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sigs" ContentType="application/vnd.openxmlformats-package.digital-signature-origin"/>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connections.xml" ContentType="application/vnd.openxmlformats-officedocument.spreadsheetml.connections+xml"/>
  <Override PartName="/docProps/custom.xml" ContentType="application/vnd.openxmlformats-officedocument.custom-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_xmlsignatures/sig4.xml" ContentType="application/vnd.openxmlformats-package.digital-signature-xmlsignature+xml"/>
  <Override PartName="/_xmlsignatures/sig5.xml" ContentType="application/vnd.openxmlformats-package.digital-signature-xmlsignature+xml"/>
  <Override PartName="/_xmlsignatures/sig6.xml" ContentType="application/vnd.openxmlformats-package.digital-signature-xmlsignature+xml"/>
  <Override PartName="/_xmlsignatures/sig7.xml" ContentType="application/vnd.openxmlformats-package.digital-signature-xmlsignature+xml"/>
  <Override PartName="/_xmlsignatures/sig8.xml" ContentType="application/vnd.openxmlformats-package.digital-signature-xmlsignature+xml"/>
  <Override PartName="/_xmlsignatures/sig9.xml" ContentType="application/vnd.openxmlformats-package.digital-signature-xmlsignature+xml"/>
  <Override PartName="/_xmlsignatures/sig10.xml" ContentType="application/vnd.openxmlformats-package.digital-signature-xmlsignature+xml"/>
  <Override PartName="/_xmlsignatures/sig11.xml" ContentType="application/vnd.openxmlformats-package.digital-signature-xmlsignature+xml"/>
  <Override PartName="/_xmlsignatures/sig12.xml" ContentType="application/vnd.openxmlformats-package.digital-signature-xmlsignature+xml"/>
  <Override PartName="/_xmlsignatures/sig13.xml" ContentType="application/vnd.openxmlformats-package.digital-signature-xmlsignature+xml"/>
  <Override PartName="/_xmlsignatures/sig14.xml" ContentType="application/vnd.openxmlformats-package.digital-signature-xmlsignature+xml"/>
  <Override PartName="/_xmlsignatures/sig15.xml" ContentType="application/vnd.openxmlformats-package.digital-signature-xmlsignature+xml"/>
  <Override PartName="/_xmlsignatures/sig16.xml" ContentType="application/vnd.openxmlformats-package.digital-signature-xmlsignature+xml"/>
  <Override PartName="/_xmlsignatures/sig17.xml" ContentType="application/vnd.openxmlformats-package.digital-signature-xmlsignature+xml"/>
  <Override PartName="/_xmlsignatures/sig18.xml" ContentType="application/vnd.openxmlformats-package.digital-signature-xmlsignature+xml"/>
  <Override PartName="/_xmlsignatures/sig19.xml" ContentType="application/vnd.openxmlformats-package.digital-signature-xmlsignature+xml"/>
  <Override PartName="/_xmlsignatures/sig20.xml" ContentType="application/vnd.openxmlformats-package.digital-signature-xmlsignature+xml"/>
  <Override PartName="/_xmlsignatures/sig21.xml" ContentType="application/vnd.openxmlformats-package.digital-signature-xmlsignature+xml"/>
  <Override PartName="/_xmlsignatures/sig22.xml" ContentType="application/vnd.openxmlformats-package.digital-signature-xmlsignature+xml"/>
  <Override PartName="/_xmlsignatures/sig23.xml" ContentType="application/vnd.openxmlformats-package.digital-signature-xmlsignature+xml"/>
  <Override PartName="/_xmlsignatures/sig24.xml" ContentType="application/vnd.openxmlformats-package.digital-signature-xmlsignature+xml"/>
  <Override PartName="/_xmlsignatures/sig25.xml" ContentType="application/vnd.openxmlformats-package.digital-signature-xmlsignature+xml"/>
  <Override PartName="/_xmlsignatures/sig26.xml" ContentType="application/vnd.openxmlformats-package.digital-signature-xmlsignature+xml"/>
  <Override PartName="/_xmlsignatures/sig27.xml" ContentType="application/vnd.openxmlformats-package.digital-signature-xmlsignature+xml"/>
  <Override PartName="/_xmlsignatures/sig28.xml" ContentType="application/vnd.openxmlformats-package.digital-signature-xmlsignature+xml"/>
  <Override PartName="/_xmlsignatures/sig29.xml" ContentType="application/vnd.openxmlformats-package.digital-signature-xmlsignature+xml"/>
  <Override PartName="/_xmlsignatures/sig30.xml" ContentType="application/vnd.openxmlformats-package.digital-signature-xmlsignature+xml"/>
  <Override PartName="/_xmlsignatures/sig31.xml" ContentType="application/vnd.openxmlformats-package.digital-signature-xmlsignature+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24226"/>
  <mc:AlternateContent xmlns:mc="http://schemas.openxmlformats.org/markup-compatibility/2006">
    <mc:Choice Requires="x15">
      <x15ac:absPath xmlns:x15ac="http://schemas.microsoft.com/office/spreadsheetml/2010/11/ac" url="C:\Users\AMALVARG\Desktop\DOCUMENTOS CNV\INFORME 4° TRIMESTRE\AÑO 2022\"/>
    </mc:Choice>
  </mc:AlternateContent>
  <xr:revisionPtr revIDLastSave="0" documentId="8_{D7D79D4B-7501-478B-8B20-7B8B6B9ED419}" xr6:coauthVersionLast="47" xr6:coauthVersionMax="47" xr10:uidLastSave="{00000000-0000-0000-0000-000000000000}"/>
  <bookViews>
    <workbookView xWindow="-120" yWindow="-120" windowWidth="21840" windowHeight="13140" tabRatio="647" firstSheet="2" activeTab="2" xr2:uid="{00000000-000D-0000-FFFF-FFFF00000000}"/>
  </bookViews>
  <sheets>
    <sheet name="Balance 2021" sheetId="17" state="hidden" r:id="rId1"/>
    <sheet name="Balance 2022" sheetId="8" state="hidden" r:id="rId2"/>
    <sheet name="Activo" sheetId="1" r:id="rId3"/>
    <sheet name="Pasivo y Patrimonio" sheetId="18" r:id="rId4"/>
    <sheet name="Resultado" sheetId="2" r:id="rId5"/>
    <sheet name="Flujo de Efectivo" sheetId="10" r:id="rId6"/>
    <sheet name="Evolución del Patrimonio" sheetId="4" r:id="rId7"/>
    <sheet name="Notas" sheetId="16" r:id="rId8"/>
  </sheets>
  <externalReferences>
    <externalReference r:id="rId9"/>
    <externalReference r:id="rId10"/>
    <externalReference r:id="rId11"/>
    <externalReference r:id="rId12"/>
    <externalReference r:id="rId13"/>
    <externalReference r:id="rId14"/>
    <externalReference r:id="rId15"/>
  </externalReferences>
  <definedNames>
    <definedName name="_xlnm._FilterDatabase" localSheetId="0" hidden="1">'Balance 2021'!$A$1:$K$1801</definedName>
    <definedName name="_xlnm._FilterDatabase" localSheetId="1" hidden="1">'Balance 2022'!$A$1:$K$1801</definedName>
    <definedName name="_xlnm.Print_Area" localSheetId="2">Activo!$C$1:$H$69</definedName>
    <definedName name="_xlnm.Print_Area" localSheetId="6">'Evolución del Patrimonio'!$B$2:$J$27</definedName>
    <definedName name="_xlnm.Print_Area" localSheetId="3">'Pasivo y Patrimonio'!$C$1:$L$60</definedName>
    <definedName name="_xlnm.Print_Area" localSheetId="4">Resultado!$C$1:$K$68</definedName>
    <definedName name="Consulta_desde_Finbase" localSheetId="0" hidden="1">'Balance 2021'!#REF!</definedName>
    <definedName name="Consulta_desde_Finbase" localSheetId="1" hidden="1">'Balance 2022'!#REF!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459" i="16" l="1"/>
  <c r="H460" i="16"/>
  <c r="H461" i="16"/>
  <c r="H458" i="16"/>
  <c r="H319" i="16" l="1"/>
  <c r="G319" i="16"/>
  <c r="F319" i="16"/>
  <c r="E319" i="16"/>
  <c r="H314" i="16"/>
  <c r="G314" i="16"/>
  <c r="F314" i="16"/>
  <c r="E314" i="16"/>
  <c r="H313" i="16"/>
  <c r="G313" i="16"/>
  <c r="F313" i="16"/>
  <c r="E313" i="16"/>
  <c r="H312" i="16"/>
  <c r="G312" i="16"/>
  <c r="F312" i="16"/>
  <c r="E312" i="16"/>
  <c r="H311" i="16"/>
  <c r="E311" i="16"/>
  <c r="H309" i="16"/>
  <c r="G309" i="16"/>
  <c r="F309" i="16"/>
  <c r="E309" i="16"/>
  <c r="F36" i="10" l="1"/>
  <c r="F35" i="10"/>
  <c r="F28" i="10"/>
  <c r="F26" i="10"/>
  <c r="F25" i="10"/>
  <c r="P46" i="18"/>
  <c r="O46" i="18"/>
  <c r="O45" i="18"/>
  <c r="O44" i="18"/>
  <c r="O43" i="18"/>
  <c r="O42" i="18"/>
  <c r="O41" i="18"/>
  <c r="O40" i="18"/>
  <c r="P34" i="18"/>
  <c r="O34" i="18"/>
  <c r="P31" i="18"/>
  <c r="O31" i="18"/>
  <c r="P26" i="18"/>
  <c r="O26" i="18"/>
  <c r="P17" i="18"/>
  <c r="O17" i="18"/>
  <c r="F24" i="10" s="1"/>
  <c r="F22" i="10"/>
  <c r="F21" i="10"/>
  <c r="F20" i="10"/>
  <c r="F19" i="10"/>
  <c r="J19" i="10"/>
  <c r="P60" i="1"/>
  <c r="P58" i="1"/>
  <c r="O58" i="1"/>
  <c r="P55" i="1"/>
  <c r="O55" i="1"/>
  <c r="P52" i="1"/>
  <c r="O51" i="1"/>
  <c r="O50" i="1"/>
  <c r="O49" i="1"/>
  <c r="O48" i="1"/>
  <c r="O47" i="1"/>
  <c r="P45" i="1"/>
  <c r="O44" i="1"/>
  <c r="O43" i="1"/>
  <c r="O42" i="1"/>
  <c r="P39" i="1"/>
  <c r="O39" i="1"/>
  <c r="P35" i="1"/>
  <c r="O34" i="1"/>
  <c r="O33" i="1"/>
  <c r="O32" i="1"/>
  <c r="O31" i="1"/>
  <c r="O30" i="1"/>
  <c r="O27" i="1"/>
  <c r="P27" i="1"/>
  <c r="P17" i="1"/>
  <c r="P15" i="1"/>
  <c r="O17" i="1"/>
  <c r="O14" i="1"/>
  <c r="O119" i="1"/>
  <c r="O118" i="1"/>
  <c r="O117" i="1"/>
  <c r="O116" i="1"/>
  <c r="O115" i="1"/>
  <c r="O114" i="1"/>
  <c r="O113" i="1"/>
  <c r="O112" i="1"/>
  <c r="P114" i="1" s="1"/>
  <c r="P108" i="1"/>
  <c r="P106" i="1"/>
  <c r="O106" i="1"/>
  <c r="P103" i="1"/>
  <c r="O103" i="1"/>
  <c r="P98" i="1"/>
  <c r="O98" i="1"/>
  <c r="P89" i="1"/>
  <c r="O89" i="1"/>
  <c r="P50" i="1"/>
  <c r="P43" i="1"/>
  <c r="P33" i="1"/>
  <c r="P120" i="1" l="1"/>
  <c r="O120" i="1"/>
  <c r="O121" i="1" s="1"/>
  <c r="C2" i="18" l="1"/>
  <c r="H53" i="18"/>
  <c r="M53" i="18" s="1"/>
  <c r="F52" i="18"/>
  <c r="F51" i="18"/>
  <c r="F53" i="18" s="1"/>
  <c r="M48" i="18"/>
  <c r="H46" i="18"/>
  <c r="F45" i="18"/>
  <c r="F44" i="18"/>
  <c r="F43" i="18"/>
  <c r="F42" i="18"/>
  <c r="L41" i="18"/>
  <c r="N41" i="18" s="1"/>
  <c r="F41" i="18"/>
  <c r="F40" i="18"/>
  <c r="M36" i="18"/>
  <c r="H34" i="18"/>
  <c r="F33" i="18"/>
  <c r="F34" i="18" s="1"/>
  <c r="H31" i="18"/>
  <c r="F30" i="18"/>
  <c r="F29" i="18"/>
  <c r="F28" i="18"/>
  <c r="F31" i="18" s="1"/>
  <c r="N31" i="18" s="1"/>
  <c r="H26" i="18"/>
  <c r="F25" i="18"/>
  <c r="F24" i="18"/>
  <c r="F23" i="18"/>
  <c r="F22" i="18"/>
  <c r="F21" i="18"/>
  <c r="F20" i="18"/>
  <c r="H17" i="18"/>
  <c r="F16" i="18"/>
  <c r="F15" i="18"/>
  <c r="F14" i="18"/>
  <c r="F13" i="18"/>
  <c r="F12" i="18"/>
  <c r="F11" i="18"/>
  <c r="F10" i="18"/>
  <c r="F9" i="18"/>
  <c r="H63" i="2"/>
  <c r="H51" i="2"/>
  <c r="H56" i="2"/>
  <c r="F55" i="2"/>
  <c r="F54" i="2"/>
  <c r="F50" i="2"/>
  <c r="F49" i="2"/>
  <c r="E479" i="16"/>
  <c r="G479" i="16"/>
  <c r="G461" i="16"/>
  <c r="G460" i="16"/>
  <c r="G459" i="16"/>
  <c r="G458" i="16"/>
  <c r="G439" i="16"/>
  <c r="I438" i="16"/>
  <c r="E438" i="16"/>
  <c r="H439" i="16"/>
  <c r="F439" i="16"/>
  <c r="F438" i="16"/>
  <c r="I439" i="16"/>
  <c r="E439" i="16"/>
  <c r="G438" i="16"/>
  <c r="H438" i="16"/>
  <c r="F56" i="2" l="1"/>
  <c r="F17" i="18"/>
  <c r="F36" i="18" s="1"/>
  <c r="F46" i="18"/>
  <c r="L46" i="18" s="1"/>
  <c r="F26" i="18"/>
  <c r="N26" i="18"/>
  <c r="L26" i="18"/>
  <c r="L31" i="18"/>
  <c r="L33" i="18"/>
  <c r="N40" i="18"/>
  <c r="N33" i="18"/>
  <c r="F51" i="2"/>
  <c r="L17" i="18" l="1"/>
  <c r="N17" i="18"/>
  <c r="F48" i="18"/>
  <c r="L36" i="18"/>
  <c r="I314" i="16" l="1"/>
  <c r="I313" i="16"/>
  <c r="I312" i="16"/>
  <c r="G315" i="16"/>
  <c r="I311" i="16"/>
  <c r="H315" i="16"/>
  <c r="F315" i="16"/>
  <c r="E315" i="16"/>
  <c r="I323" i="16"/>
  <c r="I322" i="16"/>
  <c r="I321" i="16"/>
  <c r="H325" i="16"/>
  <c r="G325" i="16"/>
  <c r="F325" i="16"/>
  <c r="E325" i="16"/>
  <c r="G157" i="16"/>
  <c r="G151" i="16"/>
  <c r="I325" i="16" l="1"/>
  <c r="I315" i="16"/>
  <c r="I319" i="16"/>
  <c r="I309" i="16"/>
  <c r="E512" i="16"/>
  <c r="F514" i="16"/>
  <c r="F513" i="16"/>
  <c r="F512" i="16"/>
  <c r="F511" i="16"/>
  <c r="F510" i="16"/>
  <c r="E514" i="16"/>
  <c r="E513" i="16"/>
  <c r="E511" i="16"/>
  <c r="E510" i="16"/>
  <c r="F515" i="16" l="1"/>
  <c r="F516" i="16" s="1"/>
  <c r="E515" i="16"/>
  <c r="E516" i="16" s="1"/>
  <c r="F504" i="16" l="1"/>
  <c r="E504" i="16"/>
  <c r="F503" i="16"/>
  <c r="E503" i="16"/>
  <c r="F500" i="16"/>
  <c r="F499" i="16"/>
  <c r="E500" i="16"/>
  <c r="E499" i="16"/>
  <c r="F496" i="16"/>
  <c r="F495" i="16"/>
  <c r="E496" i="16"/>
  <c r="E495" i="16"/>
  <c r="I485" i="16"/>
  <c r="I488" i="16"/>
  <c r="I487" i="16"/>
  <c r="G488" i="16"/>
  <c r="G487" i="16"/>
  <c r="G486" i="16"/>
  <c r="G485" i="16"/>
  <c r="E488" i="16"/>
  <c r="E487" i="16"/>
  <c r="E486" i="16"/>
  <c r="E485" i="16"/>
  <c r="I479" i="16"/>
  <c r="I478" i="16"/>
  <c r="I477" i="16"/>
  <c r="I476" i="16"/>
  <c r="G478" i="16"/>
  <c r="G477" i="16"/>
  <c r="G476" i="16"/>
  <c r="E478" i="16"/>
  <c r="E477" i="16"/>
  <c r="E476" i="16"/>
  <c r="G462" i="16"/>
  <c r="E460" i="16"/>
  <c r="E459" i="16"/>
  <c r="E458" i="16"/>
  <c r="E442" i="16"/>
  <c r="G441" i="16"/>
  <c r="F441" i="16"/>
  <c r="I441" i="16"/>
  <c r="H442" i="16"/>
  <c r="H441" i="16"/>
  <c r="I442" i="16"/>
  <c r="E441" i="16"/>
  <c r="G442" i="16"/>
  <c r="F442" i="16"/>
  <c r="E505" i="16" l="1"/>
  <c r="E497" i="16"/>
  <c r="F505" i="16"/>
  <c r="F497" i="16"/>
  <c r="E501" i="16"/>
  <c r="F501" i="16"/>
  <c r="G623" i="16"/>
  <c r="G622" i="16"/>
  <c r="F623" i="16"/>
  <c r="F622" i="16"/>
  <c r="G621" i="16"/>
  <c r="F621" i="16"/>
  <c r="G597" i="16"/>
  <c r="G596" i="16"/>
  <c r="F597" i="16"/>
  <c r="F596" i="16"/>
  <c r="G594" i="16"/>
  <c r="F594" i="16"/>
  <c r="G593" i="16"/>
  <c r="F593" i="16"/>
  <c r="G574" i="16"/>
  <c r="G573" i="16"/>
  <c r="G572" i="16"/>
  <c r="F574" i="16"/>
  <c r="F573" i="16"/>
  <c r="F572" i="16"/>
  <c r="G624" i="16" l="1"/>
  <c r="F595" i="16"/>
  <c r="G595" i="16"/>
  <c r="F598" i="16"/>
  <c r="G598" i="16"/>
  <c r="F575" i="16"/>
  <c r="F576" i="16" s="1"/>
  <c r="G575" i="16"/>
  <c r="G576" i="16" s="1"/>
  <c r="F599" i="16" l="1"/>
  <c r="G599" i="16"/>
  <c r="I489" i="16"/>
  <c r="G489" i="16"/>
  <c r="E489" i="16"/>
  <c r="E480" i="16"/>
  <c r="I480" i="16"/>
  <c r="J478" i="16" s="1"/>
  <c r="G480" i="16"/>
  <c r="G470" i="16"/>
  <c r="H467" i="16" s="1"/>
  <c r="E470" i="16"/>
  <c r="F469" i="16" s="1"/>
  <c r="E462" i="16"/>
  <c r="G427" i="16"/>
  <c r="G426" i="16"/>
  <c r="G425" i="16"/>
  <c r="G424" i="16"/>
  <c r="G423" i="16"/>
  <c r="G422" i="16"/>
  <c r="G419" i="16"/>
  <c r="G418" i="16"/>
  <c r="G417" i="16"/>
  <c r="G416" i="16"/>
  <c r="G415" i="16"/>
  <c r="G414" i="16"/>
  <c r="G413" i="16"/>
  <c r="G412" i="16"/>
  <c r="G411" i="16"/>
  <c r="G410" i="16"/>
  <c r="J442" i="16"/>
  <c r="J441" i="16"/>
  <c r="J439" i="16"/>
  <c r="J438" i="16"/>
  <c r="J451" i="16"/>
  <c r="J450" i="16"/>
  <c r="J448" i="16"/>
  <c r="J447" i="16"/>
  <c r="I443" i="16"/>
  <c r="H443" i="16"/>
  <c r="G443" i="16"/>
  <c r="F443" i="16"/>
  <c r="E443" i="16"/>
  <c r="I440" i="16"/>
  <c r="H440" i="16"/>
  <c r="G440" i="16"/>
  <c r="F440" i="16"/>
  <c r="E440" i="16"/>
  <c r="I452" i="16"/>
  <c r="H452" i="16"/>
  <c r="G452" i="16"/>
  <c r="F452" i="16"/>
  <c r="I449" i="16"/>
  <c r="H449" i="16"/>
  <c r="G449" i="16"/>
  <c r="F449" i="16"/>
  <c r="E452" i="16"/>
  <c r="E449" i="16"/>
  <c r="G428" i="16" l="1"/>
  <c r="F488" i="16"/>
  <c r="H485" i="16"/>
  <c r="F461" i="16"/>
  <c r="F459" i="16"/>
  <c r="F466" i="16"/>
  <c r="F486" i="16"/>
  <c r="J485" i="16"/>
  <c r="H488" i="16"/>
  <c r="J488" i="16"/>
  <c r="H486" i="16"/>
  <c r="J486" i="16"/>
  <c r="F479" i="16"/>
  <c r="F487" i="16"/>
  <c r="J479" i="16"/>
  <c r="H487" i="16"/>
  <c r="F485" i="16"/>
  <c r="J487" i="16"/>
  <c r="F458" i="16"/>
  <c r="H476" i="16"/>
  <c r="H477" i="16"/>
  <c r="H469" i="16"/>
  <c r="F460" i="16"/>
  <c r="F467" i="16"/>
  <c r="H478" i="16"/>
  <c r="H468" i="16"/>
  <c r="F468" i="16"/>
  <c r="H479" i="16"/>
  <c r="F476" i="16"/>
  <c r="J476" i="16"/>
  <c r="H466" i="16"/>
  <c r="F477" i="16"/>
  <c r="J477" i="16"/>
  <c r="F478" i="16"/>
  <c r="J449" i="16"/>
  <c r="G420" i="16"/>
  <c r="F624" i="16"/>
  <c r="J443" i="16"/>
  <c r="J440" i="16"/>
  <c r="J452" i="16"/>
  <c r="G429" i="16" l="1"/>
  <c r="G625" i="16"/>
  <c r="F625" i="16"/>
  <c r="H489" i="16"/>
  <c r="H470" i="16"/>
  <c r="F489" i="16"/>
  <c r="F462" i="16"/>
  <c r="J489" i="16"/>
  <c r="H480" i="16"/>
  <c r="H462" i="16"/>
  <c r="F470" i="16"/>
  <c r="F480" i="16"/>
  <c r="J480" i="16"/>
  <c r="F384" i="16" l="1"/>
  <c r="E384" i="16"/>
  <c r="F383" i="16"/>
  <c r="E383" i="16"/>
  <c r="F382" i="16"/>
  <c r="E382" i="16"/>
  <c r="F381" i="16"/>
  <c r="E381" i="16"/>
  <c r="F380" i="16"/>
  <c r="E380" i="16"/>
  <c r="F379" i="16"/>
  <c r="E379" i="16"/>
  <c r="F378" i="16"/>
  <c r="E378" i="16"/>
  <c r="F368" i="16"/>
  <c r="F370" i="16"/>
  <c r="F369" i="16"/>
  <c r="F367" i="16"/>
  <c r="F366" i="16"/>
  <c r="E370" i="16"/>
  <c r="E369" i="16"/>
  <c r="E368" i="16"/>
  <c r="E367" i="16"/>
  <c r="E366" i="16"/>
  <c r="F359" i="16"/>
  <c r="F361" i="16"/>
  <c r="F360" i="16"/>
  <c r="F358" i="16"/>
  <c r="F357" i="16"/>
  <c r="E361" i="16"/>
  <c r="E360" i="16"/>
  <c r="E359" i="16"/>
  <c r="E358" i="16"/>
  <c r="E357" i="16"/>
  <c r="H47" i="16"/>
  <c r="H56" i="16" s="1"/>
  <c r="E47" i="16"/>
  <c r="E56" i="16" s="1"/>
  <c r="E46" i="16"/>
  <c r="E45" i="16"/>
  <c r="H45" i="16"/>
  <c r="H46" i="16"/>
  <c r="E385" i="16" l="1"/>
  <c r="E386" i="16" s="1"/>
  <c r="F385" i="16"/>
  <c r="F386" i="16" s="1"/>
  <c r="G368" i="16"/>
  <c r="G369" i="16"/>
  <c r="G370" i="16"/>
  <c r="G367" i="16"/>
  <c r="E371" i="16"/>
  <c r="G366" i="16"/>
  <c r="G361" i="16"/>
  <c r="G358" i="16"/>
  <c r="F371" i="16"/>
  <c r="E362" i="16"/>
  <c r="G359" i="16"/>
  <c r="G357" i="16"/>
  <c r="G360" i="16"/>
  <c r="F362" i="16"/>
  <c r="H54" i="16"/>
  <c r="H55" i="16"/>
  <c r="E54" i="16"/>
  <c r="E55" i="16"/>
  <c r="E73" i="16"/>
  <c r="E68" i="16"/>
  <c r="E70" i="16"/>
  <c r="E67" i="16"/>
  <c r="E72" i="16"/>
  <c r="E71" i="16"/>
  <c r="E69" i="16"/>
  <c r="G371" i="16" l="1"/>
  <c r="H371" i="16" s="1"/>
  <c r="G362" i="16"/>
  <c r="H362" i="16" s="1"/>
  <c r="F344" i="16"/>
  <c r="F348" i="16" s="1"/>
  <c r="E346" i="16"/>
  <c r="G346" i="16" s="1"/>
  <c r="G347" i="16"/>
  <c r="E345" i="16"/>
  <c r="G345" i="16" s="1"/>
  <c r="E344" i="16"/>
  <c r="F337" i="16"/>
  <c r="E339" i="16"/>
  <c r="G339" i="16" s="1"/>
  <c r="E338" i="16"/>
  <c r="G338" i="16" s="1"/>
  <c r="E337" i="16"/>
  <c r="I279" i="16"/>
  <c r="H278" i="16"/>
  <c r="H277" i="16"/>
  <c r="H276" i="16"/>
  <c r="H275" i="16"/>
  <c r="H274" i="16"/>
  <c r="H273" i="16"/>
  <c r="H272" i="16"/>
  <c r="H271" i="16"/>
  <c r="F278" i="16"/>
  <c r="F277" i="16"/>
  <c r="F276" i="16"/>
  <c r="F275" i="16"/>
  <c r="F274" i="16"/>
  <c r="F273" i="16"/>
  <c r="F272" i="16"/>
  <c r="F271" i="16"/>
  <c r="E278" i="16"/>
  <c r="I278" i="16" s="1"/>
  <c r="E277" i="16"/>
  <c r="E276" i="16"/>
  <c r="E275" i="16"/>
  <c r="E274" i="16"/>
  <c r="E273" i="16"/>
  <c r="E272" i="16"/>
  <c r="E271" i="16"/>
  <c r="H265" i="16"/>
  <c r="H264" i="16"/>
  <c r="H263" i="16"/>
  <c r="H262" i="16"/>
  <c r="H261" i="16"/>
  <c r="H260" i="16"/>
  <c r="H259" i="16"/>
  <c r="H258" i="16"/>
  <c r="H257" i="16"/>
  <c r="F264" i="16"/>
  <c r="F263" i="16"/>
  <c r="F262" i="16"/>
  <c r="F261" i="16"/>
  <c r="F260" i="16"/>
  <c r="F259" i="16"/>
  <c r="F258" i="16"/>
  <c r="F257" i="16"/>
  <c r="E264" i="16"/>
  <c r="E263" i="16"/>
  <c r="E262" i="16"/>
  <c r="E261" i="16"/>
  <c r="E260" i="16"/>
  <c r="E259" i="16"/>
  <c r="E258" i="16"/>
  <c r="E257" i="16"/>
  <c r="I244" i="16"/>
  <c r="H243" i="16"/>
  <c r="H242" i="16"/>
  <c r="H241" i="16"/>
  <c r="H240" i="16"/>
  <c r="H239" i="16"/>
  <c r="H238" i="16"/>
  <c r="H237" i="16"/>
  <c r="H236" i="16"/>
  <c r="E243" i="16"/>
  <c r="E242" i="16"/>
  <c r="I242" i="16" s="1"/>
  <c r="E241" i="16"/>
  <c r="I241" i="16" s="1"/>
  <c r="E240" i="16"/>
  <c r="E239" i="16"/>
  <c r="I239" i="16" s="1"/>
  <c r="E238" i="16"/>
  <c r="I238" i="16" s="1"/>
  <c r="E237" i="16"/>
  <c r="I237" i="16" s="1"/>
  <c r="E236" i="16"/>
  <c r="I236" i="16" s="1"/>
  <c r="D1793" i="17"/>
  <c r="D1794" i="17"/>
  <c r="D1795" i="17"/>
  <c r="D1796" i="17"/>
  <c r="D1797" i="17"/>
  <c r="D1798" i="17"/>
  <c r="D1799" i="17"/>
  <c r="D1800" i="17"/>
  <c r="D1801" i="17"/>
  <c r="D1802" i="17"/>
  <c r="D1803" i="17"/>
  <c r="D1804" i="17"/>
  <c r="D1805" i="17"/>
  <c r="D1806" i="17"/>
  <c r="D1807" i="17"/>
  <c r="D1808" i="17"/>
  <c r="D1809" i="17"/>
  <c r="D1810" i="17"/>
  <c r="D1811" i="17"/>
  <c r="D1812" i="17"/>
  <c r="D1813" i="17"/>
  <c r="D1814" i="17"/>
  <c r="D1815" i="17"/>
  <c r="D1816" i="17"/>
  <c r="D1817" i="17"/>
  <c r="D1818" i="17"/>
  <c r="D1819" i="17"/>
  <c r="D1820" i="17"/>
  <c r="D1821" i="17"/>
  <c r="D1822" i="17"/>
  <c r="D1823" i="17"/>
  <c r="D1824" i="17"/>
  <c r="D1825" i="17"/>
  <c r="D1826" i="17"/>
  <c r="D1827" i="17"/>
  <c r="D1828" i="17"/>
  <c r="D1829" i="17"/>
  <c r="D1830" i="17"/>
  <c r="D1831" i="17"/>
  <c r="D1832" i="17"/>
  <c r="D1833" i="17"/>
  <c r="D1834" i="17"/>
  <c r="D1835" i="17"/>
  <c r="D1836" i="17"/>
  <c r="D1837" i="17"/>
  <c r="D1838" i="17"/>
  <c r="D1839" i="17"/>
  <c r="D1840" i="17"/>
  <c r="D1841" i="17"/>
  <c r="D1842" i="17"/>
  <c r="D1843" i="17"/>
  <c r="D1844" i="17"/>
  <c r="D1845" i="17"/>
  <c r="D1846" i="17"/>
  <c r="D1847" i="17"/>
  <c r="D1848" i="17"/>
  <c r="D1849" i="17"/>
  <c r="D1850" i="17"/>
  <c r="D1851" i="17"/>
  <c r="D1852" i="17"/>
  <c r="D1853" i="17"/>
  <c r="D1854" i="17"/>
  <c r="D1855" i="17"/>
  <c r="D1856" i="17"/>
  <c r="D1857" i="17"/>
  <c r="D1858" i="17"/>
  <c r="D1859" i="17"/>
  <c r="D1860" i="17"/>
  <c r="D1861" i="17"/>
  <c r="D1862" i="17"/>
  <c r="D1863" i="17"/>
  <c r="D1864" i="17"/>
  <c r="D1865" i="17"/>
  <c r="D1866" i="17"/>
  <c r="D1867" i="17"/>
  <c r="D1868" i="17"/>
  <c r="D1869" i="17"/>
  <c r="D1870" i="17"/>
  <c r="D1871" i="17"/>
  <c r="D1872" i="17"/>
  <c r="D1873" i="17"/>
  <c r="D1874" i="17"/>
  <c r="D1875" i="17"/>
  <c r="D1876" i="17"/>
  <c r="D1877" i="17"/>
  <c r="D1878" i="17"/>
  <c r="D1879" i="17"/>
  <c r="D1880" i="17"/>
  <c r="D1881" i="17"/>
  <c r="D1882" i="17"/>
  <c r="D1883" i="17"/>
  <c r="D1884" i="17"/>
  <c r="D1885" i="17"/>
  <c r="D1886" i="17"/>
  <c r="D1887" i="17"/>
  <c r="D1888" i="17"/>
  <c r="D1889" i="17"/>
  <c r="D1890" i="17"/>
  <c r="D1891" i="17"/>
  <c r="D1892" i="17"/>
  <c r="D1893" i="17"/>
  <c r="D1894" i="17"/>
  <c r="D1895" i="17"/>
  <c r="D1896" i="17"/>
  <c r="D1897" i="17"/>
  <c r="D1898" i="17"/>
  <c r="D1899" i="17"/>
  <c r="D1900" i="17"/>
  <c r="D1901" i="17"/>
  <c r="D1902" i="17"/>
  <c r="D1903" i="17"/>
  <c r="D1904" i="17"/>
  <c r="D1905" i="17"/>
  <c r="D1906" i="17"/>
  <c r="D1907" i="17"/>
  <c r="D1908" i="17"/>
  <c r="D1909" i="17"/>
  <c r="D1910" i="17"/>
  <c r="D1911" i="17"/>
  <c r="D1912" i="17"/>
  <c r="D1913" i="17"/>
  <c r="D1914" i="17"/>
  <c r="D1915" i="17"/>
  <c r="D1916" i="17"/>
  <c r="D1917" i="17"/>
  <c r="D1918" i="17"/>
  <c r="D1919" i="17"/>
  <c r="D1920" i="17"/>
  <c r="D1921" i="17"/>
  <c r="D1922" i="17"/>
  <c r="D1923" i="17"/>
  <c r="D1924" i="17"/>
  <c r="D1925" i="17"/>
  <c r="D1926" i="17"/>
  <c r="D1927" i="17"/>
  <c r="D1928" i="17"/>
  <c r="D1929" i="17"/>
  <c r="D1930" i="17"/>
  <c r="D1931" i="17"/>
  <c r="D1932" i="17"/>
  <c r="D1933" i="17"/>
  <c r="D1934" i="17"/>
  <c r="D1935" i="17"/>
  <c r="D1936" i="17"/>
  <c r="D1937" i="17"/>
  <c r="D1938" i="17"/>
  <c r="D1939" i="17"/>
  <c r="D1940" i="17"/>
  <c r="D1941" i="17"/>
  <c r="D1942" i="17"/>
  <c r="D1943" i="17"/>
  <c r="D1944" i="17"/>
  <c r="D1945" i="17"/>
  <c r="D1946" i="17"/>
  <c r="D1947" i="17"/>
  <c r="D1948" i="17"/>
  <c r="D1949" i="17"/>
  <c r="D1950" i="17"/>
  <c r="D1951" i="17"/>
  <c r="D1952" i="17"/>
  <c r="D1953" i="17"/>
  <c r="D1954" i="17"/>
  <c r="D1955" i="17"/>
  <c r="D1956" i="17"/>
  <c r="D1957" i="17"/>
  <c r="D1958" i="17"/>
  <c r="D1959" i="17"/>
  <c r="K188" i="17"/>
  <c r="J188" i="17"/>
  <c r="H230" i="16"/>
  <c r="I230" i="16" s="1"/>
  <c r="H229" i="16"/>
  <c r="H228" i="16"/>
  <c r="H227" i="16"/>
  <c r="H226" i="16"/>
  <c r="H225" i="16"/>
  <c r="H224" i="16"/>
  <c r="H223" i="16"/>
  <c r="H222" i="16"/>
  <c r="F229" i="16"/>
  <c r="F228" i="16"/>
  <c r="F227" i="16"/>
  <c r="F226" i="16"/>
  <c r="F225" i="16"/>
  <c r="F224" i="16"/>
  <c r="F223" i="16"/>
  <c r="F222" i="16"/>
  <c r="E229" i="16"/>
  <c r="I229" i="16" s="1"/>
  <c r="E228" i="16"/>
  <c r="I228" i="16" s="1"/>
  <c r="E227" i="16"/>
  <c r="I227" i="16" s="1"/>
  <c r="E226" i="16"/>
  <c r="I226" i="16" s="1"/>
  <c r="E225" i="16"/>
  <c r="I225" i="16" s="1"/>
  <c r="E224" i="16"/>
  <c r="I224" i="16" s="1"/>
  <c r="E223" i="16"/>
  <c r="I223" i="16" s="1"/>
  <c r="E222" i="16"/>
  <c r="I271" i="16" l="1"/>
  <c r="I240" i="16"/>
  <c r="I277" i="16"/>
  <c r="I274" i="16"/>
  <c r="I276" i="16"/>
  <c r="I272" i="16"/>
  <c r="I273" i="16"/>
  <c r="I275" i="16"/>
  <c r="I222" i="16"/>
  <c r="G337" i="16"/>
  <c r="G340" i="16" s="1"/>
  <c r="G341" i="16" s="1"/>
  <c r="G344" i="16"/>
  <c r="E348" i="16"/>
  <c r="I243" i="16"/>
  <c r="G348" i="16" l="1"/>
  <c r="G349" i="16" s="1"/>
  <c r="J272" i="17" l="1"/>
  <c r="E295" i="16" l="1"/>
  <c r="E294" i="16"/>
  <c r="E296" i="16"/>
  <c r="E293" i="16"/>
  <c r="E292" i="16"/>
  <c r="E290" i="16"/>
  <c r="E298" i="16"/>
  <c r="E297" i="16"/>
  <c r="E291" i="16"/>
  <c r="E280" i="16"/>
  <c r="I265" i="16"/>
  <c r="I259" i="16"/>
  <c r="H280" i="16"/>
  <c r="F280" i="16"/>
  <c r="I280" i="16"/>
  <c r="E245" i="16"/>
  <c r="F245" i="16"/>
  <c r="I245" i="16"/>
  <c r="H245" i="16"/>
  <c r="E299" i="16" l="1"/>
  <c r="E300" i="16" s="1"/>
  <c r="I261" i="16"/>
  <c r="I264" i="16"/>
  <c r="I263" i="16"/>
  <c r="I262" i="16"/>
  <c r="I260" i="16"/>
  <c r="H266" i="16"/>
  <c r="I258" i="16"/>
  <c r="F266" i="16"/>
  <c r="E266" i="16"/>
  <c r="I257" i="16"/>
  <c r="F231" i="16"/>
  <c r="E231" i="16"/>
  <c r="H231" i="16" l="1"/>
  <c r="I231" i="16"/>
  <c r="I266" i="16"/>
  <c r="E202" i="16"/>
  <c r="E201" i="16"/>
  <c r="E200" i="16"/>
  <c r="E199" i="16"/>
  <c r="E198" i="16"/>
  <c r="E197" i="16"/>
  <c r="E196" i="16"/>
  <c r="E195" i="16"/>
  <c r="E194" i="16"/>
  <c r="E193" i="16"/>
  <c r="E192" i="16"/>
  <c r="E191" i="16"/>
  <c r="E190" i="16"/>
  <c r="E189" i="16"/>
  <c r="E188" i="16"/>
  <c r="E187" i="16"/>
  <c r="F180" i="16"/>
  <c r="F179" i="16"/>
  <c r="F178" i="16"/>
  <c r="E180" i="16"/>
  <c r="E179" i="16"/>
  <c r="E178" i="16"/>
  <c r="F181" i="16" l="1"/>
  <c r="F182" i="16" s="1"/>
  <c r="E181" i="16"/>
  <c r="E182" i="16" s="1"/>
  <c r="F156" i="16"/>
  <c r="F155" i="16"/>
  <c r="H155" i="16" s="1"/>
  <c r="F150" i="16"/>
  <c r="F149" i="16"/>
  <c r="H138" i="16"/>
  <c r="F138" i="16"/>
  <c r="G138" i="16"/>
  <c r="H137" i="16"/>
  <c r="G137" i="16"/>
  <c r="F137" i="16"/>
  <c r="E138" i="16"/>
  <c r="E137" i="16"/>
  <c r="D1792" i="17"/>
  <c r="D1791" i="17"/>
  <c r="D1790" i="17"/>
  <c r="D1789" i="17"/>
  <c r="D1788" i="17"/>
  <c r="D1787" i="17"/>
  <c r="D1786" i="17"/>
  <c r="D1785" i="17"/>
  <c r="D1784" i="17"/>
  <c r="D1783" i="17"/>
  <c r="D1782" i="17"/>
  <c r="D1781" i="17"/>
  <c r="D1780" i="17"/>
  <c r="D1779" i="17"/>
  <c r="D1778" i="17"/>
  <c r="D1777" i="17"/>
  <c r="D1776" i="17"/>
  <c r="D1775" i="17"/>
  <c r="D1774" i="17"/>
  <c r="D1773" i="17"/>
  <c r="D1772" i="17"/>
  <c r="D1771" i="17"/>
  <c r="D1770" i="17"/>
  <c r="D1769" i="17"/>
  <c r="D1768" i="17"/>
  <c r="D1767" i="17"/>
  <c r="D1766" i="17"/>
  <c r="D1765" i="17"/>
  <c r="D1764" i="17"/>
  <c r="D1763" i="17"/>
  <c r="D1762" i="17"/>
  <c r="D1761" i="17"/>
  <c r="D1760" i="17"/>
  <c r="D1759" i="17"/>
  <c r="D1758" i="17"/>
  <c r="D1757" i="17"/>
  <c r="D1756" i="17"/>
  <c r="D1755" i="17"/>
  <c r="D1754" i="17"/>
  <c r="D1753" i="17"/>
  <c r="D1752" i="17"/>
  <c r="D1751" i="17"/>
  <c r="D1750" i="17"/>
  <c r="D1749" i="17"/>
  <c r="D1748" i="17"/>
  <c r="D1747" i="17"/>
  <c r="D1746" i="17"/>
  <c r="D1745" i="17"/>
  <c r="D1744" i="17"/>
  <c r="D1743" i="17"/>
  <c r="D1742" i="17"/>
  <c r="D1741" i="17"/>
  <c r="D1740" i="17"/>
  <c r="D1739" i="17"/>
  <c r="D1738" i="17"/>
  <c r="D1737" i="17"/>
  <c r="D1736" i="17"/>
  <c r="D1735" i="17"/>
  <c r="D1734" i="17"/>
  <c r="D1733" i="17"/>
  <c r="D1732" i="17"/>
  <c r="D1731" i="17"/>
  <c r="D1730" i="17"/>
  <c r="D1729" i="17"/>
  <c r="D1728" i="17"/>
  <c r="D1727" i="17"/>
  <c r="D1726" i="17"/>
  <c r="D1725" i="17"/>
  <c r="D1724" i="17"/>
  <c r="D1723" i="17"/>
  <c r="D1722" i="17"/>
  <c r="D1721" i="17"/>
  <c r="D1720" i="17"/>
  <c r="D1719" i="17"/>
  <c r="D1718" i="17"/>
  <c r="D1717" i="17"/>
  <c r="D1716" i="17"/>
  <c r="D1715" i="17"/>
  <c r="D1714" i="17"/>
  <c r="D1713" i="17"/>
  <c r="D1712" i="17"/>
  <c r="D1711" i="17"/>
  <c r="D1710" i="17"/>
  <c r="D1709" i="17"/>
  <c r="D1708" i="17"/>
  <c r="D1707" i="17"/>
  <c r="D1706" i="17"/>
  <c r="D1705" i="17"/>
  <c r="D1704" i="17"/>
  <c r="D1703" i="17"/>
  <c r="D1702" i="17"/>
  <c r="D1701" i="17"/>
  <c r="D1700" i="17"/>
  <c r="D1699" i="17"/>
  <c r="D1698" i="17"/>
  <c r="D1697" i="17"/>
  <c r="D1696" i="17"/>
  <c r="D1695" i="17"/>
  <c r="D1694" i="17"/>
  <c r="D1693" i="17"/>
  <c r="D1692" i="17"/>
  <c r="D1691" i="17"/>
  <c r="D1690" i="17"/>
  <c r="D1689" i="17"/>
  <c r="D1688" i="17"/>
  <c r="D1687" i="17"/>
  <c r="D1686" i="17"/>
  <c r="D1685" i="17"/>
  <c r="D1684" i="17"/>
  <c r="D1683" i="17"/>
  <c r="D1682" i="17"/>
  <c r="D1681" i="17"/>
  <c r="D1680" i="17"/>
  <c r="D1679" i="17"/>
  <c r="D1678" i="17"/>
  <c r="D1677" i="17"/>
  <c r="D1676" i="17"/>
  <c r="D1675" i="17"/>
  <c r="D1674" i="17"/>
  <c r="D1673" i="17"/>
  <c r="D1672" i="17"/>
  <c r="D1671" i="17"/>
  <c r="D1670" i="17"/>
  <c r="D1669" i="17"/>
  <c r="D1668" i="17"/>
  <c r="D1667" i="17"/>
  <c r="D1666" i="17"/>
  <c r="D1665" i="17"/>
  <c r="D1664" i="17"/>
  <c r="D1663" i="17"/>
  <c r="D1662" i="17"/>
  <c r="D1661" i="17"/>
  <c r="D1660" i="17"/>
  <c r="D1659" i="17"/>
  <c r="D1658" i="17"/>
  <c r="D1657" i="17"/>
  <c r="D1656" i="17"/>
  <c r="D1655" i="17"/>
  <c r="D1654" i="17"/>
  <c r="D1653" i="17"/>
  <c r="D1652" i="17"/>
  <c r="D1651" i="17"/>
  <c r="D1650" i="17"/>
  <c r="D1649" i="17"/>
  <c r="D1648" i="17"/>
  <c r="D1647" i="17"/>
  <c r="D1646" i="17"/>
  <c r="D1645" i="17"/>
  <c r="D1644" i="17"/>
  <c r="D1643" i="17"/>
  <c r="D1642" i="17"/>
  <c r="D1641" i="17"/>
  <c r="D1640" i="17"/>
  <c r="D1639" i="17"/>
  <c r="D1638" i="17"/>
  <c r="D1637" i="17"/>
  <c r="D1636" i="17"/>
  <c r="D1635" i="17"/>
  <c r="D1634" i="17"/>
  <c r="D1633" i="17"/>
  <c r="D1632" i="17"/>
  <c r="D1631" i="17"/>
  <c r="D1630" i="17"/>
  <c r="D1629" i="17"/>
  <c r="D1628" i="17"/>
  <c r="D1627" i="17"/>
  <c r="D1626" i="17"/>
  <c r="D1625" i="17"/>
  <c r="D1624" i="17"/>
  <c r="D1623" i="17"/>
  <c r="D1622" i="17"/>
  <c r="D1621" i="17"/>
  <c r="D1620" i="17"/>
  <c r="D1619" i="17"/>
  <c r="D1618" i="17"/>
  <c r="D1617" i="17"/>
  <c r="D1616" i="17"/>
  <c r="D1615" i="17"/>
  <c r="D1614" i="17"/>
  <c r="D1613" i="17"/>
  <c r="D1612" i="17"/>
  <c r="D1611" i="17"/>
  <c r="D1610" i="17"/>
  <c r="D1609" i="17"/>
  <c r="D1608" i="17"/>
  <c r="D1607" i="17"/>
  <c r="D1606" i="17"/>
  <c r="D1605" i="17"/>
  <c r="D1604" i="17"/>
  <c r="D1603" i="17"/>
  <c r="D1602" i="17"/>
  <c r="D1601" i="17"/>
  <c r="D1600" i="17"/>
  <c r="D1599" i="17"/>
  <c r="D1598" i="17"/>
  <c r="D1597" i="17"/>
  <c r="D1596" i="17"/>
  <c r="D1595" i="17"/>
  <c r="D1594" i="17"/>
  <c r="D1593" i="17"/>
  <c r="D1592" i="17"/>
  <c r="D1591" i="17"/>
  <c r="D1590" i="17"/>
  <c r="D1589" i="17"/>
  <c r="D1588" i="17"/>
  <c r="D1587" i="17"/>
  <c r="D1586" i="17"/>
  <c r="D1585" i="17"/>
  <c r="D1584" i="17"/>
  <c r="D1583" i="17"/>
  <c r="D1582" i="17"/>
  <c r="D1581" i="17"/>
  <c r="D1580" i="17"/>
  <c r="D1579" i="17"/>
  <c r="D1578" i="17"/>
  <c r="D1577" i="17"/>
  <c r="D1576" i="17"/>
  <c r="D1575" i="17"/>
  <c r="D1574" i="17"/>
  <c r="D1573" i="17"/>
  <c r="D1572" i="17"/>
  <c r="D1571" i="17"/>
  <c r="D1570" i="17"/>
  <c r="D1569" i="17"/>
  <c r="D1568" i="17"/>
  <c r="D1567" i="17"/>
  <c r="D1566" i="17"/>
  <c r="D1565" i="17"/>
  <c r="D1564" i="17"/>
  <c r="D1563" i="17"/>
  <c r="D1562" i="17"/>
  <c r="D1561" i="17"/>
  <c r="D1560" i="17"/>
  <c r="D1559" i="17"/>
  <c r="D1558" i="17"/>
  <c r="D1557" i="17"/>
  <c r="D1556" i="17"/>
  <c r="D1555" i="17"/>
  <c r="D1554" i="17"/>
  <c r="D1553" i="17"/>
  <c r="D1552" i="17"/>
  <c r="D1551" i="17"/>
  <c r="D1550" i="17"/>
  <c r="D1549" i="17"/>
  <c r="D1548" i="17"/>
  <c r="D1547" i="17"/>
  <c r="D1546" i="17"/>
  <c r="D1545" i="17"/>
  <c r="D1544" i="17"/>
  <c r="D1543" i="17"/>
  <c r="D1542" i="17"/>
  <c r="D1541" i="17"/>
  <c r="D1540" i="17"/>
  <c r="D1539" i="17"/>
  <c r="D1538" i="17"/>
  <c r="D1537" i="17"/>
  <c r="D1536" i="17"/>
  <c r="D1535" i="17"/>
  <c r="D1534" i="17"/>
  <c r="D1533" i="17"/>
  <c r="D1532" i="17"/>
  <c r="D1531" i="17"/>
  <c r="D1530" i="17"/>
  <c r="D1529" i="17"/>
  <c r="D1528" i="17"/>
  <c r="D1527" i="17"/>
  <c r="D1526" i="17"/>
  <c r="D1525" i="17"/>
  <c r="D1524" i="17"/>
  <c r="D1523" i="17"/>
  <c r="D1522" i="17"/>
  <c r="D1521" i="17"/>
  <c r="D1520" i="17"/>
  <c r="D1519" i="17"/>
  <c r="D1518" i="17"/>
  <c r="D1517" i="17"/>
  <c r="D1516" i="17"/>
  <c r="D1515" i="17"/>
  <c r="D1514" i="17"/>
  <c r="D1513" i="17"/>
  <c r="D1512" i="17"/>
  <c r="D1511" i="17"/>
  <c r="D1510" i="17"/>
  <c r="D1509" i="17"/>
  <c r="D1508" i="17"/>
  <c r="D1507" i="17"/>
  <c r="D1506" i="17"/>
  <c r="D1505" i="17"/>
  <c r="D1504" i="17"/>
  <c r="D1503" i="17"/>
  <c r="D1502" i="17"/>
  <c r="D1501" i="17"/>
  <c r="D1500" i="17"/>
  <c r="D1499" i="17"/>
  <c r="D1498" i="17"/>
  <c r="D1497" i="17"/>
  <c r="D1496" i="17"/>
  <c r="D1495" i="17"/>
  <c r="D1494" i="17"/>
  <c r="D1493" i="17"/>
  <c r="D1492" i="17"/>
  <c r="D1491" i="17"/>
  <c r="D1490" i="17"/>
  <c r="D1489" i="17"/>
  <c r="D1488" i="17"/>
  <c r="D1487" i="17"/>
  <c r="D1486" i="17"/>
  <c r="D1485" i="17"/>
  <c r="D1484" i="17"/>
  <c r="D1483" i="17"/>
  <c r="D1482" i="17"/>
  <c r="D1481" i="17"/>
  <c r="D1480" i="17"/>
  <c r="D1479" i="17"/>
  <c r="D1478" i="17"/>
  <c r="D1477" i="17"/>
  <c r="D1476" i="17"/>
  <c r="D1475" i="17"/>
  <c r="D1474" i="17"/>
  <c r="D1473" i="17"/>
  <c r="D1472" i="17"/>
  <c r="D1471" i="17"/>
  <c r="D1470" i="17"/>
  <c r="D1469" i="17"/>
  <c r="D1468" i="17"/>
  <c r="D1467" i="17"/>
  <c r="D1466" i="17"/>
  <c r="D1465" i="17"/>
  <c r="D1464" i="17"/>
  <c r="D1463" i="17"/>
  <c r="D1462" i="17"/>
  <c r="D1461" i="17"/>
  <c r="D1460" i="17"/>
  <c r="D1459" i="17"/>
  <c r="D1458" i="17"/>
  <c r="D1457" i="17"/>
  <c r="D1456" i="17"/>
  <c r="D1455" i="17"/>
  <c r="D1454" i="17"/>
  <c r="D1453" i="17"/>
  <c r="D1452" i="17"/>
  <c r="D1451" i="17"/>
  <c r="D1450" i="17"/>
  <c r="D1449" i="17"/>
  <c r="D1448" i="17"/>
  <c r="D1447" i="17"/>
  <c r="D1446" i="17"/>
  <c r="D1445" i="17"/>
  <c r="D1444" i="17"/>
  <c r="D1443" i="17"/>
  <c r="D1442" i="17"/>
  <c r="D1441" i="17"/>
  <c r="D1440" i="17"/>
  <c r="D1439" i="17"/>
  <c r="D1438" i="17"/>
  <c r="D1437" i="17"/>
  <c r="D1436" i="17"/>
  <c r="D1435" i="17"/>
  <c r="D1434" i="17"/>
  <c r="D1433" i="17"/>
  <c r="D1432" i="17"/>
  <c r="D1431" i="17"/>
  <c r="D1430" i="17"/>
  <c r="D1429" i="17"/>
  <c r="D1428" i="17"/>
  <c r="D1427" i="17"/>
  <c r="D1426" i="17"/>
  <c r="D1425" i="17"/>
  <c r="D1424" i="17"/>
  <c r="D1423" i="17"/>
  <c r="D1422" i="17"/>
  <c r="D1421" i="17"/>
  <c r="D1420" i="17"/>
  <c r="D1419" i="17"/>
  <c r="D1418" i="17"/>
  <c r="D1417" i="17"/>
  <c r="D1416" i="17"/>
  <c r="D1415" i="17"/>
  <c r="D1414" i="17"/>
  <c r="D1413" i="17"/>
  <c r="D1412" i="17"/>
  <c r="D1411" i="17"/>
  <c r="D1410" i="17"/>
  <c r="D1409" i="17"/>
  <c r="D1408" i="17"/>
  <c r="D1407" i="17"/>
  <c r="D1406" i="17"/>
  <c r="D1405" i="17"/>
  <c r="D1404" i="17"/>
  <c r="D1403" i="17"/>
  <c r="D1402" i="17"/>
  <c r="D1401" i="17"/>
  <c r="D1400" i="17"/>
  <c r="D1399" i="17"/>
  <c r="D1398" i="17"/>
  <c r="D1397" i="17"/>
  <c r="D1396" i="17"/>
  <c r="D1395" i="17"/>
  <c r="D1394" i="17"/>
  <c r="D1393" i="17"/>
  <c r="D1392" i="17"/>
  <c r="D1391" i="17"/>
  <c r="D1390" i="17"/>
  <c r="D1389" i="17"/>
  <c r="D1388" i="17"/>
  <c r="D1387" i="17"/>
  <c r="D1386" i="17"/>
  <c r="D1385" i="17"/>
  <c r="D1384" i="17"/>
  <c r="D1383" i="17"/>
  <c r="D1382" i="17"/>
  <c r="D1381" i="17"/>
  <c r="D1380" i="17"/>
  <c r="D1379" i="17"/>
  <c r="D1378" i="17"/>
  <c r="D1377" i="17"/>
  <c r="D1376" i="17"/>
  <c r="D1375" i="17"/>
  <c r="D1374" i="17"/>
  <c r="D1373" i="17"/>
  <c r="D1372" i="17"/>
  <c r="D1371" i="17"/>
  <c r="D1370" i="17"/>
  <c r="D1369" i="17"/>
  <c r="D1368" i="17"/>
  <c r="D1367" i="17"/>
  <c r="D1366" i="17"/>
  <c r="D1365" i="17"/>
  <c r="D1364" i="17"/>
  <c r="D1363" i="17"/>
  <c r="D1362" i="17"/>
  <c r="D1361" i="17"/>
  <c r="D1360" i="17"/>
  <c r="D1359" i="17"/>
  <c r="D1358" i="17"/>
  <c r="D1357" i="17"/>
  <c r="D1356" i="17"/>
  <c r="D1355" i="17"/>
  <c r="D1354" i="17"/>
  <c r="D1353" i="17"/>
  <c r="D1352" i="17"/>
  <c r="D1351" i="17"/>
  <c r="D1350" i="17"/>
  <c r="D1349" i="17"/>
  <c r="D1348" i="17"/>
  <c r="D1347" i="17"/>
  <c r="D1346" i="17"/>
  <c r="D1345" i="17"/>
  <c r="D1344" i="17"/>
  <c r="D1343" i="17"/>
  <c r="D1342" i="17"/>
  <c r="D1341" i="17"/>
  <c r="D1340" i="17"/>
  <c r="D1339" i="17"/>
  <c r="D1338" i="17"/>
  <c r="D1337" i="17"/>
  <c r="D1336" i="17"/>
  <c r="D1335" i="17"/>
  <c r="D1334" i="17"/>
  <c r="D1333" i="17"/>
  <c r="D1332" i="17"/>
  <c r="D1331" i="17"/>
  <c r="D1330" i="17"/>
  <c r="D1329" i="17"/>
  <c r="D1328" i="17"/>
  <c r="D1327" i="17"/>
  <c r="D1326" i="17"/>
  <c r="D1325" i="17"/>
  <c r="D1324" i="17"/>
  <c r="D1323" i="17"/>
  <c r="D1322" i="17"/>
  <c r="D1321" i="17"/>
  <c r="D1320" i="17"/>
  <c r="D1319" i="17"/>
  <c r="D1318" i="17"/>
  <c r="D1317" i="17"/>
  <c r="D1316" i="17"/>
  <c r="D1315" i="17"/>
  <c r="D1314" i="17"/>
  <c r="D1313" i="17"/>
  <c r="D1312" i="17"/>
  <c r="D1311" i="17"/>
  <c r="D1310" i="17"/>
  <c r="D1309" i="17"/>
  <c r="D1308" i="17"/>
  <c r="D1307" i="17"/>
  <c r="D1306" i="17"/>
  <c r="D1305" i="17"/>
  <c r="D1304" i="17"/>
  <c r="D1303" i="17"/>
  <c r="D1302" i="17"/>
  <c r="D1301" i="17"/>
  <c r="D1300" i="17"/>
  <c r="D1299" i="17"/>
  <c r="D1298" i="17"/>
  <c r="D1297" i="17"/>
  <c r="D1296" i="17"/>
  <c r="D1295" i="17"/>
  <c r="D1294" i="17"/>
  <c r="D1293" i="17"/>
  <c r="D1292" i="17"/>
  <c r="D1291" i="17"/>
  <c r="D1290" i="17"/>
  <c r="D1289" i="17"/>
  <c r="D1288" i="17"/>
  <c r="D1287" i="17"/>
  <c r="D1286" i="17"/>
  <c r="D1285" i="17"/>
  <c r="D1284" i="17"/>
  <c r="D1283" i="17"/>
  <c r="D1282" i="17"/>
  <c r="D1281" i="17"/>
  <c r="D1280" i="17"/>
  <c r="D1279" i="17"/>
  <c r="D1278" i="17"/>
  <c r="D1277" i="17"/>
  <c r="D1276" i="17"/>
  <c r="D1275" i="17"/>
  <c r="D1274" i="17"/>
  <c r="D1273" i="17"/>
  <c r="D1272" i="17"/>
  <c r="D1271" i="17"/>
  <c r="D1270" i="17"/>
  <c r="D1269" i="17"/>
  <c r="D1268" i="17"/>
  <c r="D1267" i="17"/>
  <c r="D1266" i="17"/>
  <c r="D1265" i="17"/>
  <c r="D1264" i="17"/>
  <c r="D1263" i="17"/>
  <c r="D1262" i="17"/>
  <c r="D1261" i="17"/>
  <c r="D1260" i="17"/>
  <c r="D1259" i="17"/>
  <c r="D1258" i="17"/>
  <c r="D1257" i="17"/>
  <c r="D1256" i="17"/>
  <c r="D1255" i="17"/>
  <c r="D1254" i="17"/>
  <c r="D1253" i="17"/>
  <c r="D1252" i="17"/>
  <c r="D1251" i="17"/>
  <c r="D1250" i="17"/>
  <c r="D1249" i="17"/>
  <c r="D1248" i="17"/>
  <c r="D1247" i="17"/>
  <c r="D1246" i="17"/>
  <c r="D1245" i="17"/>
  <c r="D1244" i="17"/>
  <c r="D1243" i="17"/>
  <c r="D1242" i="17"/>
  <c r="D1241" i="17"/>
  <c r="D1240" i="17"/>
  <c r="D1239" i="17"/>
  <c r="D1238" i="17"/>
  <c r="D1237" i="17"/>
  <c r="D1236" i="17"/>
  <c r="D1235" i="17"/>
  <c r="D1234" i="17"/>
  <c r="D1233" i="17"/>
  <c r="D1232" i="17"/>
  <c r="D1231" i="17"/>
  <c r="D1230" i="17"/>
  <c r="D1229" i="17"/>
  <c r="D1228" i="17"/>
  <c r="D1227" i="17"/>
  <c r="D1226" i="17"/>
  <c r="D1225" i="17"/>
  <c r="D1224" i="17"/>
  <c r="D1223" i="17"/>
  <c r="D1222" i="17"/>
  <c r="D1221" i="17"/>
  <c r="D1220" i="17"/>
  <c r="D1219" i="17"/>
  <c r="D1218" i="17"/>
  <c r="D1217" i="17"/>
  <c r="D1216" i="17"/>
  <c r="D1215" i="17"/>
  <c r="D1214" i="17"/>
  <c r="D1213" i="17"/>
  <c r="D1212" i="17"/>
  <c r="D1211" i="17"/>
  <c r="D1210" i="17"/>
  <c r="D1209" i="17"/>
  <c r="D1208" i="17"/>
  <c r="D1207" i="17"/>
  <c r="D1206" i="17"/>
  <c r="D1205" i="17"/>
  <c r="D1204" i="17"/>
  <c r="D1203" i="17"/>
  <c r="D1202" i="17"/>
  <c r="D1201" i="17"/>
  <c r="D1200" i="17"/>
  <c r="D1199" i="17"/>
  <c r="D1198" i="17"/>
  <c r="D1197" i="17"/>
  <c r="D1196" i="17"/>
  <c r="D1195" i="17"/>
  <c r="D1194" i="17"/>
  <c r="D1193" i="17"/>
  <c r="D1192" i="17"/>
  <c r="D1191" i="17"/>
  <c r="D1190" i="17"/>
  <c r="D1189" i="17"/>
  <c r="D1188" i="17"/>
  <c r="D1187" i="17"/>
  <c r="D1186" i="17"/>
  <c r="D1185" i="17"/>
  <c r="D1184" i="17"/>
  <c r="D1183" i="17"/>
  <c r="D1182" i="17"/>
  <c r="D1181" i="17"/>
  <c r="D1180" i="17"/>
  <c r="D1179" i="17"/>
  <c r="D1178" i="17"/>
  <c r="D1177" i="17"/>
  <c r="D1176" i="17"/>
  <c r="D1175" i="17"/>
  <c r="D1174" i="17"/>
  <c r="D1173" i="17"/>
  <c r="D1172" i="17"/>
  <c r="D1171" i="17"/>
  <c r="D1170" i="17"/>
  <c r="D1169" i="17"/>
  <c r="D1168" i="17"/>
  <c r="D1167" i="17"/>
  <c r="D1166" i="17"/>
  <c r="D1165" i="17"/>
  <c r="D1164" i="17"/>
  <c r="D1163" i="17"/>
  <c r="D1162" i="17"/>
  <c r="D1161" i="17"/>
  <c r="D1160" i="17"/>
  <c r="D1159" i="17"/>
  <c r="D1158" i="17"/>
  <c r="D1157" i="17"/>
  <c r="D1156" i="17"/>
  <c r="D1155" i="17"/>
  <c r="D1154" i="17"/>
  <c r="D1153" i="17"/>
  <c r="D1152" i="17"/>
  <c r="D1151" i="17"/>
  <c r="D1150" i="17"/>
  <c r="D1149" i="17"/>
  <c r="D1148" i="17"/>
  <c r="D1147" i="17"/>
  <c r="D1146" i="17"/>
  <c r="D1145" i="17"/>
  <c r="D1144" i="17"/>
  <c r="D1143" i="17"/>
  <c r="D1142" i="17"/>
  <c r="D1141" i="17"/>
  <c r="D1140" i="17"/>
  <c r="D1139" i="17"/>
  <c r="D1138" i="17"/>
  <c r="D1137" i="17"/>
  <c r="D1136" i="17"/>
  <c r="D1135" i="17"/>
  <c r="D1134" i="17"/>
  <c r="D1133" i="17"/>
  <c r="D1132" i="17"/>
  <c r="D1131" i="17"/>
  <c r="D1130" i="17"/>
  <c r="D1129" i="17"/>
  <c r="D1128" i="17"/>
  <c r="D1127" i="17"/>
  <c r="D1126" i="17"/>
  <c r="D1125" i="17"/>
  <c r="D1124" i="17"/>
  <c r="D1123" i="17"/>
  <c r="D1122" i="17"/>
  <c r="D1121" i="17"/>
  <c r="D1120" i="17"/>
  <c r="D1119" i="17"/>
  <c r="D1118" i="17"/>
  <c r="D1117" i="17"/>
  <c r="D1116" i="17"/>
  <c r="D1115" i="17"/>
  <c r="D1114" i="17"/>
  <c r="D1113" i="17"/>
  <c r="D1112" i="17"/>
  <c r="D1111" i="17"/>
  <c r="D1110" i="17"/>
  <c r="D1109" i="17"/>
  <c r="D1108" i="17"/>
  <c r="D1107" i="17"/>
  <c r="D1106" i="17"/>
  <c r="D1105" i="17"/>
  <c r="D1104" i="17"/>
  <c r="D1103" i="17"/>
  <c r="D1102" i="17"/>
  <c r="D1101" i="17"/>
  <c r="D1100" i="17"/>
  <c r="D1099" i="17"/>
  <c r="D1098" i="17"/>
  <c r="D1097" i="17"/>
  <c r="D1096" i="17"/>
  <c r="D1095" i="17"/>
  <c r="D1094" i="17"/>
  <c r="D1093" i="17"/>
  <c r="D1092" i="17"/>
  <c r="D1091" i="17"/>
  <c r="D1090" i="17"/>
  <c r="D1089" i="17"/>
  <c r="D1088" i="17"/>
  <c r="D1087" i="17"/>
  <c r="D1086" i="17"/>
  <c r="D1085" i="17"/>
  <c r="D1084" i="17"/>
  <c r="D1083" i="17"/>
  <c r="D1082" i="17"/>
  <c r="D1081" i="17"/>
  <c r="D1080" i="17"/>
  <c r="D1079" i="17"/>
  <c r="D1078" i="17"/>
  <c r="D1077" i="17"/>
  <c r="D1076" i="17"/>
  <c r="D1075" i="17"/>
  <c r="D1074" i="17"/>
  <c r="D1073" i="17"/>
  <c r="D1072" i="17"/>
  <c r="D1071" i="17"/>
  <c r="D1070" i="17"/>
  <c r="D1069" i="17"/>
  <c r="D1068" i="17"/>
  <c r="D1067" i="17"/>
  <c r="D1066" i="17"/>
  <c r="D1065" i="17"/>
  <c r="D1064" i="17"/>
  <c r="D1063" i="17"/>
  <c r="D1062" i="17"/>
  <c r="D1061" i="17"/>
  <c r="D1060" i="17"/>
  <c r="D1059" i="17"/>
  <c r="D1058" i="17"/>
  <c r="D1057" i="17"/>
  <c r="D1056" i="17"/>
  <c r="D1055" i="17"/>
  <c r="D1054" i="17"/>
  <c r="D1053" i="17"/>
  <c r="D1052" i="17"/>
  <c r="D1051" i="17"/>
  <c r="D1050" i="17"/>
  <c r="D1049" i="17"/>
  <c r="D1048" i="17"/>
  <c r="D1047" i="17"/>
  <c r="D1046" i="17"/>
  <c r="D1045" i="17"/>
  <c r="D1044" i="17"/>
  <c r="D1043" i="17"/>
  <c r="D1042" i="17"/>
  <c r="D1041" i="17"/>
  <c r="D1040" i="17"/>
  <c r="D1039" i="17"/>
  <c r="D1038" i="17"/>
  <c r="D1037" i="17"/>
  <c r="D1036" i="17"/>
  <c r="D1035" i="17"/>
  <c r="D1034" i="17"/>
  <c r="D1033" i="17"/>
  <c r="D1032" i="17"/>
  <c r="D1031" i="17"/>
  <c r="D1030" i="17"/>
  <c r="D1029" i="17"/>
  <c r="D1028" i="17"/>
  <c r="D1027" i="17"/>
  <c r="D1026" i="17"/>
  <c r="D1025" i="17"/>
  <c r="D1024" i="17"/>
  <c r="D1023" i="17"/>
  <c r="D1022" i="17"/>
  <c r="D1021" i="17"/>
  <c r="D1020" i="17"/>
  <c r="D1019" i="17"/>
  <c r="D1018" i="17"/>
  <c r="D1017" i="17"/>
  <c r="D1016" i="17"/>
  <c r="D1015" i="17"/>
  <c r="D1014" i="17"/>
  <c r="D1013" i="17"/>
  <c r="D1012" i="17"/>
  <c r="D1011" i="17"/>
  <c r="D1010" i="17"/>
  <c r="D1009" i="17"/>
  <c r="D1008" i="17"/>
  <c r="D1007" i="17"/>
  <c r="D1006" i="17"/>
  <c r="D1005" i="17"/>
  <c r="D1004" i="17"/>
  <c r="D1003" i="17"/>
  <c r="D1002" i="17"/>
  <c r="D1001" i="17"/>
  <c r="D1000" i="17"/>
  <c r="D999" i="17"/>
  <c r="D998" i="17"/>
  <c r="D997" i="17"/>
  <c r="D996" i="17"/>
  <c r="D995" i="17"/>
  <c r="D994" i="17"/>
  <c r="D993" i="17"/>
  <c r="D992" i="17"/>
  <c r="D991" i="17"/>
  <c r="D990" i="17"/>
  <c r="D989" i="17"/>
  <c r="D988" i="17"/>
  <c r="D987" i="17"/>
  <c r="D986" i="17"/>
  <c r="D985" i="17"/>
  <c r="D984" i="17"/>
  <c r="D983" i="17"/>
  <c r="D982" i="17"/>
  <c r="D981" i="17"/>
  <c r="D980" i="17"/>
  <c r="D979" i="17"/>
  <c r="D978" i="17"/>
  <c r="D977" i="17"/>
  <c r="D976" i="17"/>
  <c r="D975" i="17"/>
  <c r="D974" i="17"/>
  <c r="D973" i="17"/>
  <c r="D972" i="17"/>
  <c r="D971" i="17"/>
  <c r="D970" i="17"/>
  <c r="D969" i="17"/>
  <c r="D968" i="17"/>
  <c r="D967" i="17"/>
  <c r="D966" i="17"/>
  <c r="D965" i="17"/>
  <c r="D964" i="17"/>
  <c r="D963" i="17"/>
  <c r="D962" i="17"/>
  <c r="D961" i="17"/>
  <c r="D960" i="17"/>
  <c r="D959" i="17"/>
  <c r="D958" i="17"/>
  <c r="D957" i="17"/>
  <c r="D956" i="17"/>
  <c r="D955" i="17"/>
  <c r="D954" i="17"/>
  <c r="D953" i="17"/>
  <c r="D952" i="17"/>
  <c r="D951" i="17"/>
  <c r="D950" i="17"/>
  <c r="D949" i="17"/>
  <c r="D948" i="17"/>
  <c r="D947" i="17"/>
  <c r="D946" i="17"/>
  <c r="D945" i="17"/>
  <c r="D944" i="17"/>
  <c r="D943" i="17"/>
  <c r="D942" i="17"/>
  <c r="D941" i="17"/>
  <c r="D940" i="17"/>
  <c r="D939" i="17"/>
  <c r="D938" i="17"/>
  <c r="D937" i="17"/>
  <c r="D936" i="17"/>
  <c r="D935" i="17"/>
  <c r="D934" i="17"/>
  <c r="D933" i="17"/>
  <c r="D932" i="17"/>
  <c r="D931" i="17"/>
  <c r="D930" i="17"/>
  <c r="D929" i="17"/>
  <c r="D928" i="17"/>
  <c r="D927" i="17"/>
  <c r="D926" i="17"/>
  <c r="D925" i="17"/>
  <c r="D924" i="17"/>
  <c r="D923" i="17"/>
  <c r="D922" i="17"/>
  <c r="D921" i="17"/>
  <c r="D920" i="17"/>
  <c r="D919" i="17"/>
  <c r="D918" i="17"/>
  <c r="D917" i="17"/>
  <c r="D916" i="17"/>
  <c r="D915" i="17"/>
  <c r="D914" i="17"/>
  <c r="D913" i="17"/>
  <c r="J912" i="17"/>
  <c r="K912" i="17" s="1"/>
  <c r="D912" i="17"/>
  <c r="D911" i="17"/>
  <c r="D910" i="17"/>
  <c r="D909" i="17"/>
  <c r="D908" i="17"/>
  <c r="D907" i="17"/>
  <c r="D906" i="17"/>
  <c r="D905" i="17"/>
  <c r="D904" i="17"/>
  <c r="D903" i="17"/>
  <c r="D902" i="17"/>
  <c r="D901" i="17"/>
  <c r="D900" i="17"/>
  <c r="D899" i="17"/>
  <c r="D898" i="17"/>
  <c r="D897" i="17"/>
  <c r="D896" i="17"/>
  <c r="D895" i="17"/>
  <c r="D894" i="17"/>
  <c r="D893" i="17"/>
  <c r="D892" i="17"/>
  <c r="D891" i="17"/>
  <c r="D890" i="17"/>
  <c r="D889" i="17"/>
  <c r="D888" i="17"/>
  <c r="D887" i="17"/>
  <c r="D886" i="17"/>
  <c r="D885" i="17"/>
  <c r="D884" i="17"/>
  <c r="D883" i="17"/>
  <c r="D882" i="17"/>
  <c r="D881" i="17"/>
  <c r="D880" i="17"/>
  <c r="D879" i="17"/>
  <c r="D878" i="17"/>
  <c r="D877" i="17"/>
  <c r="D876" i="17"/>
  <c r="D875" i="17"/>
  <c r="D874" i="17"/>
  <c r="D873" i="17"/>
  <c r="D872" i="17"/>
  <c r="D871" i="17"/>
  <c r="D870" i="17"/>
  <c r="D869" i="17"/>
  <c r="D868" i="17"/>
  <c r="D867" i="17"/>
  <c r="D866" i="17"/>
  <c r="D865" i="17"/>
  <c r="D864" i="17"/>
  <c r="D863" i="17"/>
  <c r="D862" i="17"/>
  <c r="D861" i="17"/>
  <c r="D860" i="17"/>
  <c r="D859" i="17"/>
  <c r="D858" i="17"/>
  <c r="D857" i="17"/>
  <c r="D856" i="17"/>
  <c r="D855" i="17"/>
  <c r="D854" i="17"/>
  <c r="D853" i="17"/>
  <c r="D852" i="17"/>
  <c r="D851" i="17"/>
  <c r="D850" i="17"/>
  <c r="D849" i="17"/>
  <c r="D848" i="17"/>
  <c r="D847" i="17"/>
  <c r="D846" i="17"/>
  <c r="D845" i="17"/>
  <c r="D844" i="17"/>
  <c r="D843" i="17"/>
  <c r="D842" i="17"/>
  <c r="D841" i="17"/>
  <c r="D840" i="17"/>
  <c r="D839" i="17"/>
  <c r="D838" i="17"/>
  <c r="D837" i="17"/>
  <c r="D836" i="17"/>
  <c r="D835" i="17"/>
  <c r="D834" i="17"/>
  <c r="D833" i="17"/>
  <c r="D832" i="17"/>
  <c r="D831" i="17"/>
  <c r="D830" i="17"/>
  <c r="D829" i="17"/>
  <c r="D828" i="17"/>
  <c r="D827" i="17"/>
  <c r="D826" i="17"/>
  <c r="D825" i="17"/>
  <c r="D824" i="17"/>
  <c r="D823" i="17"/>
  <c r="D822" i="17"/>
  <c r="D821" i="17"/>
  <c r="D820" i="17"/>
  <c r="D819" i="17"/>
  <c r="D818" i="17"/>
  <c r="D817" i="17"/>
  <c r="D816" i="17"/>
  <c r="D815" i="17"/>
  <c r="D814" i="17"/>
  <c r="D813" i="17"/>
  <c r="D812" i="17"/>
  <c r="D811" i="17"/>
  <c r="D810" i="17"/>
  <c r="D809" i="17"/>
  <c r="D808" i="17"/>
  <c r="D807" i="17"/>
  <c r="D806" i="17"/>
  <c r="D805" i="17"/>
  <c r="D804" i="17"/>
  <c r="D803" i="17"/>
  <c r="D802" i="17"/>
  <c r="D801" i="17"/>
  <c r="D800" i="17"/>
  <c r="D799" i="17"/>
  <c r="D798" i="17"/>
  <c r="D797" i="17"/>
  <c r="D796" i="17"/>
  <c r="D795" i="17"/>
  <c r="D794" i="17"/>
  <c r="D793" i="17"/>
  <c r="D792" i="17"/>
  <c r="D791" i="17"/>
  <c r="D790" i="17"/>
  <c r="D789" i="17"/>
  <c r="D788" i="17"/>
  <c r="D787" i="17"/>
  <c r="D786" i="17"/>
  <c r="D785" i="17"/>
  <c r="D784" i="17"/>
  <c r="D783" i="17"/>
  <c r="D782" i="17"/>
  <c r="D781" i="17"/>
  <c r="D780" i="17"/>
  <c r="D779" i="17"/>
  <c r="D778" i="17"/>
  <c r="D777" i="17"/>
  <c r="D776" i="17"/>
  <c r="D775" i="17"/>
  <c r="D774" i="17"/>
  <c r="D773" i="17"/>
  <c r="D772" i="17"/>
  <c r="D771" i="17"/>
  <c r="D770" i="17"/>
  <c r="D769" i="17"/>
  <c r="D768" i="17"/>
  <c r="D767" i="17"/>
  <c r="D766" i="17"/>
  <c r="D765" i="17"/>
  <c r="D764" i="17"/>
  <c r="D763" i="17"/>
  <c r="D762" i="17"/>
  <c r="D761" i="17"/>
  <c r="D760" i="17"/>
  <c r="D759" i="17"/>
  <c r="D758" i="17"/>
  <c r="D757" i="17"/>
  <c r="D756" i="17"/>
  <c r="D755" i="17"/>
  <c r="D754" i="17"/>
  <c r="D753" i="17"/>
  <c r="D752" i="17"/>
  <c r="D751" i="17"/>
  <c r="D750" i="17"/>
  <c r="D749" i="17"/>
  <c r="D748" i="17"/>
  <c r="D747" i="17"/>
  <c r="D746" i="17"/>
  <c r="D745" i="17"/>
  <c r="D744" i="17"/>
  <c r="D743" i="17"/>
  <c r="D742" i="17"/>
  <c r="D741" i="17"/>
  <c r="D740" i="17"/>
  <c r="D739" i="17"/>
  <c r="D738" i="17"/>
  <c r="D737" i="17"/>
  <c r="D736" i="17"/>
  <c r="D735" i="17"/>
  <c r="D734" i="17"/>
  <c r="D733" i="17"/>
  <c r="D732" i="17"/>
  <c r="D731" i="17"/>
  <c r="D730" i="17"/>
  <c r="D729" i="17"/>
  <c r="D728" i="17"/>
  <c r="D727" i="17"/>
  <c r="D726" i="17"/>
  <c r="D725" i="17"/>
  <c r="D724" i="17"/>
  <c r="D723" i="17"/>
  <c r="D722" i="17"/>
  <c r="D721" i="17"/>
  <c r="D720" i="17"/>
  <c r="D719" i="17"/>
  <c r="D718" i="17"/>
  <c r="D717" i="17"/>
  <c r="D716" i="17"/>
  <c r="D715" i="17"/>
  <c r="D714" i="17"/>
  <c r="D713" i="17"/>
  <c r="D712" i="17"/>
  <c r="D711" i="17"/>
  <c r="D710" i="17"/>
  <c r="D709" i="17"/>
  <c r="D708" i="17"/>
  <c r="D707" i="17"/>
  <c r="D706" i="17"/>
  <c r="D705" i="17"/>
  <c r="D704" i="17"/>
  <c r="D703" i="17"/>
  <c r="D702" i="17"/>
  <c r="D701" i="17"/>
  <c r="D700" i="17"/>
  <c r="D699" i="17"/>
  <c r="D698" i="17"/>
  <c r="D697" i="17"/>
  <c r="D696" i="17"/>
  <c r="D695" i="17"/>
  <c r="D694" i="17"/>
  <c r="D693" i="17"/>
  <c r="D692" i="17"/>
  <c r="D691" i="17"/>
  <c r="D690" i="17"/>
  <c r="D689" i="17"/>
  <c r="D688" i="17"/>
  <c r="D687" i="17"/>
  <c r="D686" i="17"/>
  <c r="D685" i="17"/>
  <c r="D684" i="17"/>
  <c r="D683" i="17"/>
  <c r="D682" i="17"/>
  <c r="D681" i="17"/>
  <c r="D680" i="17"/>
  <c r="D679" i="17"/>
  <c r="D678" i="17"/>
  <c r="D677" i="17"/>
  <c r="D676" i="17"/>
  <c r="D675" i="17"/>
  <c r="D674" i="17"/>
  <c r="D673" i="17"/>
  <c r="D672" i="17"/>
  <c r="D671" i="17"/>
  <c r="D670" i="17"/>
  <c r="D669" i="17"/>
  <c r="D668" i="17"/>
  <c r="D667" i="17"/>
  <c r="D666" i="17"/>
  <c r="D665" i="17"/>
  <c r="D664" i="17"/>
  <c r="D663" i="17"/>
  <c r="D662" i="17"/>
  <c r="D661" i="17"/>
  <c r="D660" i="17"/>
  <c r="D659" i="17"/>
  <c r="D658" i="17"/>
  <c r="D657" i="17"/>
  <c r="D656" i="17"/>
  <c r="D655" i="17"/>
  <c r="D654" i="17"/>
  <c r="D653" i="17"/>
  <c r="D652" i="17"/>
  <c r="D651" i="17"/>
  <c r="D650" i="17"/>
  <c r="D649" i="17"/>
  <c r="D648" i="17"/>
  <c r="D647" i="17"/>
  <c r="D646" i="17"/>
  <c r="D645" i="17"/>
  <c r="D644" i="17"/>
  <c r="D643" i="17"/>
  <c r="D642" i="17"/>
  <c r="D641" i="17"/>
  <c r="D640" i="17"/>
  <c r="D639" i="17"/>
  <c r="D638" i="17"/>
  <c r="D637" i="17"/>
  <c r="D636" i="17"/>
  <c r="D635" i="17"/>
  <c r="D634" i="17"/>
  <c r="D633" i="17"/>
  <c r="D632" i="17"/>
  <c r="D631" i="17"/>
  <c r="D630" i="17"/>
  <c r="D629" i="17"/>
  <c r="D628" i="17"/>
  <c r="D627" i="17"/>
  <c r="D626" i="17"/>
  <c r="D625" i="17"/>
  <c r="D624" i="17"/>
  <c r="D623" i="17"/>
  <c r="D622" i="17"/>
  <c r="D621" i="17"/>
  <c r="D620" i="17"/>
  <c r="D619" i="17"/>
  <c r="D618" i="17"/>
  <c r="D617" i="17"/>
  <c r="D616" i="17"/>
  <c r="D615" i="17"/>
  <c r="D614" i="17"/>
  <c r="D613" i="17"/>
  <c r="D612" i="17"/>
  <c r="D611" i="17"/>
  <c r="D610" i="17"/>
  <c r="D609" i="17"/>
  <c r="D608" i="17"/>
  <c r="D607" i="17"/>
  <c r="D606" i="17"/>
  <c r="D605" i="17"/>
  <c r="D604" i="17"/>
  <c r="D603" i="17"/>
  <c r="D602" i="17"/>
  <c r="D601" i="17"/>
  <c r="D600" i="17"/>
  <c r="D599" i="17"/>
  <c r="D598" i="17"/>
  <c r="D597" i="17"/>
  <c r="D596" i="17"/>
  <c r="D595" i="17"/>
  <c r="D594" i="17"/>
  <c r="D593" i="17"/>
  <c r="D592" i="17"/>
  <c r="D591" i="17"/>
  <c r="D590" i="17"/>
  <c r="D589" i="17"/>
  <c r="D588" i="17"/>
  <c r="D587" i="17"/>
  <c r="D586" i="17"/>
  <c r="D585" i="17"/>
  <c r="D584" i="17"/>
  <c r="D583" i="17"/>
  <c r="D582" i="17"/>
  <c r="D581" i="17"/>
  <c r="D580" i="17"/>
  <c r="D579" i="17"/>
  <c r="D578" i="17"/>
  <c r="D577" i="17"/>
  <c r="D576" i="17"/>
  <c r="D575" i="17"/>
  <c r="D574" i="17"/>
  <c r="D573" i="17"/>
  <c r="D572" i="17"/>
  <c r="D571" i="17"/>
  <c r="D570" i="17"/>
  <c r="D569" i="17"/>
  <c r="D568" i="17"/>
  <c r="D567" i="17"/>
  <c r="D566" i="17"/>
  <c r="D565" i="17"/>
  <c r="D564" i="17"/>
  <c r="D563" i="17"/>
  <c r="D562" i="17"/>
  <c r="D561" i="17"/>
  <c r="D560" i="17"/>
  <c r="D559" i="17"/>
  <c r="D558" i="17"/>
  <c r="D557" i="17"/>
  <c r="D556" i="17"/>
  <c r="D555" i="17"/>
  <c r="D554" i="17"/>
  <c r="D553" i="17"/>
  <c r="D552" i="17"/>
  <c r="D551" i="17"/>
  <c r="D550" i="17"/>
  <c r="D549" i="17"/>
  <c r="D548" i="17"/>
  <c r="D547" i="17"/>
  <c r="D546" i="17"/>
  <c r="D545" i="17"/>
  <c r="D544" i="17"/>
  <c r="D543" i="17"/>
  <c r="D542" i="17"/>
  <c r="D541" i="17"/>
  <c r="D540" i="17"/>
  <c r="D539" i="17"/>
  <c r="D538" i="17"/>
  <c r="D537" i="17"/>
  <c r="D536" i="17"/>
  <c r="D535" i="17"/>
  <c r="D534" i="17"/>
  <c r="D533" i="17"/>
  <c r="D532" i="17"/>
  <c r="D531" i="17"/>
  <c r="D530" i="17"/>
  <c r="D529" i="17"/>
  <c r="D528" i="17"/>
  <c r="D527" i="17"/>
  <c r="D526" i="17"/>
  <c r="D525" i="17"/>
  <c r="D524" i="17"/>
  <c r="D523" i="17"/>
  <c r="D522" i="17"/>
  <c r="D521" i="17"/>
  <c r="D520" i="17"/>
  <c r="D519" i="17"/>
  <c r="D518" i="17"/>
  <c r="D517" i="17"/>
  <c r="D516" i="17"/>
  <c r="D515" i="17"/>
  <c r="D514" i="17"/>
  <c r="D513" i="17"/>
  <c r="D512" i="17"/>
  <c r="D511" i="17"/>
  <c r="D510" i="17"/>
  <c r="D509" i="17"/>
  <c r="D508" i="17"/>
  <c r="D507" i="17"/>
  <c r="D506" i="17"/>
  <c r="D505" i="17"/>
  <c r="D504" i="17"/>
  <c r="D503" i="17"/>
  <c r="D502" i="17"/>
  <c r="D501" i="17"/>
  <c r="D500" i="17"/>
  <c r="D499" i="17"/>
  <c r="D498" i="17"/>
  <c r="D497" i="17"/>
  <c r="D496" i="17"/>
  <c r="D495" i="17"/>
  <c r="D494" i="17"/>
  <c r="D493" i="17"/>
  <c r="D492" i="17"/>
  <c r="D491" i="17"/>
  <c r="D490" i="17"/>
  <c r="D489" i="17"/>
  <c r="D488" i="17"/>
  <c r="D487" i="17"/>
  <c r="D486" i="17"/>
  <c r="D485" i="17"/>
  <c r="D484" i="17"/>
  <c r="D483" i="17"/>
  <c r="D482" i="17"/>
  <c r="D481" i="17"/>
  <c r="D480" i="17"/>
  <c r="D479" i="17"/>
  <c r="D478" i="17"/>
  <c r="D477" i="17"/>
  <c r="D476" i="17"/>
  <c r="D475" i="17"/>
  <c r="D474" i="17"/>
  <c r="D473" i="17"/>
  <c r="D472" i="17"/>
  <c r="D471" i="17"/>
  <c r="D470" i="17"/>
  <c r="D469" i="17"/>
  <c r="D468" i="17"/>
  <c r="D467" i="17"/>
  <c r="D466" i="17"/>
  <c r="D465" i="17"/>
  <c r="D464" i="17"/>
  <c r="D463" i="17"/>
  <c r="D462" i="17"/>
  <c r="D461" i="17"/>
  <c r="D460" i="17"/>
  <c r="D459" i="17"/>
  <c r="D458" i="17"/>
  <c r="D457" i="17"/>
  <c r="D456" i="17"/>
  <c r="D455" i="17"/>
  <c r="D454" i="17"/>
  <c r="D453" i="17"/>
  <c r="D452" i="17"/>
  <c r="D451" i="17"/>
  <c r="D450" i="17"/>
  <c r="D449" i="17"/>
  <c r="D448" i="17"/>
  <c r="D447" i="17"/>
  <c r="D446" i="17"/>
  <c r="D445" i="17"/>
  <c r="D444" i="17"/>
  <c r="D443" i="17"/>
  <c r="D442" i="17"/>
  <c r="D441" i="17"/>
  <c r="D440" i="17"/>
  <c r="D439" i="17"/>
  <c r="D438" i="17"/>
  <c r="D437" i="17"/>
  <c r="D436" i="17"/>
  <c r="D435" i="17"/>
  <c r="D434" i="17"/>
  <c r="D433" i="17"/>
  <c r="D432" i="17"/>
  <c r="D431" i="17"/>
  <c r="D430" i="17"/>
  <c r="D429" i="17"/>
  <c r="D428" i="17"/>
  <c r="D427" i="17"/>
  <c r="D426" i="17"/>
  <c r="D425" i="17"/>
  <c r="D424" i="17"/>
  <c r="D423" i="17"/>
  <c r="D422" i="17"/>
  <c r="D421" i="17"/>
  <c r="D420" i="17"/>
  <c r="D419" i="17"/>
  <c r="D418" i="17"/>
  <c r="D417" i="17"/>
  <c r="D416" i="17"/>
  <c r="D415" i="17"/>
  <c r="D414" i="17"/>
  <c r="D413" i="17"/>
  <c r="D412" i="17"/>
  <c r="D411" i="17"/>
  <c r="D410" i="17"/>
  <c r="D409" i="17"/>
  <c r="D408" i="17"/>
  <c r="D407" i="17"/>
  <c r="D406" i="17"/>
  <c r="D405" i="17"/>
  <c r="D404" i="17"/>
  <c r="D403" i="17"/>
  <c r="D402" i="17"/>
  <c r="D401" i="17"/>
  <c r="D400" i="17"/>
  <c r="D399" i="17"/>
  <c r="D398" i="17"/>
  <c r="D397" i="17"/>
  <c r="D396" i="17"/>
  <c r="D395" i="17"/>
  <c r="D394" i="17"/>
  <c r="D393" i="17"/>
  <c r="D392" i="17"/>
  <c r="D391" i="17"/>
  <c r="D390" i="17"/>
  <c r="D389" i="17"/>
  <c r="D388" i="17"/>
  <c r="D387" i="17"/>
  <c r="D386" i="17"/>
  <c r="D385" i="17"/>
  <c r="D384" i="17"/>
  <c r="D383" i="17"/>
  <c r="D382" i="17"/>
  <c r="D381" i="17"/>
  <c r="D380" i="17"/>
  <c r="D379" i="17"/>
  <c r="D378" i="17"/>
  <c r="D377" i="17"/>
  <c r="D376" i="17"/>
  <c r="D375" i="17"/>
  <c r="D374" i="17"/>
  <c r="D373" i="17"/>
  <c r="D372" i="17"/>
  <c r="D371" i="17"/>
  <c r="D370" i="17"/>
  <c r="D369" i="17"/>
  <c r="D368" i="17"/>
  <c r="D367" i="17"/>
  <c r="D366" i="17"/>
  <c r="D365" i="17"/>
  <c r="D364" i="17"/>
  <c r="D363" i="17"/>
  <c r="D362" i="17"/>
  <c r="D361" i="17"/>
  <c r="D360" i="17"/>
  <c r="D359" i="17"/>
  <c r="D358" i="17"/>
  <c r="D357" i="17"/>
  <c r="D356" i="17"/>
  <c r="D355" i="17"/>
  <c r="D354" i="17"/>
  <c r="D353" i="17"/>
  <c r="D352" i="17"/>
  <c r="D351" i="17"/>
  <c r="D350" i="17"/>
  <c r="D349" i="17"/>
  <c r="D348" i="17"/>
  <c r="D347" i="17"/>
  <c r="D346" i="17"/>
  <c r="D345" i="17"/>
  <c r="D344" i="17"/>
  <c r="D343" i="17"/>
  <c r="D342" i="17"/>
  <c r="D341" i="17"/>
  <c r="D340" i="17"/>
  <c r="D339" i="17"/>
  <c r="D338" i="17"/>
  <c r="D337" i="17"/>
  <c r="D336" i="17"/>
  <c r="D335" i="17"/>
  <c r="D334" i="17"/>
  <c r="D333" i="17"/>
  <c r="D332" i="17"/>
  <c r="D331" i="17"/>
  <c r="D330" i="17"/>
  <c r="D329" i="17"/>
  <c r="D328" i="17"/>
  <c r="D327" i="17"/>
  <c r="D326" i="17"/>
  <c r="D325" i="17"/>
  <c r="D324" i="17"/>
  <c r="D323" i="17"/>
  <c r="D322" i="17"/>
  <c r="D321" i="17"/>
  <c r="D320" i="17"/>
  <c r="D319" i="17"/>
  <c r="D318" i="17"/>
  <c r="D317" i="17"/>
  <c r="D316" i="17"/>
  <c r="D315" i="17"/>
  <c r="D314" i="17"/>
  <c r="D313" i="17"/>
  <c r="D312" i="17"/>
  <c r="D311" i="17"/>
  <c r="D310" i="17"/>
  <c r="D309" i="17"/>
  <c r="D308" i="17"/>
  <c r="D307" i="17"/>
  <c r="D306" i="17"/>
  <c r="D305" i="17"/>
  <c r="D304" i="17"/>
  <c r="D303" i="17"/>
  <c r="D302" i="17"/>
  <c r="D301" i="17"/>
  <c r="D300" i="17"/>
  <c r="D299" i="17"/>
  <c r="D298" i="17"/>
  <c r="D297" i="17"/>
  <c r="D296" i="17"/>
  <c r="D295" i="17"/>
  <c r="D294" i="17"/>
  <c r="D293" i="17"/>
  <c r="D292" i="17"/>
  <c r="D291" i="17"/>
  <c r="D290" i="17"/>
  <c r="D289" i="17"/>
  <c r="D288" i="17"/>
  <c r="D287" i="17"/>
  <c r="D286" i="17"/>
  <c r="D285" i="17"/>
  <c r="D284" i="17"/>
  <c r="D283" i="17"/>
  <c r="D282" i="17"/>
  <c r="D281" i="17"/>
  <c r="D280" i="17"/>
  <c r="D279" i="17"/>
  <c r="D278" i="17"/>
  <c r="D277" i="17"/>
  <c r="D276" i="17"/>
  <c r="D275" i="17"/>
  <c r="D274" i="17"/>
  <c r="D273" i="17"/>
  <c r="D272" i="17"/>
  <c r="D271" i="17"/>
  <c r="D270" i="17"/>
  <c r="D269" i="17"/>
  <c r="D268" i="17"/>
  <c r="D267" i="17"/>
  <c r="D266" i="17"/>
  <c r="D265" i="17"/>
  <c r="D264" i="17"/>
  <c r="D263" i="17"/>
  <c r="D262" i="17"/>
  <c r="D261" i="17"/>
  <c r="D260" i="17"/>
  <c r="D259" i="17"/>
  <c r="D258" i="17"/>
  <c r="D257" i="17"/>
  <c r="D256" i="17"/>
  <c r="D255" i="17"/>
  <c r="D254" i="17"/>
  <c r="D253" i="17"/>
  <c r="D252" i="17"/>
  <c r="D251" i="17"/>
  <c r="D250" i="17"/>
  <c r="D249" i="17"/>
  <c r="D248" i="17"/>
  <c r="D247" i="17"/>
  <c r="D246" i="17"/>
  <c r="D245" i="17"/>
  <c r="D244" i="17"/>
  <c r="D243" i="17"/>
  <c r="D242" i="17"/>
  <c r="D241" i="17"/>
  <c r="D240" i="17"/>
  <c r="D239" i="17"/>
  <c r="D238" i="17"/>
  <c r="D237" i="17"/>
  <c r="D236" i="17"/>
  <c r="D235" i="17"/>
  <c r="D234" i="17"/>
  <c r="D233" i="17"/>
  <c r="D232" i="17"/>
  <c r="D231" i="17"/>
  <c r="D230" i="17"/>
  <c r="D229" i="17"/>
  <c r="D228" i="17"/>
  <c r="D227" i="17"/>
  <c r="D226" i="17"/>
  <c r="D225" i="17"/>
  <c r="D224" i="17"/>
  <c r="D223" i="17"/>
  <c r="D222" i="17"/>
  <c r="D221" i="17"/>
  <c r="D220" i="17"/>
  <c r="D219" i="17"/>
  <c r="D218" i="17"/>
  <c r="D217" i="17"/>
  <c r="D216" i="17"/>
  <c r="D215" i="17"/>
  <c r="D214" i="17"/>
  <c r="D213" i="17"/>
  <c r="D212" i="17"/>
  <c r="D211" i="17"/>
  <c r="D210" i="17"/>
  <c r="D209" i="17"/>
  <c r="D208" i="17"/>
  <c r="D207" i="17"/>
  <c r="D206" i="17"/>
  <c r="D205" i="17"/>
  <c r="D204" i="17"/>
  <c r="D203" i="17"/>
  <c r="D202" i="17"/>
  <c r="D201" i="17"/>
  <c r="D200" i="17"/>
  <c r="D199" i="17"/>
  <c r="D198" i="17"/>
  <c r="D197" i="17"/>
  <c r="D196" i="17"/>
  <c r="D195" i="17"/>
  <c r="D194" i="17"/>
  <c r="D193" i="17"/>
  <c r="D192" i="17"/>
  <c r="D191" i="17"/>
  <c r="D190" i="17"/>
  <c r="D189" i="17"/>
  <c r="D188" i="17"/>
  <c r="D187" i="17"/>
  <c r="D186" i="17"/>
  <c r="D185" i="17"/>
  <c r="D184" i="17"/>
  <c r="D183" i="17"/>
  <c r="D182" i="17"/>
  <c r="D181" i="17"/>
  <c r="D180" i="17"/>
  <c r="D179" i="17"/>
  <c r="D178" i="17"/>
  <c r="D177" i="17"/>
  <c r="D176" i="17"/>
  <c r="D175" i="17"/>
  <c r="D174" i="17"/>
  <c r="D173" i="17"/>
  <c r="D172" i="17"/>
  <c r="D171" i="17"/>
  <c r="D170" i="17"/>
  <c r="D169" i="17"/>
  <c r="D168" i="17"/>
  <c r="D167" i="17"/>
  <c r="D166" i="17"/>
  <c r="D165" i="17"/>
  <c r="D164" i="17"/>
  <c r="D163" i="17"/>
  <c r="D162" i="17"/>
  <c r="D161" i="17"/>
  <c r="D160" i="17"/>
  <c r="D159" i="17"/>
  <c r="D158" i="17"/>
  <c r="D157" i="17"/>
  <c r="D156" i="17"/>
  <c r="D155" i="17"/>
  <c r="D154" i="17"/>
  <c r="D153" i="17"/>
  <c r="D152" i="17"/>
  <c r="D151" i="17"/>
  <c r="D150" i="17"/>
  <c r="D149" i="17"/>
  <c r="D148" i="17"/>
  <c r="D147" i="17"/>
  <c r="D146" i="17"/>
  <c r="D145" i="17"/>
  <c r="D144" i="17"/>
  <c r="D143" i="17"/>
  <c r="D142" i="17"/>
  <c r="D141" i="17"/>
  <c r="D140" i="17"/>
  <c r="D139" i="17"/>
  <c r="D138" i="17"/>
  <c r="D137" i="17"/>
  <c r="D136" i="17"/>
  <c r="D135" i="17"/>
  <c r="D134" i="17"/>
  <c r="D133" i="17"/>
  <c r="D132" i="17"/>
  <c r="D131" i="17"/>
  <c r="D130" i="17"/>
  <c r="D129" i="17"/>
  <c r="D128" i="17"/>
  <c r="D127" i="17"/>
  <c r="D126" i="17"/>
  <c r="D125" i="17"/>
  <c r="D124" i="17"/>
  <c r="D123" i="17"/>
  <c r="D122" i="17"/>
  <c r="D121" i="17"/>
  <c r="D120" i="17"/>
  <c r="D119" i="17"/>
  <c r="D118" i="17"/>
  <c r="D117" i="17"/>
  <c r="D116" i="17"/>
  <c r="D115" i="17"/>
  <c r="D114" i="17"/>
  <c r="D113" i="17"/>
  <c r="D112" i="17"/>
  <c r="D111" i="17"/>
  <c r="D110" i="17"/>
  <c r="D109" i="17"/>
  <c r="D108" i="17"/>
  <c r="D107" i="17"/>
  <c r="D106" i="17"/>
  <c r="D105" i="17"/>
  <c r="D104" i="17"/>
  <c r="D103" i="17"/>
  <c r="D102" i="17"/>
  <c r="D101" i="17"/>
  <c r="D100" i="17"/>
  <c r="D99" i="17"/>
  <c r="D98" i="17"/>
  <c r="D97" i="17"/>
  <c r="D96" i="17"/>
  <c r="D95" i="17"/>
  <c r="D94" i="17"/>
  <c r="D93" i="17"/>
  <c r="D92" i="17"/>
  <c r="D91" i="17"/>
  <c r="D90" i="17"/>
  <c r="D89" i="17"/>
  <c r="D88" i="17"/>
  <c r="D87" i="17"/>
  <c r="D86" i="17"/>
  <c r="D85" i="17"/>
  <c r="D84" i="17"/>
  <c r="D83" i="17"/>
  <c r="D82" i="17"/>
  <c r="D81" i="17"/>
  <c r="D80" i="17"/>
  <c r="D79" i="17"/>
  <c r="D78" i="17"/>
  <c r="D77" i="17"/>
  <c r="D76" i="17"/>
  <c r="D75" i="17"/>
  <c r="D74" i="17"/>
  <c r="D73" i="17"/>
  <c r="D72" i="17"/>
  <c r="D71" i="17"/>
  <c r="D70" i="17"/>
  <c r="D69" i="17"/>
  <c r="D68" i="17"/>
  <c r="D67" i="17"/>
  <c r="D66" i="17"/>
  <c r="D65" i="17"/>
  <c r="D64" i="17"/>
  <c r="D63" i="17"/>
  <c r="D62" i="17"/>
  <c r="D61" i="17"/>
  <c r="D60" i="17"/>
  <c r="D59" i="17"/>
  <c r="D58" i="17"/>
  <c r="D57" i="17"/>
  <c r="D56" i="17"/>
  <c r="D55" i="17"/>
  <c r="D54" i="17"/>
  <c r="D53" i="17"/>
  <c r="D52" i="17"/>
  <c r="D51" i="17"/>
  <c r="D50" i="17"/>
  <c r="D49" i="17"/>
  <c r="D48" i="17"/>
  <c r="D47" i="17"/>
  <c r="D46" i="17"/>
  <c r="D45" i="17"/>
  <c r="D44" i="17"/>
  <c r="D43" i="17"/>
  <c r="D42" i="17"/>
  <c r="D41" i="17"/>
  <c r="D40" i="17"/>
  <c r="D39" i="17"/>
  <c r="D38" i="17"/>
  <c r="D37" i="17"/>
  <c r="D36" i="17"/>
  <c r="D35" i="17"/>
  <c r="D34" i="17"/>
  <c r="D33" i="17"/>
  <c r="D32" i="17"/>
  <c r="D31" i="17"/>
  <c r="D30" i="17"/>
  <c r="D29" i="17"/>
  <c r="D28" i="17"/>
  <c r="D27" i="17"/>
  <c r="D26" i="17"/>
  <c r="D25" i="17"/>
  <c r="D24" i="17"/>
  <c r="D23" i="17"/>
  <c r="D22" i="17"/>
  <c r="D21" i="17"/>
  <c r="D20" i="17"/>
  <c r="D19" i="17"/>
  <c r="D18" i="17"/>
  <c r="D17" i="17"/>
  <c r="D16" i="17"/>
  <c r="D15" i="17"/>
  <c r="D14" i="17"/>
  <c r="D13" i="17"/>
  <c r="D12" i="17"/>
  <c r="D11" i="17"/>
  <c r="D10" i="17"/>
  <c r="D9" i="17"/>
  <c r="D8" i="17"/>
  <c r="D7" i="17"/>
  <c r="D6" i="17"/>
  <c r="D5" i="17"/>
  <c r="D4" i="17"/>
  <c r="D3" i="17"/>
  <c r="D2" i="17"/>
  <c r="F295" i="16" l="1"/>
  <c r="F292" i="16"/>
  <c r="F290" i="16"/>
  <c r="F294" i="16"/>
  <c r="F298" i="16"/>
  <c r="F296" i="16"/>
  <c r="F297" i="16"/>
  <c r="F293" i="16"/>
  <c r="F291" i="16"/>
  <c r="F213" i="16"/>
  <c r="F210" i="16"/>
  <c r="F212" i="16"/>
  <c r="F209" i="16"/>
  <c r="F208" i="16"/>
  <c r="F202" i="16"/>
  <c r="F211" i="16"/>
  <c r="F197" i="16"/>
  <c r="F189" i="16"/>
  <c r="F195" i="16"/>
  <c r="F196" i="16"/>
  <c r="F188" i="16"/>
  <c r="F187" i="16"/>
  <c r="F200" i="16"/>
  <c r="F194" i="16"/>
  <c r="F198" i="16"/>
  <c r="F193" i="16"/>
  <c r="F201" i="16"/>
  <c r="F192" i="16"/>
  <c r="F191" i="16"/>
  <c r="F199" i="16"/>
  <c r="F190" i="16"/>
  <c r="F151" i="16"/>
  <c r="H151" i="16" s="1"/>
  <c r="I151" i="16" s="1"/>
  <c r="F157" i="16"/>
  <c r="H149" i="16"/>
  <c r="E139" i="16"/>
  <c r="F139" i="16"/>
  <c r="G139" i="16"/>
  <c r="H139" i="16"/>
  <c r="F37" i="16"/>
  <c r="H37" i="16" s="1"/>
  <c r="F203" i="16" l="1"/>
  <c r="F214" i="16"/>
  <c r="F299" i="16"/>
  <c r="F300" i="16" s="1"/>
  <c r="D1801" i="8"/>
  <c r="D1800" i="8"/>
  <c r="D1799" i="8"/>
  <c r="D1798" i="8"/>
  <c r="D1797" i="8"/>
  <c r="D1796" i="8"/>
  <c r="D1795" i="8"/>
  <c r="D1794" i="8"/>
  <c r="D1793" i="8"/>
  <c r="D1792" i="8"/>
  <c r="D1791" i="8"/>
  <c r="D1790" i="8"/>
  <c r="D1789" i="8"/>
  <c r="D1788" i="8"/>
  <c r="D1787" i="8"/>
  <c r="D1786" i="8"/>
  <c r="D1785" i="8"/>
  <c r="D1784" i="8"/>
  <c r="D1783" i="8"/>
  <c r="D1782" i="8"/>
  <c r="D1781" i="8"/>
  <c r="D1780" i="8"/>
  <c r="D1779" i="8"/>
  <c r="D1778" i="8"/>
  <c r="D1777" i="8"/>
  <c r="D1776" i="8"/>
  <c r="D1775" i="8"/>
  <c r="D1774" i="8"/>
  <c r="D1773" i="8"/>
  <c r="D1772" i="8"/>
  <c r="D1771" i="8"/>
  <c r="D1770" i="8"/>
  <c r="D1769" i="8"/>
  <c r="D1768" i="8"/>
  <c r="D1767" i="8"/>
  <c r="D1766" i="8"/>
  <c r="D1765" i="8"/>
  <c r="D1764" i="8"/>
  <c r="D1763" i="8"/>
  <c r="D1762" i="8"/>
  <c r="D1761" i="8"/>
  <c r="D1760" i="8"/>
  <c r="D1759" i="8"/>
  <c r="D1758" i="8"/>
  <c r="D1757" i="8"/>
  <c r="D1756" i="8"/>
  <c r="D1755" i="8"/>
  <c r="D1754" i="8"/>
  <c r="D1753" i="8"/>
  <c r="D1752" i="8"/>
  <c r="D1751" i="8"/>
  <c r="D1750" i="8"/>
  <c r="D1749" i="8"/>
  <c r="D1748" i="8"/>
  <c r="D1747" i="8"/>
  <c r="D1746" i="8"/>
  <c r="D1745" i="8"/>
  <c r="D1744" i="8"/>
  <c r="D1743" i="8"/>
  <c r="D1742" i="8"/>
  <c r="D1741" i="8"/>
  <c r="D1740" i="8"/>
  <c r="D1739" i="8"/>
  <c r="D1738" i="8"/>
  <c r="D1737" i="8"/>
  <c r="D1736" i="8"/>
  <c r="D1735" i="8"/>
  <c r="D1734" i="8"/>
  <c r="D1733" i="8"/>
  <c r="D1732" i="8"/>
  <c r="D1731" i="8"/>
  <c r="D1730" i="8"/>
  <c r="D1729" i="8"/>
  <c r="D1728" i="8"/>
  <c r="D1727" i="8"/>
  <c r="D1726" i="8"/>
  <c r="D1725" i="8"/>
  <c r="D1724" i="8"/>
  <c r="D1723" i="8"/>
  <c r="D1722" i="8"/>
  <c r="D1721" i="8"/>
  <c r="D1720" i="8"/>
  <c r="D1719" i="8"/>
  <c r="D1718" i="8"/>
  <c r="D1717" i="8"/>
  <c r="D1716" i="8"/>
  <c r="D1715" i="8"/>
  <c r="D1714" i="8"/>
  <c r="D1713" i="8"/>
  <c r="D1712" i="8"/>
  <c r="D1711" i="8"/>
  <c r="D1710" i="8"/>
  <c r="D1709" i="8"/>
  <c r="D1708" i="8"/>
  <c r="D1707" i="8"/>
  <c r="D1706" i="8"/>
  <c r="D1705" i="8"/>
  <c r="D1704" i="8"/>
  <c r="D1703" i="8"/>
  <c r="D1702" i="8"/>
  <c r="D1701" i="8"/>
  <c r="D1700" i="8"/>
  <c r="D1699" i="8"/>
  <c r="D1698" i="8"/>
  <c r="D1697" i="8"/>
  <c r="D1696" i="8"/>
  <c r="D1695" i="8"/>
  <c r="D1694" i="8"/>
  <c r="D1693" i="8"/>
  <c r="D1692" i="8"/>
  <c r="D1691" i="8"/>
  <c r="D1690" i="8"/>
  <c r="D1689" i="8"/>
  <c r="D1688" i="8"/>
  <c r="D1687" i="8"/>
  <c r="D1686" i="8"/>
  <c r="D1685" i="8"/>
  <c r="D1684" i="8"/>
  <c r="D1683" i="8"/>
  <c r="D1682" i="8"/>
  <c r="D1681" i="8"/>
  <c r="D1680" i="8"/>
  <c r="D1679" i="8"/>
  <c r="D1678" i="8"/>
  <c r="D1677" i="8"/>
  <c r="D1676" i="8"/>
  <c r="D1675" i="8"/>
  <c r="D1674" i="8"/>
  <c r="D1673" i="8"/>
  <c r="D1672" i="8"/>
  <c r="D1671" i="8"/>
  <c r="D1670" i="8"/>
  <c r="D1669" i="8"/>
  <c r="D1668" i="8"/>
  <c r="D1667" i="8"/>
  <c r="D1666" i="8"/>
  <c r="D1665" i="8"/>
  <c r="D1664" i="8"/>
  <c r="D1663" i="8"/>
  <c r="D1662" i="8"/>
  <c r="D1661" i="8"/>
  <c r="D1660" i="8"/>
  <c r="D1659" i="8"/>
  <c r="D1658" i="8"/>
  <c r="D1657" i="8"/>
  <c r="D1656" i="8"/>
  <c r="D1655" i="8"/>
  <c r="D1654" i="8"/>
  <c r="D1653" i="8"/>
  <c r="D1652" i="8"/>
  <c r="D1651" i="8"/>
  <c r="D1650" i="8"/>
  <c r="D1649" i="8"/>
  <c r="D1648" i="8"/>
  <c r="D1647" i="8"/>
  <c r="D1646" i="8"/>
  <c r="D1645" i="8"/>
  <c r="D1644" i="8"/>
  <c r="D1643" i="8"/>
  <c r="D1642" i="8"/>
  <c r="D1641" i="8"/>
  <c r="D1640" i="8"/>
  <c r="D1639" i="8"/>
  <c r="D1638" i="8"/>
  <c r="D1637" i="8"/>
  <c r="D1636" i="8"/>
  <c r="D1635" i="8"/>
  <c r="D1634" i="8"/>
  <c r="D1633" i="8"/>
  <c r="D1632" i="8"/>
  <c r="D1631" i="8"/>
  <c r="D1630" i="8"/>
  <c r="D1629" i="8"/>
  <c r="D1628" i="8"/>
  <c r="D1627" i="8"/>
  <c r="D1626" i="8"/>
  <c r="D1625" i="8"/>
  <c r="D1624" i="8"/>
  <c r="D1623" i="8"/>
  <c r="D1622" i="8"/>
  <c r="D1621" i="8"/>
  <c r="D1620" i="8"/>
  <c r="D1619" i="8"/>
  <c r="D1618" i="8"/>
  <c r="D1617" i="8"/>
  <c r="D1616" i="8"/>
  <c r="D1615" i="8"/>
  <c r="D1614" i="8"/>
  <c r="D1613" i="8"/>
  <c r="D1612" i="8"/>
  <c r="D1611" i="8"/>
  <c r="D1610" i="8"/>
  <c r="D1609" i="8"/>
  <c r="D1608" i="8"/>
  <c r="D1607" i="8"/>
  <c r="D1606" i="8"/>
  <c r="D1605" i="8"/>
  <c r="D1604" i="8"/>
  <c r="D1603" i="8"/>
  <c r="D1602" i="8"/>
  <c r="D1601" i="8"/>
  <c r="D1600" i="8"/>
  <c r="D1599" i="8"/>
  <c r="D1598" i="8"/>
  <c r="D1597" i="8"/>
  <c r="D1596" i="8"/>
  <c r="D1595" i="8"/>
  <c r="D1594" i="8"/>
  <c r="D1593" i="8"/>
  <c r="D1592" i="8"/>
  <c r="D1591" i="8"/>
  <c r="D1590" i="8"/>
  <c r="D1589" i="8"/>
  <c r="D1588" i="8"/>
  <c r="D1587" i="8"/>
  <c r="D1586" i="8"/>
  <c r="D1585" i="8"/>
  <c r="D1584" i="8"/>
  <c r="D1583" i="8"/>
  <c r="D1582" i="8"/>
  <c r="D1581" i="8"/>
  <c r="D1580" i="8"/>
  <c r="D1579" i="8"/>
  <c r="D1578" i="8"/>
  <c r="D1577" i="8"/>
  <c r="D1576" i="8"/>
  <c r="D1575" i="8"/>
  <c r="D1574" i="8"/>
  <c r="D1573" i="8"/>
  <c r="D1572" i="8"/>
  <c r="D1571" i="8"/>
  <c r="D1570" i="8"/>
  <c r="D1569" i="8"/>
  <c r="D1568" i="8"/>
  <c r="D1567" i="8"/>
  <c r="D1566" i="8"/>
  <c r="D1565" i="8"/>
  <c r="D1564" i="8"/>
  <c r="D1563" i="8"/>
  <c r="D1562" i="8"/>
  <c r="D1561" i="8"/>
  <c r="D1560" i="8"/>
  <c r="D1559" i="8"/>
  <c r="D1558" i="8"/>
  <c r="D1557" i="8"/>
  <c r="D1556" i="8"/>
  <c r="D1555" i="8"/>
  <c r="D1554" i="8"/>
  <c r="D1553" i="8"/>
  <c r="D1552" i="8"/>
  <c r="D1551" i="8"/>
  <c r="D1550" i="8"/>
  <c r="D1549" i="8"/>
  <c r="D1548" i="8"/>
  <c r="D1547" i="8"/>
  <c r="D1546" i="8"/>
  <c r="D1545" i="8"/>
  <c r="D1544" i="8"/>
  <c r="D1543" i="8"/>
  <c r="D1542" i="8"/>
  <c r="D1541" i="8"/>
  <c r="D1540" i="8"/>
  <c r="D1539" i="8"/>
  <c r="D1538" i="8"/>
  <c r="D1537" i="8"/>
  <c r="D1536" i="8"/>
  <c r="D1535" i="8"/>
  <c r="D1534" i="8"/>
  <c r="D1533" i="8"/>
  <c r="D1532" i="8"/>
  <c r="D1531" i="8"/>
  <c r="D1530" i="8"/>
  <c r="D1529" i="8"/>
  <c r="D1528" i="8"/>
  <c r="D1527" i="8"/>
  <c r="D1526" i="8"/>
  <c r="D1525" i="8"/>
  <c r="D1524" i="8"/>
  <c r="D1523" i="8"/>
  <c r="D1522" i="8"/>
  <c r="D1521" i="8"/>
  <c r="D1520" i="8"/>
  <c r="D1519" i="8"/>
  <c r="D1518" i="8"/>
  <c r="D1517" i="8"/>
  <c r="D1516" i="8"/>
  <c r="D1515" i="8"/>
  <c r="D1514" i="8"/>
  <c r="D1513" i="8"/>
  <c r="D1512" i="8"/>
  <c r="D1511" i="8"/>
  <c r="D1510" i="8"/>
  <c r="D1509" i="8"/>
  <c r="D1508" i="8"/>
  <c r="D1507" i="8"/>
  <c r="D1506" i="8"/>
  <c r="D1505" i="8"/>
  <c r="D1504" i="8"/>
  <c r="D1503" i="8"/>
  <c r="D1502" i="8"/>
  <c r="D1501" i="8"/>
  <c r="D1500" i="8"/>
  <c r="D1499" i="8"/>
  <c r="D1498" i="8"/>
  <c r="D1497" i="8"/>
  <c r="D1496" i="8"/>
  <c r="D1495" i="8"/>
  <c r="D1494" i="8"/>
  <c r="D1493" i="8"/>
  <c r="D1492" i="8"/>
  <c r="D1491" i="8"/>
  <c r="D1490" i="8"/>
  <c r="D1489" i="8"/>
  <c r="D1488" i="8"/>
  <c r="D1487" i="8"/>
  <c r="D1486" i="8"/>
  <c r="D1485" i="8"/>
  <c r="D1484" i="8"/>
  <c r="D1483" i="8"/>
  <c r="D1482" i="8"/>
  <c r="D1481" i="8"/>
  <c r="D1480" i="8"/>
  <c r="D1479" i="8"/>
  <c r="D1478" i="8"/>
  <c r="D1477" i="8"/>
  <c r="D1476" i="8"/>
  <c r="D1475" i="8"/>
  <c r="D1474" i="8"/>
  <c r="D1473" i="8"/>
  <c r="D1472" i="8"/>
  <c r="D1471" i="8"/>
  <c r="D1470" i="8"/>
  <c r="D1469" i="8"/>
  <c r="D1468" i="8"/>
  <c r="D1467" i="8"/>
  <c r="D1466" i="8"/>
  <c r="D1465" i="8"/>
  <c r="D1464" i="8"/>
  <c r="D1463" i="8"/>
  <c r="D1462" i="8"/>
  <c r="D1461" i="8"/>
  <c r="D1460" i="8"/>
  <c r="D1459" i="8"/>
  <c r="D1458" i="8"/>
  <c r="D1457" i="8"/>
  <c r="D1456" i="8"/>
  <c r="D1455" i="8"/>
  <c r="D1454" i="8"/>
  <c r="D1453" i="8"/>
  <c r="D1452" i="8"/>
  <c r="D1451" i="8"/>
  <c r="D1450" i="8"/>
  <c r="D1449" i="8"/>
  <c r="D1448" i="8"/>
  <c r="D1447" i="8"/>
  <c r="D1446" i="8"/>
  <c r="D1445" i="8"/>
  <c r="D1444" i="8"/>
  <c r="D1443" i="8"/>
  <c r="D1442" i="8"/>
  <c r="D1441" i="8"/>
  <c r="D1440" i="8"/>
  <c r="D1439" i="8"/>
  <c r="D1438" i="8"/>
  <c r="D1437" i="8"/>
  <c r="D1436" i="8"/>
  <c r="D1435" i="8"/>
  <c r="D1434" i="8"/>
  <c r="D1433" i="8"/>
  <c r="D1432" i="8"/>
  <c r="D1431" i="8"/>
  <c r="D1430" i="8"/>
  <c r="D1429" i="8"/>
  <c r="D1428" i="8"/>
  <c r="D1427" i="8"/>
  <c r="D1426" i="8"/>
  <c r="D1425" i="8"/>
  <c r="D1424" i="8"/>
  <c r="D1423" i="8"/>
  <c r="D1422" i="8"/>
  <c r="D1421" i="8"/>
  <c r="D1420" i="8"/>
  <c r="D1419" i="8"/>
  <c r="D1418" i="8"/>
  <c r="D1417" i="8"/>
  <c r="D1416" i="8"/>
  <c r="D1415" i="8"/>
  <c r="D1414" i="8"/>
  <c r="D1413" i="8"/>
  <c r="D1412" i="8"/>
  <c r="D1411" i="8"/>
  <c r="D1410" i="8"/>
  <c r="D1409" i="8"/>
  <c r="D1408" i="8"/>
  <c r="D1407" i="8"/>
  <c r="D1406" i="8"/>
  <c r="D1405" i="8"/>
  <c r="D1404" i="8"/>
  <c r="D1403" i="8"/>
  <c r="D1402" i="8"/>
  <c r="D1401" i="8"/>
  <c r="D1400" i="8"/>
  <c r="D1399" i="8"/>
  <c r="D1398" i="8"/>
  <c r="D1397" i="8"/>
  <c r="D1396" i="8"/>
  <c r="D1395" i="8"/>
  <c r="D1394" i="8"/>
  <c r="D1393" i="8"/>
  <c r="D1392" i="8"/>
  <c r="D1391" i="8"/>
  <c r="D1390" i="8"/>
  <c r="D1389" i="8"/>
  <c r="D1388" i="8"/>
  <c r="D1387" i="8"/>
  <c r="D1386" i="8"/>
  <c r="D1385" i="8"/>
  <c r="D1384" i="8"/>
  <c r="D1383" i="8"/>
  <c r="D1382" i="8"/>
  <c r="D1381" i="8"/>
  <c r="D1380" i="8"/>
  <c r="D1379" i="8"/>
  <c r="D1378" i="8"/>
  <c r="D1377" i="8"/>
  <c r="D1376" i="8"/>
  <c r="D1375" i="8"/>
  <c r="D1374" i="8"/>
  <c r="D1373" i="8"/>
  <c r="D1372" i="8"/>
  <c r="D1371" i="8"/>
  <c r="D1370" i="8"/>
  <c r="D1369" i="8"/>
  <c r="D1368" i="8"/>
  <c r="D1367" i="8"/>
  <c r="D1366" i="8"/>
  <c r="D1365" i="8"/>
  <c r="D1364" i="8"/>
  <c r="D1363" i="8"/>
  <c r="D1362" i="8"/>
  <c r="D1361" i="8"/>
  <c r="D1360" i="8"/>
  <c r="D1359" i="8"/>
  <c r="D1358" i="8"/>
  <c r="D1357" i="8"/>
  <c r="D1356" i="8"/>
  <c r="D1355" i="8"/>
  <c r="D1354" i="8"/>
  <c r="D1353" i="8"/>
  <c r="D1352" i="8"/>
  <c r="D1351" i="8"/>
  <c r="D1350" i="8"/>
  <c r="D1349" i="8"/>
  <c r="D1348" i="8"/>
  <c r="D1347" i="8"/>
  <c r="D1346" i="8"/>
  <c r="D1345" i="8"/>
  <c r="D1344" i="8"/>
  <c r="D1343" i="8"/>
  <c r="D1342" i="8"/>
  <c r="D1341" i="8"/>
  <c r="D1340" i="8"/>
  <c r="D1339" i="8"/>
  <c r="D1338" i="8"/>
  <c r="D1337" i="8"/>
  <c r="D1336" i="8"/>
  <c r="D1335" i="8"/>
  <c r="D1334" i="8"/>
  <c r="D1333" i="8"/>
  <c r="D1332" i="8"/>
  <c r="D1331" i="8"/>
  <c r="D1330" i="8"/>
  <c r="D1329" i="8"/>
  <c r="D1328" i="8"/>
  <c r="D1327" i="8"/>
  <c r="D1326" i="8"/>
  <c r="D1325" i="8"/>
  <c r="D1324" i="8"/>
  <c r="D1323" i="8"/>
  <c r="D1322" i="8"/>
  <c r="D1321" i="8"/>
  <c r="D1320" i="8"/>
  <c r="D1319" i="8"/>
  <c r="D1318" i="8"/>
  <c r="D1317" i="8"/>
  <c r="D1316" i="8"/>
  <c r="D1315" i="8"/>
  <c r="D1314" i="8"/>
  <c r="D1313" i="8"/>
  <c r="D1312" i="8"/>
  <c r="D1311" i="8"/>
  <c r="D1310" i="8"/>
  <c r="D1309" i="8"/>
  <c r="D1308" i="8"/>
  <c r="D1307" i="8"/>
  <c r="D1306" i="8"/>
  <c r="D1305" i="8"/>
  <c r="D1304" i="8"/>
  <c r="D1303" i="8"/>
  <c r="D1302" i="8"/>
  <c r="D1301" i="8"/>
  <c r="D1300" i="8"/>
  <c r="D1299" i="8"/>
  <c r="D1298" i="8"/>
  <c r="D1297" i="8"/>
  <c r="D1296" i="8"/>
  <c r="D1295" i="8"/>
  <c r="D1294" i="8"/>
  <c r="D1293" i="8"/>
  <c r="D1292" i="8"/>
  <c r="D1291" i="8"/>
  <c r="D1290" i="8"/>
  <c r="D1289" i="8"/>
  <c r="D1288" i="8"/>
  <c r="D1287" i="8"/>
  <c r="D1286" i="8"/>
  <c r="D1285" i="8"/>
  <c r="D1284" i="8"/>
  <c r="D1283" i="8"/>
  <c r="D1282" i="8"/>
  <c r="D1281" i="8"/>
  <c r="D1280" i="8"/>
  <c r="D1279" i="8"/>
  <c r="D1278" i="8"/>
  <c r="D1277" i="8"/>
  <c r="D1276" i="8"/>
  <c r="D1275" i="8"/>
  <c r="D1274" i="8"/>
  <c r="D1273" i="8"/>
  <c r="D1272" i="8"/>
  <c r="D1271" i="8"/>
  <c r="D1270" i="8"/>
  <c r="D1269" i="8"/>
  <c r="D1268" i="8"/>
  <c r="D1267" i="8"/>
  <c r="D1266" i="8"/>
  <c r="D1265" i="8"/>
  <c r="D1264" i="8"/>
  <c r="D1263" i="8"/>
  <c r="D1262" i="8"/>
  <c r="D1261" i="8"/>
  <c r="D1260" i="8"/>
  <c r="D1259" i="8"/>
  <c r="D1258" i="8"/>
  <c r="D1257" i="8"/>
  <c r="D1256" i="8"/>
  <c r="D1255" i="8"/>
  <c r="D1254" i="8"/>
  <c r="D1253" i="8"/>
  <c r="D1252" i="8"/>
  <c r="D1251" i="8"/>
  <c r="D1250" i="8"/>
  <c r="D1249" i="8"/>
  <c r="D1248" i="8"/>
  <c r="D1247" i="8"/>
  <c r="D1246" i="8"/>
  <c r="D1245" i="8"/>
  <c r="D1244" i="8"/>
  <c r="D1243" i="8"/>
  <c r="D1242" i="8"/>
  <c r="D1241" i="8"/>
  <c r="D1240" i="8"/>
  <c r="D1239" i="8"/>
  <c r="D1238" i="8"/>
  <c r="D1237" i="8"/>
  <c r="D1236" i="8"/>
  <c r="D1235" i="8"/>
  <c r="D1234" i="8"/>
  <c r="D1233" i="8"/>
  <c r="D1232" i="8"/>
  <c r="D1231" i="8"/>
  <c r="D1230" i="8"/>
  <c r="D1229" i="8"/>
  <c r="D1228" i="8"/>
  <c r="D1227" i="8"/>
  <c r="D1226" i="8"/>
  <c r="D1225" i="8"/>
  <c r="D1224" i="8"/>
  <c r="D1223" i="8"/>
  <c r="D1222" i="8"/>
  <c r="D1221" i="8"/>
  <c r="D1220" i="8"/>
  <c r="D1219" i="8"/>
  <c r="D1218" i="8"/>
  <c r="D1217" i="8"/>
  <c r="D1216" i="8"/>
  <c r="D1215" i="8"/>
  <c r="D1214" i="8"/>
  <c r="D1213" i="8"/>
  <c r="D1212" i="8"/>
  <c r="D1211" i="8"/>
  <c r="D1210" i="8"/>
  <c r="D1209" i="8"/>
  <c r="D1208" i="8"/>
  <c r="D1207" i="8"/>
  <c r="D1206" i="8"/>
  <c r="D1205" i="8"/>
  <c r="D1204" i="8"/>
  <c r="D1203" i="8"/>
  <c r="D1202" i="8"/>
  <c r="D1201" i="8"/>
  <c r="D1200" i="8"/>
  <c r="D1199" i="8"/>
  <c r="D1198" i="8"/>
  <c r="D1197" i="8"/>
  <c r="D1196" i="8"/>
  <c r="D1195" i="8"/>
  <c r="D1194" i="8"/>
  <c r="D1193" i="8"/>
  <c r="D1192" i="8"/>
  <c r="D1191" i="8"/>
  <c r="D1190" i="8"/>
  <c r="D1189" i="8"/>
  <c r="D1188" i="8"/>
  <c r="D1187" i="8"/>
  <c r="D1186" i="8"/>
  <c r="D1185" i="8"/>
  <c r="D1184" i="8"/>
  <c r="D1183" i="8"/>
  <c r="D1182" i="8"/>
  <c r="D1181" i="8"/>
  <c r="D1180" i="8"/>
  <c r="D1179" i="8"/>
  <c r="D1178" i="8"/>
  <c r="D1177" i="8"/>
  <c r="D1176" i="8"/>
  <c r="D1175" i="8"/>
  <c r="D1174" i="8"/>
  <c r="D1173" i="8"/>
  <c r="D1172" i="8"/>
  <c r="D1171" i="8"/>
  <c r="D1170" i="8"/>
  <c r="D1169" i="8"/>
  <c r="D1168" i="8"/>
  <c r="D1167" i="8"/>
  <c r="D1166" i="8"/>
  <c r="D1165" i="8"/>
  <c r="D1164" i="8"/>
  <c r="D1163" i="8"/>
  <c r="D1162" i="8"/>
  <c r="D1161" i="8"/>
  <c r="D1160" i="8"/>
  <c r="D1159" i="8"/>
  <c r="D1158" i="8"/>
  <c r="D1157" i="8"/>
  <c r="D1156" i="8"/>
  <c r="D1155" i="8"/>
  <c r="D1154" i="8"/>
  <c r="D1153" i="8"/>
  <c r="D1152" i="8"/>
  <c r="D1151" i="8"/>
  <c r="D1150" i="8"/>
  <c r="D1149" i="8"/>
  <c r="D1148" i="8"/>
  <c r="D1147" i="8"/>
  <c r="D1146" i="8"/>
  <c r="D1145" i="8"/>
  <c r="D1144" i="8"/>
  <c r="D1143" i="8"/>
  <c r="D1142" i="8"/>
  <c r="D1141" i="8"/>
  <c r="D1140" i="8"/>
  <c r="D1139" i="8"/>
  <c r="D1138" i="8"/>
  <c r="D1137" i="8"/>
  <c r="D1136" i="8"/>
  <c r="D1135" i="8"/>
  <c r="D1134" i="8"/>
  <c r="D1133" i="8"/>
  <c r="D1132" i="8"/>
  <c r="D1131" i="8"/>
  <c r="D1130" i="8"/>
  <c r="D1129" i="8"/>
  <c r="D1128" i="8"/>
  <c r="D1127" i="8"/>
  <c r="D1126" i="8"/>
  <c r="D1125" i="8"/>
  <c r="D1124" i="8"/>
  <c r="D1123" i="8"/>
  <c r="D1122" i="8"/>
  <c r="D1121" i="8"/>
  <c r="D1120" i="8"/>
  <c r="D1119" i="8"/>
  <c r="D1118" i="8"/>
  <c r="D1117" i="8"/>
  <c r="D1116" i="8"/>
  <c r="D1115" i="8"/>
  <c r="D1114" i="8"/>
  <c r="D1113" i="8"/>
  <c r="D1112" i="8"/>
  <c r="D1111" i="8"/>
  <c r="D1110" i="8"/>
  <c r="D1109" i="8"/>
  <c r="D1108" i="8"/>
  <c r="D1107" i="8"/>
  <c r="D1106" i="8"/>
  <c r="D1105" i="8"/>
  <c r="D1104" i="8"/>
  <c r="D1103" i="8"/>
  <c r="D1102" i="8"/>
  <c r="D1101" i="8"/>
  <c r="D1100" i="8"/>
  <c r="D1099" i="8"/>
  <c r="D1098" i="8"/>
  <c r="D1097" i="8"/>
  <c r="D1096" i="8"/>
  <c r="D1095" i="8"/>
  <c r="D1094" i="8"/>
  <c r="D1093" i="8"/>
  <c r="D1092" i="8"/>
  <c r="D1091" i="8"/>
  <c r="D1090" i="8"/>
  <c r="D1089" i="8"/>
  <c r="D1088" i="8"/>
  <c r="D1087" i="8"/>
  <c r="D1086" i="8"/>
  <c r="D1085" i="8"/>
  <c r="D1084" i="8"/>
  <c r="D1083" i="8"/>
  <c r="D1082" i="8"/>
  <c r="D1081" i="8"/>
  <c r="D1080" i="8"/>
  <c r="D1079" i="8"/>
  <c r="D1078" i="8"/>
  <c r="D1077" i="8"/>
  <c r="D1076" i="8"/>
  <c r="D1075" i="8"/>
  <c r="D1074" i="8"/>
  <c r="D1073" i="8"/>
  <c r="D1072" i="8"/>
  <c r="D1071" i="8"/>
  <c r="D1070" i="8"/>
  <c r="D1069" i="8"/>
  <c r="D1068" i="8"/>
  <c r="D1067" i="8"/>
  <c r="D1066" i="8"/>
  <c r="D1065" i="8"/>
  <c r="D1064" i="8"/>
  <c r="D1063" i="8"/>
  <c r="D1062" i="8"/>
  <c r="D1061" i="8"/>
  <c r="D1060" i="8"/>
  <c r="D1059" i="8"/>
  <c r="D1058" i="8"/>
  <c r="D1057" i="8"/>
  <c r="D1056" i="8"/>
  <c r="D1055" i="8"/>
  <c r="D1054" i="8"/>
  <c r="D1053" i="8"/>
  <c r="D1052" i="8"/>
  <c r="D1051" i="8"/>
  <c r="D1050" i="8"/>
  <c r="D1049" i="8"/>
  <c r="D1048" i="8"/>
  <c r="D1047" i="8"/>
  <c r="D1046" i="8"/>
  <c r="D1045" i="8"/>
  <c r="D1044" i="8"/>
  <c r="D1043" i="8"/>
  <c r="D1042" i="8"/>
  <c r="D1041" i="8"/>
  <c r="D1040" i="8"/>
  <c r="D1039" i="8"/>
  <c r="D1038" i="8"/>
  <c r="D1037" i="8"/>
  <c r="D1036" i="8"/>
  <c r="D1035" i="8"/>
  <c r="D1034" i="8"/>
  <c r="D1033" i="8"/>
  <c r="D1032" i="8"/>
  <c r="D1031" i="8"/>
  <c r="D1030" i="8"/>
  <c r="D1029" i="8"/>
  <c r="D1028" i="8"/>
  <c r="D1027" i="8"/>
  <c r="D1026" i="8"/>
  <c r="D1025" i="8"/>
  <c r="D1024" i="8"/>
  <c r="D1023" i="8"/>
  <c r="D1022" i="8"/>
  <c r="D1021" i="8"/>
  <c r="D1020" i="8"/>
  <c r="D1019" i="8"/>
  <c r="D1018" i="8"/>
  <c r="D1017" i="8"/>
  <c r="D1016" i="8"/>
  <c r="D1015" i="8"/>
  <c r="D1014" i="8"/>
  <c r="D1013" i="8"/>
  <c r="D1012" i="8"/>
  <c r="D1011" i="8"/>
  <c r="D1010" i="8"/>
  <c r="D1009" i="8"/>
  <c r="D1008" i="8"/>
  <c r="D1007" i="8"/>
  <c r="D1006" i="8"/>
  <c r="D1005" i="8"/>
  <c r="D1004" i="8"/>
  <c r="D1003" i="8"/>
  <c r="D1002" i="8"/>
  <c r="D1001" i="8"/>
  <c r="D1000" i="8"/>
  <c r="D999" i="8"/>
  <c r="D998" i="8"/>
  <c r="D997" i="8"/>
  <c r="D996" i="8"/>
  <c r="D995" i="8"/>
  <c r="D994" i="8"/>
  <c r="D993" i="8"/>
  <c r="D992" i="8"/>
  <c r="D991" i="8"/>
  <c r="D990" i="8"/>
  <c r="D989" i="8"/>
  <c r="D988" i="8"/>
  <c r="D987" i="8"/>
  <c r="D986" i="8"/>
  <c r="D985" i="8"/>
  <c r="D984" i="8"/>
  <c r="D983" i="8"/>
  <c r="D982" i="8"/>
  <c r="D981" i="8"/>
  <c r="D980" i="8"/>
  <c r="D979" i="8"/>
  <c r="D978" i="8"/>
  <c r="D977" i="8"/>
  <c r="D976" i="8"/>
  <c r="D975" i="8"/>
  <c r="D974" i="8"/>
  <c r="D973" i="8"/>
  <c r="D972" i="8"/>
  <c r="D971" i="8"/>
  <c r="D970" i="8"/>
  <c r="D969" i="8"/>
  <c r="D968" i="8"/>
  <c r="D967" i="8"/>
  <c r="D966" i="8"/>
  <c r="D965" i="8"/>
  <c r="D964" i="8"/>
  <c r="D963" i="8"/>
  <c r="D962" i="8"/>
  <c r="D961" i="8"/>
  <c r="D960" i="8"/>
  <c r="D959" i="8"/>
  <c r="D958" i="8"/>
  <c r="D957" i="8"/>
  <c r="D956" i="8"/>
  <c r="D955" i="8"/>
  <c r="D954" i="8"/>
  <c r="D953" i="8"/>
  <c r="D952" i="8"/>
  <c r="D951" i="8"/>
  <c r="D950" i="8"/>
  <c r="D949" i="8"/>
  <c r="D948" i="8"/>
  <c r="D947" i="8"/>
  <c r="D946" i="8"/>
  <c r="D945" i="8"/>
  <c r="D944" i="8"/>
  <c r="D943" i="8"/>
  <c r="D942" i="8"/>
  <c r="D941" i="8"/>
  <c r="D940" i="8"/>
  <c r="D939" i="8"/>
  <c r="D938" i="8"/>
  <c r="D937" i="8"/>
  <c r="D936" i="8"/>
  <c r="D935" i="8"/>
  <c r="D934" i="8"/>
  <c r="D933" i="8"/>
  <c r="D932" i="8"/>
  <c r="D931" i="8"/>
  <c r="D930" i="8"/>
  <c r="D929" i="8"/>
  <c r="D928" i="8"/>
  <c r="D927" i="8"/>
  <c r="D926" i="8"/>
  <c r="D925" i="8"/>
  <c r="D924" i="8"/>
  <c r="D923" i="8"/>
  <c r="D922" i="8"/>
  <c r="D921" i="8"/>
  <c r="D920" i="8"/>
  <c r="D919" i="8"/>
  <c r="D918" i="8"/>
  <c r="D917" i="8"/>
  <c r="D916" i="8"/>
  <c r="D915" i="8"/>
  <c r="D914" i="8"/>
  <c r="D913" i="8"/>
  <c r="D912" i="8"/>
  <c r="D911" i="8"/>
  <c r="D910" i="8"/>
  <c r="D909" i="8"/>
  <c r="D908" i="8"/>
  <c r="D907" i="8"/>
  <c r="D906" i="8"/>
  <c r="D905" i="8"/>
  <c r="D904" i="8"/>
  <c r="D903" i="8"/>
  <c r="D902" i="8"/>
  <c r="D901" i="8"/>
  <c r="D900" i="8"/>
  <c r="D899" i="8"/>
  <c r="D898" i="8"/>
  <c r="D897" i="8"/>
  <c r="D896" i="8"/>
  <c r="D895" i="8"/>
  <c r="D894" i="8"/>
  <c r="D893" i="8"/>
  <c r="D892" i="8"/>
  <c r="D891" i="8"/>
  <c r="D890" i="8"/>
  <c r="D889" i="8"/>
  <c r="D888" i="8"/>
  <c r="D887" i="8"/>
  <c r="D886" i="8"/>
  <c r="D885" i="8"/>
  <c r="D884" i="8"/>
  <c r="D883" i="8"/>
  <c r="D882" i="8"/>
  <c r="D881" i="8"/>
  <c r="D880" i="8"/>
  <c r="D879" i="8"/>
  <c r="D878" i="8"/>
  <c r="D877" i="8"/>
  <c r="D876" i="8"/>
  <c r="D875" i="8"/>
  <c r="D874" i="8"/>
  <c r="D873" i="8"/>
  <c r="D872" i="8"/>
  <c r="D871" i="8"/>
  <c r="D870" i="8"/>
  <c r="D869" i="8"/>
  <c r="D868" i="8"/>
  <c r="D867" i="8"/>
  <c r="D866" i="8"/>
  <c r="D865" i="8"/>
  <c r="D864" i="8"/>
  <c r="D863" i="8"/>
  <c r="D862" i="8"/>
  <c r="D861" i="8"/>
  <c r="D860" i="8"/>
  <c r="D859" i="8"/>
  <c r="D858" i="8"/>
  <c r="D857" i="8"/>
  <c r="D856" i="8"/>
  <c r="D855" i="8"/>
  <c r="D854" i="8"/>
  <c r="D853" i="8"/>
  <c r="D852" i="8"/>
  <c r="D851" i="8"/>
  <c r="D850" i="8"/>
  <c r="D849" i="8"/>
  <c r="D848" i="8"/>
  <c r="D847" i="8"/>
  <c r="D846" i="8"/>
  <c r="D845" i="8"/>
  <c r="D844" i="8"/>
  <c r="D843" i="8"/>
  <c r="D842" i="8"/>
  <c r="D841" i="8"/>
  <c r="D840" i="8"/>
  <c r="D839" i="8"/>
  <c r="D838" i="8"/>
  <c r="D837" i="8"/>
  <c r="D836" i="8"/>
  <c r="D835" i="8"/>
  <c r="D834" i="8"/>
  <c r="D833" i="8"/>
  <c r="D832" i="8"/>
  <c r="D831" i="8"/>
  <c r="D830" i="8"/>
  <c r="D829" i="8"/>
  <c r="D828" i="8"/>
  <c r="D827" i="8"/>
  <c r="D826" i="8"/>
  <c r="D825" i="8"/>
  <c r="D824" i="8"/>
  <c r="D823" i="8"/>
  <c r="D822" i="8"/>
  <c r="D821" i="8"/>
  <c r="D820" i="8"/>
  <c r="D819" i="8"/>
  <c r="D818" i="8"/>
  <c r="D817" i="8"/>
  <c r="D816" i="8"/>
  <c r="D815" i="8"/>
  <c r="D814" i="8"/>
  <c r="D813" i="8"/>
  <c r="D812" i="8"/>
  <c r="D811" i="8"/>
  <c r="D810" i="8"/>
  <c r="D809" i="8"/>
  <c r="D808" i="8"/>
  <c r="D807" i="8"/>
  <c r="D806" i="8"/>
  <c r="D805" i="8"/>
  <c r="D804" i="8"/>
  <c r="D803" i="8"/>
  <c r="D802" i="8"/>
  <c r="D801" i="8"/>
  <c r="D800" i="8"/>
  <c r="D799" i="8"/>
  <c r="D798" i="8"/>
  <c r="D797" i="8"/>
  <c r="D796" i="8"/>
  <c r="D795" i="8"/>
  <c r="D794" i="8"/>
  <c r="D793" i="8"/>
  <c r="D792" i="8"/>
  <c r="D791" i="8"/>
  <c r="D790" i="8"/>
  <c r="D789" i="8"/>
  <c r="D788" i="8"/>
  <c r="D787" i="8"/>
  <c r="D786" i="8"/>
  <c r="D785" i="8"/>
  <c r="D784" i="8"/>
  <c r="D783" i="8"/>
  <c r="D782" i="8"/>
  <c r="D781" i="8"/>
  <c r="D780" i="8"/>
  <c r="D779" i="8"/>
  <c r="D778" i="8"/>
  <c r="D777" i="8"/>
  <c r="D776" i="8"/>
  <c r="D775" i="8"/>
  <c r="D774" i="8"/>
  <c r="D773" i="8"/>
  <c r="D772" i="8"/>
  <c r="D771" i="8"/>
  <c r="D770" i="8"/>
  <c r="D769" i="8"/>
  <c r="D768" i="8"/>
  <c r="D767" i="8"/>
  <c r="D766" i="8"/>
  <c r="D765" i="8"/>
  <c r="D764" i="8"/>
  <c r="D763" i="8"/>
  <c r="D762" i="8"/>
  <c r="D761" i="8"/>
  <c r="D760" i="8"/>
  <c r="D759" i="8"/>
  <c r="D758" i="8"/>
  <c r="D757" i="8"/>
  <c r="D756" i="8"/>
  <c r="D755" i="8"/>
  <c r="D754" i="8"/>
  <c r="D753" i="8"/>
  <c r="D752" i="8"/>
  <c r="D751" i="8"/>
  <c r="D750" i="8"/>
  <c r="D749" i="8"/>
  <c r="D748" i="8"/>
  <c r="D747" i="8"/>
  <c r="D746" i="8"/>
  <c r="D745" i="8"/>
  <c r="D744" i="8"/>
  <c r="D743" i="8"/>
  <c r="D742" i="8"/>
  <c r="D741" i="8"/>
  <c r="D740" i="8"/>
  <c r="D739" i="8"/>
  <c r="D738" i="8"/>
  <c r="D737" i="8"/>
  <c r="D736" i="8"/>
  <c r="D735" i="8"/>
  <c r="D734" i="8"/>
  <c r="D733" i="8"/>
  <c r="D732" i="8"/>
  <c r="D731" i="8"/>
  <c r="D730" i="8"/>
  <c r="D729" i="8"/>
  <c r="D728" i="8"/>
  <c r="D727" i="8"/>
  <c r="D726" i="8"/>
  <c r="D725" i="8"/>
  <c r="D724" i="8"/>
  <c r="D723" i="8"/>
  <c r="D722" i="8"/>
  <c r="D721" i="8"/>
  <c r="D720" i="8"/>
  <c r="D719" i="8"/>
  <c r="D718" i="8"/>
  <c r="D717" i="8"/>
  <c r="D716" i="8"/>
  <c r="D715" i="8"/>
  <c r="D714" i="8"/>
  <c r="D713" i="8"/>
  <c r="D712" i="8"/>
  <c r="D711" i="8"/>
  <c r="D710" i="8"/>
  <c r="D709" i="8"/>
  <c r="D708" i="8"/>
  <c r="D707" i="8"/>
  <c r="D706" i="8"/>
  <c r="D705" i="8"/>
  <c r="D704" i="8"/>
  <c r="D703" i="8"/>
  <c r="D702" i="8"/>
  <c r="D701" i="8"/>
  <c r="D700" i="8"/>
  <c r="D699" i="8"/>
  <c r="D698" i="8"/>
  <c r="D697" i="8"/>
  <c r="D696" i="8"/>
  <c r="D695" i="8"/>
  <c r="D694" i="8"/>
  <c r="D693" i="8"/>
  <c r="D692" i="8"/>
  <c r="D691" i="8"/>
  <c r="D690" i="8"/>
  <c r="D689" i="8"/>
  <c r="D688" i="8"/>
  <c r="D687" i="8"/>
  <c r="D686" i="8"/>
  <c r="D685" i="8"/>
  <c r="D684" i="8"/>
  <c r="D683" i="8"/>
  <c r="D682" i="8"/>
  <c r="D681" i="8"/>
  <c r="D680" i="8"/>
  <c r="D679" i="8"/>
  <c r="D678" i="8"/>
  <c r="D677" i="8"/>
  <c r="D676" i="8"/>
  <c r="D675" i="8"/>
  <c r="D674" i="8"/>
  <c r="D673" i="8"/>
  <c r="D672" i="8"/>
  <c r="D671" i="8"/>
  <c r="D670" i="8"/>
  <c r="D669" i="8"/>
  <c r="D668" i="8"/>
  <c r="D667" i="8"/>
  <c r="D666" i="8"/>
  <c r="D665" i="8"/>
  <c r="D664" i="8"/>
  <c r="D663" i="8"/>
  <c r="D662" i="8"/>
  <c r="D661" i="8"/>
  <c r="D660" i="8"/>
  <c r="D659" i="8"/>
  <c r="D658" i="8"/>
  <c r="D657" i="8"/>
  <c r="D656" i="8"/>
  <c r="D655" i="8"/>
  <c r="D654" i="8"/>
  <c r="D653" i="8"/>
  <c r="D652" i="8"/>
  <c r="D651" i="8"/>
  <c r="D650" i="8"/>
  <c r="D649" i="8"/>
  <c r="D648" i="8"/>
  <c r="D647" i="8"/>
  <c r="D646" i="8"/>
  <c r="D645" i="8"/>
  <c r="D644" i="8"/>
  <c r="D643" i="8"/>
  <c r="D642" i="8"/>
  <c r="D641" i="8"/>
  <c r="D640" i="8"/>
  <c r="D639" i="8"/>
  <c r="D638" i="8"/>
  <c r="D637" i="8"/>
  <c r="D636" i="8"/>
  <c r="D635" i="8"/>
  <c r="D634" i="8"/>
  <c r="D633" i="8"/>
  <c r="D632" i="8"/>
  <c r="D631" i="8"/>
  <c r="D630" i="8"/>
  <c r="D629" i="8"/>
  <c r="D628" i="8"/>
  <c r="D627" i="8"/>
  <c r="D626" i="8"/>
  <c r="D625" i="8"/>
  <c r="D624" i="8"/>
  <c r="D623" i="8"/>
  <c r="D622" i="8"/>
  <c r="D621" i="8"/>
  <c r="D620" i="8"/>
  <c r="D619" i="8"/>
  <c r="D618" i="8"/>
  <c r="D617" i="8"/>
  <c r="D616" i="8"/>
  <c r="D615" i="8"/>
  <c r="D614" i="8"/>
  <c r="D613" i="8"/>
  <c r="D612" i="8"/>
  <c r="D611" i="8"/>
  <c r="D610" i="8"/>
  <c r="D609" i="8"/>
  <c r="D608" i="8"/>
  <c r="D607" i="8"/>
  <c r="D606" i="8"/>
  <c r="D605" i="8"/>
  <c r="D604" i="8"/>
  <c r="D603" i="8"/>
  <c r="D602" i="8"/>
  <c r="D601" i="8"/>
  <c r="D600" i="8"/>
  <c r="D599" i="8"/>
  <c r="D598" i="8"/>
  <c r="D597" i="8"/>
  <c r="D596" i="8"/>
  <c r="D595" i="8"/>
  <c r="D594" i="8"/>
  <c r="D593" i="8"/>
  <c r="D592" i="8"/>
  <c r="D591" i="8"/>
  <c r="D590" i="8"/>
  <c r="D589" i="8"/>
  <c r="D588" i="8"/>
  <c r="D587" i="8"/>
  <c r="D586" i="8"/>
  <c r="D585" i="8"/>
  <c r="D584" i="8"/>
  <c r="D583" i="8"/>
  <c r="D582" i="8"/>
  <c r="D581" i="8"/>
  <c r="D580" i="8"/>
  <c r="D579" i="8"/>
  <c r="D578" i="8"/>
  <c r="D577" i="8"/>
  <c r="D576" i="8"/>
  <c r="D575" i="8"/>
  <c r="D574" i="8"/>
  <c r="D573" i="8"/>
  <c r="D572" i="8"/>
  <c r="D571" i="8"/>
  <c r="D570" i="8"/>
  <c r="D569" i="8"/>
  <c r="D568" i="8"/>
  <c r="D567" i="8"/>
  <c r="D566" i="8"/>
  <c r="D565" i="8"/>
  <c r="D564" i="8"/>
  <c r="D563" i="8"/>
  <c r="D562" i="8"/>
  <c r="D561" i="8"/>
  <c r="D560" i="8"/>
  <c r="D559" i="8"/>
  <c r="D558" i="8"/>
  <c r="D557" i="8"/>
  <c r="D556" i="8"/>
  <c r="D555" i="8"/>
  <c r="D554" i="8"/>
  <c r="D553" i="8"/>
  <c r="D552" i="8"/>
  <c r="D551" i="8"/>
  <c r="D550" i="8"/>
  <c r="D549" i="8"/>
  <c r="D548" i="8"/>
  <c r="D547" i="8"/>
  <c r="D546" i="8"/>
  <c r="D545" i="8"/>
  <c r="D544" i="8"/>
  <c r="D543" i="8"/>
  <c r="D542" i="8"/>
  <c r="D541" i="8"/>
  <c r="D540" i="8"/>
  <c r="D539" i="8"/>
  <c r="D538" i="8"/>
  <c r="D537" i="8"/>
  <c r="D536" i="8"/>
  <c r="D535" i="8"/>
  <c r="D534" i="8"/>
  <c r="D533" i="8"/>
  <c r="D532" i="8"/>
  <c r="D531" i="8"/>
  <c r="D530" i="8"/>
  <c r="D529" i="8"/>
  <c r="D528" i="8"/>
  <c r="D527" i="8"/>
  <c r="D526" i="8"/>
  <c r="D525" i="8"/>
  <c r="D524" i="8"/>
  <c r="D523" i="8"/>
  <c r="D522" i="8"/>
  <c r="D521" i="8"/>
  <c r="D520" i="8"/>
  <c r="D519" i="8"/>
  <c r="D518" i="8"/>
  <c r="D517" i="8"/>
  <c r="D516" i="8"/>
  <c r="D515" i="8"/>
  <c r="D514" i="8"/>
  <c r="D513" i="8"/>
  <c r="D512" i="8"/>
  <c r="D511" i="8"/>
  <c r="D510" i="8"/>
  <c r="D509" i="8"/>
  <c r="D508" i="8"/>
  <c r="D507" i="8"/>
  <c r="D506" i="8"/>
  <c r="D505" i="8"/>
  <c r="D504" i="8"/>
  <c r="D503" i="8"/>
  <c r="D502" i="8"/>
  <c r="D501" i="8"/>
  <c r="D500" i="8"/>
  <c r="D499" i="8"/>
  <c r="D498" i="8"/>
  <c r="D497" i="8"/>
  <c r="D496" i="8"/>
  <c r="D495" i="8"/>
  <c r="D494" i="8"/>
  <c r="D493" i="8"/>
  <c r="D492" i="8"/>
  <c r="D491" i="8"/>
  <c r="D490" i="8"/>
  <c r="D489" i="8"/>
  <c r="D488" i="8"/>
  <c r="D487" i="8"/>
  <c r="D486" i="8"/>
  <c r="D485" i="8"/>
  <c r="D484" i="8"/>
  <c r="D483" i="8"/>
  <c r="D482" i="8"/>
  <c r="D481" i="8"/>
  <c r="D480" i="8"/>
  <c r="D479" i="8"/>
  <c r="D478" i="8"/>
  <c r="D477" i="8"/>
  <c r="D476" i="8"/>
  <c r="D475" i="8"/>
  <c r="D474" i="8"/>
  <c r="D473" i="8"/>
  <c r="D472" i="8"/>
  <c r="D471" i="8"/>
  <c r="D470" i="8"/>
  <c r="D469" i="8"/>
  <c r="D468" i="8"/>
  <c r="D467" i="8"/>
  <c r="D466" i="8"/>
  <c r="D465" i="8"/>
  <c r="D464" i="8"/>
  <c r="D463" i="8"/>
  <c r="D462" i="8"/>
  <c r="D461" i="8"/>
  <c r="D460" i="8"/>
  <c r="D459" i="8"/>
  <c r="D458" i="8"/>
  <c r="D457" i="8"/>
  <c r="D456" i="8"/>
  <c r="D455" i="8"/>
  <c r="D454" i="8"/>
  <c r="D453" i="8"/>
  <c r="D452" i="8"/>
  <c r="D451" i="8"/>
  <c r="D450" i="8"/>
  <c r="D449" i="8"/>
  <c r="D448" i="8"/>
  <c r="D447" i="8"/>
  <c r="D446" i="8"/>
  <c r="D445" i="8"/>
  <c r="D444" i="8"/>
  <c r="D443" i="8"/>
  <c r="D442" i="8"/>
  <c r="D441" i="8"/>
  <c r="D440" i="8"/>
  <c r="D439" i="8"/>
  <c r="D438" i="8"/>
  <c r="D437" i="8"/>
  <c r="D436" i="8"/>
  <c r="D435" i="8"/>
  <c r="D434" i="8"/>
  <c r="D433" i="8"/>
  <c r="D432" i="8"/>
  <c r="D431" i="8"/>
  <c r="D430" i="8"/>
  <c r="D429" i="8"/>
  <c r="D428" i="8"/>
  <c r="D427" i="8"/>
  <c r="D426" i="8"/>
  <c r="D425" i="8"/>
  <c r="D424" i="8"/>
  <c r="D423" i="8"/>
  <c r="D422" i="8"/>
  <c r="D421" i="8"/>
  <c r="D420" i="8"/>
  <c r="D419" i="8"/>
  <c r="D418" i="8"/>
  <c r="D417" i="8"/>
  <c r="D416" i="8"/>
  <c r="D415" i="8"/>
  <c r="D414" i="8"/>
  <c r="D413" i="8"/>
  <c r="D412" i="8"/>
  <c r="D411" i="8"/>
  <c r="D410" i="8"/>
  <c r="D409" i="8"/>
  <c r="D408" i="8"/>
  <c r="D407" i="8"/>
  <c r="D406" i="8"/>
  <c r="D405" i="8"/>
  <c r="D404" i="8"/>
  <c r="D403" i="8"/>
  <c r="D402" i="8"/>
  <c r="D401" i="8"/>
  <c r="D400" i="8"/>
  <c r="D399" i="8"/>
  <c r="D398" i="8"/>
  <c r="D397" i="8"/>
  <c r="D396" i="8"/>
  <c r="D395" i="8"/>
  <c r="D394" i="8"/>
  <c r="D393" i="8"/>
  <c r="D392" i="8"/>
  <c r="D391" i="8"/>
  <c r="D390" i="8"/>
  <c r="D389" i="8"/>
  <c r="D388" i="8"/>
  <c r="D387" i="8"/>
  <c r="D386" i="8"/>
  <c r="D385" i="8"/>
  <c r="D384" i="8"/>
  <c r="D383" i="8"/>
  <c r="D382" i="8"/>
  <c r="D381" i="8"/>
  <c r="D380" i="8"/>
  <c r="D379" i="8"/>
  <c r="D378" i="8"/>
  <c r="D377" i="8"/>
  <c r="D376" i="8"/>
  <c r="D375" i="8"/>
  <c r="D374" i="8"/>
  <c r="D373" i="8"/>
  <c r="D372" i="8"/>
  <c r="D371" i="8"/>
  <c r="D370" i="8"/>
  <c r="D369" i="8"/>
  <c r="D368" i="8"/>
  <c r="D367" i="8"/>
  <c r="D366" i="8"/>
  <c r="D365" i="8"/>
  <c r="D364" i="8"/>
  <c r="D363" i="8"/>
  <c r="D362" i="8"/>
  <c r="D361" i="8"/>
  <c r="D360" i="8"/>
  <c r="D359" i="8"/>
  <c r="D358" i="8"/>
  <c r="D357" i="8"/>
  <c r="D356" i="8"/>
  <c r="D355" i="8"/>
  <c r="D354" i="8"/>
  <c r="D353" i="8"/>
  <c r="D352" i="8"/>
  <c r="D351" i="8"/>
  <c r="D350" i="8"/>
  <c r="D349" i="8"/>
  <c r="D348" i="8"/>
  <c r="D347" i="8"/>
  <c r="D346" i="8"/>
  <c r="D345" i="8"/>
  <c r="D344" i="8"/>
  <c r="D343" i="8"/>
  <c r="D342" i="8"/>
  <c r="D341" i="8"/>
  <c r="D340" i="8"/>
  <c r="D339" i="8"/>
  <c r="D338" i="8"/>
  <c r="D337" i="8"/>
  <c r="D336" i="8"/>
  <c r="D335" i="8"/>
  <c r="D334" i="8"/>
  <c r="D333" i="8"/>
  <c r="D332" i="8"/>
  <c r="D331" i="8"/>
  <c r="D330" i="8"/>
  <c r="D329" i="8"/>
  <c r="D328" i="8"/>
  <c r="D327" i="8"/>
  <c r="D326" i="8"/>
  <c r="D325" i="8"/>
  <c r="D324" i="8"/>
  <c r="D323" i="8"/>
  <c r="D322" i="8"/>
  <c r="D321" i="8"/>
  <c r="D320" i="8"/>
  <c r="D319" i="8"/>
  <c r="D318" i="8"/>
  <c r="D317" i="8"/>
  <c r="D316" i="8"/>
  <c r="D315" i="8"/>
  <c r="D314" i="8"/>
  <c r="D313" i="8"/>
  <c r="D312" i="8"/>
  <c r="D311" i="8"/>
  <c r="D310" i="8"/>
  <c r="D309" i="8"/>
  <c r="D308" i="8"/>
  <c r="D307" i="8"/>
  <c r="D306" i="8"/>
  <c r="D305" i="8"/>
  <c r="D304" i="8"/>
  <c r="D303" i="8"/>
  <c r="D302" i="8"/>
  <c r="D301" i="8"/>
  <c r="D300" i="8"/>
  <c r="D299" i="8"/>
  <c r="D298" i="8"/>
  <c r="D297" i="8"/>
  <c r="D296" i="8"/>
  <c r="D295" i="8"/>
  <c r="D294" i="8"/>
  <c r="D293" i="8"/>
  <c r="D292" i="8"/>
  <c r="D291" i="8"/>
  <c r="D290" i="8"/>
  <c r="D289" i="8"/>
  <c r="D288" i="8"/>
  <c r="D287" i="8"/>
  <c r="D286" i="8"/>
  <c r="D285" i="8"/>
  <c r="D284" i="8"/>
  <c r="D283" i="8"/>
  <c r="D282" i="8"/>
  <c r="D281" i="8"/>
  <c r="D280" i="8"/>
  <c r="D279" i="8"/>
  <c r="D278" i="8"/>
  <c r="D277" i="8"/>
  <c r="D276" i="8"/>
  <c r="D275" i="8"/>
  <c r="D274" i="8"/>
  <c r="D273" i="8"/>
  <c r="D272" i="8"/>
  <c r="D271" i="8"/>
  <c r="D270" i="8"/>
  <c r="D269" i="8"/>
  <c r="D268" i="8"/>
  <c r="D267" i="8"/>
  <c r="D266" i="8"/>
  <c r="D265" i="8"/>
  <c r="D264" i="8"/>
  <c r="D263" i="8"/>
  <c r="D262" i="8"/>
  <c r="D261" i="8"/>
  <c r="D260" i="8"/>
  <c r="D259" i="8"/>
  <c r="D258" i="8"/>
  <c r="D257" i="8"/>
  <c r="D256" i="8"/>
  <c r="D255" i="8"/>
  <c r="D254" i="8"/>
  <c r="D253" i="8"/>
  <c r="D252" i="8"/>
  <c r="D251" i="8"/>
  <c r="D250" i="8"/>
  <c r="D249" i="8"/>
  <c r="D248" i="8"/>
  <c r="D247" i="8"/>
  <c r="D246" i="8"/>
  <c r="D245" i="8"/>
  <c r="D244" i="8"/>
  <c r="D243" i="8"/>
  <c r="D242" i="8"/>
  <c r="D241" i="8"/>
  <c r="D240" i="8"/>
  <c r="D239" i="8"/>
  <c r="D238" i="8"/>
  <c r="D237" i="8"/>
  <c r="D236" i="8"/>
  <c r="D235" i="8"/>
  <c r="D234" i="8"/>
  <c r="D233" i="8"/>
  <c r="D232" i="8"/>
  <c r="D231" i="8"/>
  <c r="D230" i="8"/>
  <c r="D229" i="8"/>
  <c r="D228" i="8"/>
  <c r="D227" i="8"/>
  <c r="D226" i="8"/>
  <c r="D225" i="8"/>
  <c r="D224" i="8"/>
  <c r="D223" i="8"/>
  <c r="D222" i="8"/>
  <c r="D221" i="8"/>
  <c r="D220" i="8"/>
  <c r="D219" i="8"/>
  <c r="D218" i="8"/>
  <c r="D217" i="8"/>
  <c r="D216" i="8"/>
  <c r="D215" i="8"/>
  <c r="D214" i="8"/>
  <c r="D213" i="8"/>
  <c r="D212" i="8"/>
  <c r="D211" i="8"/>
  <c r="D210" i="8"/>
  <c r="D209" i="8"/>
  <c r="D208" i="8"/>
  <c r="D207" i="8"/>
  <c r="D206" i="8"/>
  <c r="D205" i="8"/>
  <c r="D204" i="8"/>
  <c r="D203" i="8"/>
  <c r="D202" i="8"/>
  <c r="D201" i="8"/>
  <c r="D200" i="8"/>
  <c r="D199" i="8"/>
  <c r="D198" i="8"/>
  <c r="D197" i="8"/>
  <c r="D196" i="8"/>
  <c r="D195" i="8"/>
  <c r="D194" i="8"/>
  <c r="D193" i="8"/>
  <c r="D192" i="8"/>
  <c r="D191" i="8"/>
  <c r="D190" i="8"/>
  <c r="D189" i="8"/>
  <c r="D188" i="8"/>
  <c r="D187" i="8"/>
  <c r="D186" i="8"/>
  <c r="D185" i="8"/>
  <c r="D184" i="8"/>
  <c r="D183" i="8"/>
  <c r="D182" i="8"/>
  <c r="D181" i="8"/>
  <c r="D180" i="8"/>
  <c r="D179" i="8"/>
  <c r="D178" i="8"/>
  <c r="D177" i="8"/>
  <c r="D176" i="8"/>
  <c r="D175" i="8"/>
  <c r="D174" i="8"/>
  <c r="D173" i="8"/>
  <c r="D172" i="8"/>
  <c r="D171" i="8"/>
  <c r="D170" i="8"/>
  <c r="D169" i="8"/>
  <c r="D168" i="8"/>
  <c r="D167" i="8"/>
  <c r="D166" i="8"/>
  <c r="D165" i="8"/>
  <c r="D164" i="8"/>
  <c r="D163" i="8"/>
  <c r="D162" i="8"/>
  <c r="D161" i="8"/>
  <c r="D160" i="8"/>
  <c r="D159" i="8"/>
  <c r="D158" i="8"/>
  <c r="D157" i="8"/>
  <c r="D156" i="8"/>
  <c r="D155" i="8"/>
  <c r="D154" i="8"/>
  <c r="D153" i="8"/>
  <c r="D152" i="8"/>
  <c r="D151" i="8"/>
  <c r="D150" i="8"/>
  <c r="D149" i="8"/>
  <c r="D148" i="8"/>
  <c r="D147" i="8"/>
  <c r="D146" i="8"/>
  <c r="D145" i="8"/>
  <c r="D144" i="8"/>
  <c r="D143" i="8"/>
  <c r="D142" i="8"/>
  <c r="D141" i="8"/>
  <c r="D140" i="8"/>
  <c r="D139" i="8"/>
  <c r="D138" i="8"/>
  <c r="D137" i="8"/>
  <c r="D136" i="8"/>
  <c r="D135" i="8"/>
  <c r="D134" i="8"/>
  <c r="D133" i="8"/>
  <c r="D132" i="8"/>
  <c r="D131" i="8"/>
  <c r="D130" i="8"/>
  <c r="D129" i="8"/>
  <c r="D128" i="8"/>
  <c r="D127" i="8"/>
  <c r="D126" i="8"/>
  <c r="D125" i="8"/>
  <c r="D124" i="8"/>
  <c r="D123" i="8"/>
  <c r="D122" i="8"/>
  <c r="D121" i="8"/>
  <c r="D120" i="8"/>
  <c r="D119" i="8"/>
  <c r="D118" i="8"/>
  <c r="D117" i="8"/>
  <c r="D116" i="8"/>
  <c r="D115" i="8"/>
  <c r="D114" i="8"/>
  <c r="D113" i="8"/>
  <c r="D112" i="8"/>
  <c r="D111" i="8"/>
  <c r="D110" i="8"/>
  <c r="D109" i="8"/>
  <c r="D108" i="8"/>
  <c r="D107" i="8"/>
  <c r="D106" i="8"/>
  <c r="D105" i="8"/>
  <c r="D104" i="8"/>
  <c r="D103" i="8"/>
  <c r="D102" i="8"/>
  <c r="D101" i="8"/>
  <c r="D100" i="8"/>
  <c r="D99" i="8"/>
  <c r="D98" i="8"/>
  <c r="D97" i="8"/>
  <c r="D96" i="8"/>
  <c r="D95" i="8"/>
  <c r="D94" i="8"/>
  <c r="D93" i="8"/>
  <c r="D92" i="8"/>
  <c r="D91" i="8"/>
  <c r="D90" i="8"/>
  <c r="D89" i="8"/>
  <c r="D88" i="8"/>
  <c r="D87" i="8"/>
  <c r="D86" i="8"/>
  <c r="D85" i="8"/>
  <c r="D84" i="8"/>
  <c r="D83" i="8"/>
  <c r="D82" i="8"/>
  <c r="D81" i="8"/>
  <c r="D80" i="8"/>
  <c r="D79" i="8"/>
  <c r="D78" i="8"/>
  <c r="D77" i="8"/>
  <c r="D76" i="8"/>
  <c r="D75" i="8"/>
  <c r="D74" i="8"/>
  <c r="D73" i="8"/>
  <c r="D72" i="8"/>
  <c r="D71" i="8"/>
  <c r="D70" i="8"/>
  <c r="D69" i="8"/>
  <c r="D68" i="8"/>
  <c r="D67" i="8"/>
  <c r="D66" i="8"/>
  <c r="D65" i="8"/>
  <c r="D64" i="8"/>
  <c r="D63" i="8"/>
  <c r="D62" i="8"/>
  <c r="D61" i="8"/>
  <c r="D60" i="8"/>
  <c r="D59" i="8"/>
  <c r="D58" i="8"/>
  <c r="D57" i="8"/>
  <c r="D56" i="8"/>
  <c r="D55" i="8"/>
  <c r="D54" i="8"/>
  <c r="D53" i="8"/>
  <c r="D52" i="8"/>
  <c r="D51" i="8"/>
  <c r="D50" i="8"/>
  <c r="D49" i="8"/>
  <c r="D48" i="8"/>
  <c r="D47" i="8"/>
  <c r="D46" i="8"/>
  <c r="D45" i="8"/>
  <c r="D44" i="8"/>
  <c r="D43" i="8"/>
  <c r="D42" i="8"/>
  <c r="D41" i="8"/>
  <c r="D40" i="8"/>
  <c r="D39" i="8"/>
  <c r="D38" i="8"/>
  <c r="D37" i="8"/>
  <c r="D36" i="8"/>
  <c r="D35" i="8"/>
  <c r="D34" i="8"/>
  <c r="D33" i="8"/>
  <c r="D32" i="8"/>
  <c r="D31" i="8"/>
  <c r="D30" i="8"/>
  <c r="D29" i="8"/>
  <c r="D28" i="8"/>
  <c r="D27" i="8"/>
  <c r="D26" i="8"/>
  <c r="D25" i="8"/>
  <c r="D24" i="8"/>
  <c r="D23" i="8"/>
  <c r="D22" i="8"/>
  <c r="D21" i="8"/>
  <c r="D20" i="8"/>
  <c r="D19" i="8"/>
  <c r="D18" i="8"/>
  <c r="D17" i="8"/>
  <c r="D16" i="8"/>
  <c r="D15" i="8"/>
  <c r="D14" i="8"/>
  <c r="D13" i="8"/>
  <c r="D12" i="8"/>
  <c r="D11" i="8"/>
  <c r="D10" i="8"/>
  <c r="D9" i="8"/>
  <c r="D8" i="8"/>
  <c r="D7" i="8"/>
  <c r="D6" i="8"/>
  <c r="D5" i="8"/>
  <c r="D4" i="8"/>
  <c r="D3" i="8"/>
  <c r="D2" i="8"/>
  <c r="F340" i="16"/>
  <c r="H150" i="16"/>
  <c r="F424" i="16" l="1"/>
  <c r="F38" i="1"/>
  <c r="E340" i="16"/>
  <c r="F19" i="4" l="1"/>
  <c r="D21" i="4"/>
  <c r="F17" i="4" l="1"/>
  <c r="G9" i="4"/>
  <c r="G15" i="4"/>
  <c r="G13" i="4"/>
  <c r="G11" i="4"/>
  <c r="F21" i="4" l="1"/>
  <c r="G17" i="4"/>
  <c r="I17" i="4" s="1"/>
  <c r="F30" i="16" l="1"/>
  <c r="H30" i="16" s="1"/>
  <c r="H31" i="16" s="1"/>
  <c r="H19" i="4" l="1"/>
  <c r="H21" i="4"/>
  <c r="H13" i="4"/>
  <c r="I13" i="4" s="1"/>
  <c r="H11" i="4"/>
  <c r="I11" i="4" s="1"/>
  <c r="H9" i="4"/>
  <c r="I9" i="4" s="1"/>
  <c r="H15" i="4"/>
  <c r="I15" i="4" s="1"/>
  <c r="F427" i="16"/>
  <c r="F412" i="16"/>
  <c r="F416" i="16"/>
  <c r="F410" i="16"/>
  <c r="F423" i="16"/>
  <c r="F422" i="16"/>
  <c r="F413" i="16"/>
  <c r="F417" i="16"/>
  <c r="F425" i="16"/>
  <c r="F418" i="16"/>
  <c r="F426" i="16"/>
  <c r="F415" i="16"/>
  <c r="F414" i="16"/>
  <c r="F411" i="16"/>
  <c r="F419" i="16"/>
  <c r="E208" i="16"/>
  <c r="E212" i="16"/>
  <c r="E209" i="16"/>
  <c r="E213" i="16"/>
  <c r="E210" i="16"/>
  <c r="E211" i="16"/>
  <c r="F24" i="1"/>
  <c r="F43" i="1"/>
  <c r="F44" i="1"/>
  <c r="F31" i="1"/>
  <c r="H27" i="1"/>
  <c r="F26" i="1"/>
  <c r="F22" i="1"/>
  <c r="F8" i="1"/>
  <c r="F6" i="2"/>
  <c r="F10" i="2"/>
  <c r="H45" i="2"/>
  <c r="H38" i="2"/>
  <c r="H30" i="2"/>
  <c r="H24" i="2"/>
  <c r="H18" i="2"/>
  <c r="H13" i="2"/>
  <c r="F9" i="2"/>
  <c r="J912" i="8"/>
  <c r="F428" i="16" l="1"/>
  <c r="E203" i="16"/>
  <c r="E204" i="16" s="1"/>
  <c r="F420" i="16"/>
  <c r="E214" i="16"/>
  <c r="E215" i="16" s="1"/>
  <c r="F42" i="1"/>
  <c r="F11" i="2"/>
  <c r="F12" i="2"/>
  <c r="F8" i="2"/>
  <c r="F17" i="1"/>
  <c r="H45" i="1"/>
  <c r="H15" i="1"/>
  <c r="F47" i="10" s="1"/>
  <c r="K912" i="8"/>
  <c r="H58" i="1"/>
  <c r="H55" i="1"/>
  <c r="H52" i="1"/>
  <c r="H39" i="1"/>
  <c r="H35" i="1"/>
  <c r="F429" i="16" l="1"/>
  <c r="F13" i="2"/>
  <c r="F43" i="2"/>
  <c r="F14" i="10" s="1"/>
  <c r="F17" i="2"/>
  <c r="F42" i="2"/>
  <c r="F9" i="10" s="1"/>
  <c r="F16" i="2"/>
  <c r="F40" i="2"/>
  <c r="F41" i="2"/>
  <c r="F15" i="2"/>
  <c r="F37" i="2"/>
  <c r="F29" i="2"/>
  <c r="F34" i="2"/>
  <c r="F36" i="2"/>
  <c r="F28" i="2"/>
  <c r="F22" i="2"/>
  <c r="F35" i="2"/>
  <c r="F23" i="2"/>
  <c r="F47" i="1"/>
  <c r="F48" i="1"/>
  <c r="F57" i="1"/>
  <c r="F58" i="1" s="1"/>
  <c r="F49" i="1"/>
  <c r="F51" i="1"/>
  <c r="F50" i="1"/>
  <c r="F54" i="1"/>
  <c r="F37" i="1"/>
  <c r="F34" i="1"/>
  <c r="F32" i="1"/>
  <c r="F33" i="1"/>
  <c r="F25" i="1"/>
  <c r="F14" i="1"/>
  <c r="F12" i="1"/>
  <c r="F10" i="1"/>
  <c r="F11" i="1"/>
  <c r="F23" i="1"/>
  <c r="F9" i="1"/>
  <c r="F13" i="1"/>
  <c r="F21" i="1"/>
  <c r="F30" i="1"/>
  <c r="F27" i="1" l="1"/>
  <c r="F15" i="1"/>
  <c r="F44" i="2"/>
  <c r="F45" i="2" s="1"/>
  <c r="F38" i="2"/>
  <c r="F30" i="2"/>
  <c r="F18" i="2"/>
  <c r="F52" i="1"/>
  <c r="F35" i="1"/>
  <c r="J30" i="10"/>
  <c r="F45" i="1" l="1"/>
  <c r="J7" i="10" l="1"/>
  <c r="J29" i="10" l="1"/>
  <c r="J34" i="10" s="1"/>
  <c r="J8" i="10" l="1"/>
  <c r="J9" i="10" s="1"/>
  <c r="J14" i="10"/>
  <c r="F11" i="10"/>
  <c r="J21" i="10" s="1"/>
  <c r="F10" i="10"/>
  <c r="J20" i="10" s="1"/>
  <c r="J22" i="10" l="1"/>
  <c r="J25" i="10" s="1"/>
  <c r="F24" i="2"/>
  <c r="F19" i="2"/>
  <c r="F25" i="2" l="1"/>
  <c r="F31" i="2" s="1"/>
  <c r="F46" i="2" s="1"/>
  <c r="F58" i="2" s="1"/>
  <c r="F62" i="2" s="1"/>
  <c r="F63" i="2" s="1"/>
  <c r="F55" i="1" l="1"/>
  <c r="F39" i="1"/>
  <c r="H6" i="2"/>
  <c r="E19" i="4" l="1"/>
  <c r="G19" i="4" s="1"/>
  <c r="I19" i="4" s="1"/>
  <c r="F7" i="10"/>
  <c r="F60" i="1"/>
  <c r="F49" i="18" s="1"/>
  <c r="J10" i="10"/>
  <c r="J11" i="10" s="1"/>
  <c r="J28" i="10"/>
  <c r="J31" i="10" s="1"/>
  <c r="E21" i="4" l="1"/>
  <c r="F44" i="10"/>
  <c r="G21" i="4"/>
  <c r="J15" i="10"/>
  <c r="J16" i="10" s="1"/>
  <c r="F34" i="10"/>
  <c r="F38" i="10" s="1"/>
  <c r="J35" i="10"/>
  <c r="J36" i="10" s="1"/>
  <c r="F23" i="10"/>
  <c r="I21" i="4" l="1"/>
  <c r="F13" i="10"/>
  <c r="F16" i="10" s="1"/>
  <c r="F30" i="10" l="1"/>
  <c r="F46" i="10" s="1"/>
  <c r="F49" i="10" s="1"/>
  <c r="F51" i="10" s="1"/>
  <c r="H157" i="16"/>
  <c r="I157" i="16" s="1"/>
  <c r="H156" i="16"/>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sulta desde Finbase1" type="1" refreshedVersion="6" background="1" saveData="1">
    <dbPr connection="DSN=Finbase;" command="SELECT FSD010A.KSRUBR, FSD010A.KSTA, FSD010A.KSPLAZ, FSD010A.KSSCTA, FSD010A.KSSSCT, FSD010A.KSGRUP, FSD010A.KSFECH, FSD010A.KSRUBA, FSD010A.KSNOMB, FSD010A.KSGS, FSD010A.KSUS, FSD010A.KSGSUS_x000d__x000a_FROM D1031DA5.FINBASE.FSD010A FSD010A_x000d__x000a_WHERE (FSD010A.KSRUBR&lt;&gt;0) AND  (FSD010A.KSAGEN = 9999) AND (FSD010A.KSSUCU = 9999) AND(FSD010A.KSFECH={d '2020-12-30'})"/>
  </connection>
</connections>
</file>

<file path=xl/sharedStrings.xml><?xml version="1.0" encoding="utf-8"?>
<sst xmlns="http://schemas.openxmlformats.org/spreadsheetml/2006/main" count="16223" uniqueCount="6437">
  <si>
    <t>ACTIVO</t>
  </si>
  <si>
    <t>Disponible</t>
  </si>
  <si>
    <t>Caja</t>
  </si>
  <si>
    <t>Otras Instituciones Financieras</t>
  </si>
  <si>
    <t>Créditos Diversos</t>
  </si>
  <si>
    <t>TOTAL ACTIVO</t>
  </si>
  <si>
    <t>PASIVO</t>
  </si>
  <si>
    <t>Depósitos - Sector Privado</t>
  </si>
  <si>
    <t>Otras Obligaciones</t>
  </si>
  <si>
    <t>Obligaciones Diversas</t>
  </si>
  <si>
    <t>Acreedores Fiscales</t>
  </si>
  <si>
    <t>Acreedores Sociales</t>
  </si>
  <si>
    <t>Otras Obligaciones Diversas</t>
  </si>
  <si>
    <t>TOTAL PASIVO</t>
  </si>
  <si>
    <t>Ajustes al Patrimonio</t>
  </si>
  <si>
    <t>Resultados del Ejercicio</t>
  </si>
  <si>
    <t>TOTAL PATRIMONIO</t>
  </si>
  <si>
    <t>Ganancias Financieras</t>
  </si>
  <si>
    <t>Por Obligaciones - Sector No Financiero</t>
  </si>
  <si>
    <t>Previsiones</t>
  </si>
  <si>
    <t>Resultados por Servicios</t>
  </si>
  <si>
    <t>Ganancias por Servicios</t>
  </si>
  <si>
    <t>Pérdidas por Servicios</t>
  </si>
  <si>
    <t>Resultado Bruto</t>
  </si>
  <si>
    <t>Otras Ganancias Operativas</t>
  </si>
  <si>
    <t>Ganancias por Créditos Diversos</t>
  </si>
  <si>
    <t>Retribución al Personal y Cargas Sociales</t>
  </si>
  <si>
    <t>Depreciaciones de Bienes de Uso</t>
  </si>
  <si>
    <t>Amortizaciones de Cargos Diferidos</t>
  </si>
  <si>
    <t>Resultado Operativo Neto</t>
  </si>
  <si>
    <t>Resultados Extraordinarios</t>
  </si>
  <si>
    <t>Ganancias Extraordinarias</t>
  </si>
  <si>
    <t>Resultado antes de Impuesto a la Renta</t>
  </si>
  <si>
    <t>Impuesto a la Renta</t>
  </si>
  <si>
    <t>(Expresado en Guaraníes)</t>
  </si>
  <si>
    <t>CUENTAS DE CONTINGENCIA, ORDEN Y FIDEICOMISO</t>
  </si>
  <si>
    <t>ESTADO DE RESULTADOS</t>
  </si>
  <si>
    <t>Banco Central del Paraguay</t>
  </si>
  <si>
    <t>Créditos Vigentes por Intermediación Financiera</t>
  </si>
  <si>
    <t>Sector Financiero</t>
  </si>
  <si>
    <t>Deudores por Productos Financieros Devengados</t>
  </si>
  <si>
    <t>Sector No Financiero</t>
  </si>
  <si>
    <t>Diversos</t>
  </si>
  <si>
    <t>Cargos Diferidos</t>
  </si>
  <si>
    <t>Bienes de Uso</t>
  </si>
  <si>
    <t>Obligaciones por Intermediación Financiera</t>
  </si>
  <si>
    <t>Acreedores por Cargos Financieros Devengados</t>
  </si>
  <si>
    <t>TOTAL PASIVO Y PATRIMONIO NETO</t>
  </si>
  <si>
    <t>Créditos Vigentes - Sector Financiero</t>
  </si>
  <si>
    <t>Créditos Vigentes - Sector No Financiero</t>
  </si>
  <si>
    <t>Pérdidas Financieras</t>
  </si>
  <si>
    <t>Por Obligaciones - Sector Financiero</t>
  </si>
  <si>
    <t>Resultado Financiero antes de Previsiones</t>
  </si>
  <si>
    <t>Resultado Financiero después de Previsiones</t>
  </si>
  <si>
    <t>Otras Pérdidas Operativas</t>
  </si>
  <si>
    <t>Gastos Generales</t>
  </si>
  <si>
    <t>Utilidad del Ejercicio después de Impuesto a la Renta</t>
  </si>
  <si>
    <t>Provisiones y Previsiones</t>
  </si>
  <si>
    <t>Otras Provisiones</t>
  </si>
  <si>
    <t>Créditos Vencidos por Intermediación Financiera</t>
  </si>
  <si>
    <t>Préstamos</t>
  </si>
  <si>
    <t>Capital Secundario</t>
  </si>
  <si>
    <t>Capital Integrado</t>
  </si>
  <si>
    <t>Otras Ganancias Diversas</t>
  </si>
  <si>
    <t>Pérdidas Extraordinarias</t>
  </si>
  <si>
    <t>Otras Inversiones</t>
  </si>
  <si>
    <t>Valuación de Activos y Pasivos Financieros en M.E.</t>
  </si>
  <si>
    <t>Valuación de Pasivos y Activos Financieros en M.E</t>
  </si>
  <si>
    <t>ESTADO DE SITUACIÓN PATRIMONIAL</t>
  </si>
  <si>
    <t>Sector no Financiero - Sector no Público</t>
  </si>
  <si>
    <t>Aportes no Capitalizados</t>
  </si>
  <si>
    <t>Variación</t>
  </si>
  <si>
    <t>Títulos Privados</t>
  </si>
  <si>
    <t>Las notas que se adjuntan forman parte integrante de estos estados financieros</t>
  </si>
  <si>
    <t>Las notas que se adjuntan forma parte integrante de estos estados financieros</t>
  </si>
  <si>
    <t>Préstamos de Entidades Financieras</t>
  </si>
  <si>
    <t>Depósitos - Sector Público</t>
  </si>
  <si>
    <t>Reservas Legal</t>
  </si>
  <si>
    <t>Operaciones a Liquidar</t>
  </si>
  <si>
    <t>% Variac.</t>
  </si>
  <si>
    <t xml:space="preserve">Variación </t>
  </si>
  <si>
    <t xml:space="preserve">Obligaciones o Debentures y Bonos </t>
  </si>
  <si>
    <t xml:space="preserve">Préstamos </t>
  </si>
  <si>
    <t>Cheques para Compensar</t>
  </si>
  <si>
    <t>Depósitos en Otras Instituciones Financieras</t>
  </si>
  <si>
    <t>Otros Documentos para Compensar</t>
  </si>
  <si>
    <t>Derechos Fiduciarios</t>
  </si>
  <si>
    <t>Resultados Acumulados</t>
  </si>
  <si>
    <t>Rentas</t>
  </si>
  <si>
    <t>ESTADO DE FLUJOS DE EFECTIVO</t>
  </si>
  <si>
    <t>Utilidad Neta del Ejercicio</t>
  </si>
  <si>
    <t>Ajustes a la Utilidad del Ejercicio</t>
  </si>
  <si>
    <t>Depreciación de Bienes de Uso</t>
  </si>
  <si>
    <t>Constitución de Previsiones</t>
  </si>
  <si>
    <t>Desafectación de Previsiones</t>
  </si>
  <si>
    <t>Aplicación de Previsiones</t>
  </si>
  <si>
    <t>Amortización Cargos Diferidos</t>
  </si>
  <si>
    <t>Resultado de Operaciones antes de Cambios</t>
  </si>
  <si>
    <t>en el Capital de Trabajo</t>
  </si>
  <si>
    <t>Disminución (Aumento) de Créditos Vigente Sector Financiero</t>
  </si>
  <si>
    <t>Disminución (Aumento) de Créditos Vigente Sector No Financiero</t>
  </si>
  <si>
    <t>Disminución (Aumento) de Créditos Diversos</t>
  </si>
  <si>
    <t>Disminución (Aumento) de Créditos Vencidos</t>
  </si>
  <si>
    <t>Disminución (Aumento) de Cargos Diferidos</t>
  </si>
  <si>
    <t>Aumento (Disminución) de Obligaciones Sector Financiero</t>
  </si>
  <si>
    <t>Aumento (Disminución) de Obligaciones Sector no Financiero</t>
  </si>
  <si>
    <t>Aumento (Disminución) de Obligaciones Diversas</t>
  </si>
  <si>
    <t>Aumento (Disminución) de Dividendos a Pagar</t>
  </si>
  <si>
    <t>Aumento/(Disminución) de Provisiones</t>
  </si>
  <si>
    <t>Efectivo Neto y Equivalente de Efectivo</t>
  </si>
  <si>
    <t>por Actividades de Operación</t>
  </si>
  <si>
    <t>A</t>
  </si>
  <si>
    <t>Flujo de Efectivo y Equivalente de Efectivo</t>
  </si>
  <si>
    <t>por Actividades de Inversión</t>
  </si>
  <si>
    <t>Compra de Activo Fijo</t>
  </si>
  <si>
    <t>Disminución (Aumento) de Valores Públicos</t>
  </si>
  <si>
    <t>Disminución (Aumento) de Inversiones</t>
  </si>
  <si>
    <t>Efectivo y Equivalente de Efectivo</t>
  </si>
  <si>
    <t>B</t>
  </si>
  <si>
    <t>por Actividad de Financiamiento</t>
  </si>
  <si>
    <t>Integración de Aportes no Capitalizados</t>
  </si>
  <si>
    <t xml:space="preserve">    </t>
  </si>
  <si>
    <t>por Actividades de Financiamiento</t>
  </si>
  <si>
    <t>C</t>
  </si>
  <si>
    <t>Aumento Neto de Efectivo y sus Equivalentes</t>
  </si>
  <si>
    <t>(A + B + C)</t>
  </si>
  <si>
    <t>Efectivo y sus equivalentes al Inicio del Periodo</t>
  </si>
  <si>
    <t>Efectivo y sus Equivalente al Final del Periodo</t>
  </si>
  <si>
    <t>Las notas que se acompañan forman parte de los estados financieros</t>
  </si>
  <si>
    <t xml:space="preserve"> </t>
  </si>
  <si>
    <t>Call Money</t>
  </si>
  <si>
    <t>Concepto</t>
  </si>
  <si>
    <t>Saldo al Inicio</t>
  </si>
  <si>
    <t>Aumento</t>
  </si>
  <si>
    <t>Disminución</t>
  </si>
  <si>
    <t>Saldo al Cierre</t>
  </si>
  <si>
    <t>del Ejercicio</t>
  </si>
  <si>
    <t>Reservas</t>
  </si>
  <si>
    <t>TOTAL</t>
  </si>
  <si>
    <t>Aplicación Reserva Legal</t>
  </si>
  <si>
    <t>Total</t>
  </si>
  <si>
    <t>11020105000</t>
  </si>
  <si>
    <t>12000000000</t>
  </si>
  <si>
    <t>14010000000</t>
  </si>
  <si>
    <t>14080000000</t>
  </si>
  <si>
    <t>14090000000</t>
  </si>
  <si>
    <t>15000000000</t>
  </si>
  <si>
    <t>16010265000</t>
  </si>
  <si>
    <t>16080000000</t>
  </si>
  <si>
    <t>16090000000</t>
  </si>
  <si>
    <t>17010000000</t>
  </si>
  <si>
    <t>17020000000</t>
  </si>
  <si>
    <t>17060000000</t>
  </si>
  <si>
    <t>17090000000</t>
  </si>
  <si>
    <t>18000000000</t>
  </si>
  <si>
    <t>19000000000</t>
  </si>
  <si>
    <t>11020113000</t>
  </si>
  <si>
    <t>11020109000</t>
  </si>
  <si>
    <t>11020111000</t>
  </si>
  <si>
    <t>10000000000</t>
  </si>
  <si>
    <t>16000000000</t>
  </si>
  <si>
    <t>RUBRO</t>
  </si>
  <si>
    <t>11000000000</t>
  </si>
  <si>
    <t>11010101000</t>
  </si>
  <si>
    <t>11090121000</t>
  </si>
  <si>
    <t>13000000000</t>
  </si>
  <si>
    <t>13010131000</t>
  </si>
  <si>
    <t>13020157000</t>
  </si>
  <si>
    <t>13080161000</t>
  </si>
  <si>
    <t>14000000000</t>
  </si>
  <si>
    <t>14010169000</t>
  </si>
  <si>
    <t>14010173000</t>
  </si>
  <si>
    <t>14010189000</t>
  </si>
  <si>
    <t>14010205000</t>
  </si>
  <si>
    <t>14010209000</t>
  </si>
  <si>
    <t>14010351000</t>
  </si>
  <si>
    <t>14010405000</t>
  </si>
  <si>
    <t>14010443000</t>
  </si>
  <si>
    <t>14010449000</t>
  </si>
  <si>
    <t>14090231000</t>
  </si>
  <si>
    <t>15010000000</t>
  </si>
  <si>
    <t>16010269000</t>
  </si>
  <si>
    <t>16020273000</t>
  </si>
  <si>
    <t>16030275000</t>
  </si>
  <si>
    <t>17000000000</t>
  </si>
  <si>
    <t>18010000000</t>
  </si>
  <si>
    <t>18010319092</t>
  </si>
  <si>
    <t>18010321002</t>
  </si>
  <si>
    <t>18010321092</t>
  </si>
  <si>
    <t>18010323002</t>
  </si>
  <si>
    <t>18010323092</t>
  </si>
  <si>
    <t>18010327002</t>
  </si>
  <si>
    <t>18010327092</t>
  </si>
  <si>
    <t>19020000000</t>
  </si>
  <si>
    <t>20000000000</t>
  </si>
  <si>
    <t>21000000000</t>
  </si>
  <si>
    <t>21010100000</t>
  </si>
  <si>
    <t>21010104000</t>
  </si>
  <si>
    <t>21010284000</t>
  </si>
  <si>
    <t>21030000000</t>
  </si>
  <si>
    <t>21040000000</t>
  </si>
  <si>
    <t>21080000000</t>
  </si>
  <si>
    <t>22000000000</t>
  </si>
  <si>
    <t>22010000000</t>
  </si>
  <si>
    <t>22020000000</t>
  </si>
  <si>
    <t>22040000000</t>
  </si>
  <si>
    <t>22060000000</t>
  </si>
  <si>
    <t>22080000000</t>
  </si>
  <si>
    <t>24000000000</t>
  </si>
  <si>
    <t>24010000000</t>
  </si>
  <si>
    <t>24020000000</t>
  </si>
  <si>
    <t>24040000000</t>
  </si>
  <si>
    <t>25000000000</t>
  </si>
  <si>
    <t>30000000000</t>
  </si>
  <si>
    <t>31010000000</t>
  </si>
  <si>
    <t>31020000000</t>
  </si>
  <si>
    <t>31030000000</t>
  </si>
  <si>
    <t>31050000000</t>
  </si>
  <si>
    <t>31060000000</t>
  </si>
  <si>
    <t>41000000000</t>
  </si>
  <si>
    <t>41010607000</t>
  </si>
  <si>
    <t>41010615000</t>
  </si>
  <si>
    <t>41010617000</t>
  </si>
  <si>
    <t>51000000000</t>
  </si>
  <si>
    <t>51010000000</t>
  </si>
  <si>
    <t>Residentes</t>
  </si>
  <si>
    <t>61000000000</t>
  </si>
  <si>
    <t>61010000000</t>
  </si>
  <si>
    <t>61020000000</t>
  </si>
  <si>
    <t>61030000000</t>
  </si>
  <si>
    <t>61060000000</t>
  </si>
  <si>
    <t>61080000000</t>
  </si>
  <si>
    <t>62000000000</t>
  </si>
  <si>
    <t>63000000000</t>
  </si>
  <si>
    <t>63010000000</t>
  </si>
  <si>
    <t>63030000000</t>
  </si>
  <si>
    <t>63040000000</t>
  </si>
  <si>
    <t>64000000000</t>
  </si>
  <si>
    <t>71000000000</t>
  </si>
  <si>
    <t>71010000000</t>
  </si>
  <si>
    <t>71020000000</t>
  </si>
  <si>
    <t>71040000000</t>
  </si>
  <si>
    <t>71050000000</t>
  </si>
  <si>
    <t>72000000000</t>
  </si>
  <si>
    <t>73000000000</t>
  </si>
  <si>
    <t>73010759000</t>
  </si>
  <si>
    <t>73010763000</t>
  </si>
  <si>
    <t>73010767000</t>
  </si>
  <si>
    <t>73010771000</t>
  </si>
  <si>
    <t>74000000000</t>
  </si>
  <si>
    <t>Ganancia por valuacion</t>
  </si>
  <si>
    <t>Según Balance</t>
  </si>
  <si>
    <t>Diferencia</t>
  </si>
  <si>
    <t>31040000000</t>
  </si>
  <si>
    <t>61070000000</t>
  </si>
  <si>
    <t>17080000000</t>
  </si>
  <si>
    <t xml:space="preserve">Rentas sobre Inversiones </t>
  </si>
  <si>
    <t>Rentas y diferencia de cotizacon</t>
  </si>
  <si>
    <t>Sociedad</t>
  </si>
  <si>
    <t>Valores de Adquisición</t>
  </si>
  <si>
    <t>Valor Contable Neto</t>
  </si>
  <si>
    <t>G.</t>
  </si>
  <si>
    <t>Bepsa del Paraguay S.A.E.C.A.</t>
  </si>
  <si>
    <t>-</t>
  </si>
  <si>
    <t>Bancard S.A.</t>
  </si>
  <si>
    <t>Presidente</t>
  </si>
  <si>
    <t>Directores Titulares</t>
  </si>
  <si>
    <t xml:space="preserve">Síndico Titular </t>
  </si>
  <si>
    <t xml:space="preserve">Director Gerente General </t>
  </si>
  <si>
    <t>Gerente de Operaciones</t>
  </si>
  <si>
    <t>Gerente de TIC</t>
  </si>
  <si>
    <t>Oficial de Cumplimiento</t>
  </si>
  <si>
    <t>Gerente de Gestión y Desarrollo de Personas</t>
  </si>
  <si>
    <t>Activos totales en moneda extranjera</t>
  </si>
  <si>
    <t>Pasivos totales en moneda extranjera</t>
  </si>
  <si>
    <t>Préstamos Plazo  Fijo - Residentes</t>
  </si>
  <si>
    <t>Préstamos Amortizables - Residentes</t>
  </si>
  <si>
    <t>Cheques Comprados del país</t>
  </si>
  <si>
    <t>Creditos Utilizados en CtasCtes - Sobregiro</t>
  </si>
  <si>
    <t>Deudores por Utilizacion de Tarjeta de Crédito</t>
  </si>
  <si>
    <t>Prestamos con Fondos AFD</t>
  </si>
  <si>
    <t>Documentos Descontados</t>
  </si>
  <si>
    <t>Cheques Diferidos Descontados</t>
  </si>
  <si>
    <t>Deudores por Productos Financieros</t>
  </si>
  <si>
    <t>(Previsiones)</t>
  </si>
  <si>
    <t>Total Créditos Vigentes</t>
  </si>
  <si>
    <t>Los créditos vencidos por intermediacion financiera del sector no financiero, comprenden los siguientes saldos:</t>
  </si>
  <si>
    <t>Colocación Vencida no Reajustable</t>
  </si>
  <si>
    <t>Creditos en Gestion No Reajustable</t>
  </si>
  <si>
    <t>Deudores en Plan de Regularización</t>
  </si>
  <si>
    <t>Créditos Morosos</t>
  </si>
  <si>
    <t>Previsones</t>
  </si>
  <si>
    <t>Total Creditos Vencidos</t>
  </si>
  <si>
    <t>Importe</t>
  </si>
  <si>
    <t>Inmuebles</t>
  </si>
  <si>
    <t>El rubro es compuesto por las siguientes cuentas:</t>
  </si>
  <si>
    <t>Mejoras e Instalaciones en Inmuebles Arrendados</t>
  </si>
  <si>
    <t>Depósitos</t>
  </si>
  <si>
    <t>Total Sector  Financiero</t>
  </si>
  <si>
    <t>Otras Obligaciones por Intermediacion Financiera</t>
  </si>
  <si>
    <t>Depósitos Sector Público</t>
  </si>
  <si>
    <t>Bonos Subordinados</t>
  </si>
  <si>
    <t>Total Sector No Financiero</t>
  </si>
  <si>
    <t>Total Obligaciones por Intermediacion Financiera</t>
  </si>
  <si>
    <t>Líneas de Crédito</t>
  </si>
  <si>
    <t>Guaraníes</t>
  </si>
  <si>
    <t>Créditos a utilizar mediante uso de tarjetas</t>
  </si>
  <si>
    <t>Beneficiarios por Líneas de Créditos</t>
  </si>
  <si>
    <t>Total Líneas de Créditos</t>
  </si>
  <si>
    <t>Garantías Recibidas</t>
  </si>
  <si>
    <t>Total Cuentas de Orden</t>
  </si>
  <si>
    <t>Administrador de Seguridad Integral</t>
  </si>
  <si>
    <t>14010183000</t>
  </si>
  <si>
    <t>65000000000</t>
  </si>
  <si>
    <t>75000000000</t>
  </si>
  <si>
    <t>: Silvia Arce Perrone</t>
  </si>
  <si>
    <t>      </t>
  </si>
  <si>
    <t>: Eduardo Queiroz García</t>
  </si>
  <si>
    <t>Gerente Financiero</t>
  </si>
  <si>
    <t>: David Medina Leiva</t>
  </si>
  <si>
    <t>Gerente de Contabilidad</t>
  </si>
  <si>
    <t>Gerente de Riesgos y Recuperaciones</t>
  </si>
  <si>
    <t>Gerente  de Auditoria Interna</t>
  </si>
  <si>
    <t>Calculo de Aplicación de previsiones</t>
  </si>
  <si>
    <t>Variacion en el Activo (solo linea de previsiones)</t>
  </si>
  <si>
    <t>Constitucion (Cuadro De Resultado)</t>
  </si>
  <si>
    <t>Desafectación (Cuadro De Resultado)</t>
  </si>
  <si>
    <t>(+) La prevision del Disponible</t>
  </si>
  <si>
    <t>(+) La variacion del Activo Disponible</t>
  </si>
  <si>
    <t>Resultado p/el Flujo de Caja</t>
  </si>
  <si>
    <t>Calculo de Cargos Diferidos</t>
  </si>
  <si>
    <t>(+) Amortizacion (Estado de Resultado)</t>
  </si>
  <si>
    <t>Verificacion Cargos Diferidos</t>
  </si>
  <si>
    <t>Amoritizacion  (Cuadro De Resultado)</t>
  </si>
  <si>
    <t>Variacion Calculo auxiliar</t>
  </si>
  <si>
    <t>El resultado debe ser la variacion del rubro del activo (ver balance)</t>
  </si>
  <si>
    <t>Calculo Activo Fijo</t>
  </si>
  <si>
    <t>Valor Neto Ini (Balance)</t>
  </si>
  <si>
    <t>(+) Depreciaciones (Estado de Resultado)</t>
  </si>
  <si>
    <t>Subtotal</t>
  </si>
  <si>
    <t>Valor Neto Final (Balance)</t>
  </si>
  <si>
    <t>Aplicación A.F. para el flujo de caja</t>
  </si>
  <si>
    <t>Prueba Activo Fijo</t>
  </si>
  <si>
    <t xml:space="preserve"> Depreciaciones (Estado de Resultado)</t>
  </si>
  <si>
    <t>14030000000</t>
  </si>
  <si>
    <t>21010304000</t>
  </si>
  <si>
    <t>21010306000</t>
  </si>
  <si>
    <t>22030000000</t>
  </si>
  <si>
    <t>Bancos privados</t>
  </si>
  <si>
    <t>11010103001</t>
  </si>
  <si>
    <t>14040000000</t>
  </si>
  <si>
    <t>Activo</t>
  </si>
  <si>
    <t>Monedas y Billetes</t>
  </si>
  <si>
    <t>En la Empresa</t>
  </si>
  <si>
    <t>Dinero en Transito</t>
  </si>
  <si>
    <t>Instituciones Financieras</t>
  </si>
  <si>
    <t>Depositos en el Banco Central del Paraguay</t>
  </si>
  <si>
    <t>Encaje Legal</t>
  </si>
  <si>
    <t>Encaje Legal M/E</t>
  </si>
  <si>
    <t>Cuenta M/E</t>
  </si>
  <si>
    <t>Depositos por Operaciones Monetarias</t>
  </si>
  <si>
    <t>Otras Instituciones Financieras, Vista</t>
  </si>
  <si>
    <t>Bancos Oficiales del Pais</t>
  </si>
  <si>
    <t>Bancos en el Exterior</t>
  </si>
  <si>
    <t>Bancos Privados del Pais</t>
  </si>
  <si>
    <t>Operaciones Pendientes de Compensacion-Atm</t>
  </si>
  <si>
    <t>No Residentes</t>
  </si>
  <si>
    <t>Monedas y Billetes en la Empresa</t>
  </si>
  <si>
    <t>Efectivo - Dolares Americanos</t>
  </si>
  <si>
    <t>Efectivo - Reales</t>
  </si>
  <si>
    <t>Efectivo - Peso Arg</t>
  </si>
  <si>
    <t>Efectivo - Euros</t>
  </si>
  <si>
    <t>Efectivo</t>
  </si>
  <si>
    <t>Fondo Cajero Automatico - Infonet</t>
  </si>
  <si>
    <t>Atesoramiento Prosegur - Usd</t>
  </si>
  <si>
    <t>Atesoramiento Prosegur - Rs</t>
  </si>
  <si>
    <t>Atesoramiento Prosegur - Gs</t>
  </si>
  <si>
    <t>Atesoramiento Yrendague - Gs</t>
  </si>
  <si>
    <t>B.C.P Cuenta M/E</t>
  </si>
  <si>
    <t>Banco Santander Euro</t>
  </si>
  <si>
    <t>Banco de la Nacion Argentina Caja de Ahorro</t>
  </si>
  <si>
    <t>Banco Gnb Paraguay S.A. Cta.Cte.</t>
  </si>
  <si>
    <t>Banco Gnb Paraguay S.A. Caja de Ahorros</t>
  </si>
  <si>
    <t>Banco Continental S.A.E.C.A. Clearing M/N</t>
  </si>
  <si>
    <t>Banco Itau Paraguay S.A. Caja de Ahorros</t>
  </si>
  <si>
    <t>Banco Gnb Fusion</t>
  </si>
  <si>
    <t>Banco Basa S.A. Cta.Cte.</t>
  </si>
  <si>
    <t>Cheques p/ Compensar - Bancos Privados del Pais</t>
  </si>
  <si>
    <t>Banco Gnb Paraguay S.A. Td</t>
  </si>
  <si>
    <t>Banco Itau Paraguay S.A. Td</t>
  </si>
  <si>
    <t>Banco Regional SAECA Td</t>
  </si>
  <si>
    <t>Banco Familiar</t>
  </si>
  <si>
    <t>Banco Atlas S.A. Td</t>
  </si>
  <si>
    <t>Financiera Paraguayo Japonesa Td</t>
  </si>
  <si>
    <t>Oper. Pendiente de Compensacion Atm - Dinelco</t>
  </si>
  <si>
    <t>Tu Financiera Td</t>
  </si>
  <si>
    <t>Fic S.A. de Finanzas  Td</t>
  </si>
  <si>
    <t>Banco de Fomento Td</t>
  </si>
  <si>
    <t>Valores Publicos y Privados</t>
  </si>
  <si>
    <t>Valores Publicos</t>
  </si>
  <si>
    <t>Valores Publicos Nacionales</t>
  </si>
  <si>
    <t>Valores Publicos Emitidos por el Gobierno Central</t>
  </si>
  <si>
    <t>Letras de Regulacion Monetaria-Bcp y Letras del Tesoro en Mn</t>
  </si>
  <si>
    <t>Rentas de Valores Mobiliarios Devengados</t>
  </si>
  <si>
    <t>Rentas de Valores Mobiliarios Publicos</t>
  </si>
  <si>
    <t>Rentas Documentadas - Nacionales</t>
  </si>
  <si>
    <t>(Rentas Documentadas a Devengar - Nacionales)</t>
  </si>
  <si>
    <t>Creditos Vigentes por Intermediacion Financiera - Sector Fin</t>
  </si>
  <si>
    <t>Colocaciones</t>
  </si>
  <si>
    <t>Otras Instituciones Financieras a Plazo Fijo No Reajustables</t>
  </si>
  <si>
    <t>Empresas Financieras del Pais</t>
  </si>
  <si>
    <t>Deudores por Productos Financieros - Colocaciones</t>
  </si>
  <si>
    <t>Productos Financieros Documentados - Residentes</t>
  </si>
  <si>
    <t>(Productos Financieros Documentados a Devengar - Residentes)</t>
  </si>
  <si>
    <t xml:space="preserve">Creditos Vigentes por Intermediacion Financiera - Sector No </t>
  </si>
  <si>
    <t>Prestamos</t>
  </si>
  <si>
    <t>Prestamos a Plazo Fijo No Reajustables</t>
  </si>
  <si>
    <t>Prestamos Renovados</t>
  </si>
  <si>
    <t>Prestamos Refinanciados</t>
  </si>
  <si>
    <t>Creditos Refinanciados</t>
  </si>
  <si>
    <t>Prestamos Amortizables No Reajustables</t>
  </si>
  <si>
    <t>Prestamos Al Personal</t>
  </si>
  <si>
    <t>Creditos Renovados</t>
  </si>
  <si>
    <t>Creditos Reestructurados</t>
  </si>
  <si>
    <t>Med. Trans. Sec. Agricola - Res. N° 33 Acta N° 95</t>
  </si>
  <si>
    <t>Creditos Utilizados en Ctas.Ctes.-c/Autoriz.Previo</t>
  </si>
  <si>
    <t>Creditos Utilizados en Ctas.Ctes.-Sobregi.Transit.</t>
  </si>
  <si>
    <t>Deudores por Utilizacion de Tarjetas de Creditos</t>
  </si>
  <si>
    <t>Prestamos con Recursos Administrados</t>
  </si>
  <si>
    <t>Prestamos con Recursos Administrados por la Agencia Financie</t>
  </si>
  <si>
    <t xml:space="preserve">Medida Excepcional de Apoyo Emitidas por el Bcp - </t>
  </si>
  <si>
    <t>Sector Publico</t>
  </si>
  <si>
    <t>Prestamos No Reajustables</t>
  </si>
  <si>
    <t>Empresas Publicas</t>
  </si>
  <si>
    <t>Deudores por Productos Finan.Devengados - Prestamos</t>
  </si>
  <si>
    <t>Product. Financ. Documentados - Residentes</t>
  </si>
  <si>
    <t>(Productos Financieros en Suspenso - Residentes)</t>
  </si>
  <si>
    <t>(Product. Financ. Document. a Deveng. - Residentes)</t>
  </si>
  <si>
    <t>(Product. Financ. Document. a Deveng. - Residentes</t>
  </si>
  <si>
    <t>Deudores por Prod. Dev. de Val. Vend. - Sector Publico</t>
  </si>
  <si>
    <t>Productos Financieros Documentados</t>
  </si>
  <si>
    <t>(Productos Financieros Documentados a Deveng.)</t>
  </si>
  <si>
    <t>Deudores por Productos Financierosdevengados - Med</t>
  </si>
  <si>
    <t>Productos Financieros Documentados - Med.Trans. Bc</t>
  </si>
  <si>
    <t>Productos Financieros Documentados - Med.Trans. Bcp 2020</t>
  </si>
  <si>
    <t>(Productos Financieros Doc. a Devengar - Med.Trans</t>
  </si>
  <si>
    <t>(Productos Financieros Doc. a Devengar - Med.Trans. Bcp 2020</t>
  </si>
  <si>
    <t>Deudores Ppor Prod.Fin. Dev.Medida Excep. Bcp - Añ</t>
  </si>
  <si>
    <t>Productos Finanancieros Documentados - Residentes.</t>
  </si>
  <si>
    <t>(Productos Finanancieros Doc.a Devengar - Resident</t>
  </si>
  <si>
    <t>(Prevision para Riesgos Crediticios - Prestamos)</t>
  </si>
  <si>
    <t>Genericas</t>
  </si>
  <si>
    <t>Previsiones Genericas</t>
  </si>
  <si>
    <t>Creditos Utilizados en Ctas.Ctes- Residentes</t>
  </si>
  <si>
    <t>Deudores por Tr. Cr. - Mastercard Black</t>
  </si>
  <si>
    <t>Deudores por Tr. Cr. - Visa Clasica</t>
  </si>
  <si>
    <t>Deudores por Tr. Cr. - Mastercard Oro</t>
  </si>
  <si>
    <t>Deudores por Tr. Cr. - Mastercard Clasica</t>
  </si>
  <si>
    <t>Deudores por Tr. Cr. - Visa Oro</t>
  </si>
  <si>
    <t>Deudores por Tr. Cr. - Visa Infinite</t>
  </si>
  <si>
    <t>Deudores por Tr. Cr. - Visa Platinum</t>
  </si>
  <si>
    <t>Deudores por Tr. Cr. - Bancard Check</t>
  </si>
  <si>
    <t>Medida Excepcional de Apoyo Emitidas por el Bcp - Año 2020 -</t>
  </si>
  <si>
    <t>Productos Financi. Doc. - Resid. &lt;  de  30  Dias</t>
  </si>
  <si>
    <t>(Prod. Financ. Docum. a Devengar - Resid. &lt; 30 Dias)</t>
  </si>
  <si>
    <t>(Productos Finanancieros Doc.a Devengar - Residentes)</t>
  </si>
  <si>
    <t>(Prevision para Riesgos Crediticios-Prestamos-Residentes)</t>
  </si>
  <si>
    <t>Productos Financi. Doc. - Resid. &lt;  de  60  Dias</t>
  </si>
  <si>
    <t>(Prod. Financ. Docum. a Devengar - Resid. &lt; 60 Dias)</t>
  </si>
  <si>
    <t>Prestamos Renovados &lt; 90 Dias</t>
  </si>
  <si>
    <t>Pa. No Reaj. Resid.  &lt;  de  90  Dias</t>
  </si>
  <si>
    <t>Productos Financi. Doc. - Resid. &lt;  de  90  Dias</t>
  </si>
  <si>
    <t>(Prod. Financ. Docum. a Devengar - Resid. &lt; 90 Dias)</t>
  </si>
  <si>
    <t>Ppf. No Reaj. Resid.  &lt;  de  180  Dias</t>
  </si>
  <si>
    <t>Prestamos Renovados Residentes</t>
  </si>
  <si>
    <t>Prestamos Renovados &lt; de 180 Dias</t>
  </si>
  <si>
    <t>Prestamos Refinanciados Residentes</t>
  </si>
  <si>
    <t>Pa. No Reaj. Resid.  &lt;  de  180  Dias</t>
  </si>
  <si>
    <t>Documentos Descontados Residentes</t>
  </si>
  <si>
    <t>Productos Financi. Doc. - Resid. &lt;  de  180  Dias</t>
  </si>
  <si>
    <t>(Prod. Financ. Docum. a Devengar - Resid. &lt; 180 Dias)</t>
  </si>
  <si>
    <t>Ppf. No Reaj. Resid.  &lt;  de  1  Aðo</t>
  </si>
  <si>
    <t>Prestamos Renovados &lt; 1 Año</t>
  </si>
  <si>
    <t>Pa. No Reaj. Resid.  &lt;  de  1  Aðo</t>
  </si>
  <si>
    <t>Prestamos Renovados &lt; de 1 Aðo</t>
  </si>
  <si>
    <t>Prestamos Refinanciados &lt; de 1 Aðo</t>
  </si>
  <si>
    <t>Productos Financi. Doc. - Resid. &lt;  de  1  Aðo</t>
  </si>
  <si>
    <t>(Prod. Financ. Docum. a Devengar - Resid. &lt; 1 Aðo)</t>
  </si>
  <si>
    <t>Ppf. No Reaj. Resid.  &lt;  de  3  Aðos</t>
  </si>
  <si>
    <t>Prestamos Renovados &lt; 3 Años</t>
  </si>
  <si>
    <t>Pa. No Reaj. Resid.  &lt;  de  3  Aðos</t>
  </si>
  <si>
    <t>Prestamos Renovados &lt; de 3 Aðos</t>
  </si>
  <si>
    <t>Prestamos Refinanciados &lt; de 3 Aðos</t>
  </si>
  <si>
    <t>Prestamos Reestructurados &lt; de 3 Aðos</t>
  </si>
  <si>
    <t>Productos Financi. Doc. - Resid. &lt;  de  3  Aðos</t>
  </si>
  <si>
    <t>(Prod. Financ. Docum. a Devengar - Resid. &lt; 3 Aðos)</t>
  </si>
  <si>
    <t>(Productos Financieros Documentados a Devengar)</t>
  </si>
  <si>
    <t>Pa. No Reaj. Resid.  &gt;  de  3  Aðos</t>
  </si>
  <si>
    <t>Prestamos Renovados &gt; de 3 Aðos</t>
  </si>
  <si>
    <t>Prestamos Refinanciados &gt; de 3 Aðos</t>
  </si>
  <si>
    <t>Prestamos Reestructurados &gt; de 3 Aðos</t>
  </si>
  <si>
    <t>Productos Financi. Doc. - Resid. &gt;  de  3  Aðos</t>
  </si>
  <si>
    <t>(Prod. Financ. Docum. a Devengar - Resid. &gt; 3 Aðos)</t>
  </si>
  <si>
    <t>Creditos Diversos</t>
  </si>
  <si>
    <t>Anticipos por Compra de Bienes y Servicios</t>
  </si>
  <si>
    <t>Gastos Pagados por Anticipado</t>
  </si>
  <si>
    <t>Anticipo p/ Compra de Bienes y Serv. - Residentes</t>
  </si>
  <si>
    <t>Anticipo p/ Obras Sucursales</t>
  </si>
  <si>
    <t>Cargos Pagados por Anticipado</t>
  </si>
  <si>
    <t>Licencias Pagadas por Adelantado</t>
  </si>
  <si>
    <t>Seguro Pagado por Adelantado</t>
  </si>
  <si>
    <t>Alquileres Pagados por Anticipado</t>
  </si>
  <si>
    <t>Comisiones Pagadas por Adelantado</t>
  </si>
  <si>
    <t>Anticipo de Impuestos Nacionales</t>
  </si>
  <si>
    <t>Impuesto a las Rentas</t>
  </si>
  <si>
    <t xml:space="preserve">Credito Fiscal Iracis                                       </t>
  </si>
  <si>
    <t xml:space="preserve">Retencion Idu                                               </t>
  </si>
  <si>
    <t>Impuesto Al Valor Agregado - a Deducir</t>
  </si>
  <si>
    <t>Operaciones Gravadas y Exentas</t>
  </si>
  <si>
    <t>Operaciones Gravadas y Exentas - 5%</t>
  </si>
  <si>
    <t>Operaciones Gravadas y Exentas - 10%</t>
  </si>
  <si>
    <t>Gastos a Recuperar</t>
  </si>
  <si>
    <t>Gastos a Recuperar-Residentes</t>
  </si>
  <si>
    <t>Gastos Judiciales a Recuperar</t>
  </si>
  <si>
    <t>Comis. por Coloc. Seguros a Cobrar</t>
  </si>
  <si>
    <t>Retencion Seguro Medico</t>
  </si>
  <si>
    <t xml:space="preserve">Venta de Cartera Morosa a Cobrar
</t>
  </si>
  <si>
    <t>Varias Cuentas Deudoras Rrhh</t>
  </si>
  <si>
    <t>Recepcion Western Union - Usd</t>
  </si>
  <si>
    <t>Recepcion Western Union - Gs</t>
  </si>
  <si>
    <t>Faltante de Caja Gs</t>
  </si>
  <si>
    <t>Faltante Atm</t>
  </si>
  <si>
    <t>Anticipo para Gastos</t>
  </si>
  <si>
    <t>Debito en Suspenso</t>
  </si>
  <si>
    <t>Depositos en Garantia de Alquiler</t>
  </si>
  <si>
    <t>Fondo Garantia</t>
  </si>
  <si>
    <t>Fondo Garantia Visa</t>
  </si>
  <si>
    <t>Otras Cuentas Deudoras Bank Notes</t>
  </si>
  <si>
    <t>Impuestos Fiscales a Cobrar</t>
  </si>
  <si>
    <t>Honorarios Pagados por Adelantado</t>
  </si>
  <si>
    <t>Comision Wester Union a Cobrar</t>
  </si>
  <si>
    <t>Seguro de Vida s/ Clientes Fallecidos a Cobrar</t>
  </si>
  <si>
    <t>Prest. a Cobrar c/Sentencia Jud. Definitiva</t>
  </si>
  <si>
    <t>Infonet Cuenta Clearing</t>
  </si>
  <si>
    <t>Casa Matriz</t>
  </si>
  <si>
    <t>Villa Morra</t>
  </si>
  <si>
    <t>Pinoza</t>
  </si>
  <si>
    <t>Maria Auxiliadora</t>
  </si>
  <si>
    <t>Encarnacion</t>
  </si>
  <si>
    <t>Coronel Bogado</t>
  </si>
  <si>
    <t>Fernando de la Mora</t>
  </si>
  <si>
    <t>Lambare</t>
  </si>
  <si>
    <t>Acceso Sur</t>
  </si>
  <si>
    <t>San Lorenzo</t>
  </si>
  <si>
    <t>Luque</t>
  </si>
  <si>
    <t>Mra - Predio Fortis</t>
  </si>
  <si>
    <t>Loma Pyta</t>
  </si>
  <si>
    <t>Concepcion</t>
  </si>
  <si>
    <t>Pedro Juan Caballero</t>
  </si>
  <si>
    <t>Ciudad del Este Centro</t>
  </si>
  <si>
    <t>Carapegua</t>
  </si>
  <si>
    <t>Quiindy</t>
  </si>
  <si>
    <t>Santa Rita</t>
  </si>
  <si>
    <t>Caacupe</t>
  </si>
  <si>
    <t>Itaugua</t>
  </si>
  <si>
    <t>Pilar</t>
  </si>
  <si>
    <t>Salto del Guaira</t>
  </si>
  <si>
    <t>San Ignacio</t>
  </si>
  <si>
    <t>Santa Rosa del Aguaray</t>
  </si>
  <si>
    <t>Nueva Esperanza</t>
  </si>
  <si>
    <t>Villarrica</t>
  </si>
  <si>
    <t>Coronel Oviedo</t>
  </si>
  <si>
    <t>Caaguazu Centro</t>
  </si>
  <si>
    <t>Campo 9</t>
  </si>
  <si>
    <t>San Estanislao</t>
  </si>
  <si>
    <t>Creditos Vencidos por Intermediacion Financiera</t>
  </si>
  <si>
    <t>Sector No Financiero - Sector No Publico</t>
  </si>
  <si>
    <t>Colocacion Vencida No Reajustable</t>
  </si>
  <si>
    <t>Col.Vencida No Reaj.Resid. Cartera de Creditos</t>
  </si>
  <si>
    <t>Col.Vencida No Reaj.Resid. Tarjeta de Credito</t>
  </si>
  <si>
    <t>Col.Vencida No Reaj. Ctas.Ctes.</t>
  </si>
  <si>
    <t>Medida Excepcional de Apoyo Em. Bcp - Reprogramaciones</t>
  </si>
  <si>
    <t>Medidas Excepcionales Bcp - Nuevos Creditos</t>
  </si>
  <si>
    <t>Creditos en Gestion No Reajustables</t>
  </si>
  <si>
    <t>Creditos en Gestion Residentes</t>
  </si>
  <si>
    <t>Cartera de Creditos en Gestion</t>
  </si>
  <si>
    <t>Tarjeta de Credito en Gestion</t>
  </si>
  <si>
    <t>Medida Excepcional de Apoyo Em. Bcp - Reprogramaciones 2020</t>
  </si>
  <si>
    <t>Medidas Excepcionales Apoyo Bcp - Nuevos Creditos</t>
  </si>
  <si>
    <t>Deudores en Plan de Regularizacion</t>
  </si>
  <si>
    <t>Capital de Deudores Transferidos</t>
  </si>
  <si>
    <t>Capital de Deudores Transferidos - Cart.</t>
  </si>
  <si>
    <t>Creditos Morosos</t>
  </si>
  <si>
    <t>Creditos Morosos-No Reajustables</t>
  </si>
  <si>
    <t>Creditos Morosos-No Reaj.Resid. Cartera de Creditos</t>
  </si>
  <si>
    <t>Creditos Morosos-No Reaj.Resid. Tarjeta</t>
  </si>
  <si>
    <t>Medida Excepcional de Apoyo Em. Bcp - Créditos Nuevos 2020</t>
  </si>
  <si>
    <t>Deud. X Prod.Fin.Dev.-Sec.No Fin.-No Pub.-Coloc.Venc.</t>
  </si>
  <si>
    <t>Productos Financ.Documentados - Residentes</t>
  </si>
  <si>
    <t>Productos Financ.Documentados - Residentes - Cart.</t>
  </si>
  <si>
    <t>Productos Fin. Doc. - Medidas Excepcionales</t>
  </si>
  <si>
    <t>(Productos Financieros en Suspenso - Residnetes)</t>
  </si>
  <si>
    <t>(Productos Financieros en Suspenso - Residnetes) Cart.</t>
  </si>
  <si>
    <t>(Productos Financieros Docum.a Devengar - Resident Cart.</t>
  </si>
  <si>
    <t>Productos Fin. Suspenso - Medidas Excepcionales</t>
  </si>
  <si>
    <t>Prod. Financieros a Devengar - Medidas Excepcional</t>
  </si>
  <si>
    <t>Prod. Financieros a Devengar - Medidas Excepcionales</t>
  </si>
  <si>
    <t>Deud. X Prod.Fin.Dev.-Sec.No Fin.-No Pub.-Cred.Gest.</t>
  </si>
  <si>
    <t>Product.Financ.Document.- Residentes</t>
  </si>
  <si>
    <t>Product.Financ.Document.- Residentes Cart.</t>
  </si>
  <si>
    <t>Productos Financieros Doc. - Medidas Excepcionales</t>
  </si>
  <si>
    <t>Productos Financieros Doc. - Medidas Excepcionales Bcp</t>
  </si>
  <si>
    <t>(Productos Financieros en Suspenso - Residentes) Cart.</t>
  </si>
  <si>
    <t>Productos Fin. en Suspenso - Medidas Excepcionales</t>
  </si>
  <si>
    <t>Productos Financieros a Devengar - Medidas Excepci</t>
  </si>
  <si>
    <t>Productos Financieros a Devengar - Medidas Excepcionales</t>
  </si>
  <si>
    <t>Deuds. X Product. Financ.Deveng. - Creditos Morosos</t>
  </si>
  <si>
    <t>Productos Financ. Document. - Residentes</t>
  </si>
  <si>
    <t>Productos Financ. Document. - Residentes Cart.</t>
  </si>
  <si>
    <t>Prod. Fin. Documentados - Medidas Excepcionales Bc</t>
  </si>
  <si>
    <t>Prod. Fin. Documentados - Medidas Excepcionales Bcp</t>
  </si>
  <si>
    <t>(Product.Financ.en Suspenso - Residentes)</t>
  </si>
  <si>
    <t>(Product.Financ.en Suspenso - Residentes) Cart.</t>
  </si>
  <si>
    <t>Prod. Fin. en Suspenso - Medidas Excepcionales Bcp</t>
  </si>
  <si>
    <t>Productos Fin. a Devengar - Medidas Excepcionales</t>
  </si>
  <si>
    <t>(Prev.Riesgos Crediticios-Sec.No Fin.-No Pub-Col.Venc.)</t>
  </si>
  <si>
    <t>(Prev.Riesgos Creditic.-Sec.No Fin.-No Pub-Col.Venc.)Cart.</t>
  </si>
  <si>
    <t>(Prevision Venc-Tarjetas de Creditos)</t>
  </si>
  <si>
    <t>Previsiones - Medidas Excepcionales - Reprogramaci</t>
  </si>
  <si>
    <t>Previsiones - Medidas Excepcionales - Reprogramaciones</t>
  </si>
  <si>
    <t>Previsiones - Medidas Excepcionales - Nuevos Creditos</t>
  </si>
  <si>
    <t>(Prev.Ries.Crediticios-Sec.No Fin.No Pub.-Cred.Gest.)</t>
  </si>
  <si>
    <t>(Prev.Riesgos Cred.-Sec.No Fin.-No Pub-Cred.Jest.) Cart.</t>
  </si>
  <si>
    <t>(Prevision Gest-Tarjetas de Creditos)</t>
  </si>
  <si>
    <t>Previsiones Medidas Excepcionales - Reprogramaciones</t>
  </si>
  <si>
    <t>Previsiones Medidas Excepcionales - Nuevos Creditos</t>
  </si>
  <si>
    <t>(Prev.Riesgos Crediticios-Creditos Morosos)</t>
  </si>
  <si>
    <t>(Prev.Riesgos Crediticios-Creditos Morosos) Cart.</t>
  </si>
  <si>
    <t>(Prevision Moros-Tarjetas de Creditos)</t>
  </si>
  <si>
    <t>Previsiones Medidas Excepcionales - Reprogramacion</t>
  </si>
  <si>
    <t>Inversiones</t>
  </si>
  <si>
    <t>Bienes Adquiridos en Recuperacion de Creditos</t>
  </si>
  <si>
    <t>Muebles en el Pais</t>
  </si>
  <si>
    <t>Rodados</t>
  </si>
  <si>
    <t>Inmuebles en el Pais</t>
  </si>
  <si>
    <t>Inversiones en Titulos Val.Emitidos X Sector Priv.Renta Fija</t>
  </si>
  <si>
    <t>Sociedades Privadas</t>
  </si>
  <si>
    <t>(Previsiones por Inversiones)</t>
  </si>
  <si>
    <t>Previsiones Sobre Bienes Adquiridos en Recuperacion de Credi</t>
  </si>
  <si>
    <t>Bienes de Uso Propio</t>
  </si>
  <si>
    <t>Valor Revaluado-Edificio</t>
  </si>
  <si>
    <t>Valor Historico Revaluado - Terreno</t>
  </si>
  <si>
    <t>(Depreciaciones Acumuladas - Edificio)</t>
  </si>
  <si>
    <t>Muebles, Utiles e Instalaciones</t>
  </si>
  <si>
    <t>Valor Costo Reval.-Muebles, Utiles e Instalaciones</t>
  </si>
  <si>
    <t>Valor de Costo Revaluado Muebles,Utiles e Instalaciones</t>
  </si>
  <si>
    <t>Instalaciones</t>
  </si>
  <si>
    <t>Maquinas</t>
  </si>
  <si>
    <t>Carteleria</t>
  </si>
  <si>
    <t>(Depreciaciones Acumul.-Muebles, Utiles e Instalac</t>
  </si>
  <si>
    <t>(Depreciacion Acumulada - Muebles )</t>
  </si>
  <si>
    <t>(Depreciacion Acumulada-Instalaciones</t>
  </si>
  <si>
    <t>(Depreciaciones Acumul.- Carteleria)</t>
  </si>
  <si>
    <t>(Depreciaciones Acumul.- Maquinas de Almacenes)</t>
  </si>
  <si>
    <t>(Dep.Acumuladas Maquinas)</t>
  </si>
  <si>
    <t>Equipos de Computacion</t>
  </si>
  <si>
    <t>Valor de Costo Revaluado - Equipos de Computacion</t>
  </si>
  <si>
    <t>Equipo de Computacion Ley 125</t>
  </si>
  <si>
    <t>(Depreciaciones Acumuladas-Equipos de Computacion)</t>
  </si>
  <si>
    <t>(Depreciacion Equip. de Computacion)</t>
  </si>
  <si>
    <t>Material de Transporte</t>
  </si>
  <si>
    <t>Valor de Costo Revaluado - Material de Transporte</t>
  </si>
  <si>
    <t>(Depreciaciones Acumuladas-Material de Transporte)</t>
  </si>
  <si>
    <t>Cargos Diferidos e Intangibles</t>
  </si>
  <si>
    <t>Gastos de Organizacion</t>
  </si>
  <si>
    <t>Bienes Intangibles - Sistemas</t>
  </si>
  <si>
    <t>(Amortizaciones Acumuladas - Sistemas)</t>
  </si>
  <si>
    <t>Valor de Costo - Mejoras e Instal. en Inmuebles Arrendados</t>
  </si>
  <si>
    <t>Valor de Costo-Mejoras en Inst. en Inmueb. Arrendados</t>
  </si>
  <si>
    <t xml:space="preserve">(Depreciaciones Acumuladas - Mejoras e Instal. en </t>
  </si>
  <si>
    <t>(Amortizaciones Acumuladas - Mejoras e Instal. en Inmuebles</t>
  </si>
  <si>
    <t>Medidas Transitorias - Res. Nro.2 Acta Nro.84 Fec.18-11-2015</t>
  </si>
  <si>
    <t>(Amortizacion Acumuladas - Med. Trans. a Sector Agricola )</t>
  </si>
  <si>
    <t>Material de Escritorio y Otros</t>
  </si>
  <si>
    <t>Material de Escritorio</t>
  </si>
  <si>
    <t>Plasticos en Depositos</t>
  </si>
  <si>
    <t>Materiales para Promocion</t>
  </si>
  <si>
    <t>Papeleria y Utiles en Depositos</t>
  </si>
  <si>
    <t>Pasivo</t>
  </si>
  <si>
    <t>Obligaciones por Intermediacion Financiera-Sector Financiero</t>
  </si>
  <si>
    <t>Depositos</t>
  </si>
  <si>
    <t>Otras Oblicaciones</t>
  </si>
  <si>
    <t>Empresas de Seguros</t>
  </si>
  <si>
    <t>Banco Privados del Pais</t>
  </si>
  <si>
    <t>Cooperativas de Produccion</t>
  </si>
  <si>
    <t>Cooperativas Multiactivas</t>
  </si>
  <si>
    <t>Cda No Reajustables Residentes Dolares</t>
  </si>
  <si>
    <t>Empresas Bancarias en el Pais</t>
  </si>
  <si>
    <t>Prestamos de Entidades Financieras</t>
  </si>
  <si>
    <t>Prestamos Directos</t>
  </si>
  <si>
    <t>Sobregiros en Cuenta Corriente</t>
  </si>
  <si>
    <t>Fondos Proveidos por la Agencia Financiera de Desarrollo</t>
  </si>
  <si>
    <t>Acreedores por Cargos Financieros Devengados-Depositos</t>
  </si>
  <si>
    <t>Cargos Financieros Documentados-Residentes</t>
  </si>
  <si>
    <t>(Cargos Financieros Documentados a Dengar-Residentes)</t>
  </si>
  <si>
    <t>Aporte Fondo de Garantias de Depositos</t>
  </si>
  <si>
    <t>Empresas Financieras en el Pais</t>
  </si>
  <si>
    <t>Cooperativas de Ahorro y Credito</t>
  </si>
  <si>
    <t>Cooperativas de Ahorros y Creditos</t>
  </si>
  <si>
    <t>Empresas Bancarias en el Pais Gs</t>
  </si>
  <si>
    <t>Obligaciones por Intermediacion Financiera-Sector No Financi</t>
  </si>
  <si>
    <t>Cuenta Corriente</t>
  </si>
  <si>
    <t>Depositos a la Vista</t>
  </si>
  <si>
    <t>Residentes - sin Cargos Financieros</t>
  </si>
  <si>
    <t>Cuentas Basicas de Ahorros</t>
  </si>
  <si>
    <t>Acreedores por Documentos para Compensar</t>
  </si>
  <si>
    <t>Depositos a la Vista-Documentos Pendientes de Confirmacion</t>
  </si>
  <si>
    <t>Certificados de Ahorros</t>
  </si>
  <si>
    <t>Certificados de Ahorros -Residentes</t>
  </si>
  <si>
    <t>Obligaciones con Establecimientos Adheridos Al Sistema de Ta</t>
  </si>
  <si>
    <t>Cuentas Corrientes</t>
  </si>
  <si>
    <t>Seguridad Social</t>
  </si>
  <si>
    <t>Municipalidades</t>
  </si>
  <si>
    <t>Obligaciones O Debentures y Bonos Emitidos en Circulacion</t>
  </si>
  <si>
    <t>Obligaciones de Pago Subordinado - No Reajustables</t>
  </si>
  <si>
    <t>Cargos Financieros Documentados - Residentes</t>
  </si>
  <si>
    <t>(Cargos Financieros Documentados a Devengar - Residentes)</t>
  </si>
  <si>
    <t>Acreedores por Cargos Devengados - Sector Publico</t>
  </si>
  <si>
    <t>Acreedores por Cargos Devengados - Obligaciones Emitidas en</t>
  </si>
  <si>
    <t>Depositos a la Vista-Residentes</t>
  </si>
  <si>
    <t>Dep.a la Vista Res.- sin Cargos Financ.</t>
  </si>
  <si>
    <t>Certific.Dep.Ahorro No Reajustables-Residentes 180 Dias</t>
  </si>
  <si>
    <t>Certific.Dep.Ahorro No Reajustables-Residentes 1 Aðo</t>
  </si>
  <si>
    <t>Certific.Dep.Ahorro No Reajustables-Residentes Hasta 3 Aðos</t>
  </si>
  <si>
    <t>Certific.Dep.Ahorro No Reajustables-Residentes Mayor a 3 Aðo</t>
  </si>
  <si>
    <t>Bonos Subordinados - No Reajustables</t>
  </si>
  <si>
    <t>Acreedores Fiscales - Retenciones a Terceros</t>
  </si>
  <si>
    <t>Retencion Imp. Al Valor Agregado - Iva</t>
  </si>
  <si>
    <t>Retencion  Impuesto a la Renta</t>
  </si>
  <si>
    <t>Acreedores Fiscales - Iva a Pagar</t>
  </si>
  <si>
    <t>Iva- Debito Fiscal 10% s/Tarj.Credit.</t>
  </si>
  <si>
    <t>Acreedores Sociales - Retenciones a Terceros</t>
  </si>
  <si>
    <t>Aporte Caja Jub. Bancarios 11%</t>
  </si>
  <si>
    <t>Acreedores Sociales - a Cargo de la Empresa</t>
  </si>
  <si>
    <t xml:space="preserve">Provision Fallo de Caja     </t>
  </si>
  <si>
    <t>Cuentas a Pagar</t>
  </si>
  <si>
    <t>Tarjeta Visa Prepaga - Ctas a Pagar</t>
  </si>
  <si>
    <t>Tarjeta Gourmet Card - Interfisa</t>
  </si>
  <si>
    <t>Seguros a Pagar</t>
  </si>
  <si>
    <t>Honorarios Profesionales - Abogados y Escribanos</t>
  </si>
  <si>
    <t>Retencion Seg.Prestamo Tc Vida</t>
  </si>
  <si>
    <t>Interfisa Club -Tc</t>
  </si>
  <si>
    <t>Retencion Seguro Desempleo y Hospitalizacion</t>
  </si>
  <si>
    <t>Sobrante Atm Gs</t>
  </si>
  <si>
    <t>Cheques de Gerencia Emitidos Me</t>
  </si>
  <si>
    <t>Cheques de Gerencia Emitidos Mn</t>
  </si>
  <si>
    <t>Diferencia en Proceso de Migracion</t>
  </si>
  <si>
    <t>Sobrante de Caja</t>
  </si>
  <si>
    <t>Multa 2% Ch. Devuelto por If a Pagar - Minist. Just. &amp; Trab</t>
  </si>
  <si>
    <t>Cobro Prest. con Quita Cap. e Int. a Liq.</t>
  </si>
  <si>
    <t>Provisiones</t>
  </si>
  <si>
    <t>Patrimonio</t>
  </si>
  <si>
    <t>Capital Social</t>
  </si>
  <si>
    <t>Aportes No Capitalizados</t>
  </si>
  <si>
    <t>Primas de Emision</t>
  </si>
  <si>
    <t>Ajustes Al Patrimonio</t>
  </si>
  <si>
    <t>Reservas de Revaluo</t>
  </si>
  <si>
    <t>Cuentas de Contingencia Deudoras</t>
  </si>
  <si>
    <t>Deudores por Garantias Otorgadas</t>
  </si>
  <si>
    <t>Deudores por Garantia Otorgadas</t>
  </si>
  <si>
    <t>Deudores por Garantia Otorgadas - Aval</t>
  </si>
  <si>
    <t>Creditos Acordados en Cuentas Corrientes</t>
  </si>
  <si>
    <t>Creditos Acordados en Cta Cte - Residentes</t>
  </si>
  <si>
    <t>Prestamos a Utilizar Mediante Tarjeta de Credito</t>
  </si>
  <si>
    <t>Prestamos a Utilizar Mediante Tarjetas de Creditos</t>
  </si>
  <si>
    <t>Cuentas de Contingencia Acreedoras</t>
  </si>
  <si>
    <t>Garantias Otorgadas</t>
  </si>
  <si>
    <t>Garantias Otorgadas - Aval</t>
  </si>
  <si>
    <t>Beneficiarios por Creditos Acordados en Cuentas Cor</t>
  </si>
  <si>
    <t>Beneficiarios por Creditos Acordados en Cuentas Co</t>
  </si>
  <si>
    <t>Beneficiarios por Creditos Acordados en Cuentas Corrientes</t>
  </si>
  <si>
    <t>Beneficiarios por Prestamos a Utilizar Mediante Tar</t>
  </si>
  <si>
    <t>Beneficiarios por Prestamos a Utilizar Mediante Ta</t>
  </si>
  <si>
    <t>Contrac.Prestamos a Utilizar Mediante Tarjetas de Creditos</t>
  </si>
  <si>
    <t>Cuentas de Orden Deudoras</t>
  </si>
  <si>
    <t>Garantias Recibidas</t>
  </si>
  <si>
    <t>Garantias</t>
  </si>
  <si>
    <t>Prendas s/ Certificado de Deposito Ahorro - Valor Computable</t>
  </si>
  <si>
    <t>Cash Collateral - Valor Computable</t>
  </si>
  <si>
    <t>Garantias Hipotecarias - Valor Computable</t>
  </si>
  <si>
    <t>Prendas Sobre Automoviles y Maquinarias - Valor Computable</t>
  </si>
  <si>
    <t>Garantias en Fideicomisos - Valor Computable</t>
  </si>
  <si>
    <t>Garantias en Fideicomisos - Valor No Computable</t>
  </si>
  <si>
    <t>Otras Garantias en el Pais - Valor Computable</t>
  </si>
  <si>
    <t>Otras Garantias en el Pais - Reales Recib - Valor Computable</t>
  </si>
  <si>
    <t>Otras Garantias en el Pais - Valor No Computable</t>
  </si>
  <si>
    <t>Otras Garantias en el Pais - Pagares - Valor No Computable</t>
  </si>
  <si>
    <t>Otras Garantias en el Pais - Acciones - Valor No Computable</t>
  </si>
  <si>
    <t>Otras Garantias en el Pais - Cheques - Valor No Computable</t>
  </si>
  <si>
    <t>Garantias Emitidas por el Fogapy - Valor Computable</t>
  </si>
  <si>
    <t>Garantias de Firma</t>
  </si>
  <si>
    <t>Garantias a Sola Firma</t>
  </si>
  <si>
    <t>Garantias con Codeudoria</t>
  </si>
  <si>
    <t>Negocios en el Exterior y Cobranzas</t>
  </si>
  <si>
    <t>Corresponsales por Cobranzas Remitidas</t>
  </si>
  <si>
    <t>Valores Al Cobro - Depositos en la Entidad</t>
  </si>
  <si>
    <t>Otras Cuentas de Orden Deudoras</t>
  </si>
  <si>
    <t>Mandatos y Comisiones</t>
  </si>
  <si>
    <t>Polizas de Seguros Contratadas</t>
  </si>
  <si>
    <t xml:space="preserve">Polizas de Seguros </t>
  </si>
  <si>
    <t>Deudores Incobrables</t>
  </si>
  <si>
    <t>Deudores Incobrables - Creditos Incobrables</t>
  </si>
  <si>
    <t>Creditos en Gestion Judicial - Garantizados por el Fogapy</t>
  </si>
  <si>
    <t>Posicion de Cambios</t>
  </si>
  <si>
    <t>Venta y Cesion de Cartera</t>
  </si>
  <si>
    <t>Venta y Cesion de Cartera-Sector No Financiero</t>
  </si>
  <si>
    <t>Cuentas de Orden Acreedoras</t>
  </si>
  <si>
    <t>Otorgantes de Garantias</t>
  </si>
  <si>
    <t>Otorgantes de Garantias Reales</t>
  </si>
  <si>
    <t>Garantia Fideicomiso - Valor Computable</t>
  </si>
  <si>
    <t>Garantia Fideicomiso - Valor No Computable</t>
  </si>
  <si>
    <t>Otorgantes de Garantias de Firma</t>
  </si>
  <si>
    <t>Otorgantes de Garantías de Firmas .Residentes</t>
  </si>
  <si>
    <t>Otorgantes de Garantías - Sola Firma</t>
  </si>
  <si>
    <t>Otorgantes de Garantías - Codeudorias</t>
  </si>
  <si>
    <t>Negocios con el Exterior y Cobranzas</t>
  </si>
  <si>
    <t>Cobranzas Remitidas de Exportacion</t>
  </si>
  <si>
    <t>Otras Cuentas de Odrden Acreedoras</t>
  </si>
  <si>
    <t>Polizas de Seguros</t>
  </si>
  <si>
    <t>Creditos Incobrables</t>
  </si>
  <si>
    <t>Creditos Incobrables - Fogapy</t>
  </si>
  <si>
    <t>Ganancias</t>
  </si>
  <si>
    <t>Ganancia X Cred.Vig. X Intermed.Financ. -Sector Financ.</t>
  </si>
  <si>
    <t>Productos por Colocaciones</t>
  </si>
  <si>
    <t>No Reajustables-Residentes</t>
  </si>
  <si>
    <t>Interes Cobrados Bancos del Pais</t>
  </si>
  <si>
    <t>Productos X Colocac.en Oro, Val.Public.Nac. y No Nac.</t>
  </si>
  <si>
    <t>En Valores Publicos Nacionales - Residentes</t>
  </si>
  <si>
    <t>Ganancias X Cred. Vig. X Interm.Fin. - Sector No Financ.</t>
  </si>
  <si>
    <t>Productos por Prestamos a Plazo Fijo</t>
  </si>
  <si>
    <t>No Reajustables - Residentes</t>
  </si>
  <si>
    <t>Produ.por Pres. a Plazo Fijo</t>
  </si>
  <si>
    <t>Productos por Prestamos Amortizables</t>
  </si>
  <si>
    <t>Int. Cobrados s/Dev. Mensual</t>
  </si>
  <si>
    <t>Productos Sobre Documentos Descontados</t>
  </si>
  <si>
    <t>Interes Cob.s/Dev.Mensual Doc.Descontados</t>
  </si>
  <si>
    <t>Productos X Creditos Utilizados en Cuenta Corrientes</t>
  </si>
  <si>
    <t>Productos X Creditos Utilizados Cc - Residentes</t>
  </si>
  <si>
    <t>Productos por Deud. por Utilizacion de Tarj. de Cred.</t>
  </si>
  <si>
    <t>Producto por Utilizacion T.C.</t>
  </si>
  <si>
    <t>Productos X Prest. con Rec. Administ.</t>
  </si>
  <si>
    <t>No Reajustables</t>
  </si>
  <si>
    <t>Prestamos con Recursos Adm. por Bcp</t>
  </si>
  <si>
    <t>Productos - Sector Publico</t>
  </si>
  <si>
    <t>No Reajustable</t>
  </si>
  <si>
    <t>Productos por Medidas Excpecional de Apoyo Emitida</t>
  </si>
  <si>
    <t>Productos por Medidas Excpecional de Apoyo Emitidas por Bcp</t>
  </si>
  <si>
    <t>Residentes Usd</t>
  </si>
  <si>
    <t>Ganancias por Creditos Vencidos por Intermed. Financ.</t>
  </si>
  <si>
    <t>Productos por Colocacion Vencida - Sector No Publ.</t>
  </si>
  <si>
    <t>Interes Cob.s/Mora</t>
  </si>
  <si>
    <t>Productos por Creditos en Gestion</t>
  </si>
  <si>
    <t>Recuperacion de Creditos Liquidados por Incobrables</t>
  </si>
  <si>
    <t>Ganancias por Valuacion</t>
  </si>
  <si>
    <t>Ganancias X Valuacion de Activos en Moneda Extrajera</t>
  </si>
  <si>
    <t>Disponibilidades - Residentes</t>
  </si>
  <si>
    <t>Disponibilidades - No Residentes</t>
  </si>
  <si>
    <t>Cred.Vig. X Inter.Financ. - Sector Financ. - Resid</t>
  </si>
  <si>
    <t>Cred.Vig. X Inter.Financ. - Sector Financ. - Residentes</t>
  </si>
  <si>
    <t>Cred.Vig. X Inter.Financ. - Sector No Financ. - Re</t>
  </si>
  <si>
    <t>Cred.Vig. X Inter.Financ. - Sector No Financ. - Residentes</t>
  </si>
  <si>
    <t>Creditos Vencidos por Intermed. Financ. - Resident</t>
  </si>
  <si>
    <t>Creditos Vencidos por Intermed. Financ. - Residentes</t>
  </si>
  <si>
    <t>Ganancias X Valuacion de Pasivos en Moneda Extranjera</t>
  </si>
  <si>
    <t>Obligaciones X Intermed. Financ. - Sector No Finan</t>
  </si>
  <si>
    <t>Obligaciones X Intermed. Financ. - Sector No Financ. - Resid</t>
  </si>
  <si>
    <t>Desafectacion de Previsiones</t>
  </si>
  <si>
    <t>Desafectacion de Previsiones para Riesgos Crediticios</t>
  </si>
  <si>
    <t>Previsiones Desafectadas</t>
  </si>
  <si>
    <t>Empresas de Intermediacion Financiera en el Pais</t>
  </si>
  <si>
    <t>Instituciones Financieras en el Exterior</t>
  </si>
  <si>
    <t>Organismos Publicos</t>
  </si>
  <si>
    <t>Tarjetas de Credito</t>
  </si>
  <si>
    <t>Ganancias por Servicios T.C.</t>
  </si>
  <si>
    <t>Comisiones Cobradas - Tc</t>
  </si>
  <si>
    <t>Valores Al Cobro</t>
  </si>
  <si>
    <t>Cobro de Cheque Plaza Extranjera</t>
  </si>
  <si>
    <t>Gestiones por Cuenta de Terceros</t>
  </si>
  <si>
    <t xml:space="preserve">Wester Union - Ganancias por Servicios </t>
  </si>
  <si>
    <t>Pronet Cobranzas - Ganancias por Servicios</t>
  </si>
  <si>
    <t>Infonet Cobranzas - Ganancias por Servicios</t>
  </si>
  <si>
    <t>Netel Comision - Ganancias por Servicios</t>
  </si>
  <si>
    <t>Seguros - Ganancias por Colocacion</t>
  </si>
  <si>
    <t>Giros, Transferencias y Ordenes de Pago</t>
  </si>
  <si>
    <t>Cargo por Transferencias Al Exterior</t>
  </si>
  <si>
    <t>Administracion de Cuentas Corrientes</t>
  </si>
  <si>
    <t>Extraccion de Efectivo sin Chequera</t>
  </si>
  <si>
    <t>Devolución de Cheques</t>
  </si>
  <si>
    <t>Comision por Emision de Cheque Monto Inferior</t>
  </si>
  <si>
    <t>Comision por Emision de Chequera</t>
  </si>
  <si>
    <t>Certificaciónes Dolares</t>
  </si>
  <si>
    <t>Certificaciónes Guaranies</t>
  </si>
  <si>
    <t>Comision Sobregiros en Cta Cte</t>
  </si>
  <si>
    <t>Comision por Saldo Promedio Inferior en Cta Cte</t>
  </si>
  <si>
    <t>Comision Cheque Orden de No Pago</t>
  </si>
  <si>
    <t>Comision Deposito Efectivo Usd</t>
  </si>
  <si>
    <t>Comision Mantenimiento de Cuenta</t>
  </si>
  <si>
    <t>Comision por Cancelacion de Cta Cte</t>
  </si>
  <si>
    <t>Comision por Reahbilitacion de Cta Cte</t>
  </si>
  <si>
    <t>Comision por Extraccion de Efectivo</t>
  </si>
  <si>
    <t>Comision por Transferencia entre Cuentas</t>
  </si>
  <si>
    <t>Cajas de Seguridad</t>
  </si>
  <si>
    <t>Alquiler Caja Seguridad Chica</t>
  </si>
  <si>
    <t>Alquiler Caja Seguridad Mediana</t>
  </si>
  <si>
    <t>Alquiler Caja Seguridad Grande</t>
  </si>
  <si>
    <t>Comisiones por Cobranzas</t>
  </si>
  <si>
    <t>Gestion de Cobranzas por Mora</t>
  </si>
  <si>
    <t>Comisiones Cobradas Varias</t>
  </si>
  <si>
    <t>Comisiones Cobradas por Tarjeta de Debito</t>
  </si>
  <si>
    <t>Comisión Copias de Extracto/ Impresion Saldos</t>
  </si>
  <si>
    <t>Comision por Deposito Efectivo Usd</t>
  </si>
  <si>
    <t>Comision Fotocopias Comprobantes Varios</t>
  </si>
  <si>
    <t>Comision por Carta de Referencia</t>
  </si>
  <si>
    <t>Comision por Emision de Cheque Gerencia</t>
  </si>
  <si>
    <t>Ganancias por Creditos Diversos</t>
  </si>
  <si>
    <t>Diversos - Residentes</t>
  </si>
  <si>
    <t>Dividendos Bancard</t>
  </si>
  <si>
    <t>Dieta Directorio Bancard</t>
  </si>
  <si>
    <t>Ingresos por Venta de Cartera Incobrable</t>
  </si>
  <si>
    <t>Ganancias por Operaciones</t>
  </si>
  <si>
    <t>De Cambio y Arbitraje</t>
  </si>
  <si>
    <t>Ganancias por Diferencias de Cambio y Arbitraje</t>
  </si>
  <si>
    <t>Ganancias por Diferencias de Cambio Wester Union</t>
  </si>
  <si>
    <t>Otras Ganancias Diversas - Residentes</t>
  </si>
  <si>
    <t>Ingresos Varios</t>
  </si>
  <si>
    <t>Gastos Administrativos</t>
  </si>
  <si>
    <t>Ganancias por Valuacion de Otros Act. en Moneda Extr.</t>
  </si>
  <si>
    <t>Creditos Diversos - Residentes</t>
  </si>
  <si>
    <t>Creditos Diversos - No Residentes</t>
  </si>
  <si>
    <t>Ganancias por Valuacion de Otros Pas. en Moneda Extr.</t>
  </si>
  <si>
    <t>Obligaciones Diversas - Residentes</t>
  </si>
  <si>
    <t>Venta de Bienes Muebles</t>
  </si>
  <si>
    <t>Ganancia por Vta Bienes Muebles, Utiles e Inst.</t>
  </si>
  <si>
    <t>Ajustes de Resultados de Ejercicios Anteriores - Ganancias</t>
  </si>
  <si>
    <t>Ajustes de Resultados de Ejerc. Anteriores - Ganancias</t>
  </si>
  <si>
    <t>Perdidas</t>
  </si>
  <si>
    <t>Perdidas Financieras</t>
  </si>
  <si>
    <t>Perdidas por Obligaciones por Intermed. Financ. - Sector Fin</t>
  </si>
  <si>
    <t>Cargos por Depositos</t>
  </si>
  <si>
    <t>Perdida por Obligacion - Sector Financiero</t>
  </si>
  <si>
    <t>Cargos X Utiliz. Lineas de Cred. Otor. X Inter. Fin. Ext.</t>
  </si>
  <si>
    <t>Entidades Financieras del Pais</t>
  </si>
  <si>
    <t>Cargos por Prest. Obt. Entidades Financieras del Pais</t>
  </si>
  <si>
    <t>Comisiones Pagadas Fogapy</t>
  </si>
  <si>
    <t>Perdidas por Oblig. por Int. Financ. Sector No Financ.</t>
  </si>
  <si>
    <t>Cargos por Depositos a la Vista</t>
  </si>
  <si>
    <t>Cargos p/Dep.a la Vista-Residentes</t>
  </si>
  <si>
    <t>Cargos por Depositos en Cajas de Ahorro</t>
  </si>
  <si>
    <t>Interes por Provision de Fondos C. Matriz</t>
  </si>
  <si>
    <t>Cargos por Dep. a Plazo Fijo Transf.</t>
  </si>
  <si>
    <t>Cargo por Dep. a Plazo Fijo Transf. No Reaj.Residentes</t>
  </si>
  <si>
    <t>Cargo por Dep. a Plazo Fijo Transf. Cda</t>
  </si>
  <si>
    <t>Perdidas por Operaciones a Liquidar</t>
  </si>
  <si>
    <t>Venta Futura - Residentes</t>
  </si>
  <si>
    <t>Cargos por Depositos - Sector Publico</t>
  </si>
  <si>
    <t>Cargos por Obligaciones Negociables</t>
  </si>
  <si>
    <t>Perdidas por Valuacion</t>
  </si>
  <si>
    <t>Perdidas X Valuacion de Activos en Moneda Extranjera</t>
  </si>
  <si>
    <t>Creditos Vig. X Intermed. Financ. - Sector Financ.</t>
  </si>
  <si>
    <t>Creditos Vig. X Intermed. Financ. - Sector Financ. - Residen</t>
  </si>
  <si>
    <t>Creditos Vig. X Intermed. Financ. - Sector No Fina</t>
  </si>
  <si>
    <t>Creditos Vig. X Intermed. Financ. - Sector No Financ. - Resi</t>
  </si>
  <si>
    <t>Creditos Vencidos X Intermed. Financiera - Residen</t>
  </si>
  <si>
    <t>Creditos Vencidos X Intermed. Financiera - Residentes</t>
  </si>
  <si>
    <t>Perdidas X Valuacion de Pasivos en Moneda Extranjera</t>
  </si>
  <si>
    <t>Perdidas por Incobrabilidad</t>
  </si>
  <si>
    <t>Perdidas X Const. de Previs. para Deudores Incobrables</t>
  </si>
  <si>
    <t>Prevision p/Riesgos Crediticios</t>
  </si>
  <si>
    <t>Prevision Riesgo Bienes Adjudicados</t>
  </si>
  <si>
    <t>Perdidas por Constitucion Previsiones</t>
  </si>
  <si>
    <t>Perdidas X Amortiz. de Bonif. y Quitas Sobre Creditos</t>
  </si>
  <si>
    <t>Perdidas por Servicios</t>
  </si>
  <si>
    <t>Perdidas por Utilizacion de Servicios</t>
  </si>
  <si>
    <t>Wester Union - Giros, Transferencias</t>
  </si>
  <si>
    <t>Comisiones Pagadas por Utilizacion de Servicios</t>
  </si>
  <si>
    <t>Promociones Tarjetas de Creditos</t>
  </si>
  <si>
    <t>Otras Perdidas Operativas</t>
  </si>
  <si>
    <t>Perdidas Operativas</t>
  </si>
  <si>
    <t>Retribuciones Personales y Cargas Sociales</t>
  </si>
  <si>
    <t>Remuneraciones a Directores y Sindico</t>
  </si>
  <si>
    <t>Remuneracion Pers.Sup.Deducible</t>
  </si>
  <si>
    <t>Sueldos</t>
  </si>
  <si>
    <t>Sueldos Al Personal</t>
  </si>
  <si>
    <t>Aguinaldo</t>
  </si>
  <si>
    <t>Aguinaldo Al Pers.Administrativo y Servicio</t>
  </si>
  <si>
    <t>Salario Vacacional</t>
  </si>
  <si>
    <t>Remuneracion por Quebranto de Caja</t>
  </si>
  <si>
    <t>Habilitaciones y Retribuciones Especiales</t>
  </si>
  <si>
    <t>Gratificacion Al Personal</t>
  </si>
  <si>
    <t>Comisiones Pagadas Al Personal</t>
  </si>
  <si>
    <t>Honorarios a Profesionales y Tecnicos</t>
  </si>
  <si>
    <t>Honorarios Personal Contratado</t>
  </si>
  <si>
    <t>Otras Retribuciones Personales</t>
  </si>
  <si>
    <t>Responsabilidad por Cargo</t>
  </si>
  <si>
    <t>Aportes Jubilatorios</t>
  </si>
  <si>
    <t>Aportes Patronal Caja Bancaria</t>
  </si>
  <si>
    <t>Otras Cargas Sociales</t>
  </si>
  <si>
    <t>Aporte Patronal Snpp</t>
  </si>
  <si>
    <t>Bonificacion Familiar</t>
  </si>
  <si>
    <t>Seguros Medico Privados</t>
  </si>
  <si>
    <t>Seguros</t>
  </si>
  <si>
    <t>Asalto, Robo y Fidelidad</t>
  </si>
  <si>
    <t>Primas de Seguros</t>
  </si>
  <si>
    <t>Depreciacion Edificios</t>
  </si>
  <si>
    <t>Depreciacion Muebles  y Utiles</t>
  </si>
  <si>
    <t>Depreciacion Equipos de Computacion</t>
  </si>
  <si>
    <t>Depreciacion Material de Transporte</t>
  </si>
  <si>
    <t>Amortizacion Mejoras e Instalaciones en Inmuebles Arrendados</t>
  </si>
  <si>
    <t>Cargos Diferidos Autorizados por el Bcp</t>
  </si>
  <si>
    <t>Impuestos, Tasas y Contribuciones</t>
  </si>
  <si>
    <t>Impuesto Al Valor Agregado</t>
  </si>
  <si>
    <t>Otros Impuestos Nacionales</t>
  </si>
  <si>
    <t>Impuestos, Patentes y Tasas</t>
  </si>
  <si>
    <t>Otros Gastos Operativos</t>
  </si>
  <si>
    <t>Alquiler de Bienes Inmuebles</t>
  </si>
  <si>
    <t>Alquileres Pagados</t>
  </si>
  <si>
    <t>Alquiler de Bienes Muebles y Equipos</t>
  </si>
  <si>
    <t>Reparaciones y Mantenimiento de Bienes Inmuebles</t>
  </si>
  <si>
    <t>Gastos de Mantenimiento Edificios</t>
  </si>
  <si>
    <t>Reparaciones y Mantenimiento de Bienes Muebles</t>
  </si>
  <si>
    <t>Mant. de Sistemas de Ti</t>
  </si>
  <si>
    <t>Reparacion y Mantenimiento de Atm's</t>
  </si>
  <si>
    <t>Gastos de Vehiculos</t>
  </si>
  <si>
    <t>Energia Electrica</t>
  </si>
  <si>
    <t>Comunicaciones</t>
  </si>
  <si>
    <t>Papeleria e Impresos</t>
  </si>
  <si>
    <t>Locomocion e Transporte</t>
  </si>
  <si>
    <t>Locomocion y Transporte</t>
  </si>
  <si>
    <t>Gastos de Estacionamiento</t>
  </si>
  <si>
    <t>Gastos de Movilidad, Taxis, Peajes</t>
  </si>
  <si>
    <t>Transporte de Caudales - Prosegur</t>
  </si>
  <si>
    <t>Transporte de Caudales - Yrendague</t>
  </si>
  <si>
    <t>Higiene de Locales</t>
  </si>
  <si>
    <t>Custodia y Vigilancia</t>
  </si>
  <si>
    <t>Representaciones y Viajes</t>
  </si>
  <si>
    <t>Gastos de Hoteleria y Hospedaje</t>
  </si>
  <si>
    <t>Gastos de Representaciones y Viajes</t>
  </si>
  <si>
    <t>Propaganda y Publicidad</t>
  </si>
  <si>
    <t>Promociones Varias</t>
  </si>
  <si>
    <t>Suscripciones y Biblioteca</t>
  </si>
  <si>
    <t>Suscripciones y Avisos</t>
  </si>
  <si>
    <t>Cuota Social</t>
  </si>
  <si>
    <t>Periodicos</t>
  </si>
  <si>
    <t>Indemnizacion por Despido</t>
  </si>
  <si>
    <t>Auditoria Externa</t>
  </si>
  <si>
    <t>Multas y Recargos</t>
  </si>
  <si>
    <t>Gastos Generales No Deducibles</t>
  </si>
  <si>
    <t>Gastos Generales Varios</t>
  </si>
  <si>
    <t>Cafeteria y Almuerzos</t>
  </si>
  <si>
    <t>Bienes de Uso No Capitalizados</t>
  </si>
  <si>
    <t>Honorarios por Servicios Contratados</t>
  </si>
  <si>
    <t>Articulos de Limpieza</t>
  </si>
  <si>
    <t>Gastos de Refrigerio</t>
  </si>
  <si>
    <t>Gastos de Capacitacion</t>
  </si>
  <si>
    <t>Informes Comerciales</t>
  </si>
  <si>
    <t>Licencias - Servicios de Computacion</t>
  </si>
  <si>
    <t>Gastos de Escribania</t>
  </si>
  <si>
    <t>Agua Corriente</t>
  </si>
  <si>
    <t>Utiles de Oficina</t>
  </si>
  <si>
    <t>Gastos Bancarios</t>
  </si>
  <si>
    <t>Gastos Judiciales</t>
  </si>
  <si>
    <t>Gastos a Favor del Personal</t>
  </si>
  <si>
    <t>Gastos Diversos por Tarjetas de Credito</t>
  </si>
  <si>
    <t>Gastos de Traslado y Viatico</t>
  </si>
  <si>
    <t>Insumos Informaticos</t>
  </si>
  <si>
    <t>Gastos  Leasing de Equipos</t>
  </si>
  <si>
    <t>Comisiones Pagadas - Varios</t>
  </si>
  <si>
    <t>Asesoramiento Bursatil</t>
  </si>
  <si>
    <t>Cidesa</t>
  </si>
  <si>
    <t>Expensas Comunes</t>
  </si>
  <si>
    <t>Otros Beneficios Al Personal</t>
  </si>
  <si>
    <t>Aporte para el Fondo de Garantia de Deposito</t>
  </si>
  <si>
    <t>Aportes para el Fondo de Garantia de Depositos</t>
  </si>
  <si>
    <t>Perdidas Diversas</t>
  </si>
  <si>
    <t>Donaciones</t>
  </si>
  <si>
    <t>Diversas</t>
  </si>
  <si>
    <t>Comisiones Pagadas</t>
  </si>
  <si>
    <t>Comisiones Pagadas por Colocacion</t>
  </si>
  <si>
    <t>Perdidas por Operaciones</t>
  </si>
  <si>
    <t>Perdidas X Valuacion de Otros Act. en Moneda Extranj.</t>
  </si>
  <si>
    <t>Inversiones en el Pais</t>
  </si>
  <si>
    <t>Perdidas X Valuacion de Otros Pas. en Moneda Extranj.</t>
  </si>
  <si>
    <t>Perdidas Extraordinarias</t>
  </si>
  <si>
    <t>Venta de Bienes Inmuebles</t>
  </si>
  <si>
    <t>Perdidas por Siniestro</t>
  </si>
  <si>
    <t>Ajustes de Resultados de Ejercicios Anteriores - Perdidas</t>
  </si>
  <si>
    <t>Otras Perdidas Operativas - Residentes</t>
  </si>
  <si>
    <t>COD_MONEDA</t>
  </si>
  <si>
    <t>RUBRO_FORMATEADO</t>
  </si>
  <si>
    <t>COD_RUBRO</t>
  </si>
  <si>
    <t>SALDO_ACTUAL_GS</t>
  </si>
  <si>
    <t>SALDO_ACTUAL_EQ_DOLAR</t>
  </si>
  <si>
    <t>SALDO_ACTUAL_EQ_GS</t>
  </si>
  <si>
    <t>GS</t>
  </si>
  <si>
    <t>0.10.0.00.000.0.00.000.00</t>
  </si>
  <si>
    <t>100000000000000</t>
  </si>
  <si>
    <t>0.11.0.00.000.0.00.000.00</t>
  </si>
  <si>
    <t>110000000000000</t>
  </si>
  <si>
    <t>0.11.0.10.000.0.00.000.00</t>
  </si>
  <si>
    <t>110100000000000</t>
  </si>
  <si>
    <t>0.11.0.10.101.0.00.000.00</t>
  </si>
  <si>
    <t>110101010000000</t>
  </si>
  <si>
    <t>0.11.0.10.101.0.02.000.00</t>
  </si>
  <si>
    <t>110101010200000</t>
  </si>
  <si>
    <t>0.11.0.10.103.0.00.000.00</t>
  </si>
  <si>
    <t>110101030000000</t>
  </si>
  <si>
    <t>0.11.0.10.103.0.01.000.00</t>
  </si>
  <si>
    <t>110101030100000</t>
  </si>
  <si>
    <t>0.11.0.20.000.0.00.000.00</t>
  </si>
  <si>
    <t>110200000000000</t>
  </si>
  <si>
    <t>0.11.0.20.105.0.00.000.00</t>
  </si>
  <si>
    <t>110201050000000</t>
  </si>
  <si>
    <t>0.11.0.20.105.0.02.000.00</t>
  </si>
  <si>
    <t>110201050200000</t>
  </si>
  <si>
    <t>0.11.0.20.105.0.02.000.99</t>
  </si>
  <si>
    <t>110201050200099</t>
  </si>
  <si>
    <t>0.11.0.20.105.0.06.000.00</t>
  </si>
  <si>
    <t>110201050600000</t>
  </si>
  <si>
    <t>0.11.0.20.105.0.18.000.00</t>
  </si>
  <si>
    <t>110201051800000</t>
  </si>
  <si>
    <t>0.11.0.20.105.0.34.000.00</t>
  </si>
  <si>
    <t>110201053400000</t>
  </si>
  <si>
    <t>0.11.0.20.105.0.34.000.99</t>
  </si>
  <si>
    <t>110201053400099</t>
  </si>
  <si>
    <t>0.11.0.20.109.0.00.000.00</t>
  </si>
  <si>
    <t>110201090000000</t>
  </si>
  <si>
    <t>0.11.0.20.109.0.03.000.00</t>
  </si>
  <si>
    <t>110201090300000</t>
  </si>
  <si>
    <t>0.11.0.20.109.0.04.000.00</t>
  </si>
  <si>
    <t>110201090400000</t>
  </si>
  <si>
    <t>0.11.0.20.111.0.00.000.00</t>
  </si>
  <si>
    <t>110201110000000</t>
  </si>
  <si>
    <t>0.11.0.20.111.0.04.000.00</t>
  </si>
  <si>
    <t>110201110400000</t>
  </si>
  <si>
    <t>0.11.0.20.113.0.00.000.00</t>
  </si>
  <si>
    <t>110201130000000</t>
  </si>
  <si>
    <t>0.11.0.20.113.0.28.000.00</t>
  </si>
  <si>
    <t>110201132800000</t>
  </si>
  <si>
    <t>0.11.1.10.101.1.02.000.00</t>
  </si>
  <si>
    <t>111101010200000</t>
  </si>
  <si>
    <t>USD</t>
  </si>
  <si>
    <t>0.11.1.10.101.1.02.010.01</t>
  </si>
  <si>
    <t>111101010201001</t>
  </si>
  <si>
    <t>RS</t>
  </si>
  <si>
    <t>0.11.1.10.101.1.02.010.09</t>
  </si>
  <si>
    <t>111101010201009</t>
  </si>
  <si>
    <t>ARP</t>
  </si>
  <si>
    <t>0.11.1.10.101.1.02.010.10</t>
  </si>
  <si>
    <t>111101010201010</t>
  </si>
  <si>
    <t>EUR</t>
  </si>
  <si>
    <t>0.11.1.10.101.1.02.010.62</t>
  </si>
  <si>
    <t>111101010201062</t>
  </si>
  <si>
    <t>0.11.1.10.101.1.02.010.99</t>
  </si>
  <si>
    <t>111101010201099</t>
  </si>
  <si>
    <t>0.11.1.10.101.1.02.060.99</t>
  </si>
  <si>
    <t>111101010206099</t>
  </si>
  <si>
    <t>0.11.1.10.103.1.01.002.01</t>
  </si>
  <si>
    <t>111101030100201</t>
  </si>
  <si>
    <t>0.11.1.10.103.1.01.002.09</t>
  </si>
  <si>
    <t>111101030100209</t>
  </si>
  <si>
    <t>0.11.1.10.103.1.01.002.99</t>
  </si>
  <si>
    <t>111101030100299</t>
  </si>
  <si>
    <t>0.11.1.10.103.1.01.004.99</t>
  </si>
  <si>
    <t>111101030100499</t>
  </si>
  <si>
    <t>0.11.1.20.105.1.02.000.99</t>
  </si>
  <si>
    <t>111201050200099</t>
  </si>
  <si>
    <t>0.11.1.20.105.1.06.000.01</t>
  </si>
  <si>
    <t>111201050600001</t>
  </si>
  <si>
    <t>0.11.1.20.105.1.18.000.01</t>
  </si>
  <si>
    <t>111201051800001</t>
  </si>
  <si>
    <t>0.11.1.20.105.1.34.000.99</t>
  </si>
  <si>
    <t>111201053400099</t>
  </si>
  <si>
    <t>0.11.1.20.109.1.03.003.62</t>
  </si>
  <si>
    <t>111201090300362</t>
  </si>
  <si>
    <t>0.11.1.20.109.1.04.000.00</t>
  </si>
  <si>
    <t>111201090400000</t>
  </si>
  <si>
    <t>0.11.1.20.109.1.04.004.01</t>
  </si>
  <si>
    <t>111201090400401</t>
  </si>
  <si>
    <t>0.11.1.20.109.1.04.004.99</t>
  </si>
  <si>
    <t>111201090400499</t>
  </si>
  <si>
    <t>0.11.1.20.109.1.04.041.99</t>
  </si>
  <si>
    <t>111201090404199</t>
  </si>
  <si>
    <t>0.11.1.20.109.1.04.042.99</t>
  </si>
  <si>
    <t>111201090404299</t>
  </si>
  <si>
    <t>0.11.1.20.109.1.04.073.99</t>
  </si>
  <si>
    <t>111201090407399</t>
  </si>
  <si>
    <t>0.11.1.20.109.1.04.102.99</t>
  </si>
  <si>
    <t>111201090410299</t>
  </si>
  <si>
    <t>0.11.1.20.111.1.04.000.99</t>
  </si>
  <si>
    <t>111201110400099</t>
  </si>
  <si>
    <t>0.11.1.20.113.1.28.020.99</t>
  </si>
  <si>
    <t>111201132802099</t>
  </si>
  <si>
    <t>0.11.1.20.113.1.28.050.99</t>
  </si>
  <si>
    <t>111201132805099</t>
  </si>
  <si>
    <t>0.11.1.20.113.1.28.070.99</t>
  </si>
  <si>
    <t>111201132807099</t>
  </si>
  <si>
    <t>0.11.1.20.113.1.28.090.99</t>
  </si>
  <si>
    <t>111201132809099</t>
  </si>
  <si>
    <t>0.11.1.20.113.1.28.130.99</t>
  </si>
  <si>
    <t>111201132813099</t>
  </si>
  <si>
    <t>0.11.1.20.113.1.28.140.99</t>
  </si>
  <si>
    <t>111201132814099</t>
  </si>
  <si>
    <t>0.11.1.20.113.1.28.170.99</t>
  </si>
  <si>
    <t>111201132817099</t>
  </si>
  <si>
    <t>0.11.1.20.113.1.28.180.99</t>
  </si>
  <si>
    <t>111201132818099</t>
  </si>
  <si>
    <t>0.11.1.20.113.1.28.220.99</t>
  </si>
  <si>
    <t>111201132822099</t>
  </si>
  <si>
    <t>0.11.1.20.113.1.28.240.99</t>
  </si>
  <si>
    <t>111201132824099</t>
  </si>
  <si>
    <t>0.11.1.20.113.1.28.250.99</t>
  </si>
  <si>
    <t>111201132825099</t>
  </si>
  <si>
    <t>0.11.1.20.113.1.28.270.99</t>
  </si>
  <si>
    <t>111201132827099</t>
  </si>
  <si>
    <t>0.12.0.00.000.0.00.000.00</t>
  </si>
  <si>
    <t>120000000000000</t>
  </si>
  <si>
    <t>0.12.0.10.000.0.00.000.00</t>
  </si>
  <si>
    <t>120100000000000</t>
  </si>
  <si>
    <t>0.12.0.10.123.0.00.000.00</t>
  </si>
  <si>
    <t>120101230000000</t>
  </si>
  <si>
    <t>0.12.0.10.123.0.02.000.00</t>
  </si>
  <si>
    <t>120101230200000</t>
  </si>
  <si>
    <t>0.12.0.10.123.0.06.000.00</t>
  </si>
  <si>
    <t>120101230600000</t>
  </si>
  <si>
    <t>0.12.0.80.000.0.00.000.00</t>
  </si>
  <si>
    <t>120800000000000</t>
  </si>
  <si>
    <t>0.12.0.80.127.0.00.000.00</t>
  </si>
  <si>
    <t>120801270000000</t>
  </si>
  <si>
    <t>0.12.0.80.127.0.82.000.00</t>
  </si>
  <si>
    <t>120801278200000</t>
  </si>
  <si>
    <t>0.12.0.80.127.0.92.000.00</t>
  </si>
  <si>
    <t>120801279200000</t>
  </si>
  <si>
    <t>0.12.6.10.123.6.06.000.99</t>
  </si>
  <si>
    <t>126101230600099</t>
  </si>
  <si>
    <t>0.12.6.80.127.6.82.000.99</t>
  </si>
  <si>
    <t>126801278200099</t>
  </si>
  <si>
    <t>0.12.6.80.127.6.92.000.99</t>
  </si>
  <si>
    <t>126801279200099</t>
  </si>
  <si>
    <t>0.12.7.10.123.7.06.000.99</t>
  </si>
  <si>
    <t>127101230600099</t>
  </si>
  <si>
    <t>0.12.7.80.127.7.82.000.99</t>
  </si>
  <si>
    <t>127801278200099</t>
  </si>
  <si>
    <t>0.12.7.80.127.7.92.000.99</t>
  </si>
  <si>
    <t>127801279200099</t>
  </si>
  <si>
    <t>0.12.8.10.123.8.02.000.99</t>
  </si>
  <si>
    <t>128101230200099</t>
  </si>
  <si>
    <t>0.12.8.80.127.8.82.000.99</t>
  </si>
  <si>
    <t>128801278200099</t>
  </si>
  <si>
    <t>0.12.8.80.127.8.92.000.99</t>
  </si>
  <si>
    <t>128801279200099</t>
  </si>
  <si>
    <t>0.13.0.00.000.0.00.000.00</t>
  </si>
  <si>
    <t>130000000000000</t>
  </si>
  <si>
    <t>0.13.0.10.000.0.00.000.00</t>
  </si>
  <si>
    <t>130100000000000</t>
  </si>
  <si>
    <t>0.13.0.10.131.0.00.000.00</t>
  </si>
  <si>
    <t>130101310000000</t>
  </si>
  <si>
    <t>0.13.0.10.131.0.04.000.00</t>
  </si>
  <si>
    <t>130101310400000</t>
  </si>
  <si>
    <t>0.13.0.10.131.0.04.000.99</t>
  </si>
  <si>
    <t>130101310400099</t>
  </si>
  <si>
    <t>0.13.0.10.131.0.06.000.00</t>
  </si>
  <si>
    <t>130101310600000</t>
  </si>
  <si>
    <t>0.13.0.10.131.0.06.000.99</t>
  </si>
  <si>
    <t>130101310600099</t>
  </si>
  <si>
    <t>0.13.0.80.000.0.00.000.00</t>
  </si>
  <si>
    <t>130800000000000</t>
  </si>
  <si>
    <t>0.13.0.80.161.0.00.000.00</t>
  </si>
  <si>
    <t>130801610000000</t>
  </si>
  <si>
    <t>0.13.0.80.161.0.82.000.00</t>
  </si>
  <si>
    <t>130801618200000</t>
  </si>
  <si>
    <t>0.13.0.80.161.0.82.000.01</t>
  </si>
  <si>
    <t>130801618200001</t>
  </si>
  <si>
    <t>0.13.0.80.161.0.82.000.99</t>
  </si>
  <si>
    <t>130801618200099</t>
  </si>
  <si>
    <t>0.13.0.80.161.0.94.000.00</t>
  </si>
  <si>
    <t>130801619400000</t>
  </si>
  <si>
    <t>0.13.0.80.161.0.94.000.01</t>
  </si>
  <si>
    <t>130801619400001</t>
  </si>
  <si>
    <t>0.13.0.80.161.0.94.000.99</t>
  </si>
  <si>
    <t>130801619400099</t>
  </si>
  <si>
    <t>0.13.6.10.131.6.04.000.99</t>
  </si>
  <si>
    <t>136101310400099</t>
  </si>
  <si>
    <t>0.13.6.80.161.6.82.000.99</t>
  </si>
  <si>
    <t>136801618200099</t>
  </si>
  <si>
    <t>0.13.6.80.161.6.94.000.99</t>
  </si>
  <si>
    <t>136801619400099</t>
  </si>
  <si>
    <t>0.13.7.80.161.7.82.000.99</t>
  </si>
  <si>
    <t>137801618200099</t>
  </si>
  <si>
    <t>0.13.7.80.161.7.94.000.99</t>
  </si>
  <si>
    <t>137801619400099</t>
  </si>
  <si>
    <t>0.13.8.80.161.8.82.000.01</t>
  </si>
  <si>
    <t>138801618200001</t>
  </si>
  <si>
    <t>0.13.8.80.161.8.94.000.01</t>
  </si>
  <si>
    <t>138801619400001</t>
  </si>
  <si>
    <t>0.14.0.00.000.0.00.000.00</t>
  </si>
  <si>
    <t>140000000000000</t>
  </si>
  <si>
    <t>0.14.0.10.000.0.00.000.00</t>
  </si>
  <si>
    <t>140100000000000</t>
  </si>
  <si>
    <t>0.14.0.10.169.0.00.000.00</t>
  </si>
  <si>
    <t>140101690000000</t>
  </si>
  <si>
    <t>0.14.0.10.169.0.02.000.00</t>
  </si>
  <si>
    <t>140101690200000</t>
  </si>
  <si>
    <t>0.14.0.10.169.0.04.000.00</t>
  </si>
  <si>
    <t>140101690400000</t>
  </si>
  <si>
    <t>0.14.0.10.169.0.04.000.99</t>
  </si>
  <si>
    <t>140101690400099</t>
  </si>
  <si>
    <t>0.14.0.10.169.0.06.000.00</t>
  </si>
  <si>
    <t>140101690600000</t>
  </si>
  <si>
    <t>0.14.0.10.169.0.06.000.99</t>
  </si>
  <si>
    <t>140101690600099</t>
  </si>
  <si>
    <t>0.14.0.10.173.0.00.000.00</t>
  </si>
  <si>
    <t>140101730000000</t>
  </si>
  <si>
    <t>0.14.0.10.173.0.02.000.00</t>
  </si>
  <si>
    <t>140101730200000</t>
  </si>
  <si>
    <t>0.14.0.10.173.0.02.000.99</t>
  </si>
  <si>
    <t>140101730200099</t>
  </si>
  <si>
    <t>0.14.0.10.173.0.04.000.00</t>
  </si>
  <si>
    <t>140101730400000</t>
  </si>
  <si>
    <t>0.14.0.10.173.0.04.000.99</t>
  </si>
  <si>
    <t>140101730400099</t>
  </si>
  <si>
    <t>0.14.0.10.173.0.06.000.00</t>
  </si>
  <si>
    <t>140101730600000</t>
  </si>
  <si>
    <t>0.14.0.10.173.0.06.000.99</t>
  </si>
  <si>
    <t>140101730600099</t>
  </si>
  <si>
    <t>0.14.0.10.173.0.08.000.00</t>
  </si>
  <si>
    <t>140101730800000</t>
  </si>
  <si>
    <t>0.14.0.10.173.0.08.000.99</t>
  </si>
  <si>
    <t>140101730800099</t>
  </si>
  <si>
    <t>0.14.0.10.173.0.10.000.00</t>
  </si>
  <si>
    <t>140101731000000</t>
  </si>
  <si>
    <t>0.14.0.10.173.0.10.000.99</t>
  </si>
  <si>
    <t>140101731000099</t>
  </si>
  <si>
    <t>0.14.0.10.173.0.12.000.00</t>
  </si>
  <si>
    <t>140101731200000</t>
  </si>
  <si>
    <t>0.14.0.10.173.0.12.000.99</t>
  </si>
  <si>
    <t>140101731200099</t>
  </si>
  <si>
    <t>0.14.0.10.187.0.00.000.00</t>
  </si>
  <si>
    <t>140101870000000</t>
  </si>
  <si>
    <t>0.14.0.10.187.0.02.000.00</t>
  </si>
  <si>
    <t>140101870200000</t>
  </si>
  <si>
    <t>0.14.0.10.187.0.02.000.99</t>
  </si>
  <si>
    <t>140101870200099</t>
  </si>
  <si>
    <t>0.14.0.10.189.0.00.000.00</t>
  </si>
  <si>
    <t>140101890000000</t>
  </si>
  <si>
    <t>0.14.0.10.189.0.02.000.00</t>
  </si>
  <si>
    <t>140101890200000</t>
  </si>
  <si>
    <t>0.14.0.10.189.0.02.000.99</t>
  </si>
  <si>
    <t>140101890200099</t>
  </si>
  <si>
    <t>0.14.0.10.205.0.00.000.00</t>
  </si>
  <si>
    <t>140102050000000</t>
  </si>
  <si>
    <t>0.14.0.10.205.0.02.000.00</t>
  </si>
  <si>
    <t>140102050200000</t>
  </si>
  <si>
    <t>0.14.0.10.209.0.00.000.00</t>
  </si>
  <si>
    <t>140102090000000</t>
  </si>
  <si>
    <t>0.14.0.10.209.0.04.000.00</t>
  </si>
  <si>
    <t>140102090400000</t>
  </si>
  <si>
    <t>0.14.0.10.209.0.04.000.99</t>
  </si>
  <si>
    <t>140102090400099</t>
  </si>
  <si>
    <t>0.14.0.10.351.0.00.000.00</t>
  </si>
  <si>
    <t>140103510000000</t>
  </si>
  <si>
    <t>0.14.0.10.351.0.02.000.00</t>
  </si>
  <si>
    <t>140103510200000</t>
  </si>
  <si>
    <t>0.14.0.10.351.0.02.000.99</t>
  </si>
  <si>
    <t>140103510200099</t>
  </si>
  <si>
    <t>0.14.0.10.405.0.00.000.00</t>
  </si>
  <si>
    <t>140104050000000</t>
  </si>
  <si>
    <t>0.14.0.10.405.0.01.000.00</t>
  </si>
  <si>
    <t>140104050100000</t>
  </si>
  <si>
    <t>0.14.0.10.405.0.01.000.99</t>
  </si>
  <si>
    <t>140104050100099</t>
  </si>
  <si>
    <t>0.14.0.10.443.0.00.000.00</t>
  </si>
  <si>
    <t>140104430000000</t>
  </si>
  <si>
    <t>0.14.0.10.443.0.02.000.00</t>
  </si>
  <si>
    <t>140104430200000</t>
  </si>
  <si>
    <t>0.14.0.10.443.0.02.000.01</t>
  </si>
  <si>
    <t>140104430200001</t>
  </si>
  <si>
    <t>0.14.0.10.443.0.02.000.99</t>
  </si>
  <si>
    <t>140104430200099</t>
  </si>
  <si>
    <t>0.14.0.10.449.0.00.000.00</t>
  </si>
  <si>
    <t>140104490000000</t>
  </si>
  <si>
    <t>0.14.0.10.449.0.02.000.00</t>
  </si>
  <si>
    <t>140104490200000</t>
  </si>
  <si>
    <t>0.14.0.10.449.0.02.000.99</t>
  </si>
  <si>
    <t>140104490200099</t>
  </si>
  <si>
    <t>0.14.0.40.000.0.00.000.00</t>
  </si>
  <si>
    <t>140400000000000</t>
  </si>
  <si>
    <t>0.14.0.40.215.0.00.000.00</t>
  </si>
  <si>
    <t>140402150000000</t>
  </si>
  <si>
    <t>0.14.0.40.215.0.10.000.00</t>
  </si>
  <si>
    <t>140402151000000</t>
  </si>
  <si>
    <t>0.14.0.40.215.0.10.000.99</t>
  </si>
  <si>
    <t>140402151000099</t>
  </si>
  <si>
    <t>0.14.0.80.000.0.00.000.00</t>
  </si>
  <si>
    <t>140800000000000</t>
  </si>
  <si>
    <t>0.14.0.80.225.0.00.000.00</t>
  </si>
  <si>
    <t>140802250000000</t>
  </si>
  <si>
    <t>0.14.0.80.225.0.82.000.00</t>
  </si>
  <si>
    <t>140802258200000</t>
  </si>
  <si>
    <t>0.14.0.80.225.0.82.000.99</t>
  </si>
  <si>
    <t>140802258200099</t>
  </si>
  <si>
    <t>0.14.0.80.225.0.92.000.00</t>
  </si>
  <si>
    <t>140802259200000</t>
  </si>
  <si>
    <t>0.14.0.80.225.0.92.000.99</t>
  </si>
  <si>
    <t>140802259200099</t>
  </si>
  <si>
    <t>0.14.0.80.225.0.94.000.00</t>
  </si>
  <si>
    <t>140802259400000</t>
  </si>
  <si>
    <t>0.14.0.80.225.0.94.000.99</t>
  </si>
  <si>
    <t>140802259400099</t>
  </si>
  <si>
    <t>0.14.0.80.229.0.00.000.00</t>
  </si>
  <si>
    <t>140802290000000</t>
  </si>
  <si>
    <t>0.14.0.80.229.0.82.000.00</t>
  </si>
  <si>
    <t>140802298200000</t>
  </si>
  <si>
    <t>0.14.0.80.229.0.82.000.99</t>
  </si>
  <si>
    <t>140802298200099</t>
  </si>
  <si>
    <t>0.14.0.80.229.0.94.000.00</t>
  </si>
  <si>
    <t>140802299400000</t>
  </si>
  <si>
    <t>0.14.0.80.229.0.94.000.99</t>
  </si>
  <si>
    <t>140802299400099</t>
  </si>
  <si>
    <t>0.14.0.80.447.0.00.000.00</t>
  </si>
  <si>
    <t>140804470000000</t>
  </si>
  <si>
    <t>0.14.0.80.447.0.82.000.00</t>
  </si>
  <si>
    <t>140804478200000</t>
  </si>
  <si>
    <t>0.14.0.80.447.0.82.000.01</t>
  </si>
  <si>
    <t>140804478200001</t>
  </si>
  <si>
    <t>0.14.0.80.447.0.82.000.99</t>
  </si>
  <si>
    <t>140804478200099</t>
  </si>
  <si>
    <t>0.14.0.80.447.0.94.000.00</t>
  </si>
  <si>
    <t>140804479400000</t>
  </si>
  <si>
    <t>0.14.0.80.447.0.94.000.01</t>
  </si>
  <si>
    <t>140804479400001</t>
  </si>
  <si>
    <t>0.14.0.80.447.0.94.000.99</t>
  </si>
  <si>
    <t>140804479400099</t>
  </si>
  <si>
    <t>0.14.0.80.451.0.00.000.00</t>
  </si>
  <si>
    <t>140804510000000</t>
  </si>
  <si>
    <t>0.14.0.80.451.0.82.000.00</t>
  </si>
  <si>
    <t>140804518200000</t>
  </si>
  <si>
    <t>0.14.0.80.451.0.82.000.99</t>
  </si>
  <si>
    <t>140804518200099</t>
  </si>
  <si>
    <t>0.14.0.80.451.0.94.000.00</t>
  </si>
  <si>
    <t>140804519400000</t>
  </si>
  <si>
    <t>0.14.0.80.451.0.94.000.99</t>
  </si>
  <si>
    <t>140804519400099</t>
  </si>
  <si>
    <t>0.14.0.90.000.0.00.000.00</t>
  </si>
  <si>
    <t>140900000000000</t>
  </si>
  <si>
    <t>0.14.0.90.231.0.00.000.00</t>
  </si>
  <si>
    <t>140902310000000</t>
  </si>
  <si>
    <t>0.14.0.90.231.0.92.000.00</t>
  </si>
  <si>
    <t>140902319200000</t>
  </si>
  <si>
    <t>0.14.0.90.231.0.94.000.00</t>
  </si>
  <si>
    <t>140902319400000</t>
  </si>
  <si>
    <t>0.14.2.10.187.2.02.000.01</t>
  </si>
  <si>
    <t>142101870200001</t>
  </si>
  <si>
    <t>0.14.2.10.187.2.02.000.99</t>
  </si>
  <si>
    <t>142101870200099</t>
  </si>
  <si>
    <t>0.14.2.10.189.2.02.000.01</t>
  </si>
  <si>
    <t>142101890200001</t>
  </si>
  <si>
    <t>0.14.2.10.189.2.02.000.99</t>
  </si>
  <si>
    <t>142101890200099</t>
  </si>
  <si>
    <t>0.14.2.10.205.2.02.010.99</t>
  </si>
  <si>
    <t>142102050201099</t>
  </si>
  <si>
    <t>0.14.2.10.205.2.02.020.99</t>
  </si>
  <si>
    <t>142102050202099</t>
  </si>
  <si>
    <t>0.14.2.10.205.2.02.030.99</t>
  </si>
  <si>
    <t>142102050203099</t>
  </si>
  <si>
    <t>0.14.2.10.205.2.02.040.99</t>
  </si>
  <si>
    <t>142102050204099</t>
  </si>
  <si>
    <t>0.14.2.10.205.2.02.050.99</t>
  </si>
  <si>
    <t>142102050205099</t>
  </si>
  <si>
    <t>0.14.2.10.205.2.02.060.99</t>
  </si>
  <si>
    <t>142102050206099</t>
  </si>
  <si>
    <t>0.14.2.10.205.2.02.070.99</t>
  </si>
  <si>
    <t>142102050207099</t>
  </si>
  <si>
    <t>0.14.2.10.205.2.02.080.99</t>
  </si>
  <si>
    <t>142102050208099</t>
  </si>
  <si>
    <t>0.14.2.10.405.2.01.000.99</t>
  </si>
  <si>
    <t>142104050100099</t>
  </si>
  <si>
    <t>0.14.2.80.225.2.82.000.99</t>
  </si>
  <si>
    <t>142802258200099</t>
  </si>
  <si>
    <t>0.14.2.80.225.2.94.000.99</t>
  </si>
  <si>
    <t>142802259400099</t>
  </si>
  <si>
    <t>0.14.2.90.231.2.92.000.99</t>
  </si>
  <si>
    <t>142902319200099</t>
  </si>
  <si>
    <t>0.14.2.90.231.2.94.000.99</t>
  </si>
  <si>
    <t>142902319400099</t>
  </si>
  <si>
    <t>0.14.3.10.405.3.01.000.01</t>
  </si>
  <si>
    <t>143104050100001</t>
  </si>
  <si>
    <t>0.14.3.10.405.3.01.000.99</t>
  </si>
  <si>
    <t>143104050100099</t>
  </si>
  <si>
    <t>0.14.3.80.225.3.82.000.01</t>
  </si>
  <si>
    <t>143802258200001</t>
  </si>
  <si>
    <t>0.14.3.80.225.3.82.000.99</t>
  </si>
  <si>
    <t>143802258200099</t>
  </si>
  <si>
    <t>0.14.3.80.225.3.94.000.01</t>
  </si>
  <si>
    <t>143802259400001</t>
  </si>
  <si>
    <t>0.14.3.80.225.3.94.000.99</t>
  </si>
  <si>
    <t>143802259400099</t>
  </si>
  <si>
    <t>0.14.3.90.231.3.94.000.99</t>
  </si>
  <si>
    <t>143902319400099</t>
  </si>
  <si>
    <t>0.14.4.10.169.4.04.000.99</t>
  </si>
  <si>
    <t>144101690400099</t>
  </si>
  <si>
    <t>0.14.4.10.405.4.01.000.01</t>
  </si>
  <si>
    <t>144104050100001</t>
  </si>
  <si>
    <t>0.14.4.10.405.4.01.000.99</t>
  </si>
  <si>
    <t>144104050100099</t>
  </si>
  <si>
    <t>0.14.4.80.225.4.82.000.01</t>
  </si>
  <si>
    <t>144802258200001</t>
  </si>
  <si>
    <t>0.14.4.80.225.4.82.000.99</t>
  </si>
  <si>
    <t>144802258200099</t>
  </si>
  <si>
    <t>0.14.4.80.225.4.94.000.01</t>
  </si>
  <si>
    <t>144802259400001</t>
  </si>
  <si>
    <t>0.14.4.80.225.4.94.000.99</t>
  </si>
  <si>
    <t>144802259400099</t>
  </si>
  <si>
    <t>0.14.4.90.231.4.94.000.99</t>
  </si>
  <si>
    <t>144902319400099</t>
  </si>
  <si>
    <t>0.14.5.10.169.5.02.000.01</t>
  </si>
  <si>
    <t>145101690200001</t>
  </si>
  <si>
    <t>0.14.5.10.169.5.02.000.99</t>
  </si>
  <si>
    <t>145101690200099</t>
  </si>
  <si>
    <t>0.14.5.10.169.5.04.000.01</t>
  </si>
  <si>
    <t>145101690400001</t>
  </si>
  <si>
    <t>0.14.5.10.169.5.04.000.99</t>
  </si>
  <si>
    <t>145101690400099</t>
  </si>
  <si>
    <t>0.14.5.10.169.5.06.000.99</t>
  </si>
  <si>
    <t>145101690600099</t>
  </si>
  <si>
    <t>0.14.5.10.173.5.02.000.99</t>
  </si>
  <si>
    <t>145101730200099</t>
  </si>
  <si>
    <t>0.14.5.10.351.5.02.000.01</t>
  </si>
  <si>
    <t>145103510200001</t>
  </si>
  <si>
    <t>0.14.5.10.405.5.01.000.01</t>
  </si>
  <si>
    <t>145104050100001</t>
  </si>
  <si>
    <t>0.14.5.10.405.5.01.000.99</t>
  </si>
  <si>
    <t>145104050100099</t>
  </si>
  <si>
    <t>0.14.5.80.225.5.82.000.01</t>
  </si>
  <si>
    <t>145802258200001</t>
  </si>
  <si>
    <t>0.14.5.80.225.5.82.000.99</t>
  </si>
  <si>
    <t>145802258200099</t>
  </si>
  <si>
    <t>0.14.5.80.225.5.92.000.99</t>
  </si>
  <si>
    <t>145802259200099</t>
  </si>
  <si>
    <t>0.14.5.80.225.5.94.000.01</t>
  </si>
  <si>
    <t>145802259400001</t>
  </si>
  <si>
    <t>0.14.5.80.225.5.94.000.99</t>
  </si>
  <si>
    <t>145802259400099</t>
  </si>
  <si>
    <t>0.14.5.90.231.5.92.000.01</t>
  </si>
  <si>
    <t>145902319200001</t>
  </si>
  <si>
    <t>0.14.5.90.231.5.92.000.99</t>
  </si>
  <si>
    <t>145902319200099</t>
  </si>
  <si>
    <t>0.14.5.90.231.5.94.000.99</t>
  </si>
  <si>
    <t>145902319400099</t>
  </si>
  <si>
    <t>0.14.6.10.169.6.02.000.01</t>
  </si>
  <si>
    <t>146101690200001</t>
  </si>
  <si>
    <t>0.14.6.10.169.6.02.000.99</t>
  </si>
  <si>
    <t>146101690200099</t>
  </si>
  <si>
    <t>0.14.6.10.169.6.04.000.01</t>
  </si>
  <si>
    <t>146101690400001</t>
  </si>
  <si>
    <t>0.14.6.10.169.6.04.000.99</t>
  </si>
  <si>
    <t>146101690400099</t>
  </si>
  <si>
    <t>0.14.6.10.169.6.06.000.01</t>
  </si>
  <si>
    <t>146101690600001</t>
  </si>
  <si>
    <t>0.14.6.10.169.6.06.000.99</t>
  </si>
  <si>
    <t>146101690600099</t>
  </si>
  <si>
    <t>0.14.6.10.173.6.02.000.01</t>
  </si>
  <si>
    <t>146101730200001</t>
  </si>
  <si>
    <t>0.14.6.10.173.6.02.000.99</t>
  </si>
  <si>
    <t>146101730200099</t>
  </si>
  <si>
    <t>0.14.6.10.173.6.06.000.01</t>
  </si>
  <si>
    <t>146101730600001</t>
  </si>
  <si>
    <t>0.14.6.10.173.6.06.000.99</t>
  </si>
  <si>
    <t>146101730600099</t>
  </si>
  <si>
    <t>0.14.6.10.173.6.08.000.01</t>
  </si>
  <si>
    <t>146101730800001</t>
  </si>
  <si>
    <t>0.14.6.10.173.6.08.000.99</t>
  </si>
  <si>
    <t>146101730800099</t>
  </si>
  <si>
    <t>0.14.6.10.351.6.02.000.01</t>
  </si>
  <si>
    <t>146103510200001</t>
  </si>
  <si>
    <t>0.14.6.10.351.6.02.000.99</t>
  </si>
  <si>
    <t>146103510200099</t>
  </si>
  <si>
    <t>0.14.6.10.443.6.02.000.99</t>
  </si>
  <si>
    <t>146104430200099</t>
  </si>
  <si>
    <t>0.14.6.80.225.6.82.000.01</t>
  </si>
  <si>
    <t>146802258200001</t>
  </si>
  <si>
    <t>0.14.6.80.225.6.82.000.99</t>
  </si>
  <si>
    <t>146802258200099</t>
  </si>
  <si>
    <t>0.14.6.80.225.6.92.000.01</t>
  </si>
  <si>
    <t>146802259200001</t>
  </si>
  <si>
    <t>0.14.6.80.225.6.92.000.99</t>
  </si>
  <si>
    <t>146802259200099</t>
  </si>
  <si>
    <t>0.14.6.80.225.6.94.000.01</t>
  </si>
  <si>
    <t>146802259400001</t>
  </si>
  <si>
    <t>0.14.6.80.225.6.94.000.99</t>
  </si>
  <si>
    <t>146802259400099</t>
  </si>
  <si>
    <t>0.14.6.80.447.6.82.000.99</t>
  </si>
  <si>
    <t>146804478200099</t>
  </si>
  <si>
    <t>0.14.6.90.231.6.92.000.01</t>
  </si>
  <si>
    <t>146902319200001</t>
  </si>
  <si>
    <t>0.14.6.90.231.6.92.000.99</t>
  </si>
  <si>
    <t>146902319200099</t>
  </si>
  <si>
    <t>0.14.6.90.231.6.94.000.99</t>
  </si>
  <si>
    <t>146902319400099</t>
  </si>
  <si>
    <t>0.14.7.10.169.7.02.000.01</t>
  </si>
  <si>
    <t>147101690200001</t>
  </si>
  <si>
    <t>0.14.7.10.169.7.02.000.99</t>
  </si>
  <si>
    <t>147101690200099</t>
  </si>
  <si>
    <t>0.14.7.10.169.7.04.000.01</t>
  </si>
  <si>
    <t>147101690400001</t>
  </si>
  <si>
    <t>0.14.7.10.169.7.04.000.99</t>
  </si>
  <si>
    <t>147101690400099</t>
  </si>
  <si>
    <t>0.14.7.10.173.7.02.000.01</t>
  </si>
  <si>
    <t>147101730200001</t>
  </si>
  <si>
    <t>0.14.7.10.173.7.02.000.99</t>
  </si>
  <si>
    <t>147101730200099</t>
  </si>
  <si>
    <t>0.14.7.10.173.7.04.000.99</t>
  </si>
  <si>
    <t>147101730400099</t>
  </si>
  <si>
    <t>0.14.7.10.173.7.06.000.01</t>
  </si>
  <si>
    <t>147101730600001</t>
  </si>
  <si>
    <t>0.14.7.10.173.7.06.000.99</t>
  </si>
  <si>
    <t>147101730600099</t>
  </si>
  <si>
    <t>0.14.7.10.173.7.08.000.99</t>
  </si>
  <si>
    <t>147101730800099</t>
  </si>
  <si>
    <t>0.14.7.10.173.7.10.000.99</t>
  </si>
  <si>
    <t>147101731000099</t>
  </si>
  <si>
    <t>0.14.7.10.351.7.02.000.01</t>
  </si>
  <si>
    <t>147103510200001</t>
  </si>
  <si>
    <t>0.14.7.10.351.7.02.000.99</t>
  </si>
  <si>
    <t>147103510200099</t>
  </si>
  <si>
    <t>0.14.7.10.443.7.02.000.01</t>
  </si>
  <si>
    <t>147104430200001</t>
  </si>
  <si>
    <t>0.14.7.10.443.7.02.000.99</t>
  </si>
  <si>
    <t>147104430200099</t>
  </si>
  <si>
    <t>0.14.7.10.449.7.02.000.99</t>
  </si>
  <si>
    <t>147104490200099</t>
  </si>
  <si>
    <t>0.14.7.80.225.7.82.000.01</t>
  </si>
  <si>
    <t>147802258200001</t>
  </si>
  <si>
    <t>0.14.7.80.225.7.82.000.99</t>
  </si>
  <si>
    <t>147802258200099</t>
  </si>
  <si>
    <t>0.14.7.80.225.7.92.000.01</t>
  </si>
  <si>
    <t>147802259200001</t>
  </si>
  <si>
    <t>0.14.7.80.225.7.92.000.99</t>
  </si>
  <si>
    <t>147802259200099</t>
  </si>
  <si>
    <t>0.14.7.80.225.7.94.000.01</t>
  </si>
  <si>
    <t>147802259400001</t>
  </si>
  <si>
    <t>0.14.7.80.225.7.94.000.99</t>
  </si>
  <si>
    <t>147802259400099</t>
  </si>
  <si>
    <t>0.14.7.80.447.7.82.000.01</t>
  </si>
  <si>
    <t>147804478200001</t>
  </si>
  <si>
    <t>0.14.7.80.447.7.82.000.99</t>
  </si>
  <si>
    <t>147804478200099</t>
  </si>
  <si>
    <t>0.14.7.80.447.7.94.000.01</t>
  </si>
  <si>
    <t>147804479400001</t>
  </si>
  <si>
    <t>0.14.7.80.447.7.94.000.99</t>
  </si>
  <si>
    <t>147804479400099</t>
  </si>
  <si>
    <t>0.14.7.80.451.7.82.000.99</t>
  </si>
  <si>
    <t>147804518200099</t>
  </si>
  <si>
    <t>0.14.7.80.451.7.94.000.99</t>
  </si>
  <si>
    <t>147804519400099</t>
  </si>
  <si>
    <t>0.14.7.90.231.7.92.000.01</t>
  </si>
  <si>
    <t>147902319200001</t>
  </si>
  <si>
    <t>0.14.7.90.231.7.92.000.99</t>
  </si>
  <si>
    <t>147902319200099</t>
  </si>
  <si>
    <t>0.14.7.90.231.7.94.000.99</t>
  </si>
  <si>
    <t>147902319400099</t>
  </si>
  <si>
    <t>0.14.8.10.173.8.02.000.01</t>
  </si>
  <si>
    <t>148101730200001</t>
  </si>
  <si>
    <t>0.14.8.10.173.8.02.000.99</t>
  </si>
  <si>
    <t>148101730200099</t>
  </si>
  <si>
    <t>0.14.8.10.173.8.04.000.99</t>
  </si>
  <si>
    <t>148101730400099</t>
  </si>
  <si>
    <t>0.14.8.10.173.8.06.000.01</t>
  </si>
  <si>
    <t>148101730600001</t>
  </si>
  <si>
    <t>0.14.8.10.173.8.06.000.99</t>
  </si>
  <si>
    <t>148101730600099</t>
  </si>
  <si>
    <t>0.14.8.10.173.8.08.000.99</t>
  </si>
  <si>
    <t>148101730800099</t>
  </si>
  <si>
    <t>0.14.8.10.173.8.10.000.99</t>
  </si>
  <si>
    <t>148101731000099</t>
  </si>
  <si>
    <t>0.14.8.10.173.8.12.000.99</t>
  </si>
  <si>
    <t>148101731200099</t>
  </si>
  <si>
    <t>0.14.8.10.209.8.04.000.99</t>
  </si>
  <si>
    <t>148102090400099</t>
  </si>
  <si>
    <t>0.14.8.10.351.8.02.000.99</t>
  </si>
  <si>
    <t>148103510200099</t>
  </si>
  <si>
    <t>0.14.8.10.443.8.02.000.01</t>
  </si>
  <si>
    <t>148104430200001</t>
  </si>
  <si>
    <t>0.14.8.10.443.8.02.000.99</t>
  </si>
  <si>
    <t>148104430200099</t>
  </si>
  <si>
    <t>0.14.8.10.449.8.02.000.99</t>
  </si>
  <si>
    <t>148104490200099</t>
  </si>
  <si>
    <t>0.14.8.40.215.8.10.000.99</t>
  </si>
  <si>
    <t>148402151000099</t>
  </si>
  <si>
    <t>0.14.8.80.225.8.82.000.01</t>
  </si>
  <si>
    <t>148802258200001</t>
  </si>
  <si>
    <t>0.14.8.80.225.8.82.000.99</t>
  </si>
  <si>
    <t>148802258200099</t>
  </si>
  <si>
    <t>0.14.8.80.225.8.92.000.01</t>
  </si>
  <si>
    <t>148802259200001</t>
  </si>
  <si>
    <t>0.14.8.80.225.8.92.000.99</t>
  </si>
  <si>
    <t>148802259200099</t>
  </si>
  <si>
    <t>0.14.8.80.225.8.94.000.01</t>
  </si>
  <si>
    <t>148802259400001</t>
  </si>
  <si>
    <t>0.14.8.80.225.8.94.000.99</t>
  </si>
  <si>
    <t>148802259400099</t>
  </si>
  <si>
    <t>0.14.8.80.229.8.94.000.99</t>
  </si>
  <si>
    <t>148802299400099</t>
  </si>
  <si>
    <t>0.14.8.80.447.8.82.000.01</t>
  </si>
  <si>
    <t>148804478200001</t>
  </si>
  <si>
    <t>0.14.8.80.447.8.82.000.99</t>
  </si>
  <si>
    <t>148804478200099</t>
  </si>
  <si>
    <t>0.14.8.80.447.8.94.000.01</t>
  </si>
  <si>
    <t>148804479400001</t>
  </si>
  <si>
    <t>0.14.8.80.447.8.94.000.99</t>
  </si>
  <si>
    <t>148804479400099</t>
  </si>
  <si>
    <t>0.14.8.80.451.8.82.000.99</t>
  </si>
  <si>
    <t>148804518200099</t>
  </si>
  <si>
    <t>0.14.8.80.451.8.94.000.99</t>
  </si>
  <si>
    <t>148804519400099</t>
  </si>
  <si>
    <t>0.14.8.90.231.8.92.000.01</t>
  </si>
  <si>
    <t>148902319200001</t>
  </si>
  <si>
    <t>0.14.8.90.231.8.92.000.99</t>
  </si>
  <si>
    <t>148902319200099</t>
  </si>
  <si>
    <t>0.14.8.90.231.8.94.000.99</t>
  </si>
  <si>
    <t>148902319400099</t>
  </si>
  <si>
    <t>0.15.0.00.000.0.00.000.00</t>
  </si>
  <si>
    <t>150000000000000</t>
  </si>
  <si>
    <t>0.15.0.10.000.0.00.000.00</t>
  </si>
  <si>
    <t>150100000000000</t>
  </si>
  <si>
    <t>0.15.0.10.241.0.00.000.00</t>
  </si>
  <si>
    <t>150102410000000</t>
  </si>
  <si>
    <t>0.15.0.10.241.0.02.000.00</t>
  </si>
  <si>
    <t>150102410200000</t>
  </si>
  <si>
    <t>0.15.0.10.241.0.02.040.01</t>
  </si>
  <si>
    <t>150102410204001</t>
  </si>
  <si>
    <t>0.15.0.10.241.0.02.061.01</t>
  </si>
  <si>
    <t>150102410206101</t>
  </si>
  <si>
    <t>0.15.0.10.241.0.02.061.99</t>
  </si>
  <si>
    <t>150102410206199</t>
  </si>
  <si>
    <t>0.15.0.10.241.0.02.064.01</t>
  </si>
  <si>
    <t>150102410206401</t>
  </si>
  <si>
    <t>0.15.0.10.241.0.02.064.99</t>
  </si>
  <si>
    <t>150102410206499</t>
  </si>
  <si>
    <t>0.15.0.10.243.0.00.000.00</t>
  </si>
  <si>
    <t>150102430000000</t>
  </si>
  <si>
    <t>0.15.0.10.243.0.01.000.00</t>
  </si>
  <si>
    <t>150102430100000</t>
  </si>
  <si>
    <t>0.15.0.10.243.0.01.001.01</t>
  </si>
  <si>
    <t>150102430100101</t>
  </si>
  <si>
    <t>0.15.0.10.243.0.01.001.99</t>
  </si>
  <si>
    <t>150102430100199</t>
  </si>
  <si>
    <t>0.15.0.10.243.0.01.002.99</t>
  </si>
  <si>
    <t>150102430100299</t>
  </si>
  <si>
    <t>0.15.0.10.243.0.01.010.01</t>
  </si>
  <si>
    <t>150102430101001</t>
  </si>
  <si>
    <t>0.15.0.10.243.0.01.010.99</t>
  </si>
  <si>
    <t>150102430101099</t>
  </si>
  <si>
    <t>0.15.0.10.243.0.01.050.01</t>
  </si>
  <si>
    <t>150102430105001</t>
  </si>
  <si>
    <t>0.15.0.10.245.0.00.000.00</t>
  </si>
  <si>
    <t>150102450000000</t>
  </si>
  <si>
    <t>0.15.0.10.245.0.04.000.00</t>
  </si>
  <si>
    <t>150102450400000</t>
  </si>
  <si>
    <t>0.15.0.10.245.0.04.000.99</t>
  </si>
  <si>
    <t>150102450400099</t>
  </si>
  <si>
    <t>0.15.0.10.245.0.04.040.99</t>
  </si>
  <si>
    <t>150102450404099</t>
  </si>
  <si>
    <t>0.15.0.10.245.0.04.050.99</t>
  </si>
  <si>
    <t>150102450405099</t>
  </si>
  <si>
    <t>0.15.0.10.247.0.00.000.00</t>
  </si>
  <si>
    <t>150102470000000</t>
  </si>
  <si>
    <t>0.15.0.10.247.0.03.000.00</t>
  </si>
  <si>
    <t>150102470300000</t>
  </si>
  <si>
    <t>0.15.0.10.247.0.03.005.99</t>
  </si>
  <si>
    <t>150102470300599</t>
  </si>
  <si>
    <t>0.15.0.10.247.0.03.010.99</t>
  </si>
  <si>
    <t>150102470301099</t>
  </si>
  <si>
    <t>0.15.0.10.253.0.00.000.00</t>
  </si>
  <si>
    <t>150102530000000</t>
  </si>
  <si>
    <t>0.15.0.10.253.0.02.000.00</t>
  </si>
  <si>
    <t>150102530200000</t>
  </si>
  <si>
    <t>0.15.0.10.253.0.02.020.99</t>
  </si>
  <si>
    <t>150102530202099</t>
  </si>
  <si>
    <t>0.15.0.10.253.0.02.040.01</t>
  </si>
  <si>
    <t>150102530204001</t>
  </si>
  <si>
    <t>0.15.0.10.257.0.00.000.00</t>
  </si>
  <si>
    <t>150102570000000</t>
  </si>
  <si>
    <t>0.15.0.10.257.0.02.000.00</t>
  </si>
  <si>
    <t>150102570200000</t>
  </si>
  <si>
    <t>0.15.0.10.257.0.02.010.01</t>
  </si>
  <si>
    <t>150102570201001</t>
  </si>
  <si>
    <t>0.15.0.10.257.0.02.010.99</t>
  </si>
  <si>
    <t>150102570201099</t>
  </si>
  <si>
    <t>0.15.0.10.257.0.02.055.99</t>
  </si>
  <si>
    <t>150102570205599</t>
  </si>
  <si>
    <t>0.15.0.10.257.0.02.087.99</t>
  </si>
  <si>
    <t>150102570208799</t>
  </si>
  <si>
    <t>0.15.0.10.257.0.02.090.99</t>
  </si>
  <si>
    <t>150102570209099</t>
  </si>
  <si>
    <t>0.15.0.10.257.0.02.100.01</t>
  </si>
  <si>
    <t>150102570210001</t>
  </si>
  <si>
    <t>0.15.0.10.257.0.02.100.99</t>
  </si>
  <si>
    <t>150102570210099</t>
  </si>
  <si>
    <t>0.15.0.10.257.0.02.110.99</t>
  </si>
  <si>
    <t>150102570211099</t>
  </si>
  <si>
    <t>0.15.0.10.257.0.02.120.99</t>
  </si>
  <si>
    <t>150102570212099</t>
  </si>
  <si>
    <t>0.15.0.10.257.0.02.180.99</t>
  </si>
  <si>
    <t>150102570218099</t>
  </si>
  <si>
    <t>0.15.0.10.257.0.02.190.01</t>
  </si>
  <si>
    <t>150102570219001</t>
  </si>
  <si>
    <t>0.15.0.10.257.0.02.190.99</t>
  </si>
  <si>
    <t>150102570219099</t>
  </si>
  <si>
    <t>0.15.0.10.257.0.02.210.01</t>
  </si>
  <si>
    <t>150102570221001</t>
  </si>
  <si>
    <t>0.15.0.10.257.0.02.210.99</t>
  </si>
  <si>
    <t>150102570221099</t>
  </si>
  <si>
    <t>0.15.0.10.257.0.02.250.01</t>
  </si>
  <si>
    <t>150102570225001</t>
  </si>
  <si>
    <t>0.15.0.10.257.0.02.250.99</t>
  </si>
  <si>
    <t>150102570225099</t>
  </si>
  <si>
    <t>0.15.0.10.257.0.02.260.01</t>
  </si>
  <si>
    <t>150102570226001</t>
  </si>
  <si>
    <t>0.15.0.10.257.0.02.270.01</t>
  </si>
  <si>
    <t>150102570227001</t>
  </si>
  <si>
    <t>0.15.0.10.257.0.02.310.99</t>
  </si>
  <si>
    <t>150102570231099</t>
  </si>
  <si>
    <t>0.15.0.10.257.0.02.330.01</t>
  </si>
  <si>
    <t>150102570233001</t>
  </si>
  <si>
    <t>0.15.0.10.257.0.02.340.99</t>
  </si>
  <si>
    <t>150102570234099</t>
  </si>
  <si>
    <t>0.15.0.10.257.0.02.350.01</t>
  </si>
  <si>
    <t>150102570235001</t>
  </si>
  <si>
    <t>0.15.0.10.257.0.02.350.99</t>
  </si>
  <si>
    <t>150102570235099</t>
  </si>
  <si>
    <t>0.15.0.10.257.0.02.360.01</t>
  </si>
  <si>
    <t>150102570236001</t>
  </si>
  <si>
    <t>0.15.0.10.257.0.02.390.99</t>
  </si>
  <si>
    <t>150102570239099</t>
  </si>
  <si>
    <t>0.15.0.10.257.0.04.010.01</t>
  </si>
  <si>
    <t>150102570401001</t>
  </si>
  <si>
    <t>0.15.0.10.257.0.04.010.99</t>
  </si>
  <si>
    <t>150102570401099</t>
  </si>
  <si>
    <t>0.15.0.10.257.0.04.012.01</t>
  </si>
  <si>
    <t>150102570401201</t>
  </si>
  <si>
    <t>0.15.0.10.257.0.04.012.99</t>
  </si>
  <si>
    <t>150102570401299</t>
  </si>
  <si>
    <t>0.15.0.10.257.0.04.015.01</t>
  </si>
  <si>
    <t>150102570401501</t>
  </si>
  <si>
    <t>0.15.0.10.257.0.04.015.99</t>
  </si>
  <si>
    <t>150102570401599</t>
  </si>
  <si>
    <t>0.15.0.10.257.0.04.016.01</t>
  </si>
  <si>
    <t>150102570401601</t>
  </si>
  <si>
    <t>0.15.0.10.257.0.04.016.99</t>
  </si>
  <si>
    <t>150102570401699</t>
  </si>
  <si>
    <t>0.15.0.10.257.0.04.019.01</t>
  </si>
  <si>
    <t>150102570401901</t>
  </si>
  <si>
    <t>0.15.0.10.257.0.04.019.99</t>
  </si>
  <si>
    <t>150102570401999</t>
  </si>
  <si>
    <t>0.15.0.10.257.0.04.020.01</t>
  </si>
  <si>
    <t>150102570402001</t>
  </si>
  <si>
    <t>0.15.0.10.257.0.04.020.99</t>
  </si>
  <si>
    <t>150102570402099</t>
  </si>
  <si>
    <t>0.15.0.10.257.0.04.021.01</t>
  </si>
  <si>
    <t>150102570402101</t>
  </si>
  <si>
    <t>0.15.0.10.257.0.04.021.99</t>
  </si>
  <si>
    <t>150102570402199</t>
  </si>
  <si>
    <t>0.15.0.10.257.0.04.030.01</t>
  </si>
  <si>
    <t>150102570403001</t>
  </si>
  <si>
    <t>0.15.0.10.257.0.04.030.99</t>
  </si>
  <si>
    <t>150102570403099</t>
  </si>
  <si>
    <t>0.15.0.10.257.0.04.040.01</t>
  </si>
  <si>
    <t>150102570404001</t>
  </si>
  <si>
    <t>0.15.0.10.257.0.04.040.99</t>
  </si>
  <si>
    <t>150102570404099</t>
  </si>
  <si>
    <t>0.15.0.10.257.0.04.045.01</t>
  </si>
  <si>
    <t>150102570404501</t>
  </si>
  <si>
    <t>0.15.0.10.257.0.04.045.99</t>
  </si>
  <si>
    <t>150102570404599</t>
  </si>
  <si>
    <t>0.15.0.10.257.0.04.050.01</t>
  </si>
  <si>
    <t>150102570405001</t>
  </si>
  <si>
    <t>0.15.0.10.257.0.04.050.99</t>
  </si>
  <si>
    <t>150102570405099</t>
  </si>
  <si>
    <t>0.15.0.10.257.0.04.060.01</t>
  </si>
  <si>
    <t>150102570406001</t>
  </si>
  <si>
    <t>0.15.0.10.257.0.04.060.99</t>
  </si>
  <si>
    <t>150102570406099</t>
  </si>
  <si>
    <t>0.15.0.10.257.0.04.068.01</t>
  </si>
  <si>
    <t>150102570406801</t>
  </si>
  <si>
    <t>0.15.0.10.257.0.04.068.99</t>
  </si>
  <si>
    <t>150102570406899</t>
  </si>
  <si>
    <t>0.15.0.10.257.0.04.070.99</t>
  </si>
  <si>
    <t>150102570407099</t>
  </si>
  <si>
    <t>0.15.0.10.257.0.04.072.01</t>
  </si>
  <si>
    <t>150102570407201</t>
  </si>
  <si>
    <t>0.15.0.10.257.0.04.072.99</t>
  </si>
  <si>
    <t>150102570407299</t>
  </si>
  <si>
    <t>0.15.0.10.257.0.04.074.01</t>
  </si>
  <si>
    <t>150102570407401</t>
  </si>
  <si>
    <t>0.15.0.10.257.0.04.074.99</t>
  </si>
  <si>
    <t>150102570407499</t>
  </si>
  <si>
    <t>0.15.0.10.257.0.04.075.01</t>
  </si>
  <si>
    <t>150102570407501</t>
  </si>
  <si>
    <t>0.15.0.10.257.0.04.075.99</t>
  </si>
  <si>
    <t>150102570407599</t>
  </si>
  <si>
    <t>0.15.0.10.257.0.04.080.01</t>
  </si>
  <si>
    <t>150102570408001</t>
  </si>
  <si>
    <t>0.15.0.10.257.0.04.080.99</t>
  </si>
  <si>
    <t>150102570408099</t>
  </si>
  <si>
    <t>0.15.0.10.257.0.04.081.99</t>
  </si>
  <si>
    <t>150102570408199</t>
  </si>
  <si>
    <t>0.15.0.10.257.0.04.082.01</t>
  </si>
  <si>
    <t>150102570408201</t>
  </si>
  <si>
    <t>0.15.0.10.257.0.04.082.99</t>
  </si>
  <si>
    <t>150102570408299</t>
  </si>
  <si>
    <t>0.15.0.10.257.0.04.085.01</t>
  </si>
  <si>
    <t>150102570408501</t>
  </si>
  <si>
    <t>0.15.0.10.257.0.04.085.99</t>
  </si>
  <si>
    <t>150102570408599</t>
  </si>
  <si>
    <t>0.15.0.10.257.0.04.086.01</t>
  </si>
  <si>
    <t>150102570408601</t>
  </si>
  <si>
    <t>0.15.0.10.257.0.04.086.99</t>
  </si>
  <si>
    <t>150102570408699</t>
  </si>
  <si>
    <t>0.15.0.10.257.0.04.088.01</t>
  </si>
  <si>
    <t>150102570408801</t>
  </si>
  <si>
    <t>0.15.0.10.257.0.04.088.99</t>
  </si>
  <si>
    <t>150102570408899</t>
  </si>
  <si>
    <t>0.15.0.10.257.0.04.089.01</t>
  </si>
  <si>
    <t>150102570408901</t>
  </si>
  <si>
    <t>0.15.0.10.257.0.04.089.99</t>
  </si>
  <si>
    <t>150102570408999</t>
  </si>
  <si>
    <t>0.15.0.10.257.0.04.090.01</t>
  </si>
  <si>
    <t>150102570409001</t>
  </si>
  <si>
    <t>0.15.0.10.257.0.04.091.01</t>
  </si>
  <si>
    <t>150102570409101</t>
  </si>
  <si>
    <t>0.15.0.10.257.0.04.091.99</t>
  </si>
  <si>
    <t>150102570409199</t>
  </si>
  <si>
    <t>0.15.0.10.257.0.04.092.01</t>
  </si>
  <si>
    <t>150102570409201</t>
  </si>
  <si>
    <t>0.15.0.10.257.0.04.092.99</t>
  </si>
  <si>
    <t>150102570409299</t>
  </si>
  <si>
    <t>0.15.0.10.257.0.04.093.01</t>
  </si>
  <si>
    <t>150102570409301</t>
  </si>
  <si>
    <t>0.15.0.10.257.0.04.093.99</t>
  </si>
  <si>
    <t>150102570409399</t>
  </si>
  <si>
    <t>0.15.0.10.257.0.04.094.01</t>
  </si>
  <si>
    <t>150102570409401</t>
  </si>
  <si>
    <t>0.15.0.10.257.0.04.094.99</t>
  </si>
  <si>
    <t>150102570409499</t>
  </si>
  <si>
    <t>0.15.0.10.257.0.04.095.01</t>
  </si>
  <si>
    <t>150102570409501</t>
  </si>
  <si>
    <t>0.15.0.10.257.0.04.095.99</t>
  </si>
  <si>
    <t>150102570409599</t>
  </si>
  <si>
    <t>0.15.0.10.257.0.04.096.01</t>
  </si>
  <si>
    <t>150102570409601</t>
  </si>
  <si>
    <t>0.15.0.10.257.0.04.096.99</t>
  </si>
  <si>
    <t>150102570409699</t>
  </si>
  <si>
    <t>0.15.0.10.257.0.04.097.01</t>
  </si>
  <si>
    <t>150102570409701</t>
  </si>
  <si>
    <t>0.15.0.10.257.0.04.097.99</t>
  </si>
  <si>
    <t>150102570409799</t>
  </si>
  <si>
    <t>0.15.0.10.257.0.04.098.01</t>
  </si>
  <si>
    <t>150102570409801</t>
  </si>
  <si>
    <t>0.15.0.10.257.0.04.098.99</t>
  </si>
  <si>
    <t>150102570409899</t>
  </si>
  <si>
    <t>0.16.0.00.000.0.00.000.00</t>
  </si>
  <si>
    <t>160000000000000</t>
  </si>
  <si>
    <t>0.16.0.10.000.0.00.000.00</t>
  </si>
  <si>
    <t>160100000000000</t>
  </si>
  <si>
    <t>0.16.0.10.265.0.00.000.00</t>
  </si>
  <si>
    <t>160102650000000</t>
  </si>
  <si>
    <t>0.16.0.10.265.0.02.000.00</t>
  </si>
  <si>
    <t>160102650200000</t>
  </si>
  <si>
    <t>0.16.0.10.265.0.02.010.01</t>
  </si>
  <si>
    <t>160102650201001</t>
  </si>
  <si>
    <t>0.16.0.10.265.0.02.010.99</t>
  </si>
  <si>
    <t>160102650201099</t>
  </si>
  <si>
    <t>0.16.0.10.265.0.02.020.99</t>
  </si>
  <si>
    <t>160102650202099</t>
  </si>
  <si>
    <t>0.16.0.10.265.0.02.055.99</t>
  </si>
  <si>
    <t>160102650205599</t>
  </si>
  <si>
    <t>0.16.0.10.265.0.08.000.00</t>
  </si>
  <si>
    <t>160102650800000</t>
  </si>
  <si>
    <t>0.16.0.10.265.0.08.000.99</t>
  </si>
  <si>
    <t>160102650800099</t>
  </si>
  <si>
    <t>0.16.0.10.265.0.10.000.00</t>
  </si>
  <si>
    <t>160102651000000</t>
  </si>
  <si>
    <t>0.16.0.10.265.0.10.000.99</t>
  </si>
  <si>
    <t>160102651000099</t>
  </si>
  <si>
    <t>0.16.0.10.269.0.00.000.00</t>
  </si>
  <si>
    <t>160102690000000</t>
  </si>
  <si>
    <t>0.16.0.10.269.0.02.000.00</t>
  </si>
  <si>
    <t>160102690200000</t>
  </si>
  <si>
    <t>0.16.0.10.269.0.02.010.99</t>
  </si>
  <si>
    <t>160102690201099</t>
  </si>
  <si>
    <t>0.16.0.10.269.0.02.020.99</t>
  </si>
  <si>
    <t>160102690202099</t>
  </si>
  <si>
    <t>0.16.0.10.269.0.08.000.00</t>
  </si>
  <si>
    <t>160102690800000</t>
  </si>
  <si>
    <t>0.16.0.10.269.0.08.000.99</t>
  </si>
  <si>
    <t>160102690800099</t>
  </si>
  <si>
    <t>0.16.0.10.269.0.10.000.00</t>
  </si>
  <si>
    <t>160102691000000</t>
  </si>
  <si>
    <t>0.16.0.10.269.0.10.000.99</t>
  </si>
  <si>
    <t>160102691000099</t>
  </si>
  <si>
    <t>0.16.0.20.000.0.00.000.00</t>
  </si>
  <si>
    <t>160200000000000</t>
  </si>
  <si>
    <t>0.16.0.20.273.0.00.000.00</t>
  </si>
  <si>
    <t>160202730000000</t>
  </si>
  <si>
    <t>0.16.0.20.273.0.02.000.00</t>
  </si>
  <si>
    <t>160202730200000</t>
  </si>
  <si>
    <t>0.16.0.20.273.0.02.010.99</t>
  </si>
  <si>
    <t>160202730201099</t>
  </si>
  <si>
    <t>0.16.0.30.000.0.00.000.00</t>
  </si>
  <si>
    <t>160300000000000</t>
  </si>
  <si>
    <t>0.16.0.30.275.0.00.000.00</t>
  </si>
  <si>
    <t>160302750000000</t>
  </si>
  <si>
    <t>0.16.0.30.275.0.02.000.00</t>
  </si>
  <si>
    <t>160302750200000</t>
  </si>
  <si>
    <t>0.16.0.30.275.0.02.010.01</t>
  </si>
  <si>
    <t>160302750201001</t>
  </si>
  <si>
    <t>0.16.0.30.275.0.02.010.99</t>
  </si>
  <si>
    <t>160302750201099</t>
  </si>
  <si>
    <t>0.16.0.30.275.0.02.020.99</t>
  </si>
  <si>
    <t>160302750202099</t>
  </si>
  <si>
    <t>0.16.0.30.275.0.06.000.00</t>
  </si>
  <si>
    <t>160302750600000</t>
  </si>
  <si>
    <t>0.16.0.30.275.0.06.000.01</t>
  </si>
  <si>
    <t>160302750600001</t>
  </si>
  <si>
    <t>0.16.0.30.275.0.06.000.99</t>
  </si>
  <si>
    <t>160302750600099</t>
  </si>
  <si>
    <t>0.16.0.30.275.0.08.000.99</t>
  </si>
  <si>
    <t>160302750800099</t>
  </si>
  <si>
    <t>0.16.0.80.000.0.00.000.00</t>
  </si>
  <si>
    <t>160800000000000</t>
  </si>
  <si>
    <t>0.16.0.80.277.0.00.000.00</t>
  </si>
  <si>
    <t>160802770000000</t>
  </si>
  <si>
    <t>0.16.0.80.277.0.82.000.00</t>
  </si>
  <si>
    <t>160802778200000</t>
  </si>
  <si>
    <t>0.16.0.80.277.0.82.010.01</t>
  </si>
  <si>
    <t>160802778201001</t>
  </si>
  <si>
    <t>0.16.0.80.277.0.82.010.99</t>
  </si>
  <si>
    <t>160802778201099</t>
  </si>
  <si>
    <t>0.16.0.80.277.0.86.000.00</t>
  </si>
  <si>
    <t>160802778600000</t>
  </si>
  <si>
    <t>0.16.0.80.277.0.86.000.99</t>
  </si>
  <si>
    <t>160802778600099</t>
  </si>
  <si>
    <t>0.16.0.80.277.0.92.000.00</t>
  </si>
  <si>
    <t>160802779200000</t>
  </si>
  <si>
    <t>0.16.0.80.277.0.92.010.01</t>
  </si>
  <si>
    <t>160802779201001</t>
  </si>
  <si>
    <t>0.16.0.80.277.0.92.010.99</t>
  </si>
  <si>
    <t>160802779201099</t>
  </si>
  <si>
    <t>0.16.0.80.277.0.94.000.00</t>
  </si>
  <si>
    <t>160802779400000</t>
  </si>
  <si>
    <t>0.16.0.80.277.0.94.010.01</t>
  </si>
  <si>
    <t>160802779401001</t>
  </si>
  <si>
    <t>0.16.0.80.277.0.94.010.99</t>
  </si>
  <si>
    <t>160802779401099</t>
  </si>
  <si>
    <t>0.16.0.80.277.0.96.000.00</t>
  </si>
  <si>
    <t>160802779600000</t>
  </si>
  <si>
    <t>0.16.0.80.277.0.96.000.99</t>
  </si>
  <si>
    <t>160802779600099</t>
  </si>
  <si>
    <t>0.16.0.80.277.0.97.000.00</t>
  </si>
  <si>
    <t>160802779700000</t>
  </si>
  <si>
    <t>0.16.0.80.277.0.97.000.99</t>
  </si>
  <si>
    <t>160802779700099</t>
  </si>
  <si>
    <t>0.16.0.80.279.0.00.000.00</t>
  </si>
  <si>
    <t>160802790000000</t>
  </si>
  <si>
    <t>0.16.0.80.279.0.82.000.00</t>
  </si>
  <si>
    <t>160802798200000</t>
  </si>
  <si>
    <t>0.16.0.80.279.0.82.010.01</t>
  </si>
  <si>
    <t>160802798201001</t>
  </si>
  <si>
    <t>0.16.0.80.279.0.82.010.99</t>
  </si>
  <si>
    <t>160802798201099</t>
  </si>
  <si>
    <t>0.16.0.80.279.0.86.000.00</t>
  </si>
  <si>
    <t>160802798600000</t>
  </si>
  <si>
    <t>0.16.0.80.279.0.86.000.99</t>
  </si>
  <si>
    <t>160802798600099</t>
  </si>
  <si>
    <t>0.16.0.80.279.0.92.000.00</t>
  </si>
  <si>
    <t>160802799200000</t>
  </si>
  <si>
    <t>0.16.0.80.279.0.92.010.01</t>
  </si>
  <si>
    <t>160802799201001</t>
  </si>
  <si>
    <t>0.16.0.80.279.0.92.010.99</t>
  </si>
  <si>
    <t>160802799201099</t>
  </si>
  <si>
    <t>0.16.0.80.279.0.94.000.00</t>
  </si>
  <si>
    <t>160802799400000</t>
  </si>
  <si>
    <t>0.16.0.80.279.0.94.010.01</t>
  </si>
  <si>
    <t>160802799401001</t>
  </si>
  <si>
    <t>0.16.0.80.279.0.94.010.99</t>
  </si>
  <si>
    <t>160802799401099</t>
  </si>
  <si>
    <t>0.16.0.80.279.0.96.000.00</t>
  </si>
  <si>
    <t>160802799600000</t>
  </si>
  <si>
    <t>0.16.0.80.279.0.96.000.99</t>
  </si>
  <si>
    <t>160802799600099</t>
  </si>
  <si>
    <t>0.16.0.80.279.0.97.000.00</t>
  </si>
  <si>
    <t>160802799700000</t>
  </si>
  <si>
    <t>0.16.0.80.279.0.97.000.99</t>
  </si>
  <si>
    <t>160802799700099</t>
  </si>
  <si>
    <t>0.16.0.80.347.0.00.000.00</t>
  </si>
  <si>
    <t>160803470000000</t>
  </si>
  <si>
    <t>0.16.0.80.347.0.82.000.00</t>
  </si>
  <si>
    <t>160803478200000</t>
  </si>
  <si>
    <t>0.16.0.80.347.0.82.010.01</t>
  </si>
  <si>
    <t>160803478201001</t>
  </si>
  <si>
    <t>0.16.0.80.347.0.82.010.99</t>
  </si>
  <si>
    <t>160803478201099</t>
  </si>
  <si>
    <t>0.16.0.80.347.0.86.000.00</t>
  </si>
  <si>
    <t>160803478600000</t>
  </si>
  <si>
    <t>0.16.0.80.347.0.86.000.01</t>
  </si>
  <si>
    <t>160803478600001</t>
  </si>
  <si>
    <t>0.16.0.80.347.0.86.000.99</t>
  </si>
  <si>
    <t>160803478600099</t>
  </si>
  <si>
    <t>0.16.0.80.347.0.92.000.00</t>
  </si>
  <si>
    <t>160803479200000</t>
  </si>
  <si>
    <t>0.16.0.80.347.0.92.010.01</t>
  </si>
  <si>
    <t>160803479201001</t>
  </si>
  <si>
    <t>0.16.0.80.347.0.92.010.99</t>
  </si>
  <si>
    <t>160803479201099</t>
  </si>
  <si>
    <t>0.16.0.80.347.0.94.000.00</t>
  </si>
  <si>
    <t>160803479400000</t>
  </si>
  <si>
    <t>0.16.0.80.347.0.94.010.01</t>
  </si>
  <si>
    <t>160803479401001</t>
  </si>
  <si>
    <t>0.16.0.80.347.0.94.010.99</t>
  </si>
  <si>
    <t>160803479401099</t>
  </si>
  <si>
    <t>0.16.0.80.347.0.96.000.00</t>
  </si>
  <si>
    <t>160803479600000</t>
  </si>
  <si>
    <t>0.16.0.80.347.0.96.000.01</t>
  </si>
  <si>
    <t>160803479600001</t>
  </si>
  <si>
    <t>0.16.0.80.347.0.96.000.99</t>
  </si>
  <si>
    <t>160803479600099</t>
  </si>
  <si>
    <t>0.16.0.80.347.0.97.000.00</t>
  </si>
  <si>
    <t>160803479700000</t>
  </si>
  <si>
    <t>0.16.0.80.347.0.97.000.01</t>
  </si>
  <si>
    <t>160803479700001</t>
  </si>
  <si>
    <t>0.16.0.80.347.0.97.000.99</t>
  </si>
  <si>
    <t>160803479700099</t>
  </si>
  <si>
    <t>0.16.0.90.000.0.00.000.00</t>
  </si>
  <si>
    <t>160900000000000</t>
  </si>
  <si>
    <t>0.16.0.90.285.0.00.000.00</t>
  </si>
  <si>
    <t>160902850000000</t>
  </si>
  <si>
    <t>0.16.0.90.285.0.92.000.00</t>
  </si>
  <si>
    <t>160902859200000</t>
  </si>
  <si>
    <t>0.16.0.90.285.0.92.010.01</t>
  </si>
  <si>
    <t>160902859201001</t>
  </si>
  <si>
    <t>0.16.0.90.285.0.92.010.99</t>
  </si>
  <si>
    <t>160902859201099</t>
  </si>
  <si>
    <t>0.16.0.90.285.0.92.020.99</t>
  </si>
  <si>
    <t>160902859202099</t>
  </si>
  <si>
    <t>0.16.0.90.285.0.94.000.00</t>
  </si>
  <si>
    <t>160902859400000</t>
  </si>
  <si>
    <t>0.16.0.90.285.0.94.000.99</t>
  </si>
  <si>
    <t>160902859400099</t>
  </si>
  <si>
    <t>0.16.0.90.285.0.95.000.00</t>
  </si>
  <si>
    <t>160902859500000</t>
  </si>
  <si>
    <t>0.16.0.90.285.0.95.000.99</t>
  </si>
  <si>
    <t>160902859500099</t>
  </si>
  <si>
    <t>0.16.0.90.287.0.00.000.00</t>
  </si>
  <si>
    <t>160902870000000</t>
  </si>
  <si>
    <t>0.16.0.90.287.0.92.000.00</t>
  </si>
  <si>
    <t>160902879200000</t>
  </si>
  <si>
    <t>0.16.0.90.287.0.92.010.01</t>
  </si>
  <si>
    <t>160902879201001</t>
  </si>
  <si>
    <t>0.16.0.90.287.0.92.010.99</t>
  </si>
  <si>
    <t>160902879201099</t>
  </si>
  <si>
    <t>0.16.0.90.287.0.92.020.99</t>
  </si>
  <si>
    <t>160902879202099</t>
  </si>
  <si>
    <t>0.16.0.90.287.0.94.000.00</t>
  </si>
  <si>
    <t>160902879400000</t>
  </si>
  <si>
    <t>0.16.0.90.287.0.94.000.99</t>
  </si>
  <si>
    <t>160902879400099</t>
  </si>
  <si>
    <t>0.16.0.90.287.0.95.000.00</t>
  </si>
  <si>
    <t>160902879500000</t>
  </si>
  <si>
    <t>0.16.0.90.287.0.95.000.99</t>
  </si>
  <si>
    <t>160902879500099</t>
  </si>
  <si>
    <t>0.16.0.90.349.0.00.000.00</t>
  </si>
  <si>
    <t>160903490000000</t>
  </si>
  <si>
    <t>0.16.0.90.349.0.92.000.00</t>
  </si>
  <si>
    <t>160903499200000</t>
  </si>
  <si>
    <t>0.16.0.90.349.0.92.010.01</t>
  </si>
  <si>
    <t>160903499201001</t>
  </si>
  <si>
    <t>0.16.0.90.349.0.92.010.99</t>
  </si>
  <si>
    <t>160903499201099</t>
  </si>
  <si>
    <t>0.16.0.90.349.0.92.020.99</t>
  </si>
  <si>
    <t>160903499202099</t>
  </si>
  <si>
    <t>0.16.0.90.349.0.94.000.00</t>
  </si>
  <si>
    <t>160903499400000</t>
  </si>
  <si>
    <t>0.16.0.90.349.0.94.000.01</t>
  </si>
  <si>
    <t>160903499400001</t>
  </si>
  <si>
    <t>0.16.0.90.349.0.94.000.99</t>
  </si>
  <si>
    <t>160903499400099</t>
  </si>
  <si>
    <t>0.16.0.90.349.0.95.000.00</t>
  </si>
  <si>
    <t>160903499500000</t>
  </si>
  <si>
    <t>0.16.0.90.349.0.95.000.99</t>
  </si>
  <si>
    <t>160903499500099</t>
  </si>
  <si>
    <t>0.17.0.00.000.0.00.000.00</t>
  </si>
  <si>
    <t>170000000000000</t>
  </si>
  <si>
    <t>0.17.0.10.000.0.00.000.00</t>
  </si>
  <si>
    <t>170100000000000</t>
  </si>
  <si>
    <t>0.17.0.10.293.0.00.000.00</t>
  </si>
  <si>
    <t>170102930000000</t>
  </si>
  <si>
    <t>0.17.0.10.293.0.02.000.00</t>
  </si>
  <si>
    <t>170102930200000</t>
  </si>
  <si>
    <t>0.17.0.10.293.0.02.010.99</t>
  </si>
  <si>
    <t>170102930201099</t>
  </si>
  <si>
    <t>0.17.0.10.293.0.04.000.00</t>
  </si>
  <si>
    <t>170102930400000</t>
  </si>
  <si>
    <t>0.17.0.10.293.0.04.000.01</t>
  </si>
  <si>
    <t>170102930400001</t>
  </si>
  <si>
    <t>0.17.0.10.293.0.04.000.99</t>
  </si>
  <si>
    <t>170102930400099</t>
  </si>
  <si>
    <t>0.17.0.20.000.0.00.000.00</t>
  </si>
  <si>
    <t>170200000000000</t>
  </si>
  <si>
    <t>0.17.0.20.295.0.00.000.00</t>
  </si>
  <si>
    <t>170202950000000</t>
  </si>
  <si>
    <t>0.17.0.20.295.0.02.000.00</t>
  </si>
  <si>
    <t>170202950200000</t>
  </si>
  <si>
    <t>0.17.0.20.295.0.02.000.99</t>
  </si>
  <si>
    <t>170202950200099</t>
  </si>
  <si>
    <t>0.17.0.90.000.0.00.000.00</t>
  </si>
  <si>
    <t>170900000000000</t>
  </si>
  <si>
    <t>0.17.0.90.317.0.00.000.00</t>
  </si>
  <si>
    <t>170903170000000</t>
  </si>
  <si>
    <t>0.17.0.90.317.0.98.000.00</t>
  </si>
  <si>
    <t>170903179800000</t>
  </si>
  <si>
    <t>0.17.0.90.317.0.98.000.01</t>
  </si>
  <si>
    <t>170903179800001</t>
  </si>
  <si>
    <t>0.17.0.90.317.0.98.000.99</t>
  </si>
  <si>
    <t>170903179800099</t>
  </si>
  <si>
    <t>0.18.0.00.000.0.00.000.00</t>
  </si>
  <si>
    <t>180000000000000</t>
  </si>
  <si>
    <t>0.18.0.10.000.0.00.000.00</t>
  </si>
  <si>
    <t>180100000000000</t>
  </si>
  <si>
    <t>0.18.0.10.319.0.00.000.00</t>
  </si>
  <si>
    <t>180103190000000</t>
  </si>
  <si>
    <t>0.18.0.10.319.0.02.000.00</t>
  </si>
  <si>
    <t>180103190200000</t>
  </si>
  <si>
    <t>0.18.0.10.319.0.02.000.99</t>
  </si>
  <si>
    <t>180103190200099</t>
  </si>
  <si>
    <t>0.18.0.10.319.0.04.000.00</t>
  </si>
  <si>
    <t>180103190400000</t>
  </si>
  <si>
    <t>0.18.0.10.319.0.04.000.99</t>
  </si>
  <si>
    <t>180103190400099</t>
  </si>
  <si>
    <t>0.18.0.10.319.0.92.000.00</t>
  </si>
  <si>
    <t>180103199200000</t>
  </si>
  <si>
    <t>0.18.0.10.319.0.92.000.99</t>
  </si>
  <si>
    <t>180103199200099</t>
  </si>
  <si>
    <t>0.18.0.10.321.0.00.000.00</t>
  </si>
  <si>
    <t>180103210000000</t>
  </si>
  <si>
    <t>0.18.0.10.321.0.02.000.00</t>
  </si>
  <si>
    <t>180103210200000</t>
  </si>
  <si>
    <t>0.18.0.10.321.0.02.010.99</t>
  </si>
  <si>
    <t>180103210201099</t>
  </si>
  <si>
    <t>0.18.0.10.321.0.02.030.99</t>
  </si>
  <si>
    <t>180103210203099</t>
  </si>
  <si>
    <t>0.18.0.10.321.0.02.080.99</t>
  </si>
  <si>
    <t>180103210208099</t>
  </si>
  <si>
    <t>0.18.0.10.321.0.02.090.99</t>
  </si>
  <si>
    <t>180103210209099</t>
  </si>
  <si>
    <t>0.18.0.10.321.0.92.000.00</t>
  </si>
  <si>
    <t>180103219200000</t>
  </si>
  <si>
    <t>0.18.0.10.321.0.92.010.99</t>
  </si>
  <si>
    <t>180103219201099</t>
  </si>
  <si>
    <t>0.18.0.10.321.0.92.030.99</t>
  </si>
  <si>
    <t>180103219203099</t>
  </si>
  <si>
    <t>0.18.0.10.321.0.92.090.99</t>
  </si>
  <si>
    <t>180103219209099</t>
  </si>
  <si>
    <t>0.18.0.10.321.0.94.000.00</t>
  </si>
  <si>
    <t>180103219400000</t>
  </si>
  <si>
    <t>0.18.0.10.321.0.94.020.99</t>
  </si>
  <si>
    <t>180103219402099</t>
  </si>
  <si>
    <t>0.18.0.10.323.0.00.000.00</t>
  </si>
  <si>
    <t>180103230000000</t>
  </si>
  <si>
    <t>0.18.0.10.323.0.02.000.00</t>
  </si>
  <si>
    <t>180103230200000</t>
  </si>
  <si>
    <t>0.18.0.10.323.0.02.010.99</t>
  </si>
  <si>
    <t>180103230201099</t>
  </si>
  <si>
    <t>0.18.0.10.323.0.92.000.00</t>
  </si>
  <si>
    <t>180103239200000</t>
  </si>
  <si>
    <t>0.18.0.10.323.0.92.010.99</t>
  </si>
  <si>
    <t>180103239201099</t>
  </si>
  <si>
    <t>0.18.0.10.327.0.00.000.00</t>
  </si>
  <si>
    <t>180103270000000</t>
  </si>
  <si>
    <t>0.18.0.10.327.0.02.000.00</t>
  </si>
  <si>
    <t>180103270200000</t>
  </si>
  <si>
    <t>0.18.0.10.327.0.02.000.99</t>
  </si>
  <si>
    <t>180103270200099</t>
  </si>
  <si>
    <t>0.18.0.10.327.0.92.000.00</t>
  </si>
  <si>
    <t>180103279200000</t>
  </si>
  <si>
    <t>0.18.0.10.327.0.92.000.99</t>
  </si>
  <si>
    <t>180103279200099</t>
  </si>
  <si>
    <t>0.19.0.00.000.0.00.000.00</t>
  </si>
  <si>
    <t>190000000000000</t>
  </si>
  <si>
    <t>0.19.0.10.000.0.00.000.00</t>
  </si>
  <si>
    <t>190100000000000</t>
  </si>
  <si>
    <t>0.19.0.10.337.0.00.000.00</t>
  </si>
  <si>
    <t>190103370000000</t>
  </si>
  <si>
    <t>0.19.0.10.337.0.04.000.00</t>
  </si>
  <si>
    <t>190103370400000</t>
  </si>
  <si>
    <t>0.19.0.10.337.0.04.000.99</t>
  </si>
  <si>
    <t>190103370400099</t>
  </si>
  <si>
    <t>0.19.0.10.337.0.94.000.00</t>
  </si>
  <si>
    <t>190103379400000</t>
  </si>
  <si>
    <t>0.19.0.10.337.0.94.000.99</t>
  </si>
  <si>
    <t>190103379400099</t>
  </si>
  <si>
    <t>0.19.0.10.339.0.00.000.00</t>
  </si>
  <si>
    <t>190103390000000</t>
  </si>
  <si>
    <t>0.19.0.10.339.0.02.000.00</t>
  </si>
  <si>
    <t>190103390200000</t>
  </si>
  <si>
    <t>0.19.0.10.339.0.02.020.99</t>
  </si>
  <si>
    <t>190103390202099</t>
  </si>
  <si>
    <t>0.19.0.10.339.0.92.000.00</t>
  </si>
  <si>
    <t>190103399200000</t>
  </si>
  <si>
    <t>0.19.0.10.339.0.92.000.99</t>
  </si>
  <si>
    <t>190103399200099</t>
  </si>
  <si>
    <t>0.19.0.10.341.0.06.000.00</t>
  </si>
  <si>
    <t>190103410600000</t>
  </si>
  <si>
    <t>0.19.0.10.341.0.06.000.99</t>
  </si>
  <si>
    <t>190103410600099</t>
  </si>
  <si>
    <t>0.19.0.10.341.0.94.000.00</t>
  </si>
  <si>
    <t>190103419400000</t>
  </si>
  <si>
    <t>0.19.0.10.341.0.94.000.99</t>
  </si>
  <si>
    <t>190103419400099</t>
  </si>
  <si>
    <t>0.19.0.20.000.0.00.000.00</t>
  </si>
  <si>
    <t>190200000000000</t>
  </si>
  <si>
    <t>0.19.0.20.345.0.00.000.00</t>
  </si>
  <si>
    <t>190203450000000</t>
  </si>
  <si>
    <t>0.19.0.20.345.0.02.000.00</t>
  </si>
  <si>
    <t>190203450200000</t>
  </si>
  <si>
    <t>0.19.0.20.345.0.02.010.99</t>
  </si>
  <si>
    <t>190203450201099</t>
  </si>
  <si>
    <t>0.19.0.20.345.0.02.020.01</t>
  </si>
  <si>
    <t>190203450202001</t>
  </si>
  <si>
    <t>0.19.0.20.345.0.02.020.99</t>
  </si>
  <si>
    <t>190203450202099</t>
  </si>
  <si>
    <t>0.19.0.20.345.0.02.030.99</t>
  </si>
  <si>
    <t>190203450203099</t>
  </si>
  <si>
    <t>0.19.0.20.345.0.02.040.01</t>
  </si>
  <si>
    <t>190203450204001</t>
  </si>
  <si>
    <t>0.19.0.20.345.0.02.040.99</t>
  </si>
  <si>
    <t>190203450204099</t>
  </si>
  <si>
    <t>0.20.0.00.000.0.00.000.00</t>
  </si>
  <si>
    <t>200000000000000</t>
  </si>
  <si>
    <t>0.21.0.00.000.0.00.000.00</t>
  </si>
  <si>
    <t>210000000000000</t>
  </si>
  <si>
    <t>0.21.0.10.000.0.00.000.00</t>
  </si>
  <si>
    <t>210100000000000</t>
  </si>
  <si>
    <t>0.21.0.10.100.0.00.000.00</t>
  </si>
  <si>
    <t>210101000000000</t>
  </si>
  <si>
    <t>0.21.0.10.100.0.16.000.00</t>
  </si>
  <si>
    <t>210101001600000</t>
  </si>
  <si>
    <t>0.21.0.10.284.0.00.000.00</t>
  </si>
  <si>
    <t>210102840000000</t>
  </si>
  <si>
    <t>0.21.0.10.284.0.24.000.00</t>
  </si>
  <si>
    <t>210102842400000</t>
  </si>
  <si>
    <t>0.21.0.10.284.0.26.000.00</t>
  </si>
  <si>
    <t>210102842600000</t>
  </si>
  <si>
    <t>0.21.0.10.306.0.00.000.00</t>
  </si>
  <si>
    <t>210103060000000</t>
  </si>
  <si>
    <t>0.21.0.10.306.0.04.000.00</t>
  </si>
  <si>
    <t>210103060400000</t>
  </si>
  <si>
    <t>0.21.0.40.000.0.00.000.00</t>
  </si>
  <si>
    <t>210400000000000</t>
  </si>
  <si>
    <t>0.21.0.40.390.0.00.000.00</t>
  </si>
  <si>
    <t>210403900000000</t>
  </si>
  <si>
    <t>0.21.0.40.390.0.02.000.00</t>
  </si>
  <si>
    <t>210403900200000</t>
  </si>
  <si>
    <t>0.21.0.40.390.0.02.000.01</t>
  </si>
  <si>
    <t>210403900200001</t>
  </si>
  <si>
    <t>0.21.0.40.390.0.06.000.00</t>
  </si>
  <si>
    <t>210403900600000</t>
  </si>
  <si>
    <t>0.21.0.40.390.0.08.000.00</t>
  </si>
  <si>
    <t>210403900800000</t>
  </si>
  <si>
    <t>0.21.0.40.390.0.08.000.99</t>
  </si>
  <si>
    <t>210403900800099</t>
  </si>
  <si>
    <t>0.21.0.80.000.0.00.000.00</t>
  </si>
  <si>
    <t>210800000000000</t>
  </si>
  <si>
    <t>0.21.0.80.134.0.00.000.00</t>
  </si>
  <si>
    <t>210801340000000</t>
  </si>
  <si>
    <t>0.21.0.80.134.0.82.000.00</t>
  </si>
  <si>
    <t>210801348200000</t>
  </si>
  <si>
    <t>0.21.0.80.134.0.82.000.99</t>
  </si>
  <si>
    <t>210801348200099</t>
  </si>
  <si>
    <t>0.21.0.80.134.0.92.000.00</t>
  </si>
  <si>
    <t>210801349200000</t>
  </si>
  <si>
    <t>0.21.0.80.134.0.92.000.99</t>
  </si>
  <si>
    <t>210801349200099</t>
  </si>
  <si>
    <t>0.21.1.10.100.1.16.000.01</t>
  </si>
  <si>
    <t>211101001600001</t>
  </si>
  <si>
    <t>0.21.1.10.100.1.16.000.99</t>
  </si>
  <si>
    <t>211101001600099</t>
  </si>
  <si>
    <t>0.21.1.10.196.1.06.000.99</t>
  </si>
  <si>
    <t>211101960600099</t>
  </si>
  <si>
    <t>0.21.1.10.196.1.12.000.99</t>
  </si>
  <si>
    <t>211101961200099</t>
  </si>
  <si>
    <t>0.21.1.10.196.1.24.000.99</t>
  </si>
  <si>
    <t>211101962400099</t>
  </si>
  <si>
    <t>0.21.1.10.196.1.26.000.99</t>
  </si>
  <si>
    <t>211101962600099</t>
  </si>
  <si>
    <t>0.21.1.10.284.1.04.000.01</t>
  </si>
  <si>
    <t>211102840400001</t>
  </si>
  <si>
    <t>0.21.1.10.284.1.04.000.99</t>
  </si>
  <si>
    <t>211102840400099</t>
  </si>
  <si>
    <t>0.21.1.10.284.1.06.000.01</t>
  </si>
  <si>
    <t>211102840600001</t>
  </si>
  <si>
    <t>0.21.1.10.284.1.06.000.99</t>
  </si>
  <si>
    <t>211102840600099</t>
  </si>
  <si>
    <t>0.21.1.10.284.1.12.000.01</t>
  </si>
  <si>
    <t>211102841200001</t>
  </si>
  <si>
    <t>0.21.1.10.284.1.12.000.99</t>
  </si>
  <si>
    <t>211102841200099</t>
  </si>
  <si>
    <t>0.21.1.10.284.1.20.000.01</t>
  </si>
  <si>
    <t>211102842000001</t>
  </si>
  <si>
    <t>0.21.1.10.284.1.20.000.99</t>
  </si>
  <si>
    <t>211102842000099</t>
  </si>
  <si>
    <t>0.21.1.10.284.1.24.000.99</t>
  </si>
  <si>
    <t>211102842400099</t>
  </si>
  <si>
    <t>0.21.1.10.284.1.26.000.99</t>
  </si>
  <si>
    <t>211102842600099</t>
  </si>
  <si>
    <t>0.21.1.40.390.1.06.000.01</t>
  </si>
  <si>
    <t>211403900600001</t>
  </si>
  <si>
    <t>0.21.7.10.306.7.04.000.99</t>
  </si>
  <si>
    <t>217103060400099</t>
  </si>
  <si>
    <t>0.21.7.40.390.7.08.000.99</t>
  </si>
  <si>
    <t>217403900800099</t>
  </si>
  <si>
    <t>0.21.7.80.134.7.82.000.01</t>
  </si>
  <si>
    <t>217801348200001</t>
  </si>
  <si>
    <t>0.21.7.80.134.7.82.000.99</t>
  </si>
  <si>
    <t>217801348200099</t>
  </si>
  <si>
    <t>0.21.7.80.134.7.92.000.01</t>
  </si>
  <si>
    <t>217801349200001</t>
  </si>
  <si>
    <t>0.21.7.80.134.7.92.000.99</t>
  </si>
  <si>
    <t>217801349200099</t>
  </si>
  <si>
    <t>0.21.8.40.390.8.02.000.01</t>
  </si>
  <si>
    <t>218403900200001</t>
  </si>
  <si>
    <t>0.21.8.40.390.8.08.000.01</t>
  </si>
  <si>
    <t>218403900800001</t>
  </si>
  <si>
    <t>0.21.8.40.390.8.08.000.99</t>
  </si>
  <si>
    <t>218403900800099</t>
  </si>
  <si>
    <t>0.21.8.80.134.8.82.000.01</t>
  </si>
  <si>
    <t>218801348200001</t>
  </si>
  <si>
    <t>0.21.8.80.134.8.82.000.99</t>
  </si>
  <si>
    <t>218801348200099</t>
  </si>
  <si>
    <t>0.21.8.80.134.8.92.000.01</t>
  </si>
  <si>
    <t>218801349200001</t>
  </si>
  <si>
    <t>0.21.8.80.134.8.92.000.99</t>
  </si>
  <si>
    <t>218801349200099</t>
  </si>
  <si>
    <t>0.22.0.00.000.0.00.000.00</t>
  </si>
  <si>
    <t>220000000000000</t>
  </si>
  <si>
    <t>0.22.0.10.000.0.00.000.00</t>
  </si>
  <si>
    <t>220100000000000</t>
  </si>
  <si>
    <t>0.22.0.10.136.0.00.000.00</t>
  </si>
  <si>
    <t>220101360000000</t>
  </si>
  <si>
    <t>0.22.0.10.136.0.02.000.00</t>
  </si>
  <si>
    <t>220101360200000</t>
  </si>
  <si>
    <t>0.22.0.10.138.0.00.000.00</t>
  </si>
  <si>
    <t>220101380000000</t>
  </si>
  <si>
    <t>0.22.0.10.138.0.02.000.00</t>
  </si>
  <si>
    <t>220101380200000</t>
  </si>
  <si>
    <t>0.22.0.10.138.0.02.000.99</t>
  </si>
  <si>
    <t>220101380200099</t>
  </si>
  <si>
    <t>0.22.0.10.138.0.04.000.00</t>
  </si>
  <si>
    <t>220101380400000</t>
  </si>
  <si>
    <t>0.22.0.10.138.0.04.000.99</t>
  </si>
  <si>
    <t>220101380400099</t>
  </si>
  <si>
    <t>0.22.0.10.138.0.08.000.00</t>
  </si>
  <si>
    <t>220101380800000</t>
  </si>
  <si>
    <t>0.22.0.10.140.0.00.000.00</t>
  </si>
  <si>
    <t>220101400000000</t>
  </si>
  <si>
    <t>0.22.0.10.140.0.01.000.00</t>
  </si>
  <si>
    <t>220101400100000</t>
  </si>
  <si>
    <t>0.22.0.10.142.0.00.000.00</t>
  </si>
  <si>
    <t>220101420000000</t>
  </si>
  <si>
    <t>0.22.0.10.142.0.02.000.00</t>
  </si>
  <si>
    <t>220101420200000</t>
  </si>
  <si>
    <t>0.22.0.10.156.0.00.000.00</t>
  </si>
  <si>
    <t>220101560000000</t>
  </si>
  <si>
    <t>0.22.0.10.156.0.02.000.00</t>
  </si>
  <si>
    <t>220101560200000</t>
  </si>
  <si>
    <t>0.22.0.10.156.0.02.000.99</t>
  </si>
  <si>
    <t>220101560200099</t>
  </si>
  <si>
    <t>0.22.0.20.000.0.00.000.00</t>
  </si>
  <si>
    <t>220200000000000</t>
  </si>
  <si>
    <t>0.22.0.20.174.0.00.000.00</t>
  </si>
  <si>
    <t>220201740000000</t>
  </si>
  <si>
    <t>0.22.0.20.174.0.02.000.00</t>
  </si>
  <si>
    <t>220201740200000</t>
  </si>
  <si>
    <t>0.22.0.20.174.0.02.000.99</t>
  </si>
  <si>
    <t>220201740200099</t>
  </si>
  <si>
    <t>0.22.0.40.000.0.00.000.00</t>
  </si>
  <si>
    <t>220400000000000</t>
  </si>
  <si>
    <t>0.22.0.40.290.0.00.000.00</t>
  </si>
  <si>
    <t>220402900000000</t>
  </si>
  <si>
    <t>0.22.0.40.290.0.06.000.00</t>
  </si>
  <si>
    <t>220402900600000</t>
  </si>
  <si>
    <t>0.22.0.40.290.0.08.000.00</t>
  </si>
  <si>
    <t>220402900800000</t>
  </si>
  <si>
    <t>0.22.0.40.290.0.10.000.00</t>
  </si>
  <si>
    <t>220402901000000</t>
  </si>
  <si>
    <t>0.22.0.60.000.0.00.000.00</t>
  </si>
  <si>
    <t>220600000000000</t>
  </si>
  <si>
    <t>0.22.0.60.266.0.00.000.00</t>
  </si>
  <si>
    <t>220602660000000</t>
  </si>
  <si>
    <t>0.22.0.60.266.0.01.000.00</t>
  </si>
  <si>
    <t>220602660100000</t>
  </si>
  <si>
    <t>0.22.0.60.266.0.01.000.99</t>
  </si>
  <si>
    <t>220602660100099</t>
  </si>
  <si>
    <t>0.22.0.80.000.0.00.000.00</t>
  </si>
  <si>
    <t>220800000000000</t>
  </si>
  <si>
    <t>0.22.0.80.224.0.00.000.00</t>
  </si>
  <si>
    <t>220802240000000</t>
  </si>
  <si>
    <t>0.22.0.80.224.0.82.000.00</t>
  </si>
  <si>
    <t>220802248200000</t>
  </si>
  <si>
    <t>0.22.0.80.224.0.82.000.99</t>
  </si>
  <si>
    <t>220802248200099</t>
  </si>
  <si>
    <t>0.22.0.80.224.0.92.000.00</t>
  </si>
  <si>
    <t>220802249200000</t>
  </si>
  <si>
    <t>0.22.0.80.224.0.92.000.99</t>
  </si>
  <si>
    <t>220802249200099</t>
  </si>
  <si>
    <t>0.22.0.80.230.0.00.000.00</t>
  </si>
  <si>
    <t>220802300000000</t>
  </si>
  <si>
    <t>0.22.0.80.230.0.82.000.00</t>
  </si>
  <si>
    <t>220802308200000</t>
  </si>
  <si>
    <t>0.22.0.80.230.0.82.000.99</t>
  </si>
  <si>
    <t>220802308200099</t>
  </si>
  <si>
    <t>0.22.0.80.230.0.92.000.00</t>
  </si>
  <si>
    <t>220802309200000</t>
  </si>
  <si>
    <t>0.22.0.80.230.0.92.000.99</t>
  </si>
  <si>
    <t>220802309200099</t>
  </si>
  <si>
    <t>0.22.0.80.234.0.00.000.00</t>
  </si>
  <si>
    <t>220802340000000</t>
  </si>
  <si>
    <t>0.22.0.80.234.0.82.000.00</t>
  </si>
  <si>
    <t>220802348200000</t>
  </si>
  <si>
    <t>0.22.0.80.234.0.82.000.99</t>
  </si>
  <si>
    <t>220802348200099</t>
  </si>
  <si>
    <t>0.22.0.80.234.0.92.000.00</t>
  </si>
  <si>
    <t>220802349200000</t>
  </si>
  <si>
    <t>0.22.0.80.234.0.92.000.99</t>
  </si>
  <si>
    <t>220802349200099</t>
  </si>
  <si>
    <t>0.22.1.10.136.1.02.000.01</t>
  </si>
  <si>
    <t>221101360200001</t>
  </si>
  <si>
    <t>0.22.1.10.136.1.02.000.99</t>
  </si>
  <si>
    <t>221101360200099</t>
  </si>
  <si>
    <t>0.22.1.10.138.1.02.000.01</t>
  </si>
  <si>
    <t>221101380200001</t>
  </si>
  <si>
    <t>0.22.1.10.138.1.02.000.99</t>
  </si>
  <si>
    <t>221101380200099</t>
  </si>
  <si>
    <t>0.22.1.10.138.1.04.000.01</t>
  </si>
  <si>
    <t>221101380400001</t>
  </si>
  <si>
    <t>0.22.1.10.138.1.04.000.99</t>
  </si>
  <si>
    <t>221101380400099</t>
  </si>
  <si>
    <t>0.22.1.10.138.1.08.000.00</t>
  </si>
  <si>
    <t>221101380800000</t>
  </si>
  <si>
    <t>0.22.1.10.138.1.08.000.99</t>
  </si>
  <si>
    <t>221101380800099</t>
  </si>
  <si>
    <t>0.22.1.10.140.1.01.000.99</t>
  </si>
  <si>
    <t>221101400100099</t>
  </si>
  <si>
    <t>0.22.1.10.142.1.02.000.99</t>
  </si>
  <si>
    <t>221101420200099</t>
  </si>
  <si>
    <t>0.22.1.20.174.1.02.000.99</t>
  </si>
  <si>
    <t>221201740200099</t>
  </si>
  <si>
    <t>0.22.1.40.290.1.06.000.99</t>
  </si>
  <si>
    <t>221402900600099</t>
  </si>
  <si>
    <t>0.22.1.40.290.1.08.000.99</t>
  </si>
  <si>
    <t>221402900800099</t>
  </si>
  <si>
    <t>0.22.1.40.290.1.10.000.99</t>
  </si>
  <si>
    <t>221402901000099</t>
  </si>
  <si>
    <t>0.22.5.10.156.5.02.000.99</t>
  </si>
  <si>
    <t>225101560200099</t>
  </si>
  <si>
    <t>0.22.5.80.224.5.82.000.99</t>
  </si>
  <si>
    <t>225802248200099</t>
  </si>
  <si>
    <t>0.22.5.80.224.5.92.000.99</t>
  </si>
  <si>
    <t>225802249200099</t>
  </si>
  <si>
    <t>0.22.6.10.156.6.02.000.99</t>
  </si>
  <si>
    <t>226101560200099</t>
  </si>
  <si>
    <t>0.22.6.80.224.6.82.000.01</t>
  </si>
  <si>
    <t>226802248200001</t>
  </si>
  <si>
    <t>0.22.6.80.224.6.82.000.99</t>
  </si>
  <si>
    <t>226802248200099</t>
  </si>
  <si>
    <t>0.22.6.80.224.6.92.000.01</t>
  </si>
  <si>
    <t>226802249200001</t>
  </si>
  <si>
    <t>0.22.6.80.224.6.92.000.99</t>
  </si>
  <si>
    <t>226802249200099</t>
  </si>
  <si>
    <t>0.22.7.10.156.7.02.000.01</t>
  </si>
  <si>
    <t>227101560200001</t>
  </si>
  <si>
    <t>0.22.7.10.156.7.02.000.99</t>
  </si>
  <si>
    <t>227101560200099</t>
  </si>
  <si>
    <t>0.22.7.80.224.7.82.000.01</t>
  </si>
  <si>
    <t>227802248200001</t>
  </si>
  <si>
    <t>0.22.7.80.224.7.82.000.99</t>
  </si>
  <si>
    <t>227802248200099</t>
  </si>
  <si>
    <t>0.22.7.80.224.7.92.000.01</t>
  </si>
  <si>
    <t>227802249200001</t>
  </si>
  <si>
    <t>0.22.7.80.224.7.92.000.99</t>
  </si>
  <si>
    <t>227802249200099</t>
  </si>
  <si>
    <t>0.22.7.80.230.7.82.000.99</t>
  </si>
  <si>
    <t>227802308200099</t>
  </si>
  <si>
    <t>0.22.7.80.230.7.92.000.99</t>
  </si>
  <si>
    <t>227802309200099</t>
  </si>
  <si>
    <t>0.22.8.10.156.8.02.000.01</t>
  </si>
  <si>
    <t>228101560200001</t>
  </si>
  <si>
    <t>0.22.8.10.156.8.02.000.99</t>
  </si>
  <si>
    <t>228101560200099</t>
  </si>
  <si>
    <t>0.22.8.60.266.8.01.000.99</t>
  </si>
  <si>
    <t>228602660100099</t>
  </si>
  <si>
    <t>0.22.8.80.224.8.82.000.01</t>
  </si>
  <si>
    <t>228802248200001</t>
  </si>
  <si>
    <t>0.22.8.80.224.8.82.000.99</t>
  </si>
  <si>
    <t>228802248200099</t>
  </si>
  <si>
    <t>0.22.8.80.224.8.92.000.01</t>
  </si>
  <si>
    <t>228802249200001</t>
  </si>
  <si>
    <t>0.22.8.80.224.8.92.000.99</t>
  </si>
  <si>
    <t>228802249200099</t>
  </si>
  <si>
    <t>0.22.8.80.230.8.82.000.01</t>
  </si>
  <si>
    <t>228802308200001</t>
  </si>
  <si>
    <t>0.22.8.80.230.8.82.000.99</t>
  </si>
  <si>
    <t>228802308200099</t>
  </si>
  <si>
    <t>0.22.8.80.230.8.92.000.01</t>
  </si>
  <si>
    <t>228802309200001</t>
  </si>
  <si>
    <t>0.22.8.80.230.8.92.000.99</t>
  </si>
  <si>
    <t>228802309200099</t>
  </si>
  <si>
    <t>0.22.8.80.234.8.82.000.99</t>
  </si>
  <si>
    <t>228802348200099</t>
  </si>
  <si>
    <t>0.22.8.80.234.8.92.000.99</t>
  </si>
  <si>
    <t>228802349200099</t>
  </si>
  <si>
    <t>0.24.0.00.000.0.00.000.00</t>
  </si>
  <si>
    <t>240000000000000</t>
  </si>
  <si>
    <t>0.24.0.10.000.0.00.000.00</t>
  </si>
  <si>
    <t>240100000000000</t>
  </si>
  <si>
    <t>0.24.0.10.242.0.00.000.00</t>
  </si>
  <si>
    <t>240102420000000</t>
  </si>
  <si>
    <t>0.24.0.10.242.0.01.000.00</t>
  </si>
  <si>
    <t>240102420100000</t>
  </si>
  <si>
    <t>0.24.0.10.242.0.01.030.99</t>
  </si>
  <si>
    <t>240102420103099</t>
  </si>
  <si>
    <t>0.24.0.10.242.0.01.040.99</t>
  </si>
  <si>
    <t>240102420104099</t>
  </si>
  <si>
    <t>0.24.0.10.244.0.00.000.00</t>
  </si>
  <si>
    <t>240102440000000</t>
  </si>
  <si>
    <t>0.24.0.10.244.0.01.000.00</t>
  </si>
  <si>
    <t>240102440100000</t>
  </si>
  <si>
    <t>0.24.0.10.244.0.01.000.99</t>
  </si>
  <si>
    <t>240102440100099</t>
  </si>
  <si>
    <t>0.24.0.10.244.0.01.030.99</t>
  </si>
  <si>
    <t>240102440103099</t>
  </si>
  <si>
    <t>0.24.0.20.000.0.00.000.00</t>
  </si>
  <si>
    <t>240200000000000</t>
  </si>
  <si>
    <t>0.24.0.20.250.0.00.000.00</t>
  </si>
  <si>
    <t>240202500000000</t>
  </si>
  <si>
    <t>0.24.0.20.250.0.01.000.00</t>
  </si>
  <si>
    <t>240202500100000</t>
  </si>
  <si>
    <t>0.24.0.20.250.0.01.020.99</t>
  </si>
  <si>
    <t>240202500102099</t>
  </si>
  <si>
    <t>0.24.0.20.252.0.00.000.00</t>
  </si>
  <si>
    <t>240202520000000</t>
  </si>
  <si>
    <t>0.24.0.20.252.0.01.000.00</t>
  </si>
  <si>
    <t>240202520100000</t>
  </si>
  <si>
    <t>0.24.0.20.252.0.01.050.99</t>
  </si>
  <si>
    <t>240202520105099</t>
  </si>
  <si>
    <t>0.24.0.40.000.0.00.000.00</t>
  </si>
  <si>
    <t>240400000000000</t>
  </si>
  <si>
    <t>0.24.0.40.258.0.00.000.00</t>
  </si>
  <si>
    <t>240402580000000</t>
  </si>
  <si>
    <t>0.24.0.40.258.0.02.000.00</t>
  </si>
  <si>
    <t>240402580200000</t>
  </si>
  <si>
    <t>0.24.0.40.258.0.02.002.99</t>
  </si>
  <si>
    <t>240402580200299</t>
  </si>
  <si>
    <t>0.24.0.40.258.0.02.003.99</t>
  </si>
  <si>
    <t>240402580200399</t>
  </si>
  <si>
    <t>0.24.0.40.258.0.02.020.99</t>
  </si>
  <si>
    <t>240402580202099</t>
  </si>
  <si>
    <t>0.24.0.40.258.0.02.050.99</t>
  </si>
  <si>
    <t>240402580205099</t>
  </si>
  <si>
    <t>0.24.0.40.258.0.02.100.01</t>
  </si>
  <si>
    <t>240402580210001</t>
  </si>
  <si>
    <t>0.24.0.40.258.0.02.100.99</t>
  </si>
  <si>
    <t>240402580210099</t>
  </si>
  <si>
    <t>0.24.0.40.258.0.02.110.99</t>
  </si>
  <si>
    <t>240402580211099</t>
  </si>
  <si>
    <t>0.24.0.40.258.0.02.262.99</t>
  </si>
  <si>
    <t>240402580226299</t>
  </si>
  <si>
    <t>0.24.0.40.258.0.02.281.99</t>
  </si>
  <si>
    <t>240402580228199</t>
  </si>
  <si>
    <t>0.24.0.40.260.0.00.000.00</t>
  </si>
  <si>
    <t>240402600000000</t>
  </si>
  <si>
    <t>0.24.0.40.260.0.02.000.00</t>
  </si>
  <si>
    <t>240402600200000</t>
  </si>
  <si>
    <t>0.24.0.40.260.0.02.000.01</t>
  </si>
  <si>
    <t>240402600200001</t>
  </si>
  <si>
    <t>0.24.0.40.260.0.02.000.99</t>
  </si>
  <si>
    <t>240402600200099</t>
  </si>
  <si>
    <t>0.24.0.40.260.0.02.060.01</t>
  </si>
  <si>
    <t>240402600206001</t>
  </si>
  <si>
    <t>0.24.0.40.260.0.02.060.99</t>
  </si>
  <si>
    <t>240402600206099</t>
  </si>
  <si>
    <t>0.24.0.40.260.0.02.067.99</t>
  </si>
  <si>
    <t>240402600206799</t>
  </si>
  <si>
    <t>0.24.0.40.260.0.02.350.99</t>
  </si>
  <si>
    <t>240402600235099</t>
  </si>
  <si>
    <t>0.30.0.00.000.0.00.000.00</t>
  </si>
  <si>
    <t>300000000000000</t>
  </si>
  <si>
    <t>0.31.0.00.000.0.00.000.00</t>
  </si>
  <si>
    <t>310000000000000</t>
  </si>
  <si>
    <t>0.31.0.10.000.0.00.000.00</t>
  </si>
  <si>
    <t>310100000000000</t>
  </si>
  <si>
    <t>0.31.0.10.400.0.00.000.00</t>
  </si>
  <si>
    <t>310104000000000</t>
  </si>
  <si>
    <t>0.31.0.10.400.0.01.000.00</t>
  </si>
  <si>
    <t>310104000100000</t>
  </si>
  <si>
    <t>0.31.0.10.400.0.01.000.99</t>
  </si>
  <si>
    <t>310104000100099</t>
  </si>
  <si>
    <t>0.31.0.10.430.0.01.000.00</t>
  </si>
  <si>
    <t>310104300100000</t>
  </si>
  <si>
    <t>0.31.0.10.430.0.01.000.99</t>
  </si>
  <si>
    <t>310104300100099</t>
  </si>
  <si>
    <t>0.31.0.20.000.0.00.000.00</t>
  </si>
  <si>
    <t>310200000000000</t>
  </si>
  <si>
    <t>0.31.0.20.402.0.00.000.00</t>
  </si>
  <si>
    <t>310204020000000</t>
  </si>
  <si>
    <t>0.31.0.20.402.0.01.000.00</t>
  </si>
  <si>
    <t>310204020100000</t>
  </si>
  <si>
    <t>0.31.0.20.402.0.01.000.99</t>
  </si>
  <si>
    <t>310204020100099</t>
  </si>
  <si>
    <t>0.31.0.30.000.0.00.000.00</t>
  </si>
  <si>
    <t>310300000000000</t>
  </si>
  <si>
    <t>0.31.0.30.408.0.00.000.00</t>
  </si>
  <si>
    <t>310304080000000</t>
  </si>
  <si>
    <t>0.31.0.30.408.0.01.000.00</t>
  </si>
  <si>
    <t>310304080100000</t>
  </si>
  <si>
    <t>0.31.0.30.408.0.01.000.99</t>
  </si>
  <si>
    <t>310304080100099</t>
  </si>
  <si>
    <t>0.31.0.60.000.0.00.000.00</t>
  </si>
  <si>
    <t>310600000000000</t>
  </si>
  <si>
    <t>0.41.0.00.000.0.00.000.00</t>
  </si>
  <si>
    <t>410000000000000</t>
  </si>
  <si>
    <t>0.41.0.10.000.0.00.000.00</t>
  </si>
  <si>
    <t>410100000000000</t>
  </si>
  <si>
    <t>0.41.0.10.607.0.00.000.00</t>
  </si>
  <si>
    <t>410106070000000</t>
  </si>
  <si>
    <t>0.41.0.10.607.0.02.000.00</t>
  </si>
  <si>
    <t>410106070200000</t>
  </si>
  <si>
    <t>0.41.0.10.607.0.02.000.01</t>
  </si>
  <si>
    <t>410106070200001</t>
  </si>
  <si>
    <t>0.41.0.10.607.0.02.000.99</t>
  </si>
  <si>
    <t>410106070200099</t>
  </si>
  <si>
    <t>0.41.0.10.615.0.00.000.00</t>
  </si>
  <si>
    <t>410106150000000</t>
  </si>
  <si>
    <t>0.41.0.10.615.0.02.000.00</t>
  </si>
  <si>
    <t>410106150200000</t>
  </si>
  <si>
    <t>0.41.0.10.615.0.02.000.01</t>
  </si>
  <si>
    <t>410106150200001</t>
  </si>
  <si>
    <t>0.41.0.10.615.0.02.000.99</t>
  </si>
  <si>
    <t>410106150200099</t>
  </si>
  <si>
    <t>0.41.0.10.617.0.00.000.00</t>
  </si>
  <si>
    <t>410106170000000</t>
  </si>
  <si>
    <t>0.41.0.10.617.0.02.000.00</t>
  </si>
  <si>
    <t>410106170200000</t>
  </si>
  <si>
    <t>0.41.0.10.617.0.02.010.99</t>
  </si>
  <si>
    <t>410106170201099</t>
  </si>
  <si>
    <t>0.42.0.00.000.0.00.000.00</t>
  </si>
  <si>
    <t>420000000000000</t>
  </si>
  <si>
    <t>0.42.0.10.000.0.00.000.00</t>
  </si>
  <si>
    <t>420100000000000</t>
  </si>
  <si>
    <t>0.42.0.10.606.0.00.000.00</t>
  </si>
  <si>
    <t>420106060000000</t>
  </si>
  <si>
    <t>0.42.0.10.606.0.02.000.00</t>
  </si>
  <si>
    <t>420106060200000</t>
  </si>
  <si>
    <t>0.42.0.10.606.0.02.000.01</t>
  </si>
  <si>
    <t>420106060200001</t>
  </si>
  <si>
    <t>0.42.0.10.606.0.02.000.99</t>
  </si>
  <si>
    <t>420106060200099</t>
  </si>
  <si>
    <t>0.42.0.10.614.0.00.000.00</t>
  </si>
  <si>
    <t>420106140000000</t>
  </si>
  <si>
    <t>0.42.0.10.614.0.01.000.00</t>
  </si>
  <si>
    <t>420106140100000</t>
  </si>
  <si>
    <t>0.42.0.10.614.0.01.000.01</t>
  </si>
  <si>
    <t>420106140100001</t>
  </si>
  <si>
    <t>0.42.0.10.614.0.01.000.99</t>
  </si>
  <si>
    <t>420106140100099</t>
  </si>
  <si>
    <t>0.42.0.10.616.0.00.000.00</t>
  </si>
  <si>
    <t>420106160000000</t>
  </si>
  <si>
    <t>0.42.0.10.616.0.01.000.00</t>
  </si>
  <si>
    <t>420106160100000</t>
  </si>
  <si>
    <t>0.42.0.10.616.0.01.010.99</t>
  </si>
  <si>
    <t>420106160101099</t>
  </si>
  <si>
    <t>0.51.0.00.000.0.00.000.00</t>
  </si>
  <si>
    <t>510000000000000</t>
  </si>
  <si>
    <t>0.51.0.10.000.0.00.000.00</t>
  </si>
  <si>
    <t>510100000000000</t>
  </si>
  <si>
    <t>0.51.0.10.651.0.00.000.00</t>
  </si>
  <si>
    <t>510106510000000</t>
  </si>
  <si>
    <t>0.51.0.10.651.0.02.000.00</t>
  </si>
  <si>
    <t>510106510200000</t>
  </si>
  <si>
    <t>0.51.0.10.651.0.02.010.01</t>
  </si>
  <si>
    <t>510106510201001</t>
  </si>
  <si>
    <t>0.51.0.10.651.0.02.010.99</t>
  </si>
  <si>
    <t>510106510201099</t>
  </si>
  <si>
    <t>0.51.0.10.651.0.03.000.00</t>
  </si>
  <si>
    <t>510106510300000</t>
  </si>
  <si>
    <t>0.51.0.10.651.0.03.010.01</t>
  </si>
  <si>
    <t>510106510301001</t>
  </si>
  <si>
    <t>0.51.0.10.651.0.03.010.99</t>
  </si>
  <si>
    <t>510106510301099</t>
  </si>
  <si>
    <t>0.51.0.10.651.0.06.000.00</t>
  </si>
  <si>
    <t>510106510600000</t>
  </si>
  <si>
    <t>0.51.0.10.651.0.06.010.01</t>
  </si>
  <si>
    <t>510106510601001</t>
  </si>
  <si>
    <t>0.51.0.10.651.0.06.010.99</t>
  </si>
  <si>
    <t>510106510601099</t>
  </si>
  <si>
    <t>0.51.0.10.651.0.08.000.00</t>
  </si>
  <si>
    <t>510106510800000</t>
  </si>
  <si>
    <t>0.51.0.10.651.0.08.010.01</t>
  </si>
  <si>
    <t>510106510801001</t>
  </si>
  <si>
    <t>0.51.0.10.651.0.08.010.99</t>
  </si>
  <si>
    <t>510106510801099</t>
  </si>
  <si>
    <t>0.51.0.10.651.0.18.000.00</t>
  </si>
  <si>
    <t>510106511800000</t>
  </si>
  <si>
    <t>0.51.0.10.651.0.18.010.01</t>
  </si>
  <si>
    <t>510106511801001</t>
  </si>
  <si>
    <t>0.51.0.10.651.0.18.010.99</t>
  </si>
  <si>
    <t>510106511801099</t>
  </si>
  <si>
    <t>0.51.0.10.651.0.19.000.00</t>
  </si>
  <si>
    <t>510106511900000</t>
  </si>
  <si>
    <t>0.51.0.10.651.0.19.010.99</t>
  </si>
  <si>
    <t>510106511901099</t>
  </si>
  <si>
    <t>0.51.0.10.651.0.20.000.00</t>
  </si>
  <si>
    <t>510106512000000</t>
  </si>
  <si>
    <t>0.51.0.10.651.0.20.010.09</t>
  </si>
  <si>
    <t>510106512001009</t>
  </si>
  <si>
    <t>0.51.0.10.651.0.21.000.00</t>
  </si>
  <si>
    <t>510106512100000</t>
  </si>
  <si>
    <t>0.51.0.10.651.0.21.010.01</t>
  </si>
  <si>
    <t>510106512101001</t>
  </si>
  <si>
    <t>0.51.0.10.651.0.21.010.99</t>
  </si>
  <si>
    <t>510106512101099</t>
  </si>
  <si>
    <t>0.51.0.10.651.0.21.011.01</t>
  </si>
  <si>
    <t>510106512101101</t>
  </si>
  <si>
    <t>0.51.0.10.651.0.21.011.99</t>
  </si>
  <si>
    <t>510106512101199</t>
  </si>
  <si>
    <t>0.51.0.10.651.0.21.012.01</t>
  </si>
  <si>
    <t>510106512101201</t>
  </si>
  <si>
    <t>0.51.0.10.651.0.21.012.99</t>
  </si>
  <si>
    <t>510106512101299</t>
  </si>
  <si>
    <t>0.51.0.10.651.0.24.000.00</t>
  </si>
  <si>
    <t>510106512400000</t>
  </si>
  <si>
    <t>0.51.0.10.651.0.24.010.99</t>
  </si>
  <si>
    <t>510106512401099</t>
  </si>
  <si>
    <t>0.51.0.10.653.0.00.000.00</t>
  </si>
  <si>
    <t>510106530000000</t>
  </si>
  <si>
    <t>0.51.0.10.653.0.01.000.00</t>
  </si>
  <si>
    <t>510106530100000</t>
  </si>
  <si>
    <t>0.51.0.10.653.0.01.010.01</t>
  </si>
  <si>
    <t>510106530101001</t>
  </si>
  <si>
    <t>0.51.0.10.653.0.01.010.99</t>
  </si>
  <si>
    <t>510106530101099</t>
  </si>
  <si>
    <t>0.51.0.10.653.0.01.020.01</t>
  </si>
  <si>
    <t>510106530102001</t>
  </si>
  <si>
    <t>0.51.0.10.653.0.01.020.99</t>
  </si>
  <si>
    <t>510106530102099</t>
  </si>
  <si>
    <t>0.51.0.30.000.0.00.000.00</t>
  </si>
  <si>
    <t>510300000000000</t>
  </si>
  <si>
    <t>0.51.0.30.669.0.00.000.00</t>
  </si>
  <si>
    <t>510306690000000</t>
  </si>
  <si>
    <t>0.51.0.30.669.0.06.000.00</t>
  </si>
  <si>
    <t>510306690600000</t>
  </si>
  <si>
    <t>0.51.0.30.669.0.06.000.01</t>
  </si>
  <si>
    <t>510306690600001</t>
  </si>
  <si>
    <t>0.51.0.40.000.0.00.000.00</t>
  </si>
  <si>
    <t>510400000000000</t>
  </si>
  <si>
    <t>0.51.0.40.677.0.00.000.00</t>
  </si>
  <si>
    <t>510406770000000</t>
  </si>
  <si>
    <t>0.51.0.40.677.0.01.000.00</t>
  </si>
  <si>
    <t>510406770100000</t>
  </si>
  <si>
    <t>0.51.0.40.677.0.01.000.01</t>
  </si>
  <si>
    <t>510406770100001</t>
  </si>
  <si>
    <t>0.51.0.40.681.0.00.000.00</t>
  </si>
  <si>
    <t>510406810000000</t>
  </si>
  <si>
    <t>0.51.0.40.681.0.01.000.00</t>
  </si>
  <si>
    <t>510406810100000</t>
  </si>
  <si>
    <t>0.51.0.40.681.0.01.010.01</t>
  </si>
  <si>
    <t>510406810101001</t>
  </si>
  <si>
    <t>0.51.0.40.681.0.01.010.99</t>
  </si>
  <si>
    <t>510406810101099</t>
  </si>
  <si>
    <t>0.51.0.40.689.0.00.000.00</t>
  </si>
  <si>
    <t>510406890000000</t>
  </si>
  <si>
    <t>0.51.0.40.689.0.02.000.00</t>
  </si>
  <si>
    <t>510406890200000</t>
  </si>
  <si>
    <t>0.51.0.40.689.0.02.000.01</t>
  </si>
  <si>
    <t>510406890200001</t>
  </si>
  <si>
    <t>0.51.0.40.689.0.02.000.99</t>
  </si>
  <si>
    <t>510406890200099</t>
  </si>
  <si>
    <t>0.51.0.40.689.0.03.000.00</t>
  </si>
  <si>
    <t>510406890300000</t>
  </si>
  <si>
    <t>0.51.0.40.689.0.03.000.99</t>
  </si>
  <si>
    <t>510406890300099</t>
  </si>
  <si>
    <t>0.51.0.40.691.0.00.000.00</t>
  </si>
  <si>
    <t>510406910000000</t>
  </si>
  <si>
    <t>0.51.0.40.697.0.00.000.00</t>
  </si>
  <si>
    <t>510406970000000</t>
  </si>
  <si>
    <t>0.51.0.40.697.0.04.000.00</t>
  </si>
  <si>
    <t>510406970400000</t>
  </si>
  <si>
    <t>0.51.0.40.697.0.04.000.01</t>
  </si>
  <si>
    <t>510406970400001</t>
  </si>
  <si>
    <t>0.51.0.40.697.0.04.000.99</t>
  </si>
  <si>
    <t>510406970400099</t>
  </si>
  <si>
    <t>0.52.0.00.000.0.00.000.00</t>
  </si>
  <si>
    <t>520000000000000</t>
  </si>
  <si>
    <t>0.52.0.10.000.0.00.000.00</t>
  </si>
  <si>
    <t>520100000000000</t>
  </si>
  <si>
    <t>0.52.0.10.652.0.00.000.00</t>
  </si>
  <si>
    <t>520106520000000</t>
  </si>
  <si>
    <t>0.52.0.10.652.0.02.000.00</t>
  </si>
  <si>
    <t>520106520200000</t>
  </si>
  <si>
    <t>0.52.0.10.652.0.02.010.01</t>
  </si>
  <si>
    <t>520106520201001</t>
  </si>
  <si>
    <t>0.52.0.10.652.0.02.010.99</t>
  </si>
  <si>
    <t>520106520201099</t>
  </si>
  <si>
    <t>0.52.0.10.652.0.02.020.01</t>
  </si>
  <si>
    <t>520106520202001</t>
  </si>
  <si>
    <t>0.52.0.10.652.0.02.020.99</t>
  </si>
  <si>
    <t>520106520202099</t>
  </si>
  <si>
    <t>0.52.0.10.652.0.02.021.99</t>
  </si>
  <si>
    <t>520106520202199</t>
  </si>
  <si>
    <t>0.52.0.10.652.0.02.030.01</t>
  </si>
  <si>
    <t>520106520203001</t>
  </si>
  <si>
    <t>0.52.0.10.652.0.02.030.99</t>
  </si>
  <si>
    <t>520106520203099</t>
  </si>
  <si>
    <t>0.52.0.10.652.0.02.040.01</t>
  </si>
  <si>
    <t>520106520204001</t>
  </si>
  <si>
    <t>0.52.0.10.652.0.02.040.99</t>
  </si>
  <si>
    <t>520106520204099</t>
  </si>
  <si>
    <t>0.52.0.10.652.0.02.070.01</t>
  </si>
  <si>
    <t>520106520207001</t>
  </si>
  <si>
    <t>0.52.0.10.652.0.02.070.99</t>
  </si>
  <si>
    <t>520106520207099</t>
  </si>
  <si>
    <t>0.52.0.10.652.0.02.170.09</t>
  </si>
  <si>
    <t>520106520217009</t>
  </si>
  <si>
    <t>0.52.0.10.652.0.02.180.01</t>
  </si>
  <si>
    <t>520106520218001</t>
  </si>
  <si>
    <t>0.52.0.10.652.0.02.180.99</t>
  </si>
  <si>
    <t>520106520218099</t>
  </si>
  <si>
    <t>0.52.0.10.652.0.02.181.01</t>
  </si>
  <si>
    <t>520106520218101</t>
  </si>
  <si>
    <t>0.52.0.10.652.0.02.181.99</t>
  </si>
  <si>
    <t>520106520218199</t>
  </si>
  <si>
    <t>0.52.0.10.652.0.02.182.01</t>
  </si>
  <si>
    <t>520106520218201</t>
  </si>
  <si>
    <t>0.52.0.10.652.0.02.182.99</t>
  </si>
  <si>
    <t>520106520218299</t>
  </si>
  <si>
    <t>0.52.0.10.652.0.02.190.99</t>
  </si>
  <si>
    <t>520106520219099</t>
  </si>
  <si>
    <t>0.52.0.10.654.0.00.000.00</t>
  </si>
  <si>
    <t>520106540000000</t>
  </si>
  <si>
    <t>0.52.0.10.654.0.02.000.00</t>
  </si>
  <si>
    <t>520106540200000</t>
  </si>
  <si>
    <t>0.52.0.10.654.0.02.011.01</t>
  </si>
  <si>
    <t>520106540201101</t>
  </si>
  <si>
    <t>0.52.0.10.654.0.02.011.99</t>
  </si>
  <si>
    <t>520106540201199</t>
  </si>
  <si>
    <t>0.52.0.10.654.0.02.012.01</t>
  </si>
  <si>
    <t>520106540201201</t>
  </si>
  <si>
    <t>0.52.0.10.654.0.02.012.99</t>
  </si>
  <si>
    <t>520106540201299</t>
  </si>
  <si>
    <t>0.52.0.30.000.0.00.000.00</t>
  </si>
  <si>
    <t>520300000000000</t>
  </si>
  <si>
    <t>0.52.0.30.662.0.00.000.00</t>
  </si>
  <si>
    <t>520306620000000</t>
  </si>
  <si>
    <t>0.52.0.30.662.0.06.000.00</t>
  </si>
  <si>
    <t>520306620600000</t>
  </si>
  <si>
    <t>0.52.0.30.662.0.06.000.01</t>
  </si>
  <si>
    <t>520306620600001</t>
  </si>
  <si>
    <t>0.52.0.40.000.0.00.000.00</t>
  </si>
  <si>
    <t>520400000000000</t>
  </si>
  <si>
    <t>0.52.0.40.670.0.00.000.00</t>
  </si>
  <si>
    <t>520406700000000</t>
  </si>
  <si>
    <t>0.52.0.40.670.0.01.000.00</t>
  </si>
  <si>
    <t>520406700100000</t>
  </si>
  <si>
    <t>0.52.0.40.670.0.01.000.01</t>
  </si>
  <si>
    <t>520406700100001</t>
  </si>
  <si>
    <t>0.52.0.40.674.0.00.000.00</t>
  </si>
  <si>
    <t>520406740000000</t>
  </si>
  <si>
    <t>0.52.0.40.674.0.01.000.00</t>
  </si>
  <si>
    <t>520406740100000</t>
  </si>
  <si>
    <t>0.52.0.40.674.0.01.010.01</t>
  </si>
  <si>
    <t>520406740101001</t>
  </si>
  <si>
    <t>0.52.0.40.674.0.01.010.99</t>
  </si>
  <si>
    <t>520406740101099</t>
  </si>
  <si>
    <t>0.52.0.40.688.0.00.000.00</t>
  </si>
  <si>
    <t>520406880000000</t>
  </si>
  <si>
    <t>0.52.0.40.688.0.01.000.00</t>
  </si>
  <si>
    <t>520406880100000</t>
  </si>
  <si>
    <t>0.52.0.40.688.0.01.000.01</t>
  </si>
  <si>
    <t>520406880100001</t>
  </si>
  <si>
    <t>0.52.0.40.688.0.01.000.99</t>
  </si>
  <si>
    <t>520406880100099</t>
  </si>
  <si>
    <t>0.52.0.40.688.0.01.010.99</t>
  </si>
  <si>
    <t>520406880101099</t>
  </si>
  <si>
    <t>0.52.0.40.690.0.00.000.00</t>
  </si>
  <si>
    <t>520406900000000</t>
  </si>
  <si>
    <t>0.52.0.40.696.0.00.000.00</t>
  </si>
  <si>
    <t>520406960000000</t>
  </si>
  <si>
    <t>0.52.0.40.696.0.04.000.00</t>
  </si>
  <si>
    <t>520406960400000</t>
  </si>
  <si>
    <t>0.52.0.40.696.0.04.000.01</t>
  </si>
  <si>
    <t>520406960400001</t>
  </si>
  <si>
    <t>0.52.0.40.696.0.04.000.99</t>
  </si>
  <si>
    <t>520406960400099</t>
  </si>
  <si>
    <t>0.60.0.00.000.0.00.000.00</t>
  </si>
  <si>
    <t>600000000000000</t>
  </si>
  <si>
    <t>0.61.0.00.000.0.00.000.00</t>
  </si>
  <si>
    <t>610000000000000</t>
  </si>
  <si>
    <t>0.61.0.10.000.0.00.000.00</t>
  </si>
  <si>
    <t>610100000000000</t>
  </si>
  <si>
    <t>0.61.0.10.702.0.00.000.00</t>
  </si>
  <si>
    <t>610107020000000</t>
  </si>
  <si>
    <t>0.61.0.10.702.0.02.000.00</t>
  </si>
  <si>
    <t>610107020200000</t>
  </si>
  <si>
    <t>0.61.0.10.702.0.02.010.98</t>
  </si>
  <si>
    <t>610107020201098</t>
  </si>
  <si>
    <t>0.61.0.10.702.0.02.010.99</t>
  </si>
  <si>
    <t>610107020201099</t>
  </si>
  <si>
    <t>0.61.0.10.704.0.00.000.00</t>
  </si>
  <si>
    <t>610107040000000</t>
  </si>
  <si>
    <t>0.61.0.10.704.0.04.000.00</t>
  </si>
  <si>
    <t>610107040400000</t>
  </si>
  <si>
    <t>0.61.0.10.704.0.04.000.99</t>
  </si>
  <si>
    <t>610107040400099</t>
  </si>
  <si>
    <t>0.61.0.20.000.0.00.000.00</t>
  </si>
  <si>
    <t>610200000000000</t>
  </si>
  <si>
    <t>0.61.0.20.712.0.00.000.00</t>
  </si>
  <si>
    <t>610207120000000</t>
  </si>
  <si>
    <t>0.61.0.20.712.0.02.000.00</t>
  </si>
  <si>
    <t>610207120200000</t>
  </si>
  <si>
    <t>0.61.0.20.712.0.02.010.98</t>
  </si>
  <si>
    <t>610207120201098</t>
  </si>
  <si>
    <t>0.61.0.20.712.0.02.010.99</t>
  </si>
  <si>
    <t>610207120201099</t>
  </si>
  <si>
    <t>0.61.0.20.714.0.00.000.00</t>
  </si>
  <si>
    <t>610207140000000</t>
  </si>
  <si>
    <t>0.61.0.20.714.0.02.000.00</t>
  </si>
  <si>
    <t>610207140200000</t>
  </si>
  <si>
    <t>0.61.0.20.714.0.02.010.98</t>
  </si>
  <si>
    <t>610207140201098</t>
  </si>
  <si>
    <t>0.61.0.20.714.0.02.010.99</t>
  </si>
  <si>
    <t>610207140201099</t>
  </si>
  <si>
    <t>0.61.0.20.718.0.00.000.00</t>
  </si>
  <si>
    <t>610207180000000</t>
  </si>
  <si>
    <t>0.61.0.20.718.0.02.000.00</t>
  </si>
  <si>
    <t>610207180200000</t>
  </si>
  <si>
    <t>0.61.0.20.718.0.02.000.98</t>
  </si>
  <si>
    <t>610207180200098</t>
  </si>
  <si>
    <t>0.61.0.20.718.0.02.000.99</t>
  </si>
  <si>
    <t>610207180200099</t>
  </si>
  <si>
    <t>0.61.0.20.722.0.00.000.00</t>
  </si>
  <si>
    <t>610207220000000</t>
  </si>
  <si>
    <t>0.61.0.20.722.0.02.000.00</t>
  </si>
  <si>
    <t>610207220200000</t>
  </si>
  <si>
    <t>0.61.0.20.722.0.02.000.98</t>
  </si>
  <si>
    <t>610207220200098</t>
  </si>
  <si>
    <t>0.61.0.20.722.0.02.000.99</t>
  </si>
  <si>
    <t>610207220200099</t>
  </si>
  <si>
    <t>0.61.0.20.732.0.00.000.00</t>
  </si>
  <si>
    <t>610207320000000</t>
  </si>
  <si>
    <t>0.61.0.20.732.0.02.000.00</t>
  </si>
  <si>
    <t>610207320200000</t>
  </si>
  <si>
    <t>0.61.0.20.732.0.02.000.99</t>
  </si>
  <si>
    <t>610207320200099</t>
  </si>
  <si>
    <t>0.61.0.20.734.0.00.000.00</t>
  </si>
  <si>
    <t>610207340000000</t>
  </si>
  <si>
    <t>0.61.0.20.734.0.02.000.00</t>
  </si>
  <si>
    <t>610207340200000</t>
  </si>
  <si>
    <t>0.61.0.20.734.0.02.010.99</t>
  </si>
  <si>
    <t>610207340201099</t>
  </si>
  <si>
    <t>0.61.0.20.742.0.00.000.00</t>
  </si>
  <si>
    <t>610207420000000</t>
  </si>
  <si>
    <t>0.61.0.20.742.0.02.000.00</t>
  </si>
  <si>
    <t>610207420200000</t>
  </si>
  <si>
    <t>0.61.0.20.742.0.02.000.99</t>
  </si>
  <si>
    <t>610207420200099</t>
  </si>
  <si>
    <t>0.61.0.20.850.0.00.000.00</t>
  </si>
  <si>
    <t>610208500000000</t>
  </si>
  <si>
    <t>0.61.0.20.850.0.02.000.00</t>
  </si>
  <si>
    <t>610208500200000</t>
  </si>
  <si>
    <t>0.61.0.20.850.0.02.000.98</t>
  </si>
  <si>
    <t>610208500200098</t>
  </si>
  <si>
    <t>0.61.0.20.850.0.02.000.99</t>
  </si>
  <si>
    <t>610208500200099</t>
  </si>
  <si>
    <t>0.61.0.20.852.0.00.000.00</t>
  </si>
  <si>
    <t>610208520000000</t>
  </si>
  <si>
    <t>0.61.0.20.852.0.02.000.00</t>
  </si>
  <si>
    <t>610208520200000</t>
  </si>
  <si>
    <t>0.61.0.20.852.0.02.000.99</t>
  </si>
  <si>
    <t>610208520200099</t>
  </si>
  <si>
    <t>0.61.0.30.000.0.00.000.00</t>
  </si>
  <si>
    <t>610300000000000</t>
  </si>
  <si>
    <t>0.61.0.30.750.0.00.000.00</t>
  </si>
  <si>
    <t>610307500000000</t>
  </si>
  <si>
    <t>0.61.0.30.750.0.02.000.00</t>
  </si>
  <si>
    <t>610307500200000</t>
  </si>
  <si>
    <t>0.61.0.30.750.0.02.000.98</t>
  </si>
  <si>
    <t>610307500200098</t>
  </si>
  <si>
    <t>0.61.0.30.750.0.02.000.99</t>
  </si>
  <si>
    <t>610307500200099</t>
  </si>
  <si>
    <t>0.61.0.30.752.0.00.000.00</t>
  </si>
  <si>
    <t>610307520000000</t>
  </si>
  <si>
    <t>0.61.0.30.752.0.02.000.00</t>
  </si>
  <si>
    <t>610307520200000</t>
  </si>
  <si>
    <t>0.61.0.30.752.0.02.010.98</t>
  </si>
  <si>
    <t>610307520201098</t>
  </si>
  <si>
    <t>0.61.0.30.752.0.02.010.99</t>
  </si>
  <si>
    <t>610307520201099</t>
  </si>
  <si>
    <t>0.61.0.30.756.0.00.000.00</t>
  </si>
  <si>
    <t>610307560000000</t>
  </si>
  <si>
    <t>0.61.0.30.756.0.02.000.00</t>
  </si>
  <si>
    <t>610307560200000</t>
  </si>
  <si>
    <t>0.61.0.30.756.0.02.000.99</t>
  </si>
  <si>
    <t>610307560200099</t>
  </si>
  <si>
    <t>0.61.0.60.000.0.00.000.00</t>
  </si>
  <si>
    <t>610600000000000</t>
  </si>
  <si>
    <t>0.61.0.60.766.0.00.000.00</t>
  </si>
  <si>
    <t>610607660000000</t>
  </si>
  <si>
    <t>0.61.0.60.766.0.02.000.00</t>
  </si>
  <si>
    <t>610607660200000</t>
  </si>
  <si>
    <t>0.61.0.60.766.0.02.000.99</t>
  </si>
  <si>
    <t>610607660200099</t>
  </si>
  <si>
    <t>0.61.0.60.766.0.03.000.00</t>
  </si>
  <si>
    <t>610607660300000</t>
  </si>
  <si>
    <t>0.61.0.60.766.0.03.000.99</t>
  </si>
  <si>
    <t>610607660300099</t>
  </si>
  <si>
    <t>0.61.0.60.766.0.04.000.00</t>
  </si>
  <si>
    <t>610607660400000</t>
  </si>
  <si>
    <t>0.61.0.60.766.0.04.000.99</t>
  </si>
  <si>
    <t>610607660400099</t>
  </si>
  <si>
    <t>0.61.0.60.766.0.06.000.00</t>
  </si>
  <si>
    <t>610607660600000</t>
  </si>
  <si>
    <t>0.61.0.60.766.0.06.000.99</t>
  </si>
  <si>
    <t>610607660600099</t>
  </si>
  <si>
    <t>0.61.0.60.766.0.08.000.00</t>
  </si>
  <si>
    <t>610607660800000</t>
  </si>
  <si>
    <t>0.61.0.60.766.0.08.000.99</t>
  </si>
  <si>
    <t>610607660800099</t>
  </si>
  <si>
    <t>0.61.0.60.766.0.10.000.00</t>
  </si>
  <si>
    <t>610607661000000</t>
  </si>
  <si>
    <t>0.61.0.60.768.0.00.000.00</t>
  </si>
  <si>
    <t>610607680000000</t>
  </si>
  <si>
    <t>0.61.0.60.768.0.04.000.00</t>
  </si>
  <si>
    <t>610607680400000</t>
  </si>
  <si>
    <t>0.61.0.60.768.0.04.000.99</t>
  </si>
  <si>
    <t>610607680400099</t>
  </si>
  <si>
    <t>0.61.0.80.000.0.00.000.00</t>
  </si>
  <si>
    <t>610800000000000</t>
  </si>
  <si>
    <t>0.61.0.80.772.0.00.000.00</t>
  </si>
  <si>
    <t>610807720000000</t>
  </si>
  <si>
    <t>0.61.0.80.772.0.02.000.00</t>
  </si>
  <si>
    <t>610807720200000</t>
  </si>
  <si>
    <t>0.61.0.80.772.0.02.001.98</t>
  </si>
  <si>
    <t>610807720200198</t>
  </si>
  <si>
    <t>0.61.0.80.772.0.02.010.98</t>
  </si>
  <si>
    <t>610807720201098</t>
  </si>
  <si>
    <t>0.61.0.80.772.0.02.010.99</t>
  </si>
  <si>
    <t>610807720201099</t>
  </si>
  <si>
    <t>0.61.0.80.772.0.04.000.00</t>
  </si>
  <si>
    <t>610807720400000</t>
  </si>
  <si>
    <t>0.61.0.80.772.0.04.000.98</t>
  </si>
  <si>
    <t>610807720400098</t>
  </si>
  <si>
    <t>0.61.0.80.772.0.04.000.99</t>
  </si>
  <si>
    <t>610807720400099</t>
  </si>
  <si>
    <t>0.61.0.80.772.0.06.000.00</t>
  </si>
  <si>
    <t>610807720600000</t>
  </si>
  <si>
    <t>0.61.0.80.772.0.06.000.99</t>
  </si>
  <si>
    <t>610807720600099</t>
  </si>
  <si>
    <t>0.62.0.00.000.0.00.000.00</t>
  </si>
  <si>
    <t>620000000000000</t>
  </si>
  <si>
    <t>0.62.0.10.000.0.00.000.00</t>
  </si>
  <si>
    <t>620100000000000</t>
  </si>
  <si>
    <t>0.62.0.10.776.0.00.000.00</t>
  </si>
  <si>
    <t>620107760000000</t>
  </si>
  <si>
    <t>0.62.0.10.776.0.02.000.00</t>
  </si>
  <si>
    <t>620107760200000</t>
  </si>
  <si>
    <t>0.62.0.10.776.0.02.010.99</t>
  </si>
  <si>
    <t>620107760201099</t>
  </si>
  <si>
    <t>0.62.0.10.776.0.02.050.99</t>
  </si>
  <si>
    <t>620107760205099</t>
  </si>
  <si>
    <t>0.62.0.10.778.0.00.000.00</t>
  </si>
  <si>
    <t>620107780000000</t>
  </si>
  <si>
    <t>0.62.0.10.778.0.02.000.00</t>
  </si>
  <si>
    <t>620107780200000</t>
  </si>
  <si>
    <t>0.62.0.10.778.0.02.001.99</t>
  </si>
  <si>
    <t>620107780200199</t>
  </si>
  <si>
    <t>0.62.0.10.782.0.00.000.00</t>
  </si>
  <si>
    <t>620107820000000</t>
  </si>
  <si>
    <t>0.62.0.10.782.0.02.000.00</t>
  </si>
  <si>
    <t>620107820200000</t>
  </si>
  <si>
    <t>0.62.0.10.782.0.02.010.98</t>
  </si>
  <si>
    <t>620107820201098</t>
  </si>
  <si>
    <t>0.62.0.10.782.0.02.010.99</t>
  </si>
  <si>
    <t>620107820201099</t>
  </si>
  <si>
    <t>0.62.0.10.782.0.02.020.99</t>
  </si>
  <si>
    <t>620107820202099</t>
  </si>
  <si>
    <t>0.62.0.10.782.0.02.030.99</t>
  </si>
  <si>
    <t>620107820203099</t>
  </si>
  <si>
    <t>0.62.0.10.782.0.02.040.99</t>
  </si>
  <si>
    <t>620107820204099</t>
  </si>
  <si>
    <t>0.62.0.10.782.0.02.050.98</t>
  </si>
  <si>
    <t>620107820205098</t>
  </si>
  <si>
    <t>0.62.0.10.782.0.02.050.99</t>
  </si>
  <si>
    <t>620107820205099</t>
  </si>
  <si>
    <t>0.62.0.10.784.0.00.000.00</t>
  </si>
  <si>
    <t>620107840000000</t>
  </si>
  <si>
    <t>0.62.0.10.784.0.02.000.00</t>
  </si>
  <si>
    <t>620107840200000</t>
  </si>
  <si>
    <t>0.62.0.10.784.0.02.003.98</t>
  </si>
  <si>
    <t>620107840200398</t>
  </si>
  <si>
    <t>0.62.0.10.784.0.02.003.99</t>
  </si>
  <si>
    <t>620107840200399</t>
  </si>
  <si>
    <t>0.62.0.10.784.0.02.010.98</t>
  </si>
  <si>
    <t>620107840201098</t>
  </si>
  <si>
    <t>0.62.0.10.796.0.00.000.00</t>
  </si>
  <si>
    <t>620107960000000</t>
  </si>
  <si>
    <t>0.62.0.10.796.0.02.000.00</t>
  </si>
  <si>
    <t>620107960200000</t>
  </si>
  <si>
    <t>0.62.0.10.796.0.02.005.98</t>
  </si>
  <si>
    <t>620107960200598</t>
  </si>
  <si>
    <t>0.62.0.10.796.0.02.005.99</t>
  </si>
  <si>
    <t>620107960200599</t>
  </si>
  <si>
    <t>0.62.0.10.796.0.02.010.98</t>
  </si>
  <si>
    <t>620107960201098</t>
  </si>
  <si>
    <t>0.62.0.10.796.0.02.010.99</t>
  </si>
  <si>
    <t>620107960201099</t>
  </si>
  <si>
    <t>0.62.0.10.796.0.02.015.99</t>
  </si>
  <si>
    <t>620107960201599</t>
  </si>
  <si>
    <t>0.62.0.10.796.0.02.025.98</t>
  </si>
  <si>
    <t>620107960202598</t>
  </si>
  <si>
    <t>0.62.0.10.796.0.02.025.99</t>
  </si>
  <si>
    <t>620107960202599</t>
  </si>
  <si>
    <t>0.62.0.10.796.0.02.030.98</t>
  </si>
  <si>
    <t>620107960203098</t>
  </si>
  <si>
    <t>0.62.0.10.796.0.02.030.99</t>
  </si>
  <si>
    <t>620107960203099</t>
  </si>
  <si>
    <t>0.62.0.10.796.0.02.040.98</t>
  </si>
  <si>
    <t>620107960204098</t>
  </si>
  <si>
    <t>0.62.0.10.796.0.02.040.99</t>
  </si>
  <si>
    <t>620107960204099</t>
  </si>
  <si>
    <t>0.62.0.10.796.0.02.050.98</t>
  </si>
  <si>
    <t>620107960205098</t>
  </si>
  <si>
    <t>0.62.0.10.796.0.02.050.99</t>
  </si>
  <si>
    <t>620107960205099</t>
  </si>
  <si>
    <t>0.62.0.10.796.0.02.070.98</t>
  </si>
  <si>
    <t>620107960207098</t>
  </si>
  <si>
    <t>0.62.0.10.796.0.02.070.99</t>
  </si>
  <si>
    <t>620107960207099</t>
  </si>
  <si>
    <t>0.62.0.10.796.0.02.080.98</t>
  </si>
  <si>
    <t>620107960208098</t>
  </si>
  <si>
    <t>0.62.0.10.796.0.02.090.99</t>
  </si>
  <si>
    <t>620107960209099</t>
  </si>
  <si>
    <t>0.62.0.10.796.0.02.110.98</t>
  </si>
  <si>
    <t>620107960211098</t>
  </si>
  <si>
    <t>0.62.0.10.796.0.02.110.99</t>
  </si>
  <si>
    <t>620107960211099</t>
  </si>
  <si>
    <t>0.62.0.10.796.0.02.140.99</t>
  </si>
  <si>
    <t>620107960214099</t>
  </si>
  <si>
    <t>0.62.0.10.796.0.02.150.99</t>
  </si>
  <si>
    <t>620107960215099</t>
  </si>
  <si>
    <t>0.62.0.10.796.0.02.160.99</t>
  </si>
  <si>
    <t>620107960216099</t>
  </si>
  <si>
    <t>0.62.0.10.798.0.00.000.00</t>
  </si>
  <si>
    <t>620107980000000</t>
  </si>
  <si>
    <t>0.62.0.10.798.0.02.000.00</t>
  </si>
  <si>
    <t>620107980200000</t>
  </si>
  <si>
    <t>0.62.0.10.798.0.02.010.99</t>
  </si>
  <si>
    <t>620107980201099</t>
  </si>
  <si>
    <t>0.62.0.10.798.0.02.020.99</t>
  </si>
  <si>
    <t>620107980202099</t>
  </si>
  <si>
    <t>0.62.0.10.798.0.02.030.99</t>
  </si>
  <si>
    <t>620107980203099</t>
  </si>
  <si>
    <t>0.62.0.10.806.0.00.000.00</t>
  </si>
  <si>
    <t>620108060000000</t>
  </si>
  <si>
    <t>0.62.0.10.806.0.02.000.00</t>
  </si>
  <si>
    <t>620108060200000</t>
  </si>
  <si>
    <t>0.62.0.10.806.0.02.010.99</t>
  </si>
  <si>
    <t>620108060201099</t>
  </si>
  <si>
    <t>0.62.0.10.806.0.02.020.98</t>
  </si>
  <si>
    <t>620108060202098</t>
  </si>
  <si>
    <t>0.62.0.10.806.0.02.020.99</t>
  </si>
  <si>
    <t>620108060202099</t>
  </si>
  <si>
    <t>0.62.0.10.806.0.02.030.98</t>
  </si>
  <si>
    <t>620108060203098</t>
  </si>
  <si>
    <t>0.62.0.10.806.0.02.030.99</t>
  </si>
  <si>
    <t>620108060203099</t>
  </si>
  <si>
    <t>0.62.0.10.806.0.02.040.99</t>
  </si>
  <si>
    <t>620108060204099</t>
  </si>
  <si>
    <t>0.62.0.10.806.0.02.060.98</t>
  </si>
  <si>
    <t>620108060206098</t>
  </si>
  <si>
    <t>0.62.0.10.806.0.02.060.99</t>
  </si>
  <si>
    <t>620108060206099</t>
  </si>
  <si>
    <t>0.62.0.10.806.0.02.080.98</t>
  </si>
  <si>
    <t>620108060208098</t>
  </si>
  <si>
    <t>0.62.0.10.806.0.02.090.99</t>
  </si>
  <si>
    <t>620108060209099</t>
  </si>
  <si>
    <t>0.62.0.10.806.0.02.100.99</t>
  </si>
  <si>
    <t>620108060210099</t>
  </si>
  <si>
    <t>0.62.0.10.806.0.02.120.98</t>
  </si>
  <si>
    <t>620108060212098</t>
  </si>
  <si>
    <t>0.62.0.10.806.0.02.120.99</t>
  </si>
  <si>
    <t>620108060212099</t>
  </si>
  <si>
    <t>0.63.0.00.000.0.00.000.00</t>
  </si>
  <si>
    <t>630000000000000</t>
  </si>
  <si>
    <t>0.63.0.10.000.0.00.000.00</t>
  </si>
  <si>
    <t>630100000000000</t>
  </si>
  <si>
    <t>0.63.0.10.808.0.00.000.00</t>
  </si>
  <si>
    <t>630108080000000</t>
  </si>
  <si>
    <t>0.63.0.10.808.0.06.000.00</t>
  </si>
  <si>
    <t>630108080600000</t>
  </si>
  <si>
    <t>0.63.0.10.808.0.06.010.99</t>
  </si>
  <si>
    <t>630108080601099</t>
  </si>
  <si>
    <t>0.63.0.10.808.0.06.020.99</t>
  </si>
  <si>
    <t>630108080602099</t>
  </si>
  <si>
    <t>0.63.0.10.808.0.06.030.99</t>
  </si>
  <si>
    <t>630108080603099</t>
  </si>
  <si>
    <t>0.63.0.10.810.0.00.000.00</t>
  </si>
  <si>
    <t>630108100000000</t>
  </si>
  <si>
    <t>0.63.0.10.810.0.02.000.00</t>
  </si>
  <si>
    <t>630108100200000</t>
  </si>
  <si>
    <t>0.63.0.10.810.0.02.000.99</t>
  </si>
  <si>
    <t>630108100200099</t>
  </si>
  <si>
    <t>0.63.0.10.810.0.02.010.99</t>
  </si>
  <si>
    <t>630108100201099</t>
  </si>
  <si>
    <t>0.63.0.10.810.0.02.020.99</t>
  </si>
  <si>
    <t>630108100202099</t>
  </si>
  <si>
    <t>0.63.0.30.000.0.00.000.00</t>
  </si>
  <si>
    <t>630300000000000</t>
  </si>
  <si>
    <t>0.63.0.30.818.0.00.000.00</t>
  </si>
  <si>
    <t>630308180000000</t>
  </si>
  <si>
    <t>0.63.0.30.818.0.02.000.00</t>
  </si>
  <si>
    <t>630308180200000</t>
  </si>
  <si>
    <t>0.63.0.30.818.0.02.001.98</t>
  </si>
  <si>
    <t>630308180200198</t>
  </si>
  <si>
    <t>0.63.0.30.818.0.02.010.98</t>
  </si>
  <si>
    <t>630308180201098</t>
  </si>
  <si>
    <t>0.63.0.30.818.0.02.010.99</t>
  </si>
  <si>
    <t>630308180201099</t>
  </si>
  <si>
    <t>0.63.0.30.818.0.02.020.98</t>
  </si>
  <si>
    <t>630308180202098</t>
  </si>
  <si>
    <t>0.63.0.30.818.0.02.020.99</t>
  </si>
  <si>
    <t>630308180202099</t>
  </si>
  <si>
    <t>0.63.0.40.000.0.00.000.00</t>
  </si>
  <si>
    <t>630400000000000</t>
  </si>
  <si>
    <t>0.63.0.40.820.0.00.000.00</t>
  </si>
  <si>
    <t>630408200000000</t>
  </si>
  <si>
    <t>0.63.0.40.820.0.04.000.00</t>
  </si>
  <si>
    <t>630408200400000</t>
  </si>
  <si>
    <t>0.63.0.40.820.0.04.000.99</t>
  </si>
  <si>
    <t>630408200400099</t>
  </si>
  <si>
    <t>0.63.0.40.820.0.05.000.00</t>
  </si>
  <si>
    <t>630408200500000</t>
  </si>
  <si>
    <t>0.63.0.40.820.0.05.000.99</t>
  </si>
  <si>
    <t>630408200500099</t>
  </si>
  <si>
    <t>0.63.0.40.822.0.00.000.00</t>
  </si>
  <si>
    <t>630408220000000</t>
  </si>
  <si>
    <t>0.63.0.40.822.0.02.000.00</t>
  </si>
  <si>
    <t>630408220200000</t>
  </si>
  <si>
    <t>0.63.0.40.822.0.02.000.99</t>
  </si>
  <si>
    <t>630408220200099</t>
  </si>
  <si>
    <t>0.63.0.40.822.0.04.000.00</t>
  </si>
  <si>
    <t>630408220400000</t>
  </si>
  <si>
    <t>0.63.0.40.822.0.04.000.99</t>
  </si>
  <si>
    <t>630408220400099</t>
  </si>
  <si>
    <t>0.64.0.00.000.0.00.000.00</t>
  </si>
  <si>
    <t>640000000000000</t>
  </si>
  <si>
    <t>0.64.0.10.000.0.00.000.00</t>
  </si>
  <si>
    <t>640100000000000</t>
  </si>
  <si>
    <t>0.64.0.10.830.0.00.000.00</t>
  </si>
  <si>
    <t>640108300000000</t>
  </si>
  <si>
    <t>0.64.0.10.830.0.01.000.00</t>
  </si>
  <si>
    <t>640108300100000</t>
  </si>
  <si>
    <t>0.64.0.10.830.0.01.020.99</t>
  </si>
  <si>
    <t>640108300102099</t>
  </si>
  <si>
    <t>0.65.0.00.000.0.00.000.00</t>
  </si>
  <si>
    <t>650000000000000</t>
  </si>
  <si>
    <t>0.65.0.10.000.0.00.000.00</t>
  </si>
  <si>
    <t>650100000000000</t>
  </si>
  <si>
    <t>0.65.0.10.834.0.00.000.00</t>
  </si>
  <si>
    <t>650108340000000</t>
  </si>
  <si>
    <t>0.70.0.00.000.0.00.000.00</t>
  </si>
  <si>
    <t>700000000000000</t>
  </si>
  <si>
    <t>0.71.0.00.000.0.00.000.00</t>
  </si>
  <si>
    <t>710000000000000</t>
  </si>
  <si>
    <t>0.71.0.10.000.0.00.000.00</t>
  </si>
  <si>
    <t>710100000000000</t>
  </si>
  <si>
    <t>0.71.0.10.701.0.00.000.00</t>
  </si>
  <si>
    <t>710107010000000</t>
  </si>
  <si>
    <t>0.71.0.10.701.0.02.000.00</t>
  </si>
  <si>
    <t>710107010200000</t>
  </si>
  <si>
    <t>0.71.0.10.701.0.02.010.98</t>
  </si>
  <si>
    <t>710107010201098</t>
  </si>
  <si>
    <t>0.71.0.10.701.0.02.010.99</t>
  </si>
  <si>
    <t>710107010201099</t>
  </si>
  <si>
    <t>0.71.0.10.705.0.00.000.00</t>
  </si>
  <si>
    <t>710107050000000</t>
  </si>
  <si>
    <t>0.71.0.10.705.0.02.000.00</t>
  </si>
  <si>
    <t>710107050200000</t>
  </si>
  <si>
    <t>0.71.0.10.705.0.02.000.98</t>
  </si>
  <si>
    <t>710107050200098</t>
  </si>
  <si>
    <t>0.71.0.10.705.0.02.020.99</t>
  </si>
  <si>
    <t>710107050202099</t>
  </si>
  <si>
    <t>0.71.0.20.000.0.00.000.00</t>
  </si>
  <si>
    <t>710200000000000</t>
  </si>
  <si>
    <t>0.71.0.20.709.0.00.000.00</t>
  </si>
  <si>
    <t>710207090000000</t>
  </si>
  <si>
    <t>0.71.0.20.709.0.02.000.00</t>
  </si>
  <si>
    <t>710207090200000</t>
  </si>
  <si>
    <t>0.71.0.20.709.0.02.000.98</t>
  </si>
  <si>
    <t>710207090200098</t>
  </si>
  <si>
    <t>0.71.0.20.709.0.02.000.99</t>
  </si>
  <si>
    <t>710207090200099</t>
  </si>
  <si>
    <t>0.71.0.20.711.0.00.000.00</t>
  </si>
  <si>
    <t>710207110000000</t>
  </si>
  <si>
    <t>0.71.0.20.711.0.02.000.00</t>
  </si>
  <si>
    <t>710207110200000</t>
  </si>
  <si>
    <t>0.71.0.20.711.0.02.010.98</t>
  </si>
  <si>
    <t>710207110201098</t>
  </si>
  <si>
    <t>0.71.0.20.711.0.02.010.99</t>
  </si>
  <si>
    <t>710207110201099</t>
  </si>
  <si>
    <t>0.71.0.20.715.0.00.000.00</t>
  </si>
  <si>
    <t>710207150000000</t>
  </si>
  <si>
    <t>0.71.0.20.715.0.02.000.00</t>
  </si>
  <si>
    <t>710207150200000</t>
  </si>
  <si>
    <t>0.71.0.20.715.0.02.010.98</t>
  </si>
  <si>
    <t>710207150201098</t>
  </si>
  <si>
    <t>0.71.0.20.715.0.02.010.99</t>
  </si>
  <si>
    <t>710207150201099</t>
  </si>
  <si>
    <t>0.71.0.20.727.0.00.000.00</t>
  </si>
  <si>
    <t>710207270000000</t>
  </si>
  <si>
    <t>0.71.0.20.727.0.06.000.00</t>
  </si>
  <si>
    <t>710207270600000</t>
  </si>
  <si>
    <t>0.71.0.20.727.0.06.000.98</t>
  </si>
  <si>
    <t>710207270600098</t>
  </si>
  <si>
    <t>0.71.0.20.729.0.00.000.00</t>
  </si>
  <si>
    <t>710207290000000</t>
  </si>
  <si>
    <t>0.71.0.20.729.0.01.000.00</t>
  </si>
  <si>
    <t>710207290100000</t>
  </si>
  <si>
    <t>0.71.0.20.729.0.01.000.98</t>
  </si>
  <si>
    <t>710207290100098</t>
  </si>
  <si>
    <t>0.71.0.20.729.0.01.000.99</t>
  </si>
  <si>
    <t>710207290100099</t>
  </si>
  <si>
    <t>0.71.0.20.797.0.00.000.00</t>
  </si>
  <si>
    <t>710207970000000</t>
  </si>
  <si>
    <t>0.71.0.20.797.0.01.000.00</t>
  </si>
  <si>
    <t>710207970100000</t>
  </si>
  <si>
    <t>0.71.0.20.797.0.01.000.99</t>
  </si>
  <si>
    <t>710207970100099</t>
  </si>
  <si>
    <t>0.71.0.40.000.0.00.000.00</t>
  </si>
  <si>
    <t>710400000000000</t>
  </si>
  <si>
    <t>0.71.0.40.739.0.00.000.00</t>
  </si>
  <si>
    <t>710407390000000</t>
  </si>
  <si>
    <t>0.71.0.40.739.0.02.000.00</t>
  </si>
  <si>
    <t>710407390200000</t>
  </si>
  <si>
    <t>0.71.0.40.739.0.02.000.99</t>
  </si>
  <si>
    <t>710407390200099</t>
  </si>
  <si>
    <t>0.71.0.40.739.0.03.000.00</t>
  </si>
  <si>
    <t>710407390300000</t>
  </si>
  <si>
    <t>0.71.0.40.739.0.03.000.99</t>
  </si>
  <si>
    <t>710407390300099</t>
  </si>
  <si>
    <t>0.71.0.40.739.0.04.000.00</t>
  </si>
  <si>
    <t>710407390400000</t>
  </si>
  <si>
    <t>0.71.0.40.739.0.04.000.99</t>
  </si>
  <si>
    <t>710407390400099</t>
  </si>
  <si>
    <t>0.71.0.40.739.0.06.000.00</t>
  </si>
  <si>
    <t>710407390600000</t>
  </si>
  <si>
    <t>0.71.0.40.739.0.06.000.99</t>
  </si>
  <si>
    <t>710407390600099</t>
  </si>
  <si>
    <t>0.71.0.40.739.0.08.000.00</t>
  </si>
  <si>
    <t>710407390800000</t>
  </si>
  <si>
    <t>0.71.0.40.739.0.08.000.99</t>
  </si>
  <si>
    <t>710407390800099</t>
  </si>
  <si>
    <t>0.71.0.40.741.0.00.000.00</t>
  </si>
  <si>
    <t>710407410000000</t>
  </si>
  <si>
    <t>0.71.0.40.741.0.04.000.00</t>
  </si>
  <si>
    <t>710407410400000</t>
  </si>
  <si>
    <t>0.71.0.40.741.0.04.000.99</t>
  </si>
  <si>
    <t>710407410400099</t>
  </si>
  <si>
    <t>0.71.0.50.000.0.00.000.00</t>
  </si>
  <si>
    <t>710500000000000</t>
  </si>
  <si>
    <t>0.71.0.50.743.0.00.000.00</t>
  </si>
  <si>
    <t>710507430000000</t>
  </si>
  <si>
    <t>0.71.0.50.743.0.02.000.00</t>
  </si>
  <si>
    <t>710507430200000</t>
  </si>
  <si>
    <t>0.71.0.50.743.0.02.010.98</t>
  </si>
  <si>
    <t>710507430201098</t>
  </si>
  <si>
    <t>0.71.0.50.743.0.02.010.99</t>
  </si>
  <si>
    <t>710507430201099</t>
  </si>
  <si>
    <t>0.71.0.50.743.0.02.020.99</t>
  </si>
  <si>
    <t>710507430202099</t>
  </si>
  <si>
    <t>0.71.0.50.743.0.04.000.00</t>
  </si>
  <si>
    <t>710507430400000</t>
  </si>
  <si>
    <t>0.71.0.50.743.0.04.001.98</t>
  </si>
  <si>
    <t>710507430400198</t>
  </si>
  <si>
    <t>0.71.0.50.743.0.04.001.99</t>
  </si>
  <si>
    <t>710507430400199</t>
  </si>
  <si>
    <t>0.71.0.50.743.0.05.000.00</t>
  </si>
  <si>
    <t>710507430500000</t>
  </si>
  <si>
    <t>0.71.0.50.743.0.05.000.99</t>
  </si>
  <si>
    <t>710507430500099</t>
  </si>
  <si>
    <t>0.71.0.50.743.0.06.000.00</t>
  </si>
  <si>
    <t>710507430600000</t>
  </si>
  <si>
    <t>0.71.0.50.743.0.06.000.99</t>
  </si>
  <si>
    <t>710507430600099</t>
  </si>
  <si>
    <t>0.71.0.50.743.0.07.000.00</t>
  </si>
  <si>
    <t>710507430700000</t>
  </si>
  <si>
    <t>0.71.0.50.743.0.07.000.98</t>
  </si>
  <si>
    <t>710507430700098</t>
  </si>
  <si>
    <t>0.71.0.50.743.0.07.000.99</t>
  </si>
  <si>
    <t>710507430700099</t>
  </si>
  <si>
    <t>0.71.0.50.747.0.00.000.00</t>
  </si>
  <si>
    <t>710507470000000</t>
  </si>
  <si>
    <t>0.71.0.50.747.0.01.000.00</t>
  </si>
  <si>
    <t>710507470100000</t>
  </si>
  <si>
    <t>0.71.0.50.747.0.01.000.99</t>
  </si>
  <si>
    <t>710507470100099</t>
  </si>
  <si>
    <t>0.72.0.00.000.0.00.000.00</t>
  </si>
  <si>
    <t>720000000000000</t>
  </si>
  <si>
    <t>0.72.0.10.000.0.00.000.00</t>
  </si>
  <si>
    <t>720100000000000</t>
  </si>
  <si>
    <t>0.72.0.10.755.0.00.000.00</t>
  </si>
  <si>
    <t>720107550000000</t>
  </si>
  <si>
    <t>0.72.0.10.755.0.02.000.00</t>
  </si>
  <si>
    <t>720107550200000</t>
  </si>
  <si>
    <t>0.72.0.10.755.0.02.020.98</t>
  </si>
  <si>
    <t>720107550202098</t>
  </si>
  <si>
    <t>0.72.0.10.757.0.00.000.00</t>
  </si>
  <si>
    <t>720107570000000</t>
  </si>
  <si>
    <t>0.72.0.10.757.0.02.000.00</t>
  </si>
  <si>
    <t>720107570200000</t>
  </si>
  <si>
    <t>0.72.0.10.757.0.02.000.98</t>
  </si>
  <si>
    <t>720107570200098</t>
  </si>
  <si>
    <t>0.72.0.10.757.0.02.000.99</t>
  </si>
  <si>
    <t>720107570200099</t>
  </si>
  <si>
    <t>0.72.0.10.757.0.02.010.99</t>
  </si>
  <si>
    <t>720107570201099</t>
  </si>
  <si>
    <t>0.73.0.00.000.0.00.000.00</t>
  </si>
  <si>
    <t>730000000000000</t>
  </si>
  <si>
    <t>0.73.0.10.000.0.00.000.00</t>
  </si>
  <si>
    <t>730100000000000</t>
  </si>
  <si>
    <t>0.73.0.10.759.0.00.000.00</t>
  </si>
  <si>
    <t>730107590000000</t>
  </si>
  <si>
    <t>0.73.0.10.759.0.02.000.00</t>
  </si>
  <si>
    <t>730107590200000</t>
  </si>
  <si>
    <t>0.73.0.10.759.0.02.010.99</t>
  </si>
  <si>
    <t>730107590201099</t>
  </si>
  <si>
    <t>0.73.0.10.759.0.04.000.00</t>
  </si>
  <si>
    <t>730107590400000</t>
  </si>
  <si>
    <t>0.73.0.10.759.0.04.000.99</t>
  </si>
  <si>
    <t>730107590400099</t>
  </si>
  <si>
    <t>0.73.0.10.759.0.06.000.00</t>
  </si>
  <si>
    <t>730107590600000</t>
  </si>
  <si>
    <t>0.73.0.10.759.0.06.000.99</t>
  </si>
  <si>
    <t>730107590600099</t>
  </si>
  <si>
    <t>0.73.0.10.759.0.08.000.00</t>
  </si>
  <si>
    <t>730107590800000</t>
  </si>
  <si>
    <t>0.73.0.10.759.0.08.000.99</t>
  </si>
  <si>
    <t>730107590800099</t>
  </si>
  <si>
    <t>0.73.0.10.759.0.12.000.00</t>
  </si>
  <si>
    <t>730107591200000</t>
  </si>
  <si>
    <t>0.73.0.10.759.0.12.000.99</t>
  </si>
  <si>
    <t>730107591200099</t>
  </si>
  <si>
    <t>0.73.0.10.759.0.14.000.00</t>
  </si>
  <si>
    <t>730107591400000</t>
  </si>
  <si>
    <t>0.73.0.10.759.0.14.020.99</t>
  </si>
  <si>
    <t>730107591402099</t>
  </si>
  <si>
    <t>0.73.0.10.759.0.14.060.99</t>
  </si>
  <si>
    <t>730107591406099</t>
  </si>
  <si>
    <t>0.73.0.10.759.0.16.000.00</t>
  </si>
  <si>
    <t>730107591600000</t>
  </si>
  <si>
    <t>0.73.0.10.759.0.16.010.98</t>
  </si>
  <si>
    <t>730107591601098</t>
  </si>
  <si>
    <t>0.73.0.10.759.0.16.010.99</t>
  </si>
  <si>
    <t>730107591601099</t>
  </si>
  <si>
    <t>0.73.0.10.759.0.16.015.99</t>
  </si>
  <si>
    <t>730107591601599</t>
  </si>
  <si>
    <t>0.73.0.10.759.0.18.000.00</t>
  </si>
  <si>
    <t>730107591800000</t>
  </si>
  <si>
    <t>0.73.0.10.759.0.18.025.99</t>
  </si>
  <si>
    <t>730107591802599</t>
  </si>
  <si>
    <t>0.73.0.10.759.0.20.000.00</t>
  </si>
  <si>
    <t>730107592000000</t>
  </si>
  <si>
    <t>0.73.0.10.759.0.20.020.99</t>
  </si>
  <si>
    <t>730107592002099</t>
  </si>
  <si>
    <t>0.73.0.10.759.0.22.000.00</t>
  </si>
  <si>
    <t>730107592200000</t>
  </si>
  <si>
    <t>0.73.0.10.759.0.22.010.99</t>
  </si>
  <si>
    <t>730107592201099</t>
  </si>
  <si>
    <t>0.73.0.10.759.0.22.020.99</t>
  </si>
  <si>
    <t>730107592202099</t>
  </si>
  <si>
    <t>0.73.0.10.759.0.22.040.99</t>
  </si>
  <si>
    <t>730107592204099</t>
  </si>
  <si>
    <t>0.73.0.10.761.0.00.000.00</t>
  </si>
  <si>
    <t>730107610000000</t>
  </si>
  <si>
    <t>0.73.0.10.761.0.02.000.00</t>
  </si>
  <si>
    <t>730107610200000</t>
  </si>
  <si>
    <t>0.73.0.10.761.0.02.010.98</t>
  </si>
  <si>
    <t>730107610201098</t>
  </si>
  <si>
    <t>0.73.0.10.761.0.02.010.99</t>
  </si>
  <si>
    <t>730107610201099</t>
  </si>
  <si>
    <t>0.73.0.10.763.0.00.000.00</t>
  </si>
  <si>
    <t>730107630000000</t>
  </si>
  <si>
    <t>0.73.0.10.763.0.02.000.00</t>
  </si>
  <si>
    <t>730107630200000</t>
  </si>
  <si>
    <t>0.73.0.10.763.0.02.010.99</t>
  </si>
  <si>
    <t>730107630201099</t>
  </si>
  <si>
    <t>0.73.0.10.763.0.04.000.00</t>
  </si>
  <si>
    <t>730107630400000</t>
  </si>
  <si>
    <t>0.73.0.10.763.0.04.020.99</t>
  </si>
  <si>
    <t>730107630402099</t>
  </si>
  <si>
    <t>0.73.0.10.763.0.06.000.00</t>
  </si>
  <si>
    <t>730107630600000</t>
  </si>
  <si>
    <t>0.73.0.10.763.0.06.000.99</t>
  </si>
  <si>
    <t>730107630600099</t>
  </si>
  <si>
    <t>0.73.0.10.763.0.10.000.00</t>
  </si>
  <si>
    <t>730107631000000</t>
  </si>
  <si>
    <t>0.73.0.10.763.0.10.000.99</t>
  </si>
  <si>
    <t>730107631000099</t>
  </si>
  <si>
    <t>0.73.0.10.767.0.00.000.00</t>
  </si>
  <si>
    <t>730107670000000</t>
  </si>
  <si>
    <t>0.73.0.10.767.0.04.000.00</t>
  </si>
  <si>
    <t>730107670400000</t>
  </si>
  <si>
    <t>0.73.0.10.767.0.04.000.99</t>
  </si>
  <si>
    <t>730107670400099</t>
  </si>
  <si>
    <t>0.73.0.10.767.0.06.000.00</t>
  </si>
  <si>
    <t>730107670600000</t>
  </si>
  <si>
    <t>0.73.0.10.769.0.00.000.00</t>
  </si>
  <si>
    <t>730107690000000</t>
  </si>
  <si>
    <t>0.73.0.10.769.0.06.000.00</t>
  </si>
  <si>
    <t>730107690600000</t>
  </si>
  <si>
    <t>0.73.0.10.769.0.06.000.99</t>
  </si>
  <si>
    <t>730107690600099</t>
  </si>
  <si>
    <t>0.73.0.10.769.0.10.000.00</t>
  </si>
  <si>
    <t>730107691000000</t>
  </si>
  <si>
    <t>0.73.0.10.769.0.10.010.99</t>
  </si>
  <si>
    <t>730107691001099</t>
  </si>
  <si>
    <t>0.73.0.10.769.0.16.000.00</t>
  </si>
  <si>
    <t>730107691600000</t>
  </si>
  <si>
    <t>0.73.0.10.769.0.16.000.99</t>
  </si>
  <si>
    <t>730107691600099</t>
  </si>
  <si>
    <t>0.73.0.10.771.0.00.000.00</t>
  </si>
  <si>
    <t>730107710000000</t>
  </si>
  <si>
    <t>0.73.0.10.771.0.02.000.00</t>
  </si>
  <si>
    <t>730107710200000</t>
  </si>
  <si>
    <t>0.73.0.10.771.0.02.000.98</t>
  </si>
  <si>
    <t>730107710200098</t>
  </si>
  <si>
    <t>0.73.0.10.771.0.02.000.99</t>
  </si>
  <si>
    <t>730107710200099</t>
  </si>
  <si>
    <t>0.73.0.10.771.0.02.010.98</t>
  </si>
  <si>
    <t>730107710201098</t>
  </si>
  <si>
    <t>0.73.0.10.771.0.04.000.00</t>
  </si>
  <si>
    <t>730107710400000</t>
  </si>
  <si>
    <t>0.73.0.10.771.0.04.000.98</t>
  </si>
  <si>
    <t>730107710400098</t>
  </si>
  <si>
    <t>0.73.0.10.771.0.04.000.99</t>
  </si>
  <si>
    <t>730107710400099</t>
  </si>
  <si>
    <t>0.73.0.10.771.0.06.000.00</t>
  </si>
  <si>
    <t>730107710600000</t>
  </si>
  <si>
    <t>0.73.0.10.771.0.06.000.99</t>
  </si>
  <si>
    <t>730107710600099</t>
  </si>
  <si>
    <t>0.73.0.10.771.0.08.000.00</t>
  </si>
  <si>
    <t>730107710800000</t>
  </si>
  <si>
    <t>0.73.0.10.771.0.08.000.98</t>
  </si>
  <si>
    <t>730107710800098</t>
  </si>
  <si>
    <t>0.73.0.10.771.0.08.000.99</t>
  </si>
  <si>
    <t>730107710800099</t>
  </si>
  <si>
    <t>0.73.0.10.771.0.08.010.99</t>
  </si>
  <si>
    <t>730107710801099</t>
  </si>
  <si>
    <t>0.73.0.10.771.0.08.050.98</t>
  </si>
  <si>
    <t>730107710805098</t>
  </si>
  <si>
    <t>0.73.0.10.771.0.08.050.99</t>
  </si>
  <si>
    <t>730107710805099</t>
  </si>
  <si>
    <t>0.73.0.10.771.0.12.000.00</t>
  </si>
  <si>
    <t>730107711200000</t>
  </si>
  <si>
    <t>0.73.0.10.771.0.12.000.99</t>
  </si>
  <si>
    <t>730107711200099</t>
  </si>
  <si>
    <t>0.73.0.10.771.0.14.000.00</t>
  </si>
  <si>
    <t>730107711400000</t>
  </si>
  <si>
    <t>0.73.0.10.771.0.14.000.99</t>
  </si>
  <si>
    <t>730107711400099</t>
  </si>
  <si>
    <t>0.73.0.10.771.0.16.000.00</t>
  </si>
  <si>
    <t>730107711600000</t>
  </si>
  <si>
    <t>0.73.0.10.771.0.16.000.98</t>
  </si>
  <si>
    <t>730107711600098</t>
  </si>
  <si>
    <t>0.73.0.10.771.0.16.000.99</t>
  </si>
  <si>
    <t>730107711600099</t>
  </si>
  <si>
    <t>0.73.0.10.771.0.18.000.00</t>
  </si>
  <si>
    <t>730107711800000</t>
  </si>
  <si>
    <t>0.73.0.10.771.0.18.000.99</t>
  </si>
  <si>
    <t>730107711800099</t>
  </si>
  <si>
    <t>0.73.0.10.771.0.20.000.00</t>
  </si>
  <si>
    <t>730107712000000</t>
  </si>
  <si>
    <t>0.73.0.10.771.0.20.000.99</t>
  </si>
  <si>
    <t>730107712000099</t>
  </si>
  <si>
    <t>0.73.0.10.771.0.20.010.99</t>
  </si>
  <si>
    <t>730107712001099</t>
  </si>
  <si>
    <t>0.73.0.10.771.0.20.015.99</t>
  </si>
  <si>
    <t>730107712001599</t>
  </si>
  <si>
    <t>0.73.0.10.771.0.20.020.98</t>
  </si>
  <si>
    <t>730107712002098</t>
  </si>
  <si>
    <t>0.73.0.10.771.0.20.020.99</t>
  </si>
  <si>
    <t>730107712002099</t>
  </si>
  <si>
    <t>0.73.0.10.771.0.20.030.99</t>
  </si>
  <si>
    <t>730107712003099</t>
  </si>
  <si>
    <t>0.73.0.10.771.0.22.000.00</t>
  </si>
  <si>
    <t>730107712200000</t>
  </si>
  <si>
    <t>0.73.0.10.771.0.22.000.99</t>
  </si>
  <si>
    <t>730107712200099</t>
  </si>
  <si>
    <t>0.73.0.10.771.0.26.000.00</t>
  </si>
  <si>
    <t>730107712600000</t>
  </si>
  <si>
    <t>0.73.0.10.771.0.26.000.98</t>
  </si>
  <si>
    <t>730107712600098</t>
  </si>
  <si>
    <t>0.73.0.10.771.0.26.000.99</t>
  </si>
  <si>
    <t>730107712600099</t>
  </si>
  <si>
    <t>0.73.0.10.771.0.28.000.00</t>
  </si>
  <si>
    <t>730107712800000</t>
  </si>
  <si>
    <t>0.73.0.10.771.0.28.010.99</t>
  </si>
  <si>
    <t>730107712801099</t>
  </si>
  <si>
    <t>0.73.0.10.771.0.28.030.99</t>
  </si>
  <si>
    <t>730107712803099</t>
  </si>
  <si>
    <t>0.73.0.10.771.0.30.000.00</t>
  </si>
  <si>
    <t>730107713000000</t>
  </si>
  <si>
    <t>0.73.0.10.771.0.30.000.99</t>
  </si>
  <si>
    <t>730107713000099</t>
  </si>
  <si>
    <t>0.73.0.10.771.0.32.000.00</t>
  </si>
  <si>
    <t>730107713200000</t>
  </si>
  <si>
    <t>0.73.0.10.771.0.32.010.99</t>
  </si>
  <si>
    <t>730107713201099</t>
  </si>
  <si>
    <t>0.73.0.10.771.0.32.020.99</t>
  </si>
  <si>
    <t>730107713202099</t>
  </si>
  <si>
    <t>0.73.0.10.771.0.32.030.99</t>
  </si>
  <si>
    <t>730107713203099</t>
  </si>
  <si>
    <t>0.73.0.10.771.0.36.000.00</t>
  </si>
  <si>
    <t>730107713600000</t>
  </si>
  <si>
    <t>0.73.0.10.771.0.36.000.99</t>
  </si>
  <si>
    <t>730107713600099</t>
  </si>
  <si>
    <t>0.73.0.10.771.0.40.000.00</t>
  </si>
  <si>
    <t>730107714000000</t>
  </si>
  <si>
    <t>0.73.0.10.771.0.40.000.98</t>
  </si>
  <si>
    <t>730107714000098</t>
  </si>
  <si>
    <t>0.73.0.10.771.0.42.000.00</t>
  </si>
  <si>
    <t>730107714200000</t>
  </si>
  <si>
    <t>0.73.0.10.771.0.42.000.99</t>
  </si>
  <si>
    <t>730107714200099</t>
  </si>
  <si>
    <t>0.73.0.10.771.0.44.000.00</t>
  </si>
  <si>
    <t>730107714400000</t>
  </si>
  <si>
    <t>0.73.0.10.771.0.44.020.98</t>
  </si>
  <si>
    <t>730107714402098</t>
  </si>
  <si>
    <t>0.73.0.10.771.0.44.020.99</t>
  </si>
  <si>
    <t>730107714402099</t>
  </si>
  <si>
    <t>0.73.0.10.771.0.44.030.99</t>
  </si>
  <si>
    <t>730107714403099</t>
  </si>
  <si>
    <t>0.73.0.10.771.0.44.070.99</t>
  </si>
  <si>
    <t>730107714407099</t>
  </si>
  <si>
    <t>0.73.0.10.771.0.44.080.99</t>
  </si>
  <si>
    <t>730107714408099</t>
  </si>
  <si>
    <t>0.73.0.10.771.0.44.090.99</t>
  </si>
  <si>
    <t>730107714409099</t>
  </si>
  <si>
    <t>0.73.0.10.771.0.44.130.99</t>
  </si>
  <si>
    <t>730107714413099</t>
  </si>
  <si>
    <t>0.73.0.10.771.0.44.140.99</t>
  </si>
  <si>
    <t>730107714414099</t>
  </si>
  <si>
    <t>0.73.0.10.771.0.44.150.99</t>
  </si>
  <si>
    <t>730107714415099</t>
  </si>
  <si>
    <t>0.73.0.10.771.0.44.160.99</t>
  </si>
  <si>
    <t>730107714416099</t>
  </si>
  <si>
    <t>0.73.0.10.771.0.44.170.98</t>
  </si>
  <si>
    <t>730107714417098</t>
  </si>
  <si>
    <t>0.73.0.10.771.0.44.170.99</t>
  </si>
  <si>
    <t>730107714417099</t>
  </si>
  <si>
    <t>0.73.0.10.771.0.44.190.99</t>
  </si>
  <si>
    <t>730107714419099</t>
  </si>
  <si>
    <t>0.73.0.10.771.0.44.200.99</t>
  </si>
  <si>
    <t>730107714420099</t>
  </si>
  <si>
    <t>0.73.0.10.771.0.44.210.99</t>
  </si>
  <si>
    <t>730107714421099</t>
  </si>
  <si>
    <t>0.73.0.10.771.0.44.230.98</t>
  </si>
  <si>
    <t>730107714423098</t>
  </si>
  <si>
    <t>0.73.0.10.771.0.44.230.99</t>
  </si>
  <si>
    <t>730107714423099</t>
  </si>
  <si>
    <t>0.73.0.10.771.0.44.240.99</t>
  </si>
  <si>
    <t>730107714424099</t>
  </si>
  <si>
    <t>0.73.0.10.771.0.44.250.98</t>
  </si>
  <si>
    <t>730107714425098</t>
  </si>
  <si>
    <t>0.73.0.10.771.0.44.250.99</t>
  </si>
  <si>
    <t>730107714425099</t>
  </si>
  <si>
    <t>0.73.0.10.771.0.44.270.99</t>
  </si>
  <si>
    <t>730107714427099</t>
  </si>
  <si>
    <t>0.73.0.10.771.0.44.280.98</t>
  </si>
  <si>
    <t>730107714428098</t>
  </si>
  <si>
    <t>0.73.0.10.771.0.44.360.99</t>
  </si>
  <si>
    <t>730107714436099</t>
  </si>
  <si>
    <t>0.73.0.10.771.0.44.400.99</t>
  </si>
  <si>
    <t>730107714440099</t>
  </si>
  <si>
    <t>0.73.0.10.771.0.44.419.98</t>
  </si>
  <si>
    <t>730107714441998</t>
  </si>
  <si>
    <t>0.73.0.10.771.0.44.440.98</t>
  </si>
  <si>
    <t>730107714444098</t>
  </si>
  <si>
    <t>0.73.0.10.771.0.44.452.99</t>
  </si>
  <si>
    <t>730107714445299</t>
  </si>
  <si>
    <t>0.73.0.10.771.0.44.456.99</t>
  </si>
  <si>
    <t>730107714445699</t>
  </si>
  <si>
    <t>0.73.0.10.771.0.44.458.99</t>
  </si>
  <si>
    <t>730107714445899</t>
  </si>
  <si>
    <t>0.73.0.10.771.0.44.459.99</t>
  </si>
  <si>
    <t>730107714445999</t>
  </si>
  <si>
    <t>0.73.0.10.771.0.44.461.99</t>
  </si>
  <si>
    <t>730107714446199</t>
  </si>
  <si>
    <t>0.73.0.10.771.0.46.000.00</t>
  </si>
  <si>
    <t>730107714600000</t>
  </si>
  <si>
    <t>0.73.0.10.771.0.46.000.98</t>
  </si>
  <si>
    <t>730107714600098</t>
  </si>
  <si>
    <t>0.73.0.10.771.0.46.000.99</t>
  </si>
  <si>
    <t>730107714600099</t>
  </si>
  <si>
    <t>0.73.0.10.773.0.00.000.00</t>
  </si>
  <si>
    <t>730107730000000</t>
  </si>
  <si>
    <t>0.73.0.10.773.0.02.000.00</t>
  </si>
  <si>
    <t>730107730200000</t>
  </si>
  <si>
    <t>0.73.0.10.773.0.02.010.99</t>
  </si>
  <si>
    <t>730107730201099</t>
  </si>
  <si>
    <t>0.73.0.10.773.0.04.000.00</t>
  </si>
  <si>
    <t>730107730400000</t>
  </si>
  <si>
    <t>0.73.0.10.773.0.04.030.99</t>
  </si>
  <si>
    <t>730107730403099</t>
  </si>
  <si>
    <t>0.73.0.10.773.0.04.040.99</t>
  </si>
  <si>
    <t>730107730404099</t>
  </si>
  <si>
    <t>0.73.0.10.775.0.00.000.00</t>
  </si>
  <si>
    <t>730107750000000</t>
  </si>
  <si>
    <t>0.73.0.10.775.0.02.000.00</t>
  </si>
  <si>
    <t>730107750200000</t>
  </si>
  <si>
    <t>0.73.0.10.775.0.02.000.99</t>
  </si>
  <si>
    <t>730107750200099</t>
  </si>
  <si>
    <t>0.73.0.20.000.0.00.000.00</t>
  </si>
  <si>
    <t>730200000000000</t>
  </si>
  <si>
    <t>0.73.0.20.779.0.00.000.00</t>
  </si>
  <si>
    <t>730207790000000</t>
  </si>
  <si>
    <t>0.73.0.20.779.0.04.000.00</t>
  </si>
  <si>
    <t>730207790400000</t>
  </si>
  <si>
    <t>0.73.0.20.779.0.04.000.99</t>
  </si>
  <si>
    <t>730207790400099</t>
  </si>
  <si>
    <t>0.73.0.20.779.0.06.000.00</t>
  </si>
  <si>
    <t>730207790600000</t>
  </si>
  <si>
    <t>0.73.0.20.779.0.06.000.99</t>
  </si>
  <si>
    <t>730207790600099</t>
  </si>
  <si>
    <t>0.73.0.20.781.0.00.000.00</t>
  </si>
  <si>
    <t>730207810000000</t>
  </si>
  <si>
    <t>0.73.0.20.781.0.02.000.00</t>
  </si>
  <si>
    <t>730207810200000</t>
  </si>
  <si>
    <t>0.73.0.20.781.0.02.000.99</t>
  </si>
  <si>
    <t>730207810200099</t>
  </si>
  <si>
    <t>0.73.0.20.781.0.04.000.00</t>
  </si>
  <si>
    <t>730207810400000</t>
  </si>
  <si>
    <t>0.73.0.20.781.0.04.000.99</t>
  </si>
  <si>
    <t>730207810400099</t>
  </si>
  <si>
    <t>0.74.0.00.000.0.00.000.00</t>
  </si>
  <si>
    <t>740000000000000</t>
  </si>
  <si>
    <t>0.74.0.10.000.0.00.000.00</t>
  </si>
  <si>
    <t>740100000000000</t>
  </si>
  <si>
    <t>0.74.0.10.789.0.00.000.00</t>
  </si>
  <si>
    <t>740107890000000</t>
  </si>
  <si>
    <t>0.74.0.10.789.0.01.000.00</t>
  </si>
  <si>
    <t>740107890100000</t>
  </si>
  <si>
    <t>0.74.0.10.789.0.01.000.99</t>
  </si>
  <si>
    <t>740107890100099</t>
  </si>
  <si>
    <t>0.74.0.10.793.0.00.000.00</t>
  </si>
  <si>
    <t>740107930000000</t>
  </si>
  <si>
    <t>0.74.0.10.793.0.01.000.00</t>
  </si>
  <si>
    <t>740107930100000</t>
  </si>
  <si>
    <t>0.74.0.10.793.0.01.010.99</t>
  </si>
  <si>
    <t>740107930101099</t>
  </si>
  <si>
    <t>0.75.0.00.000.0.00.000.00</t>
  </si>
  <si>
    <t>750000000000000</t>
  </si>
  <si>
    <t>0.75.0.10.000.0.00.000.00</t>
  </si>
  <si>
    <t>750100000000000</t>
  </si>
  <si>
    <t>0.75.0.10.795.0.00.000.00</t>
  </si>
  <si>
    <t>750107950000000</t>
  </si>
  <si>
    <t>0.75.0.10.795.0.06.000.00</t>
  </si>
  <si>
    <t>750107950600000</t>
  </si>
  <si>
    <t>0.75.0.10.795.0.06.000.98</t>
  </si>
  <si>
    <t>750107950600098</t>
  </si>
  <si>
    <t>0.75.0.10.795.0.06.000.99</t>
  </si>
  <si>
    <t>750107950600099</t>
  </si>
  <si>
    <t>Citibank N.A.</t>
  </si>
  <si>
    <t>Banco Itau Paraguay S.A.</t>
  </si>
  <si>
    <t>0.11.1.20.111.1.04.001.99</t>
  </si>
  <si>
    <t>111201110400199</t>
  </si>
  <si>
    <t>Cheques p/ Compensar - Bcos. Privados del Pais 48 Hs</t>
  </si>
  <si>
    <t>0.11.1.20.113.1.28.000.00</t>
  </si>
  <si>
    <t>111201132800000</t>
  </si>
  <si>
    <t>Operaciones Pendientes de Compensacion - Atm</t>
  </si>
  <si>
    <t>0.13.7.10.131.7.06.000.99</t>
  </si>
  <si>
    <t>137101310600099</t>
  </si>
  <si>
    <t>0.13.0.10.131.0.12.000.00</t>
  </si>
  <si>
    <t>130101311200000</t>
  </si>
  <si>
    <t>0.13.7.10.131.7.12.000.99</t>
  </si>
  <si>
    <t>137101311200099</t>
  </si>
  <si>
    <t>Cooperativa Ahorro y Creditos</t>
  </si>
  <si>
    <t>0.13.0.10.131.0.24.000.00</t>
  </si>
  <si>
    <t>130101312400000</t>
  </si>
  <si>
    <t>0.13.0.10.131.0.24.000.01</t>
  </si>
  <si>
    <t>130101312400001</t>
  </si>
  <si>
    <t>0.13.8.10.131.8.24.000.01</t>
  </si>
  <si>
    <t>138101312400001</t>
  </si>
  <si>
    <t>Cooperativas de Producción</t>
  </si>
  <si>
    <t>0.13.0.10.141.0.00.000.00</t>
  </si>
  <si>
    <t>130101410000000</t>
  </si>
  <si>
    <t>(Prevision para Deudores Incobrables - Colocaciones)</t>
  </si>
  <si>
    <t>0.14.5.10.173.5.04.000.99</t>
  </si>
  <si>
    <t>145101730400099</t>
  </si>
  <si>
    <t>0.14.8.10.173.8.10.000.01</t>
  </si>
  <si>
    <t>148101731000001</t>
  </si>
  <si>
    <t>0.14.8.80.229.8.82.000.99</t>
  </si>
  <si>
    <t>148802298200099</t>
  </si>
  <si>
    <t>0.15.0.10.245.0.06.000.00</t>
  </si>
  <si>
    <t>150102450600000</t>
  </si>
  <si>
    <t>0.15.0.10.245.0.06.000.99</t>
  </si>
  <si>
    <t>150102450600099</t>
  </si>
  <si>
    <t>Cuentas a Cobrar</t>
  </si>
  <si>
    <t>0.15.0.10.257.0.02.002.99</t>
  </si>
  <si>
    <t>150102570200299</t>
  </si>
  <si>
    <t>0.15.0.10.257.0.02.015.99</t>
  </si>
  <si>
    <t>150102570201599</t>
  </si>
  <si>
    <t>Creditos Diversos Valuacion en Suspenso</t>
  </si>
  <si>
    <t>0.16.0.10.265.0.02.055.01</t>
  </si>
  <si>
    <t>160102650205501</t>
  </si>
  <si>
    <t>0.16.0.10.269.0.02.010.01</t>
  </si>
  <si>
    <t>160102690201001</t>
  </si>
  <si>
    <t>0.16.0.30.275.0.08.000.00</t>
  </si>
  <si>
    <t>160302750800000</t>
  </si>
  <si>
    <t>Medida Excepcional de Apoyo Em. Bcp - Créditos Nuevos</t>
  </si>
  <si>
    <t>Bonos Corporativos Sector Privado</t>
  </si>
  <si>
    <t>0.19.0.20.345.0.02.010.01</t>
  </si>
  <si>
    <t>190203450201001</t>
  </si>
  <si>
    <t>0.21.0.10.102.0.00.000.00</t>
  </si>
  <si>
    <t>210101020000000</t>
  </si>
  <si>
    <t>Depositos a la Vista de Otras Instituciones Financieras</t>
  </si>
  <si>
    <t>0.21.0.10.102.0.04.000.00</t>
  </si>
  <si>
    <t>210101020400000</t>
  </si>
  <si>
    <t>0.21.0.10.102.0.04.010.99</t>
  </si>
  <si>
    <t>210101020401099</t>
  </si>
  <si>
    <t>0.21.1.10.102.1.04.010.99</t>
  </si>
  <si>
    <t>211101020401099</t>
  </si>
  <si>
    <t>Bancos Privados del Pais - sin Cargos Financieros</t>
  </si>
  <si>
    <t>0.21.0.10.102.0.12.000.00</t>
  </si>
  <si>
    <t>210101021200000</t>
  </si>
  <si>
    <t>0.21.1.10.102.1.12.000.01</t>
  </si>
  <si>
    <t>211101021200001</t>
  </si>
  <si>
    <t>0.21.1.10.102.1.12.000.99</t>
  </si>
  <si>
    <t>211101021200099</t>
  </si>
  <si>
    <t>0.21.0.10.102.0.20.000.00</t>
  </si>
  <si>
    <t>210101022000000</t>
  </si>
  <si>
    <t>0.21.1.10.102.1.20.000.01</t>
  </si>
  <si>
    <t>211101022000001</t>
  </si>
  <si>
    <t>0.21.1.10.102.1.20.000.99</t>
  </si>
  <si>
    <t>211101022000099</t>
  </si>
  <si>
    <t>0.21.0.10.102.0.26.000.00</t>
  </si>
  <si>
    <t>210101022600000</t>
  </si>
  <si>
    <t>0.21.1.10.102.1.26.000.01</t>
  </si>
  <si>
    <t>211101022600001</t>
  </si>
  <si>
    <t>0.21.1.10.102.1.26.000.99</t>
  </si>
  <si>
    <t>211101022600099</t>
  </si>
  <si>
    <t>0.21.0.10.196.0.00.000.00</t>
  </si>
  <si>
    <t>210101960000000</t>
  </si>
  <si>
    <t>Dep.a la Vista de Inst.Financ.Combinados con Cta.Cte.</t>
  </si>
  <si>
    <t>0.21.1.10.196.1.12.000.01</t>
  </si>
  <si>
    <t>211101961200001</t>
  </si>
  <si>
    <t>0.21.1.10.196.1.20.000.99</t>
  </si>
  <si>
    <t>211101962000099</t>
  </si>
  <si>
    <t>0.21.1.10.284.1.24.000.01</t>
  </si>
  <si>
    <t>211102842400001</t>
  </si>
  <si>
    <t>Empresas Bancarias en el Pais Usd</t>
  </si>
  <si>
    <t>0.21.8.10.306.8.04.000.01</t>
  </si>
  <si>
    <t>218103060400001</t>
  </si>
  <si>
    <t>0.21.8.10.306.8.04.000.99</t>
  </si>
  <si>
    <t>218103060400099</t>
  </si>
  <si>
    <t>0.21.0.10.306.0.20.000.00</t>
  </si>
  <si>
    <t>210103062000000</t>
  </si>
  <si>
    <t>Empresas de Seguro Gs</t>
  </si>
  <si>
    <t>0.21.7.10.306.7.20.000.01</t>
  </si>
  <si>
    <t>217103062000001</t>
  </si>
  <si>
    <t>Empresas de Seguro Usd</t>
  </si>
  <si>
    <t>0.21.8.10.306.8.20.000.01</t>
  </si>
  <si>
    <t>218103062000001</t>
  </si>
  <si>
    <t>0.21.7.10.306.7.20.000.99</t>
  </si>
  <si>
    <t>217103062000099</t>
  </si>
  <si>
    <t>0.21.8.10.306.8.20.000.99</t>
  </si>
  <si>
    <t>218103062000099</t>
  </si>
  <si>
    <t>0.21.0.10.306.0.24.000.00</t>
  </si>
  <si>
    <t>210103062400000</t>
  </si>
  <si>
    <t>0.21.7.10.306.7.24.000.99</t>
  </si>
  <si>
    <t>217103062400099</t>
  </si>
  <si>
    <t>0.21.0.40.390.0.10.000.00</t>
  </si>
  <si>
    <t>210403901000000</t>
  </si>
  <si>
    <t>0.21.1.40.390.1.10.050.01</t>
  </si>
  <si>
    <t>211403901005001</t>
  </si>
  <si>
    <t>0.22.6.10.156.6.02.000.01</t>
  </si>
  <si>
    <t>226101560200001</t>
  </si>
  <si>
    <t>0.22.0.10.236.0.00.000.00</t>
  </si>
  <si>
    <t>220102360000000</t>
  </si>
  <si>
    <t>Dep.a la Vista Combinadas con Cta.Cte.</t>
  </si>
  <si>
    <t>0.22.1.10.236.1.02.000.01</t>
  </si>
  <si>
    <t>221102360200001</t>
  </si>
  <si>
    <t>Dep.a la Vista Combinadas con Cta.Cte. - Residente</t>
  </si>
  <si>
    <t>0.22.1.10.236.1.02.000.99</t>
  </si>
  <si>
    <t>221102360200099</t>
  </si>
  <si>
    <t>0.22.0.40.292.0.00.000.00</t>
  </si>
  <si>
    <t>220402920000000</t>
  </si>
  <si>
    <t>0.22.0.40.292.0.06.000.00</t>
  </si>
  <si>
    <t>220402920600000</t>
  </si>
  <si>
    <t>0.22.1.40.292.1.06.000.99</t>
  </si>
  <si>
    <t>221402920600099</t>
  </si>
  <si>
    <t>0.22.7.80.230.7.82.000.01</t>
  </si>
  <si>
    <t>227802308200001</t>
  </si>
  <si>
    <t>0.22.7.80.230.7.92.000.01</t>
  </si>
  <si>
    <t>227802309200001</t>
  </si>
  <si>
    <t>0.24.0.40.258.0.02.115.99</t>
  </si>
  <si>
    <t>240402580211599</t>
  </si>
  <si>
    <t>Devolucion Tarjeta Visa</t>
  </si>
  <si>
    <t>0.24.0.40.258.0.02.263.99</t>
  </si>
  <si>
    <t>240402580226399</t>
  </si>
  <si>
    <t>0.24.0.40.260.0.02.888.99</t>
  </si>
  <si>
    <t>240402600288899</t>
  </si>
  <si>
    <t>Oper.a Cancelar en It - Manual - Gs</t>
  </si>
  <si>
    <t>0.31.0.40.000.0.00.000.00</t>
  </si>
  <si>
    <t>310400000000000</t>
  </si>
  <si>
    <t>0.31.0.40.424.0.00.000.00</t>
  </si>
  <si>
    <t>310404240000000</t>
  </si>
  <si>
    <t>0.31.0.40.424.0.01.000.00</t>
  </si>
  <si>
    <t>310404240100000</t>
  </si>
  <si>
    <t>0.31.0.40.424.0.01.000.99</t>
  </si>
  <si>
    <t>310404240100099</t>
  </si>
  <si>
    <t>0.51.0.10.651.0.15.000.00</t>
  </si>
  <si>
    <t>510106511500000</t>
  </si>
  <si>
    <t>Warrants - Valor No Computable</t>
  </si>
  <si>
    <t>0.51.0.10.651.0.15.010.01</t>
  </si>
  <si>
    <t>510106511501001</t>
  </si>
  <si>
    <t>0.52.0.10.652.0.02.140.01</t>
  </si>
  <si>
    <t>520106520214001</t>
  </si>
  <si>
    <t>0.61.0.10.702.0.02.030.99</t>
  </si>
  <si>
    <t>610107020203099</t>
  </si>
  <si>
    <t>Interes por Prov. Fondos Suc. Agencia</t>
  </si>
  <si>
    <t>0.61.0.10.702.0.02.060.99</t>
  </si>
  <si>
    <t>610107020206099</t>
  </si>
  <si>
    <t>Intereses Cobrados Bonos Sector Privado</t>
  </si>
  <si>
    <t>0.61.0.30.752.0.02.000.98</t>
  </si>
  <si>
    <t>610307520200098</t>
  </si>
  <si>
    <t>0.61.0.80.772.0.02.020.99</t>
  </si>
  <si>
    <t>610807720202099</t>
  </si>
  <si>
    <t>Previsiones Desafectadas-Bienes Adjudicados</t>
  </si>
  <si>
    <t>0.62.0.10.776.0.02.020.99</t>
  </si>
  <si>
    <t>620107760202099</t>
  </si>
  <si>
    <t>Ganancia de Cambio del Incoming - Tc</t>
  </si>
  <si>
    <t>0.62.0.10.796.0.02.160.98</t>
  </si>
  <si>
    <t>620107960216098</t>
  </si>
  <si>
    <t>0.62.0.10.806.0.02.005.99</t>
  </si>
  <si>
    <t>620108060200599</t>
  </si>
  <si>
    <t>Comision por Uso Atm N/Banco</t>
  </si>
  <si>
    <t>0.62.0.10.806.0.02.090.98</t>
  </si>
  <si>
    <t>620108060209098</t>
  </si>
  <si>
    <t>0.63.0.30.818.0.02.015.99</t>
  </si>
  <si>
    <t>630308180201599</t>
  </si>
  <si>
    <t>Alquiler de Muebles y Utiles</t>
  </si>
  <si>
    <t>0.64.0.10.830.0.01.030.99</t>
  </si>
  <si>
    <t>640108300103099</t>
  </si>
  <si>
    <t>Ganancia por Venta de Equipos de Computacion</t>
  </si>
  <si>
    <t>0.65.0.10.834.0.02.000.00</t>
  </si>
  <si>
    <t>650108340200000</t>
  </si>
  <si>
    <t>Ganancias Financieras - Residentes</t>
  </si>
  <si>
    <t>0.65.0.10.834.0.02.000.98</t>
  </si>
  <si>
    <t>650108340200098</t>
  </si>
  <si>
    <t>0.65.0.10.834.0.02.000.99</t>
  </si>
  <si>
    <t>650108340200099</t>
  </si>
  <si>
    <t>0.65.0.10.834.0.04.000.00</t>
  </si>
  <si>
    <t>650108340400000</t>
  </si>
  <si>
    <t>Ganancias por Servicios - Residentes</t>
  </si>
  <si>
    <t>0.65.0.10.834.0.04.000.99</t>
  </si>
  <si>
    <t>650108340400099</t>
  </si>
  <si>
    <t>0.71.0.50.743.0.02.020.98</t>
  </si>
  <si>
    <t>710507430202098</t>
  </si>
  <si>
    <t>0.73.0.10.761.0.06.000.00</t>
  </si>
  <si>
    <t>730107610600000</t>
  </si>
  <si>
    <t>Bienes Inmuebles</t>
  </si>
  <si>
    <t>0.73.0.10.761.0.06.010.99</t>
  </si>
  <si>
    <t>730107610601099</t>
  </si>
  <si>
    <t>Seguros Bienes Inmuebles</t>
  </si>
  <si>
    <t>0.73.0.10.763.0.04.010.99</t>
  </si>
  <si>
    <t>730107630401099</t>
  </si>
  <si>
    <t>Depreciacion Maquinas y Equipos</t>
  </si>
  <si>
    <t>0.73.0.10.763.0.04.030.99</t>
  </si>
  <si>
    <t>730107630403099</t>
  </si>
  <si>
    <t>Depreciacion Instalaciones</t>
  </si>
  <si>
    <t>0.73.0.10.763.0.04.090.99</t>
  </si>
  <si>
    <t>730107630409099</t>
  </si>
  <si>
    <t>Depreciacion Carteleria</t>
  </si>
  <si>
    <t>0.73.0.10.767.0.06.000.99</t>
  </si>
  <si>
    <t>730107670600099</t>
  </si>
  <si>
    <t>0.73.0.10.771.0.18.010.99</t>
  </si>
  <si>
    <t>730107711801099</t>
  </si>
  <si>
    <t>Papeleria y Utiles de Escritorio</t>
  </si>
  <si>
    <t>0.73.0.10.771.0.20.010.98</t>
  </si>
  <si>
    <t>730107712001098</t>
  </si>
  <si>
    <t>0.73.0.10.771.0.32.020.98</t>
  </si>
  <si>
    <t>730107713202098</t>
  </si>
  <si>
    <t>0.73.0.10.771.0.44.220.99</t>
  </si>
  <si>
    <t>730107714422099</t>
  </si>
  <si>
    <t>Gastos de Bienes Adjudicados</t>
  </si>
  <si>
    <t>0.73.0.10.771.0.44.360.98</t>
  </si>
  <si>
    <t>730107714436098</t>
  </si>
  <si>
    <t>0.73.0.10.771.0.44.400.98</t>
  </si>
  <si>
    <t>730107714440098</t>
  </si>
  <si>
    <t>0.73.0.20.779.0.05.000.00</t>
  </si>
  <si>
    <t>730207790500000</t>
  </si>
  <si>
    <t>0.73.0.20.779.0.05.000.99</t>
  </si>
  <si>
    <t>730207790500099</t>
  </si>
  <si>
    <t>0.74.0.10.791.0.00.000.00</t>
  </si>
  <si>
    <t>740107910000000</t>
  </si>
  <si>
    <t>0.74.0.10.791.0.01.000.00</t>
  </si>
  <si>
    <t>740107910100000</t>
  </si>
  <si>
    <t>0.74.0.10.791.0.01.010.99</t>
  </si>
  <si>
    <t>740107910101099</t>
  </si>
  <si>
    <t>Perdida por Venta de Rodado</t>
  </si>
  <si>
    <t>0.74.0.10.791.0.01.030.99</t>
  </si>
  <si>
    <t>740107910103099</t>
  </si>
  <si>
    <t>Perdida por Vta Equipos de Computacion</t>
  </si>
  <si>
    <t>0.74.0.10.791.0.01.040.99</t>
  </si>
  <si>
    <t>740107910104099</t>
  </si>
  <si>
    <t>Perdida por Venta de Maquinas y Equipos</t>
  </si>
  <si>
    <t>0.75.0.10.795.0.02.000.00</t>
  </si>
  <si>
    <t>750107950200000</t>
  </si>
  <si>
    <t>Perdidas Financieras - Residentes</t>
  </si>
  <si>
    <t>0.75.0.10.795.0.02.000.98</t>
  </si>
  <si>
    <t>750107950200098</t>
  </si>
  <si>
    <t>0.75.0.10.795.0.02.000.99</t>
  </si>
  <si>
    <t>750107950200099</t>
  </si>
  <si>
    <t>0.75.0.10.795.0.04.000.00</t>
  </si>
  <si>
    <t>750107950400000</t>
  </si>
  <si>
    <t>Perdidas por Servicios - Residentes</t>
  </si>
  <si>
    <t>0.75.0.10.795.0.04.000.98</t>
  </si>
  <si>
    <t>750107950400098</t>
  </si>
  <si>
    <t>0.75.0.10.795.0.04.000.99</t>
  </si>
  <si>
    <t>750107950400099</t>
  </si>
  <si>
    <t>13010141000</t>
  </si>
  <si>
    <t>13090165000</t>
  </si>
  <si>
    <t>21010102000</t>
  </si>
  <si>
    <t>21010196000</t>
  </si>
  <si>
    <t>COD_RUBRO BCP</t>
  </si>
  <si>
    <t>0.11.1.10.103.1.01.004.01</t>
  </si>
  <si>
    <t>111101030100401</t>
  </si>
  <si>
    <t>Atesoramiento Yrendague - Usd</t>
  </si>
  <si>
    <t>0.11.1.10.103.1.01.004.09</t>
  </si>
  <si>
    <t>111101030100409</t>
  </si>
  <si>
    <t>Atesoramiento Yrendague - Rs</t>
  </si>
  <si>
    <t>Banco Gnb Paraguay S.A.</t>
  </si>
  <si>
    <t>Banco Basa S.A.</t>
  </si>
  <si>
    <t>0.11.1.20.109.1.04.131.99</t>
  </si>
  <si>
    <t>111201090413199</t>
  </si>
  <si>
    <t>0.11.1.20.113.1.28.150.99</t>
  </si>
  <si>
    <t>111201132815099</t>
  </si>
  <si>
    <t>Bancop S.A. Td</t>
  </si>
  <si>
    <t>Financiera Ueno Td</t>
  </si>
  <si>
    <t>0.11.1.20.113.1.28.200.99</t>
  </si>
  <si>
    <t>111201132820099</t>
  </si>
  <si>
    <t>Cefisa Financiera SAECA Td</t>
  </si>
  <si>
    <t>0.11.1.20.113.1.28.260.99</t>
  </si>
  <si>
    <t>111201132826099</t>
  </si>
  <si>
    <t>Finexpar Td</t>
  </si>
  <si>
    <t>0.13.0.10.131.0.02.000.00</t>
  </si>
  <si>
    <t>130101310200000</t>
  </si>
  <si>
    <t>Bancos Oficiales  del Pais</t>
  </si>
  <si>
    <t>0.13.0.10.131.0.02.000.99</t>
  </si>
  <si>
    <t>130101310200099</t>
  </si>
  <si>
    <t>0.13.6.10.131.6.02.000.99</t>
  </si>
  <si>
    <t>136101310200099</t>
  </si>
  <si>
    <t>0.13.7.10.131.7.02.000.99</t>
  </si>
  <si>
    <t>137101310200099</t>
  </si>
  <si>
    <t>0.13.7.10.131.7.04.000.99</t>
  </si>
  <si>
    <t>137101310400099</t>
  </si>
  <si>
    <t>0.13.8.10.131.8.06.000.99</t>
  </si>
  <si>
    <t>138101310600099</t>
  </si>
  <si>
    <t>0.13.6.10.131.6.12.000.99</t>
  </si>
  <si>
    <t>136101311200099</t>
  </si>
  <si>
    <t>0.13.0.10.141.0.26.000.00</t>
  </si>
  <si>
    <t>130101412600000</t>
  </si>
  <si>
    <t>0.13.5.10.141.5.26.000.01</t>
  </si>
  <si>
    <t>135101412600001</t>
  </si>
  <si>
    <t>0.13.4.20.157.4.04.000.99</t>
  </si>
  <si>
    <t>134201570400099</t>
  </si>
  <si>
    <t>Creditos Utilizados en Cuenta Corriente</t>
  </si>
  <si>
    <t>0.13.5.80.161.5.82.000.01</t>
  </si>
  <si>
    <t>135801618200001</t>
  </si>
  <si>
    <t>0.13.8.80.161.8.82.000.99</t>
  </si>
  <si>
    <t>138801618200099</t>
  </si>
  <si>
    <t>0.13.5.80.161.5.94.000.01</t>
  </si>
  <si>
    <t>135801619400001</t>
  </si>
  <si>
    <t>0.13.8.80.161.8.94.000.99</t>
  </si>
  <si>
    <t>138801619400099</t>
  </si>
  <si>
    <t>0.14.0.10.169.0.08.000.00</t>
  </si>
  <si>
    <t>140101690800000</t>
  </si>
  <si>
    <t>Prestamos Reestructurados</t>
  </si>
  <si>
    <t>0.14.0.10.169.0.08.000.99</t>
  </si>
  <si>
    <t>140101690800099</t>
  </si>
  <si>
    <t>0.14.6.10.169.6.08.000.99</t>
  </si>
  <si>
    <t>146101690800099</t>
  </si>
  <si>
    <t>Prestamos Reestructutados Residentes</t>
  </si>
  <si>
    <t>0.14.4.10.173.4.02.000.99</t>
  </si>
  <si>
    <t>144101730200099</t>
  </si>
  <si>
    <t>0.14.7.10.173.7.08.000.01</t>
  </si>
  <si>
    <t>147101730800001</t>
  </si>
  <si>
    <t>0.14.6.10.173.6.10.000.01</t>
  </si>
  <si>
    <t>146101731000001</t>
  </si>
  <si>
    <t>Prestamos Reestructurados &lt; de 1 Aðo</t>
  </si>
  <si>
    <t>0.14.7.10.173.7.10.000.01</t>
  </si>
  <si>
    <t>147101731000001</t>
  </si>
  <si>
    <t>0.14.5.10.173.5.10.000.99</t>
  </si>
  <si>
    <t>145101731000099</t>
  </si>
  <si>
    <t>Prestamos Reestructurados &lt; de 180 Dias</t>
  </si>
  <si>
    <t>0.14.6.10.173.6.10.000.99</t>
  </si>
  <si>
    <t>146101731000099</t>
  </si>
  <si>
    <t>0.14.0.10.209.0.08.000.00</t>
  </si>
  <si>
    <t>140102090800000</t>
  </si>
  <si>
    <t>Prestamos c/Recursos Adm por la Afd-Dec 2282/14-1ra Vivienda</t>
  </si>
  <si>
    <t>0.14.8.10.209.8.08.000.99</t>
  </si>
  <si>
    <t>148102090800099</t>
  </si>
  <si>
    <t>0.14.2.90.231.2.92.010.99</t>
  </si>
  <si>
    <t>142902319201099</t>
  </si>
  <si>
    <t>Previsiones s/Tarjetas de Credito</t>
  </si>
  <si>
    <t>0.14.0.90.237.0.00.000.00</t>
  </si>
  <si>
    <t>140902370000000</t>
  </si>
  <si>
    <t>(Prevision para Riesgos Crediticios - Sector Publico)</t>
  </si>
  <si>
    <t>0.14.0.90.237.0.92.000.00</t>
  </si>
  <si>
    <t>140902379200000</t>
  </si>
  <si>
    <t>0.14.0.90.237.0.92.000.99</t>
  </si>
  <si>
    <t>140902379200099</t>
  </si>
  <si>
    <t>0.14.8.90.237.8.92.000.99</t>
  </si>
  <si>
    <t>148902379200099</t>
  </si>
  <si>
    <t>0.15.0.10.241.0.02.066.99</t>
  </si>
  <si>
    <t>150102410206699</t>
  </si>
  <si>
    <t>Anticipo para Obra Fortis Abasto</t>
  </si>
  <si>
    <t>Retencion Impuesto a la Renta</t>
  </si>
  <si>
    <t>Iva 10% - Nota de Credito</t>
  </si>
  <si>
    <t>0.15.0.10.247.0.03.002.99</t>
  </si>
  <si>
    <t>150102470300299</t>
  </si>
  <si>
    <t>0.15.0.10.257.0.02.004.99</t>
  </si>
  <si>
    <t>150102570200499</t>
  </si>
  <si>
    <t>Pronet Cobros de Prestamos y Tc</t>
  </si>
  <si>
    <t>0.15.0.10.257.0.02.005.99</t>
  </si>
  <si>
    <t>150102570200599</t>
  </si>
  <si>
    <t>Netel Cobros de Prestamos y Tc</t>
  </si>
  <si>
    <t>0.15.0.10.257.0.02.030.01</t>
  </si>
  <si>
    <t>150102570203001</t>
  </si>
  <si>
    <t>0.15.0.10.257.0.02.050.99</t>
  </si>
  <si>
    <t>150102570205099</t>
  </si>
  <si>
    <t>Cuentas a Cobrar - Tarjetas</t>
  </si>
  <si>
    <t>0.15.0.10.257.0.02.220.99</t>
  </si>
  <si>
    <t>150102570222099</t>
  </si>
  <si>
    <t>Adelantos Red Infonet Bancard</t>
  </si>
  <si>
    <t>Sucursal Centro</t>
  </si>
  <si>
    <t>0.15.0.10.257.0.04.055.99</t>
  </si>
  <si>
    <t>150102570405599</t>
  </si>
  <si>
    <t>Pedro Juan Caballero - Predio Shopping China</t>
  </si>
  <si>
    <t>Ciudad del Este Km 7</t>
  </si>
  <si>
    <t>0.16.0.20.273.0.02.010.01</t>
  </si>
  <si>
    <t>160202730201001</t>
  </si>
  <si>
    <t>0.17.8.20.295.8.02.020.99</t>
  </si>
  <si>
    <t>178202950202099</t>
  </si>
  <si>
    <t>0.17.0.80.000.0.00.000.00</t>
  </si>
  <si>
    <t>170800000000000</t>
  </si>
  <si>
    <t>Rentas Sobre Inv.en el Sector Privado</t>
  </si>
  <si>
    <t>0.17.0.80.415.0.00.000.00</t>
  </si>
  <si>
    <t>170804150000000</t>
  </si>
  <si>
    <t>Rentas Sobre Titulos de Rta.Fija de Soc.Priv</t>
  </si>
  <si>
    <t>0.17.0.80.415.0.82.000.00</t>
  </si>
  <si>
    <t>170804158200000</t>
  </si>
  <si>
    <t>Rentas s/Titulos de Rta.Fija de Soc.Priv del Pais</t>
  </si>
  <si>
    <t>0.17.8.80.415.8.82.000.99</t>
  </si>
  <si>
    <t>178804158200099</t>
  </si>
  <si>
    <t>Rentas Sobre Titulos de Renta Fija de Soc.Privadas del Pais</t>
  </si>
  <si>
    <t>0.17.0.80.415.0.92.000.00</t>
  </si>
  <si>
    <t>170804159200000</t>
  </si>
  <si>
    <t>Rentas s/ Titulos de Renta Fija de Soc. Privadas</t>
  </si>
  <si>
    <t>0.17.0.80.415.0.92.000.99</t>
  </si>
  <si>
    <t>170804159200099</t>
  </si>
  <si>
    <t>0.17.8.80.415.8.92.000.99</t>
  </si>
  <si>
    <t>178804159200099</t>
  </si>
  <si>
    <t>(Rentas Sobre Titulos de Renta Fija de Soc.Privadas del Pais</t>
  </si>
  <si>
    <t>0.19.0.20.345.0.02.030.01</t>
  </si>
  <si>
    <t>190203450203001</t>
  </si>
  <si>
    <t>0.21.0.10.102.0.08.000.00</t>
  </si>
  <si>
    <t>210101020800000</t>
  </si>
  <si>
    <t>Otras Empresas de Intermediacion Financiera</t>
  </si>
  <si>
    <t>0.21.1.10.102.1.08.000.01</t>
  </si>
  <si>
    <t>211101020800001</t>
  </si>
  <si>
    <t>0.21.0.10.102.0.08.000.99</t>
  </si>
  <si>
    <t>210101020800099</t>
  </si>
  <si>
    <t>0.21.1.10.102.1.08.000.99</t>
  </si>
  <si>
    <t>211101020800099</t>
  </si>
  <si>
    <t>0.21.0.10.102.0.08.010.99</t>
  </si>
  <si>
    <t>210101020801099</t>
  </si>
  <si>
    <t>0.21.1.10.102.1.08.010.99</t>
  </si>
  <si>
    <t>211101020801099</t>
  </si>
  <si>
    <t>Otras Empresas de Interm. Financ. - sin Cargos Financieros</t>
  </si>
  <si>
    <t>0.21.0.10.196.0.06.000.00</t>
  </si>
  <si>
    <t>210101960600000</t>
  </si>
  <si>
    <t>0.21.0.10.196.0.12.000.00</t>
  </si>
  <si>
    <t>210101961200000</t>
  </si>
  <si>
    <t>0.21.0.10.196.0.20.000.00</t>
  </si>
  <si>
    <t>210101962000000</t>
  </si>
  <si>
    <t>0.21.0.10.196.0.24.000.00</t>
  </si>
  <si>
    <t>210101962400000</t>
  </si>
  <si>
    <t>0.21.0.10.196.0.26.000.00</t>
  </si>
  <si>
    <t>210101962600000</t>
  </si>
  <si>
    <t>0.21.0.10.284.0.04.000.00</t>
  </si>
  <si>
    <t>210102840400000</t>
  </si>
  <si>
    <t>0.21.0.10.284.0.06.000.00</t>
  </si>
  <si>
    <t>210102840600000</t>
  </si>
  <si>
    <t>0.21.0.10.284.0.08.000.00</t>
  </si>
  <si>
    <t>210102840800000</t>
  </si>
  <si>
    <t>0.21.1.10.284.1.08.000.01</t>
  </si>
  <si>
    <t>211102840800001</t>
  </si>
  <si>
    <t>Otras Empresas de Interm. Financiera en el Pais</t>
  </si>
  <si>
    <t>0.21.1.10.284.1.08.000.99</t>
  </si>
  <si>
    <t>211102840800099</t>
  </si>
  <si>
    <t>0.21.0.10.284.0.12.000.00</t>
  </si>
  <si>
    <t>210102841200000</t>
  </si>
  <si>
    <t>0.21.0.10.284.0.20.000.00</t>
  </si>
  <si>
    <t>210102842000000</t>
  </si>
  <si>
    <t>0.21.0.10.306.0.08.000.00</t>
  </si>
  <si>
    <t>210103060800000</t>
  </si>
  <si>
    <t>Otras Empresas de Intermediacion Financiera en el Pais</t>
  </si>
  <si>
    <t>0.21.7.10.306.7.08.000.01</t>
  </si>
  <si>
    <t>217103060800001</t>
  </si>
  <si>
    <t>0.21.8.10.306.8.08.000.01</t>
  </si>
  <si>
    <t>218103060800001</t>
  </si>
  <si>
    <t>0.21.7.10.306.7.08.000.99</t>
  </si>
  <si>
    <t>217103060800099</t>
  </si>
  <si>
    <t>0.21.8.10.306.8.08.000.99</t>
  </si>
  <si>
    <t>218103060800099</t>
  </si>
  <si>
    <t>Prima por Venta Futura de Valores Comprados -  Residentes</t>
  </si>
  <si>
    <t>0.21.4.30.132.4.04.000.99</t>
  </si>
  <si>
    <t>214301320400099</t>
  </si>
  <si>
    <t>0.21.0.40.390.0.10.010.99</t>
  </si>
  <si>
    <t>210403901001099</t>
  </si>
  <si>
    <t>0.21.1.40.390.1.10.010.99</t>
  </si>
  <si>
    <t>211403901001099</t>
  </si>
  <si>
    <t>Banco de la Nacion Argentina</t>
  </si>
  <si>
    <t>0.21.0.40.390.0.10.040.99</t>
  </si>
  <si>
    <t>210403901004099</t>
  </si>
  <si>
    <t>0.21.1.40.390.1.10.040.99</t>
  </si>
  <si>
    <t>211403901004099</t>
  </si>
  <si>
    <t>0.21.1.40.390.1.10.070.01</t>
  </si>
  <si>
    <t>211403901007001</t>
  </si>
  <si>
    <t>0.21.1.40.390.1.10.080.01</t>
  </si>
  <si>
    <t>211403901008001</t>
  </si>
  <si>
    <t>Banco Continental SAECA</t>
  </si>
  <si>
    <t>0.21.0.40.390.0.10.080.99</t>
  </si>
  <si>
    <t>210403901008099</t>
  </si>
  <si>
    <t>0.21.1.40.390.1.10.080.99</t>
  </si>
  <si>
    <t>211403901008099</t>
  </si>
  <si>
    <t>0.21.0.40.390.0.10.110.99</t>
  </si>
  <si>
    <t>210403901011099</t>
  </si>
  <si>
    <t>0.21.1.40.390.1.10.110.99</t>
  </si>
  <si>
    <t>211403901011099</t>
  </si>
  <si>
    <t>Vision Banco</t>
  </si>
  <si>
    <t>0.22.0.10.236.0.02.000.00</t>
  </si>
  <si>
    <t>220102360200000</t>
  </si>
  <si>
    <t>0.22.0.40.298.0.00.000.00</t>
  </si>
  <si>
    <t>220402980000000</t>
  </si>
  <si>
    <t>Certificados de Depositos No Reajustables</t>
  </si>
  <si>
    <t>0.22.0.40.298.0.06.000.00</t>
  </si>
  <si>
    <t>220402980600000</t>
  </si>
  <si>
    <t>0.22.7.40.298.7.06.000.01</t>
  </si>
  <si>
    <t>227402980600001</t>
  </si>
  <si>
    <t>0.22.8.40.298.8.06.000.01</t>
  </si>
  <si>
    <t>228402980600001</t>
  </si>
  <si>
    <t>0.22.7.40.298.7.06.000.99</t>
  </si>
  <si>
    <t>227402980600099</t>
  </si>
  <si>
    <t>0.22.8.40.298.8.06.000.99</t>
  </si>
  <si>
    <t>228402980600099</t>
  </si>
  <si>
    <t>0.24.0.10.244.0.01.002.99</t>
  </si>
  <si>
    <t>240102440100299</t>
  </si>
  <si>
    <t>Iva Débito 10% Notas de Creditos Recibidas</t>
  </si>
  <si>
    <t>0.24.0.40.258.0.02.112.99</t>
  </si>
  <si>
    <t>240402580211299</t>
  </si>
  <si>
    <t>Comisiones a Pagar - Bandard</t>
  </si>
  <si>
    <t>0.24.0.40.260.0.02.001.99</t>
  </si>
  <si>
    <t>240402600200199</t>
  </si>
  <si>
    <t>Pendiente de Cobros - Sobregiros</t>
  </si>
  <si>
    <t>0.24.0.40.260.0.02.250.99</t>
  </si>
  <si>
    <t>240402600225099</t>
  </si>
  <si>
    <t>Pronet Cobros de Servicios</t>
  </si>
  <si>
    <t>0.24.0.40.260.0.02.300.09</t>
  </si>
  <si>
    <t>240402600230009</t>
  </si>
  <si>
    <t>Otras Cuentas Acreedoras Bank Notes</t>
  </si>
  <si>
    <t>0.31.0.10.430.0.00.000.00</t>
  </si>
  <si>
    <t>310104300000000</t>
  </si>
  <si>
    <t>0.51.0.10.651.0.12.000.00</t>
  </si>
  <si>
    <t>510106511200000</t>
  </si>
  <si>
    <t>Warrants s/ Granos y Cereales - Valor Computable</t>
  </si>
  <si>
    <t>0.51.0.10.651.0.12.010.01</t>
  </si>
  <si>
    <t>510106511201001</t>
  </si>
  <si>
    <t>0.52.0.10.652.0.02.110.01</t>
  </si>
  <si>
    <t>520106520211001</t>
  </si>
  <si>
    <t>0.61.0.10.702.0.02.015.99</t>
  </si>
  <si>
    <t>610107020201599</t>
  </si>
  <si>
    <t>Intereses por Depositos de Operaciones Monetarias</t>
  </si>
  <si>
    <t>0.61.0.10.702.0.02.020.98</t>
  </si>
  <si>
    <t>610107020202098</t>
  </si>
  <si>
    <t>Remuneracion Encaje Legal</t>
  </si>
  <si>
    <t>0.61.0.10.702.0.02.020.99</t>
  </si>
  <si>
    <t>610107020202099</t>
  </si>
  <si>
    <t>0.61.0.10.702.0.02.040.99</t>
  </si>
  <si>
    <t>610107020204099</t>
  </si>
  <si>
    <t>Prod. por Colocaciones a Plazo Fijo Bancos</t>
  </si>
  <si>
    <t>0.61.0.10.708.0.00.000.00</t>
  </si>
  <si>
    <t>610107080000000</t>
  </si>
  <si>
    <t>Ganancias por Operaciones a Liquidar</t>
  </si>
  <si>
    <t>0.61.0.10.708.0.06.000.00</t>
  </si>
  <si>
    <t>610107080600000</t>
  </si>
  <si>
    <t>Compra Futura - Residentes</t>
  </si>
  <si>
    <t>0.61.0.10.708.0.06.000.99</t>
  </si>
  <si>
    <t>610107080600099</t>
  </si>
  <si>
    <t>0.61.0.20.734.0.02.010.98</t>
  </si>
  <si>
    <t>610207340201098</t>
  </si>
  <si>
    <t>Reajustable</t>
  </si>
  <si>
    <t>0.61.0.20.734.0.04.000.00</t>
  </si>
  <si>
    <t>610207340400000</t>
  </si>
  <si>
    <t>Produc.por Creditos en Gestion No Reajustable - Residentes</t>
  </si>
  <si>
    <t>0.61.0.30.754.0.00.000.00</t>
  </si>
  <si>
    <t>610307540000000</t>
  </si>
  <si>
    <t>Productos por Deudores en Plan de Regularizacion</t>
  </si>
  <si>
    <t>0.61.0.30.754.0.01.000.00</t>
  </si>
  <si>
    <t>610307540100000</t>
  </si>
  <si>
    <t>0.61.0.30.754.0.01.000.01</t>
  </si>
  <si>
    <t>610307540100001</t>
  </si>
  <si>
    <t>0.61.0.30.754.0.01.000.98</t>
  </si>
  <si>
    <t>610307540100098</t>
  </si>
  <si>
    <t>0.61.0.30.754.0.01.000.99</t>
  </si>
  <si>
    <t>610307540100099</t>
  </si>
  <si>
    <t>Recuper.de Creditos Liquidados por Incobrables-Capital-Resid</t>
  </si>
  <si>
    <t>0.61.0.30.756.0.02.000.98</t>
  </si>
  <si>
    <t>610307560200098</t>
  </si>
  <si>
    <t>0.61.0.60.766.0.10.000.99</t>
  </si>
  <si>
    <t>610607661000099</t>
  </si>
  <si>
    <t>0.61.0.70.000.0.00.000.00</t>
  </si>
  <si>
    <t>610700000000000</t>
  </si>
  <si>
    <t>Rentas y Difer. de Cotiz.de Val. Publicos y Privados</t>
  </si>
  <si>
    <t>0.61.0.70.846.0.00.000.00</t>
  </si>
  <si>
    <t>610708460000000</t>
  </si>
  <si>
    <t>Rentas y Dif. de Cotizacion de Val. Privados</t>
  </si>
  <si>
    <t>0.61.0.70.846.0.02.000.00</t>
  </si>
  <si>
    <t>610708460200000</t>
  </si>
  <si>
    <t>Rentas de Valores de Rtas.Fija de Soc.Priv.del Pais</t>
  </si>
  <si>
    <t>0.61.0.70.846.0.02.000.99</t>
  </si>
  <si>
    <t>610708460200099</t>
  </si>
  <si>
    <t>Rentas de Valores de Renta Fija de Sociedades Privadas del P</t>
  </si>
  <si>
    <t>0.61.0.80.772.0.02.030.99</t>
  </si>
  <si>
    <t>610807720203099</t>
  </si>
  <si>
    <t>Desafecctación de Previsiones - Tc</t>
  </si>
  <si>
    <t>0.62.0.10.776.0.02.011.99</t>
  </si>
  <si>
    <t>620107760201199</t>
  </si>
  <si>
    <t>Regrabacion de Plastico</t>
  </si>
  <si>
    <t>0.62.0.10.776.0.02.015.99</t>
  </si>
  <si>
    <t>620107760201599</t>
  </si>
  <si>
    <t>0.62.0.10.776.0.02.025.99</t>
  </si>
  <si>
    <t>620107760202599</t>
  </si>
  <si>
    <t>Comision por Compra en el Exterior - Tc</t>
  </si>
  <si>
    <t>0.62.0.10.776.0.02.030.99</t>
  </si>
  <si>
    <t>620107760203099</t>
  </si>
  <si>
    <t>Comision Adelanto Efectivo - Tc</t>
  </si>
  <si>
    <t>0.62.0.10.776.0.02.035.99</t>
  </si>
  <si>
    <t>620107760203599</t>
  </si>
  <si>
    <t>Comision por Servicios Varios - Tc</t>
  </si>
  <si>
    <t>0.62.0.10.776.0.02.040.99</t>
  </si>
  <si>
    <t>620107760204099</t>
  </si>
  <si>
    <t>Promociones Tarjetas de Creditos Qr</t>
  </si>
  <si>
    <t>0.62.0.10.776.0.02.043.99</t>
  </si>
  <si>
    <t>620107760204399</t>
  </si>
  <si>
    <t>Mantenimiento Mensual</t>
  </si>
  <si>
    <t>0.62.0.10.776.0.02.060.99</t>
  </si>
  <si>
    <t>620107760206099</t>
  </si>
  <si>
    <t>Comision Bancard - Serv. y Canales</t>
  </si>
  <si>
    <t>0.62.0.10.776.0.02.070.99</t>
  </si>
  <si>
    <t>620107760207099</t>
  </si>
  <si>
    <t>Comision Extraccion Atm Bancard</t>
  </si>
  <si>
    <t>0.62.0.10.782.0.03.000.00</t>
  </si>
  <si>
    <t>620107820300000</t>
  </si>
  <si>
    <t>0.62.0.10.782.0.03.060.98</t>
  </si>
  <si>
    <t>620107820306098</t>
  </si>
  <si>
    <t>Comis.por Utilizacion Plataforma Brapago</t>
  </si>
  <si>
    <t>0.62.0.10.784.0.02.010.99</t>
  </si>
  <si>
    <t>620107840201099</t>
  </si>
  <si>
    <t>0.62.0.10.806.0.02.025.99</t>
  </si>
  <si>
    <t>620108060202599</t>
  </si>
  <si>
    <t>Gestion y Publicacion/Rehabilitacion Cta.Cte.</t>
  </si>
  <si>
    <t>0.62.0.10.806.0.02.040.98</t>
  </si>
  <si>
    <t>620108060204098</t>
  </si>
  <si>
    <t>0.62.0.10.806.0.02.110.98</t>
  </si>
  <si>
    <t>620108060211098</t>
  </si>
  <si>
    <t>Comision por Bajo Promedio - Caja Ahorro</t>
  </si>
  <si>
    <t>0.62.0.10.806.0.02.110.99</t>
  </si>
  <si>
    <t>620108060211099</t>
  </si>
  <si>
    <t>0.63.0.10.808.0.06.000.99</t>
  </si>
  <si>
    <t>630108080600099</t>
  </si>
  <si>
    <t>0.63.0.30.818.0.02.040.99</t>
  </si>
  <si>
    <t>630308180204099</t>
  </si>
  <si>
    <t>Ganancia Diferencia de Cambio Gs</t>
  </si>
  <si>
    <t>0.64.0.10.828.0.00.000.00</t>
  </si>
  <si>
    <t>640108280000000</t>
  </si>
  <si>
    <t>0.64.0.10.828.0.01.000.00</t>
  </si>
  <si>
    <t>640108280100000</t>
  </si>
  <si>
    <t>0.64.0.10.828.0.01.000.99</t>
  </si>
  <si>
    <t>640108280100099</t>
  </si>
  <si>
    <t>0.64.0.10.830.0.01.040.99</t>
  </si>
  <si>
    <t>640108300104099</t>
  </si>
  <si>
    <t>Ganancia por Venta de Maquinas y Equipos</t>
  </si>
  <si>
    <t>0.65.0.10.834.0.06.000.00</t>
  </si>
  <si>
    <t>650108340600000</t>
  </si>
  <si>
    <t>Otras Ganancias Operativas - Residentes</t>
  </si>
  <si>
    <t>0.65.0.10.834.0.06.000.99</t>
  </si>
  <si>
    <t>650108340600099</t>
  </si>
  <si>
    <t>0.71.0.20.727.0.06.000.99</t>
  </si>
  <si>
    <t>710207270600099</t>
  </si>
  <si>
    <t>0.71.0.50.747.0.01.000.98</t>
  </si>
  <si>
    <t>710507470100098</t>
  </si>
  <si>
    <t>0.72.0.10.757.0.02.030.99</t>
  </si>
  <si>
    <t>720107570203099</t>
  </si>
  <si>
    <t>Costo Uso Atm de Terceros - Serv. y Canales</t>
  </si>
  <si>
    <t>0.73.0.10.759.0.04.010.99</t>
  </si>
  <si>
    <t>730107590401099</t>
  </si>
  <si>
    <t>Sueldos y Otras Remuneraciones</t>
  </si>
  <si>
    <t>0.73.0.10.759.0.10.000.00</t>
  </si>
  <si>
    <t>730107591000000</t>
  </si>
  <si>
    <t>Horas Extras</t>
  </si>
  <si>
    <t>0.73.0.10.759.0.10.000.99</t>
  </si>
  <si>
    <t>730107591000099</t>
  </si>
  <si>
    <t>0.73.0.10.759.0.14.080.99</t>
  </si>
  <si>
    <t>730107591408099</t>
  </si>
  <si>
    <t>Retribuciones Especiales - Otros</t>
  </si>
  <si>
    <t>0.73.0.10.759.0.18.015.99</t>
  </si>
  <si>
    <t>730107591801599</t>
  </si>
  <si>
    <t>Otras Retribuciones Al Personal</t>
  </si>
  <si>
    <t>0.73.0.10.759.0.18.060.99</t>
  </si>
  <si>
    <t>730107591806099</t>
  </si>
  <si>
    <t>Preaviso</t>
  </si>
  <si>
    <t>0.73.0.10.771.0.02.010.99</t>
  </si>
  <si>
    <t>730107710201099</t>
  </si>
  <si>
    <t>0.73.0.10.771.0.08.010.98</t>
  </si>
  <si>
    <t>730107710801098</t>
  </si>
  <si>
    <t>0.73.0.10.771.0.12.000.98</t>
  </si>
  <si>
    <t>730107711200098</t>
  </si>
  <si>
    <t>0.73.0.10.771.0.20.000.98</t>
  </si>
  <si>
    <t>730107712000098</t>
  </si>
  <si>
    <t>0.73.0.10.771.0.20.015.98</t>
  </si>
  <si>
    <t>730107712001598</t>
  </si>
  <si>
    <t>0.73.0.10.771.0.28.030.98</t>
  </si>
  <si>
    <t>730107712803098</t>
  </si>
  <si>
    <t>0.73.0.10.771.0.44.000.99</t>
  </si>
  <si>
    <t>730107714400099</t>
  </si>
  <si>
    <t>0.73.0.10.771.0.44.035.99</t>
  </si>
  <si>
    <t>730107714403599</t>
  </si>
  <si>
    <t>Canon Central de Informacion</t>
  </si>
  <si>
    <t>0.73.0.10.771.0.44.090.98</t>
  </si>
  <si>
    <t>730107714409098</t>
  </si>
  <si>
    <t>0.73.0.10.771.0.44.110.99</t>
  </si>
  <si>
    <t>730107714411099</t>
  </si>
  <si>
    <t>Uniformes para Empleados</t>
  </si>
  <si>
    <t>0.73.0.10.771.0.44.141.99</t>
  </si>
  <si>
    <t>730107714414199</t>
  </si>
  <si>
    <t>Refrigerio Al Personal</t>
  </si>
  <si>
    <t>0.73.0.10.771.0.44.270.98</t>
  </si>
  <si>
    <t>730107714427098</t>
  </si>
  <si>
    <t>0.73.0.10.771.0.44.300.99</t>
  </si>
  <si>
    <t>730107714430099</t>
  </si>
  <si>
    <t>Gastos de Instalacion Cajero Automatico</t>
  </si>
  <si>
    <t>0.73.0.10.771.0.44.452.98</t>
  </si>
  <si>
    <t>730107714445298</t>
  </si>
  <si>
    <t>0.73.0.10.771.0.44.466.98</t>
  </si>
  <si>
    <t>730107714446698</t>
  </si>
  <si>
    <t>Transferencia Wester Union</t>
  </si>
  <si>
    <t>0.73.0.10.771.0.44.468.99</t>
  </si>
  <si>
    <t>730107714446899</t>
  </si>
  <si>
    <t>Gastos de Gestorias Varias</t>
  </si>
  <si>
    <t>0.73.0.10.773.0.04.020.99</t>
  </si>
  <si>
    <t>730107730402099</t>
  </si>
  <si>
    <t>Diferencia de Cambios</t>
  </si>
  <si>
    <t>0.73.0.10.775.0.02.000.98</t>
  </si>
  <si>
    <t>730107750200098</t>
  </si>
  <si>
    <t>0.74.0.10.791.0.01.020.99</t>
  </si>
  <si>
    <t>740107910102099</t>
  </si>
  <si>
    <t>Perdida por Venta Muebles, Util. e Instalaciones</t>
  </si>
  <si>
    <t>13030397000</t>
  </si>
  <si>
    <t>14010187000</t>
  </si>
  <si>
    <t>14090237000</t>
  </si>
  <si>
    <t>Medida Excepcional de Apoyo Emitidas por el Bcp</t>
  </si>
  <si>
    <t>18010321094</t>
  </si>
  <si>
    <t>51030000000</t>
  </si>
  <si>
    <t>51040000000</t>
  </si>
  <si>
    <t>Director de Relacionamiento Institucional</t>
  </si>
  <si>
    <t>: Marcello Cogorno Jara</t>
  </si>
  <si>
    <t>: Ma. Graciela Fátima Cino</t>
  </si>
  <si>
    <t>: Diego Joaquín Arce Sitjar</t>
  </si>
  <si>
    <t>Gerente de Mejora Continua</t>
  </si>
  <si>
    <t>: Gloria Cecilia Machuca Rodriguez</t>
  </si>
  <si>
    <t>Gerente de Pymes y Red de Sucursales</t>
  </si>
  <si>
    <t>: Cynthia Sotelo Galeano</t>
  </si>
  <si>
    <t>31040424000</t>
  </si>
  <si>
    <t>: Marcello Cogorno</t>
  </si>
  <si>
    <t>: Fabrizio Franco Lopez Moreira</t>
  </si>
  <si>
    <t>: José Luis Aquino Martinez</t>
  </si>
  <si>
    <t>: Víctor Ricardo Caballero Alderete</t>
  </si>
  <si>
    <t>Entidad autorizada por el Banco Central del Paraguay conforme a la Resolución Nº 1, Acta Nº 117, de fecha 25 de junio de 1979 e inició sus actividades el 02 de julio de 1979.</t>
  </si>
  <si>
    <t>Por Asamblea General Extraordinaria N° 2/2014 de fecha 24 de abril de 2014, se procedió a modificar los Estatutos Sociales para convertir a la sociedad en entidad bancaria</t>
  </si>
  <si>
    <t>Interfisa Banco es una Sociedad Anónima Emisora de Capital Abierto.</t>
  </si>
  <si>
    <t>c.6</t>
  </si>
  <si>
    <t>c.3</t>
  </si>
  <si>
    <t>Valores Públicos y Privados</t>
  </si>
  <si>
    <t>El modelo se sustenta en una base convencional de costo histórico, reflejando parcialmente los efectos de las variaciones en el poder adquisitivo de la moneda local en las cuentas de Bienes de Uso y en las cuentas Activas y Pasivas en moneda extranjera, las que se exponen a valores actualizados.</t>
  </si>
  <si>
    <t>Los estados financieros han sido preparados de conformidad con las normas contables, los criterios de valuación y clasificación de riesgos y las normas de presentación dictados por el Banco Central del Paraguay, las cuales constituyen las normas contables legales vigentes en el Paraguay para la presentación de los Estados Financieros de las entidades financieras reguladas por el Banco Central del Paraguay.</t>
  </si>
  <si>
    <t>La preparación de estos estados financieros requiere que la gerencia de la entidad realice ciertas estimaciones y supuestos que afectan los saldos de los activos y pasivos, la exposición de contingencias y el reconocimiento de los ingresos y gastos. Los activos y pasivos son reconocidos en los estados financieros cuando es probable que futuros beneficios económicos fluyan hacia o desde la entidad y que las diferentes partidas tengan un costo o valor que puedan ser confiablemente medidos. Si en el futuro estas estimaciones y supuestos, que se basan en el mejor criterio de la Gerencia a la fecha de estos estados financieros, se modificaran con respecto a las actuales circunstancias, los estimados y supuestos originales serán adecuadamente modificados en la fecha en que se produzcan tales cambios. Las principales estimaciones relacionadas en los estados financieros se refieren a las previsiones sobre activos y riesgos crediticios de dudoso cobro, previsiones sobre bienes recibidos en recuperación de créditos, depreciación de los bienes de uso, la amortización de cargos diferidos y las previsiones para cubrir contingencias</t>
  </si>
  <si>
    <t>La entidad desarrolla todas las actividades permitidas a los Bancos comerciales de acuerdo con las leyes del Paraguay y normas establecidas en las disposiciones del Banco Central del Paraguay</t>
  </si>
  <si>
    <t>Capital Emitido</t>
  </si>
  <si>
    <t>Capital Suscripto</t>
  </si>
  <si>
    <t>Valor nominal de las acciones</t>
  </si>
  <si>
    <t>250.000.000.000</t>
  </si>
  <si>
    <t>Interfisa Banco S.A.E.C.A.</t>
  </si>
  <si>
    <t>Accionista</t>
  </si>
  <si>
    <t>% de participación</t>
  </si>
  <si>
    <t>Maestral S.A.</t>
  </si>
  <si>
    <t>Flytec S.A.</t>
  </si>
  <si>
    <t>Felipe Cogorno</t>
  </si>
  <si>
    <t>Gustavo Cogorno</t>
  </si>
  <si>
    <t>Osni Muccellin de Arruda</t>
  </si>
  <si>
    <t xml:space="preserve">Las acciones Ordinarias de Voto Múltiple Nominativas (OMN): tienen derecho ordinario al cobro de dividendos y a cinco (5) votos por acción. </t>
  </si>
  <si>
    <t>Las acciones Ordinarias Simples (OS): tienen derecho ordinario al cobro de dividendos y a un (1) voto por cada acción</t>
  </si>
  <si>
    <t>Las acciones Preferidas: tienen derecho preferente al cobro de dividendos y con derecho a cero (0) voto por cada acción</t>
  </si>
  <si>
    <t xml:space="preserve">El valor nominal de cada acción es de Gs. 100.000.	</t>
  </si>
  <si>
    <t>La institucipon tiene participación en las siguientes instituciones</t>
  </si>
  <si>
    <t>c.3 Valores Públicos y Privados</t>
  </si>
  <si>
    <t>Los valores públicos y privados en cartera, que en su mayoría han sido adquiridos a las tasas y precios ofrecidos en el mercado a la fecha de compra, se valúan a su valor de costo más los intereses devengados a cobrar al cierre del ejercicio, los que en ningún caso exceden su valor probable de realización.</t>
  </si>
  <si>
    <t>Bonos del Tesoro</t>
  </si>
  <si>
    <t>Capital</t>
  </si>
  <si>
    <t>Intereses devengados</t>
  </si>
  <si>
    <t>Letras de Regulación Monetaria</t>
  </si>
  <si>
    <t>Moneda</t>
  </si>
  <si>
    <t>Instrumento</t>
  </si>
  <si>
    <t>total</t>
  </si>
  <si>
    <t>Los créditos vigentes por intermediacion financiera del sector no  financiero, comprenden los siguientes saldos:</t>
  </si>
  <si>
    <t>c.7</t>
  </si>
  <si>
    <t>1a</t>
  </si>
  <si>
    <t>1b</t>
  </si>
  <si>
    <t>La cartera de créditos ha sido clasificada y valuada en función a la capacidad de pago y cumplimiento de los deudores o de un grupo de empresas vinculadas con respecto a la totalidad de sus obligaciones, de acuerdo con las políticas propias de valuación crediticia del banco y con lo establecido en la Resolución del Directorio del Banco Central del Paraguay Nº 1, Acta 60 de fecha 28 de setiembre de 2007, su modificatoria Resolución N° 37, Acta 72 de fecha 29 de noviembre de 2011 y Resolución N° 13, Acta 28 del 24 de abril de 2014, para lo cual:</t>
  </si>
  <si>
    <t>c.8</t>
  </si>
  <si>
    <t>El rubro Obligaciones por Intermediación Financiera - Sector No Financiero, expone el saldo de Gs. 25.000.000.000.-, correspondiente a la colocación de Bonos Subordinados, por intermedio del mercado de valores</t>
  </si>
  <si>
    <t>c.2</t>
  </si>
  <si>
    <t>c.9</t>
  </si>
  <si>
    <t xml:space="preserve">Propios </t>
  </si>
  <si>
    <t>PATRIMONIO NETO</t>
  </si>
  <si>
    <t>Las inversiones representan la tenencia de títulos emitidos por el sector privado y de bienes no aplicados al giro de la entidad. Las mismas se valúan, según su naturaleza, conforme a los siguientes criterios:</t>
  </si>
  <si>
    <t>- Valores de renta fija emitidos por el sector privado (no cotizables): se valúan al menor valor entre su costo más los intereses devengados a cobrar y su valor estimado de realización, teniendo en consideración los criterios de valorización de inversiones financieras de corto, mediano y largo plazo establecidos en la Resolución Nº 1, Acta 60 de fecha 28 de setiembre de 2007 del Directorio del Banco Central del Paraguay y sus modificaciones posteriores</t>
  </si>
  <si>
    <t>- Valores de renta variable emitidos por el sector privado (no cotizables): se valúan a su valor de costo, el cual no excede su valor estimado de realización ni su valor patrimonial proporcional</t>
  </si>
  <si>
    <t>- Valores de renta variable emitidos por el sector privado (cotizables): se valúan al menor valor entre su valor de adquisición y su valor de mercado determinado con base en la cotización del último día de cada mes, conforme a los criterios de valorización de inversiones financieras de corto, mediano y largo plazo establecidos en la Resolución del Directorio del Banco Central del Paraguay Nº 1, Acta 60 de fecha 28 de setiembre de 2007. Las pérdidas resultantes del ajuste de la inversión a su valor de mercado se reconocen con cargo a los resultados en el momento en que son conocidas, mientras que las ganancias originadas por el incremento del valor de mercado de los mismos con respecto a su valor contable, por prudencia se mantienen en suspenso (como ganancia a realizar en suspenso) y se reconocen como ingreso en el momento de su realización (venta de la inversión)</t>
  </si>
  <si>
    <t>Saldo contable  antes de Previsiones</t>
  </si>
  <si>
    <t>Saldo contable neto de previsiones</t>
  </si>
  <si>
    <t>b.6  Nómina de la Dirección y el Personal Superior.</t>
  </si>
  <si>
    <t>b.5   Composición del capital y características de las acciones</t>
  </si>
  <si>
    <t>b.4   Participación en Otras Sociedades.</t>
  </si>
  <si>
    <t xml:space="preserve">A)    Consideración por  el Directorio                                         </t>
  </si>
  <si>
    <t>B)   Información Básica sobre la Entidad Financiera</t>
  </si>
  <si>
    <t>b.1   Naturaleza Jurídica</t>
  </si>
  <si>
    <t>b.2   Base de preparación de los Estados Financieros</t>
  </si>
  <si>
    <t>C)   Información referentes a los Activos y Pasivos</t>
  </si>
  <si>
    <t>c.6   Previsiones</t>
  </si>
  <si>
    <t>c.7   Inversiones</t>
  </si>
  <si>
    <t>c.8   Bienes de Uso</t>
  </si>
  <si>
    <t>c.9   Cargos Diferidos</t>
  </si>
  <si>
    <t>0.11.1.10.101.1.02.228.99</t>
  </si>
  <si>
    <t>111101010222899</t>
  </si>
  <si>
    <t>Atm - Fortis Jockey Codigo 36</t>
  </si>
  <si>
    <t>0.11.0.20.105.0.36.000.00</t>
  </si>
  <si>
    <t>110201053600000</t>
  </si>
  <si>
    <t>Sistema de Pagos Instantaneos (Spi)</t>
  </si>
  <si>
    <t>0.11.0.20.105.0.36.000.99</t>
  </si>
  <si>
    <t>110201053600099</t>
  </si>
  <si>
    <t>0.11.1.20.105.1.36.000.99</t>
  </si>
  <si>
    <t>111201053600099</t>
  </si>
  <si>
    <t>Sistema de Pagos Instantáneos (Spi)S</t>
  </si>
  <si>
    <t>0.11.0.20.113.0.04.000.00</t>
  </si>
  <si>
    <t>110201130400000</t>
  </si>
  <si>
    <t>0.11.1.20.113.1.04.008.01</t>
  </si>
  <si>
    <t>111201130400801</t>
  </si>
  <si>
    <t>Sudameris Bank S.A.E.C.A.</t>
  </si>
  <si>
    <t>0.11.1.20.113.1.04.030.01</t>
  </si>
  <si>
    <t>111201130403001</t>
  </si>
  <si>
    <t>0.11.1.20.113.1.04.039.01</t>
  </si>
  <si>
    <t>111201130403901</t>
  </si>
  <si>
    <t>Vision Banco S.A.E.C.A.</t>
  </si>
  <si>
    <t>0.11.1.20.113.1.04.040.01</t>
  </si>
  <si>
    <t>111201130404001</t>
  </si>
  <si>
    <t>Banco Rio S.A.E.C.A.</t>
  </si>
  <si>
    <t>0.11.1.20.113.1.04.042.01</t>
  </si>
  <si>
    <t>111201130404201</t>
  </si>
  <si>
    <t>Banco Atlas S.A.</t>
  </si>
  <si>
    <t>0.11.1.20.113.1.28.060.99</t>
  </si>
  <si>
    <t>111201132806099</t>
  </si>
  <si>
    <t>Sudameris Bank Td</t>
  </si>
  <si>
    <t>0.11.1.20.113.1.28.160.99</t>
  </si>
  <si>
    <t>111201132816099</t>
  </si>
  <si>
    <t>Solar Banco S.A.E.</t>
  </si>
  <si>
    <t>Finlatina</t>
  </si>
  <si>
    <t>0.13.4.10.131.4.04.000.99</t>
  </si>
  <si>
    <t>134101310400099</t>
  </si>
  <si>
    <t>0.13.4.10.131.4.06.000.99</t>
  </si>
  <si>
    <t>134101310600099</t>
  </si>
  <si>
    <t>0.13.0.10.131.0.26.000.00</t>
  </si>
  <si>
    <t>130101312600000</t>
  </si>
  <si>
    <t>0.13.0.10.131.0.26.000.01</t>
  </si>
  <si>
    <t>130101312600001</t>
  </si>
  <si>
    <t>0.13.6.10.131.6.26.000.01</t>
  </si>
  <si>
    <t>136101312600001</t>
  </si>
  <si>
    <t>0.13.2.20.157.2.04.000.99</t>
  </si>
  <si>
    <t>132201570400099</t>
  </si>
  <si>
    <t>0.13.6.80.161.6.82.000.01</t>
  </si>
  <si>
    <t>136801618200001</t>
  </si>
  <si>
    <t>0.13.4.80.161.4.82.000.99</t>
  </si>
  <si>
    <t>134801618200099</t>
  </si>
  <si>
    <t>0.13.6.80.161.6.94.000.01</t>
  </si>
  <si>
    <t>136801619400001</t>
  </si>
  <si>
    <t>0.13.4.80.161.4.94.000.99</t>
  </si>
  <si>
    <t>134801619400099</t>
  </si>
  <si>
    <t>0.14.4.10.169.4.02.000.01</t>
  </si>
  <si>
    <t>144101690200001</t>
  </si>
  <si>
    <t>Ppf. No Reaj. Resid.  &lt;  de  90  Dias</t>
  </si>
  <si>
    <t>0.14.2.10.169.2.02.000.99</t>
  </si>
  <si>
    <t>142101690200099</t>
  </si>
  <si>
    <t>Ppf. No Reaj. Resid.  &lt;  de  30  Dias</t>
  </si>
  <si>
    <t>0.14.3.10.169.3.02.000.99</t>
  </si>
  <si>
    <t>143101690200099</t>
  </si>
  <si>
    <t>Ppf. No Reaj. Resid.  &lt;  de  60  Dias</t>
  </si>
  <si>
    <t>0.14.4.10.169.4.02.000.99</t>
  </si>
  <si>
    <t>144101690200099</t>
  </si>
  <si>
    <t>0.14.3.10.169.3.04.000.01</t>
  </si>
  <si>
    <t>143101690400001</t>
  </si>
  <si>
    <t>0.14.5.10.169.5.08.000.01</t>
  </si>
  <si>
    <t>145101690800001</t>
  </si>
  <si>
    <t>Prestamos Reestructurados Residentes</t>
  </si>
  <si>
    <t>0.14.7.10.169.7.08.000.99</t>
  </si>
  <si>
    <t>147101690800099</t>
  </si>
  <si>
    <t>0.14.5.10.173.5.02.000.01</t>
  </si>
  <si>
    <t>145101730200001</t>
  </si>
  <si>
    <t>0.14.5.10.351.5.02.000.99</t>
  </si>
  <si>
    <t>145103510200099</t>
  </si>
  <si>
    <t>0.14.2.10.405.2.01.000.01</t>
  </si>
  <si>
    <t>142104050100001</t>
  </si>
  <si>
    <t>0.14.0.30.000.0.00.000.00</t>
  </si>
  <si>
    <t>140300000000000</t>
  </si>
  <si>
    <t>0.14.0.30.367.0.00.000.00</t>
  </si>
  <si>
    <t>140303670000000</t>
  </si>
  <si>
    <t>Perdidas a Devengar por Operaciones a Liquidar</t>
  </si>
  <si>
    <t>0.14.0.30.367.0.06.000.00</t>
  </si>
  <si>
    <t>140303670600000</t>
  </si>
  <si>
    <t>Descuentos por Venta Futura - Residentes</t>
  </si>
  <si>
    <t>0.14.0.30.367.0.06.000.99</t>
  </si>
  <si>
    <t>140303670600099</t>
  </si>
  <si>
    <t>0.14.0.40.215.0.06.000.00</t>
  </si>
  <si>
    <t>140402150600000</t>
  </si>
  <si>
    <t>0.14.0.40.215.0.06.000.99</t>
  </si>
  <si>
    <t>140402150600099</t>
  </si>
  <si>
    <t>0.14.8.40.215.8.06.000.99</t>
  </si>
  <si>
    <t>148402150600099</t>
  </si>
  <si>
    <t>0.14.2.80.225.2.82.000.01</t>
  </si>
  <si>
    <t>142802258200001</t>
  </si>
  <si>
    <t>0.14.5.80.225.5.92.000.01</t>
  </si>
  <si>
    <t>145802259200001</t>
  </si>
  <si>
    <t>0.14.2.80.225.2.94.000.01</t>
  </si>
  <si>
    <t>142802259400001</t>
  </si>
  <si>
    <t>0.14.2.90.231.2.92.000.01</t>
  </si>
  <si>
    <t>142902319200001</t>
  </si>
  <si>
    <t>0.14.4.90.231.4.92.000.01</t>
  </si>
  <si>
    <t>144902319200001</t>
  </si>
  <si>
    <t>0.14.1.90.231.1.94.000.99</t>
  </si>
  <si>
    <t>141902319400099</t>
  </si>
  <si>
    <t>0.15.0.10.241.0.02.067.99</t>
  </si>
  <si>
    <t>150102410206799</t>
  </si>
  <si>
    <t>Anticipo para Obra Fortis Jockey</t>
  </si>
  <si>
    <t>0.15.0.10.245.0.06.010.99</t>
  </si>
  <si>
    <t>150102450601099</t>
  </si>
  <si>
    <t>Credito Fiscal Disponible</t>
  </si>
  <si>
    <t>0.15.0.10.247.0.02.000.00</t>
  </si>
  <si>
    <t>150102470200000</t>
  </si>
  <si>
    <t>Operaciones Gravadas</t>
  </si>
  <si>
    <t>0.15.0.10.247.0.02.003.99</t>
  </si>
  <si>
    <t>150102470200399</t>
  </si>
  <si>
    <t>Retencion Iva</t>
  </si>
  <si>
    <t>0.15.0.10.257.0.02.001.01</t>
  </si>
  <si>
    <t>150102570200101</t>
  </si>
  <si>
    <t>Depositos Cheques Camara Compensadora</t>
  </si>
  <si>
    <t>0.15.0.10.257.0.02.030.99</t>
  </si>
  <si>
    <t>150102570203099</t>
  </si>
  <si>
    <t>0.15.0.10.257.0.02.075.99</t>
  </si>
  <si>
    <t>150102570207599</t>
  </si>
  <si>
    <t>0.15.0.10.257.0.02.085.99</t>
  </si>
  <si>
    <t>150102570208599</t>
  </si>
  <si>
    <t>Regularizacion Cartera Ara</t>
  </si>
  <si>
    <t>0.15.0.10.257.0.04.055.01</t>
  </si>
  <si>
    <t>150102570405501</t>
  </si>
  <si>
    <t>0.15.0.90.000.0.00.000.00</t>
  </si>
  <si>
    <t>150900000000000</t>
  </si>
  <si>
    <t>0.15.0.90.263.0.00.000.00</t>
  </si>
  <si>
    <t>150902630000000</t>
  </si>
  <si>
    <t>(Previsiones para Creditos Diversos)</t>
  </si>
  <si>
    <t>0.15.0.90.263.0.92.000.00</t>
  </si>
  <si>
    <t>150902639200000</t>
  </si>
  <si>
    <t>Prev.p/Creditos Diversos Res.</t>
  </si>
  <si>
    <t>0.15.0.90.263.0.92.000.01</t>
  </si>
  <si>
    <t>150902639200001</t>
  </si>
  <si>
    <t>0.15.0.90.263.0.92.000.99</t>
  </si>
  <si>
    <t>150902639200099</t>
  </si>
  <si>
    <t>0.21.2.30.132.2.04.000.99</t>
  </si>
  <si>
    <t>212301320400099</t>
  </si>
  <si>
    <t>0.21.1.40.390.1.06.000.62</t>
  </si>
  <si>
    <t>211403900600062</t>
  </si>
  <si>
    <t>0.21.1.40.390.1.10.020.01</t>
  </si>
  <si>
    <t>211403901002001</t>
  </si>
  <si>
    <t>0.21.1.40.390.1.10.021.01</t>
  </si>
  <si>
    <t>211403901002101</t>
  </si>
  <si>
    <t>Banco Gnb Paraguay S.A. - Atm</t>
  </si>
  <si>
    <t>0.21.1.40.390.1.10.051.01</t>
  </si>
  <si>
    <t>211403901005101</t>
  </si>
  <si>
    <t>Banco Gnb Fusion - Atm</t>
  </si>
  <si>
    <t>0.21.1.40.390.1.10.071.01</t>
  </si>
  <si>
    <t>211403901007101</t>
  </si>
  <si>
    <t>Banco Itau Paraguay S.A. - Atm</t>
  </si>
  <si>
    <t>0.21.1.40.390.1.10.090.01</t>
  </si>
  <si>
    <t>211403901009001</t>
  </si>
  <si>
    <t>Banco Regional SAECA</t>
  </si>
  <si>
    <t>0.21.1.40.390.1.10.091.01</t>
  </si>
  <si>
    <t>211403901009101</t>
  </si>
  <si>
    <t>Banco Regional SAECA - Atm</t>
  </si>
  <si>
    <t>0.21.0.40.390.0.10.100.99</t>
  </si>
  <si>
    <t>210403901010099</t>
  </si>
  <si>
    <t>0.21.1.40.390.1.10.100.99</t>
  </si>
  <si>
    <t>211403901010099</t>
  </si>
  <si>
    <t>0.21.1.40.390.1.10.101.01</t>
  </si>
  <si>
    <t>211403901010101</t>
  </si>
  <si>
    <t>Banco Basa S.A. - Atm</t>
  </si>
  <si>
    <t>0.21.1.40.390.1.10.130.01</t>
  </si>
  <si>
    <t>211403901013001</t>
  </si>
  <si>
    <t>0.21.1.40.390.1.10.150.01</t>
  </si>
  <si>
    <t>211403901015001</t>
  </si>
  <si>
    <t>Bancop S.A.</t>
  </si>
  <si>
    <t>0.21.0.40.390.0.10.210.99</t>
  </si>
  <si>
    <t>210403901021099</t>
  </si>
  <si>
    <t>0.21.1.40.390.1.10.210.99</t>
  </si>
  <si>
    <t>211403901021099</t>
  </si>
  <si>
    <t>0.21.0.80.134.0.93.000.00</t>
  </si>
  <si>
    <t>210801349300000</t>
  </si>
  <si>
    <t>(Cargos Financieros Documentados a Devengar-No Residentes)</t>
  </si>
  <si>
    <t>0.21.8.80.134.8.93.000.01</t>
  </si>
  <si>
    <t>218801349300001</t>
  </si>
  <si>
    <t>0.22.5.10.156.5.02.000.01</t>
  </si>
  <si>
    <t>225101560200001</t>
  </si>
  <si>
    <t>0.22.0.30.000.0.00.000.00</t>
  </si>
  <si>
    <t>220300000000000</t>
  </si>
  <si>
    <t>0.22.0.30.188.0.00.000.00</t>
  </si>
  <si>
    <t>220301880000000</t>
  </si>
  <si>
    <t>Acreedores por Valores Comprados con Venta Futura</t>
  </si>
  <si>
    <t>0.22.0.30.188.0.04.000.00</t>
  </si>
  <si>
    <t>220301880400000</t>
  </si>
  <si>
    <t>Otros Valores</t>
  </si>
  <si>
    <t>0.22.1.30.188.1.04.000.99</t>
  </si>
  <si>
    <t>221301880400099</t>
  </si>
  <si>
    <t>0.22.5.80.224.5.82.000.01</t>
  </si>
  <si>
    <t>225802248200001</t>
  </si>
  <si>
    <t>0.22.0.80.224.0.84.000.00</t>
  </si>
  <si>
    <t>220802248400000</t>
  </si>
  <si>
    <t>Cargos Financieros No Documentados Devengados -Residentes</t>
  </si>
  <si>
    <t>0.22.1.80.224.1.84.000.01</t>
  </si>
  <si>
    <t>221802248400001</t>
  </si>
  <si>
    <t>0.22.0.80.224.0.84.000.99</t>
  </si>
  <si>
    <t>220802248400099</t>
  </si>
  <si>
    <t>Cargos Financieros No Documentados Devengados -Res</t>
  </si>
  <si>
    <t>0.22.1.80.224.1.84.000.99</t>
  </si>
  <si>
    <t>221802248400099</t>
  </si>
  <si>
    <t>0.22.5.80.224.5.92.000.01</t>
  </si>
  <si>
    <t>225802249200001</t>
  </si>
  <si>
    <t>0.24.0.10.242.0.01.001.99</t>
  </si>
  <si>
    <t>240102420100199</t>
  </si>
  <si>
    <t>Retencion Iva a Pagar - Internacional</t>
  </si>
  <si>
    <t>0.24.0.20.252.0.01.020.99</t>
  </si>
  <si>
    <t>240202520102099</t>
  </si>
  <si>
    <t>Retencion Aporte Caja Bancaria</t>
  </si>
  <si>
    <t>0.24.0.40.258.0.02.001.99</t>
  </si>
  <si>
    <t>240402580200199</t>
  </si>
  <si>
    <t>Acreedores por Utilizacion de Tarjeta de Credito</t>
  </si>
  <si>
    <t>0.24.0.40.260.0.02.080.99</t>
  </si>
  <si>
    <t>240402600208099</t>
  </si>
  <si>
    <t>Siniestro</t>
  </si>
  <si>
    <t>0.31.0.60.418.0.00.000.00</t>
  </si>
  <si>
    <t>310604180000000</t>
  </si>
  <si>
    <t>Utilidades del Ejercicio</t>
  </si>
  <si>
    <t>0.31.0.60.418.0.01.000.00</t>
  </si>
  <si>
    <t>310604180100000</t>
  </si>
  <si>
    <t>0.31.0.60.418.0.01.000.99</t>
  </si>
  <si>
    <t>310604180100099</t>
  </si>
  <si>
    <t>0.51.0.10.651.0.12.010.99</t>
  </si>
  <si>
    <t>510106511201099</t>
  </si>
  <si>
    <t>0.51.0.10.651.0.15.010.99</t>
  </si>
  <si>
    <t>510106511501099</t>
  </si>
  <si>
    <t>0.51.0.30.667.0.00.000.00</t>
  </si>
  <si>
    <t>510306670000000</t>
  </si>
  <si>
    <t>Depositarios de Valores Propios Remitidos Al Cobro</t>
  </si>
  <si>
    <t>0.51.0.30.667.0.02.000.00</t>
  </si>
  <si>
    <t>510306670200000</t>
  </si>
  <si>
    <t>Depositarios de Valores Propios Remitidos Al Cobro del Pais</t>
  </si>
  <si>
    <t>0.51.0.30.667.0.02.000.01</t>
  </si>
  <si>
    <t>510306670200001</t>
  </si>
  <si>
    <t>0.51.0.40.691.0.04.000.00</t>
  </si>
  <si>
    <t>510406910400000</t>
  </si>
  <si>
    <t>Sobrevendida</t>
  </si>
  <si>
    <t>0.51.0.40.691.0.04.000.99</t>
  </si>
  <si>
    <t>510406910400099</t>
  </si>
  <si>
    <t>0.52.0.10.652.0.02.110.99</t>
  </si>
  <si>
    <t>520106520211099</t>
  </si>
  <si>
    <t>0.52.0.10.652.0.02.140.99</t>
  </si>
  <si>
    <t>520106520214099</t>
  </si>
  <si>
    <t>0.52.0.30.684.0.00.000.00</t>
  </si>
  <si>
    <t>520306840000000</t>
  </si>
  <si>
    <t>Valores Propios Remitidos Al Cobro</t>
  </si>
  <si>
    <t>0.52.0.30.684.0.02.000.00</t>
  </si>
  <si>
    <t>520306840200000</t>
  </si>
  <si>
    <t>Del Pais</t>
  </si>
  <si>
    <t>0.52.0.30.684.0.02.000.01</t>
  </si>
  <si>
    <t>520306840200001</t>
  </si>
  <si>
    <t>0.52.0.40.690.0.04.000.00</t>
  </si>
  <si>
    <t>520406900400000</t>
  </si>
  <si>
    <t>0.52.0.40.690.0.04.000.99</t>
  </si>
  <si>
    <t>520406900400099</t>
  </si>
  <si>
    <t>0.61.0.10.702.0.02.040.98</t>
  </si>
  <si>
    <t>610107020204098</t>
  </si>
  <si>
    <t>0.62.0.10.776.0.02.045.99</t>
  </si>
  <si>
    <t>620107760204599</t>
  </si>
  <si>
    <t>Exceso Linea de Credito - Tc</t>
  </si>
  <si>
    <t>0.64.0.10.830.0.01.010.99</t>
  </si>
  <si>
    <t>640108300101099</t>
  </si>
  <si>
    <t>Ganancia por Venta de Rodados</t>
  </si>
  <si>
    <t>0.71.0.50.743.0.02.030.99</t>
  </si>
  <si>
    <t>710507430203099</t>
  </si>
  <si>
    <t>Prevision Generica</t>
  </si>
  <si>
    <t>0.73.0.10.759.0.24.000.00</t>
  </si>
  <si>
    <t>730107592400000</t>
  </si>
  <si>
    <t>Multas, Recargos e Intereses</t>
  </si>
  <si>
    <t>0.73.0.10.759.0.24.000.98</t>
  </si>
  <si>
    <t>730107592400098</t>
  </si>
  <si>
    <t>0.73.0.10.759.0.24.000.99</t>
  </si>
  <si>
    <t>730107592400099</t>
  </si>
  <si>
    <t>0.73.0.10.767.0.06.010.99</t>
  </si>
  <si>
    <t>730107670601099</t>
  </si>
  <si>
    <t>Cargos Diferidos Intangibles Sistemas</t>
  </si>
  <si>
    <t>0.73.0.10.771.0.06.000.98</t>
  </si>
  <si>
    <t>730107710600098</t>
  </si>
  <si>
    <t>0.73.0.10.771.0.44.080.98</t>
  </si>
  <si>
    <t>730107714408098</t>
  </si>
  <si>
    <t>0.73.0.10.771.0.44.150.98</t>
  </si>
  <si>
    <t>730107714415098</t>
  </si>
  <si>
    <t>0.73.0.10.771.0.44.230.62</t>
  </si>
  <si>
    <t>730107714423062</t>
  </si>
  <si>
    <t>0.73.0.10.771.0.44.458.98</t>
  </si>
  <si>
    <t>730107714445898</t>
  </si>
  <si>
    <t>0.74.0.10.787.0.00.000.00</t>
  </si>
  <si>
    <t>740107870000000</t>
  </si>
  <si>
    <t>Siniestros No Cubiertos por Seguros</t>
  </si>
  <si>
    <t>0.74.0.10.787.0.01.000.00</t>
  </si>
  <si>
    <t>740107870100000</t>
  </si>
  <si>
    <t>0.74.0.10.787.0.01.000.99</t>
  </si>
  <si>
    <t>740107870100099</t>
  </si>
  <si>
    <t>AL 31 DE DICIEMBRE DE 2022</t>
  </si>
  <si>
    <t>15090000000</t>
  </si>
  <si>
    <t>Compra Futura de Moneda Extranjera – Posición Activa</t>
  </si>
  <si>
    <t>Venta Futura de Moneda Extranjera</t>
  </si>
  <si>
    <t>La aprobación de los Estados Financieros de INTERFISA Banco S.A.E.C.A. al 31 de diciembre 2022, será considerada por la Asamblea General Ordinaria de Accionistas a realizarse en el año 2023, dentro del plazo establecido por sus Estatutos Sociales, artículo 26 y el artículo 1079 del Código Civil.</t>
  </si>
  <si>
    <t>La entidad no cuenta con sucursales en el exterior.</t>
  </si>
  <si>
    <t>Al 31 de diciembre de 2022, la composición accionaria de la entidad es como sigue:</t>
  </si>
  <si>
    <t>Mercadis S.A.</t>
  </si>
  <si>
    <t>Jose Carlos Cogorno</t>
  </si>
  <si>
    <t>Minoritarios</t>
  </si>
  <si>
    <t>b.3    Sucursales en el exterior</t>
  </si>
  <si>
    <t>31 de diciembre de 2022</t>
  </si>
  <si>
    <t>31 de diciembre de 2021</t>
  </si>
  <si>
    <t>Tipo de acciones</t>
  </si>
  <si>
    <t>Preferidas</t>
  </si>
  <si>
    <t>Cantidad</t>
  </si>
  <si>
    <t>Votos que otorga cada acción</t>
  </si>
  <si>
    <t>Valor nominal unitario</t>
  </si>
  <si>
    <t>Composición accionaria</t>
  </si>
  <si>
    <t>Ordinarias de voto multiple nominativas (OMN)</t>
  </si>
  <si>
    <t>Ordinarias de voto simple nominativas (OS)</t>
  </si>
  <si>
    <t>: Diana de Jesus Pintos del Padre</t>
  </si>
  <si>
    <t>Director Jurídico</t>
  </si>
  <si>
    <t>Director de  Banca Personas, Productos, Servicios y Canales</t>
  </si>
  <si>
    <t>: Jorge Fabián Pineda</t>
  </si>
  <si>
    <t>: Pedro Bogado Britez</t>
  </si>
  <si>
    <t>: Ricardo Gonzalez Neumann</t>
  </si>
  <si>
    <t>: Marco Emmanuel Speranza Benedetti</t>
  </si>
  <si>
    <t>: Nestor Fabian Duré Aguirre</t>
  </si>
  <si>
    <t>Director Suplente</t>
  </si>
  <si>
    <t>: Ma. Teresa Alvarez Vda. de Cogorno</t>
  </si>
  <si>
    <t>0.11.0.20.105.0.10.000.00</t>
  </si>
  <si>
    <t>110201051000000</t>
  </si>
  <si>
    <t>0.11.0.20.105.0.10.000.99</t>
  </si>
  <si>
    <t>110201051000099</t>
  </si>
  <si>
    <t>0.11.0.20.109.0.02.000.00</t>
  </si>
  <si>
    <t>110201090200000</t>
  </si>
  <si>
    <t>0.11.0.90.000.0.00.000.00</t>
  </si>
  <si>
    <t>110900000000000</t>
  </si>
  <si>
    <t>0.11.0.90.121.0.00.000.00</t>
  </si>
  <si>
    <t>110901210000000</t>
  </si>
  <si>
    <t>0.11.0.90.121.0.93.000.00</t>
  </si>
  <si>
    <t>110901219300000</t>
  </si>
  <si>
    <t>0.11.0.90.121.0.93.000.99</t>
  </si>
  <si>
    <t>110901219300099</t>
  </si>
  <si>
    <t>0.11.1.10.101.1.02.020.99</t>
  </si>
  <si>
    <t>111101010202099</t>
  </si>
  <si>
    <t>0.11.1.10.101.1.02.090.99</t>
  </si>
  <si>
    <t>111101010209099</t>
  </si>
  <si>
    <t>0.11.1.10.101.1.02.100.99</t>
  </si>
  <si>
    <t>111101010210099</t>
  </si>
  <si>
    <t>0.11.1.10.101.1.02.120.99</t>
  </si>
  <si>
    <t>111101010212099</t>
  </si>
  <si>
    <t>0.11.1.10.103.1.01.003.99</t>
  </si>
  <si>
    <t>111101030100399</t>
  </si>
  <si>
    <t>0.11.1.20.105.1.10.000.99</t>
  </si>
  <si>
    <t>111201051000099</t>
  </si>
  <si>
    <t>0.11.1.20.109.1.02.010.01</t>
  </si>
  <si>
    <t>111201090201001</t>
  </si>
  <si>
    <t>0.11.1.20.109.1.03.002.62</t>
  </si>
  <si>
    <t>111201090300262</t>
  </si>
  <si>
    <t>0.11.1.20.109.1.03.004.01</t>
  </si>
  <si>
    <t>111201090300401</t>
  </si>
  <si>
    <t>0.11.1.20.109.1.03.008.01</t>
  </si>
  <si>
    <t>111201090300801</t>
  </si>
  <si>
    <t>0.11.1.20.109.1.04.011.99</t>
  </si>
  <si>
    <t>111201090401199</t>
  </si>
  <si>
    <t>0.11.1.20.109.1.04.020.01</t>
  </si>
  <si>
    <t>111201090402001</t>
  </si>
  <si>
    <t>0.11.1.20.109.1.04.030.01</t>
  </si>
  <si>
    <t>111201090403001</t>
  </si>
  <si>
    <t>0.11.1.20.109.1.04.040.01</t>
  </si>
  <si>
    <t>111201090404001</t>
  </si>
  <si>
    <t>0.11.1.20.109.1.04.062.01</t>
  </si>
  <si>
    <t>111201090406201</t>
  </si>
  <si>
    <t>0.11.1.20.109.1.04.062.99</t>
  </si>
  <si>
    <t>111201090406299</t>
  </si>
  <si>
    <t>0.11.1.20.109.1.04.063.99</t>
  </si>
  <si>
    <t>111201090406399</t>
  </si>
  <si>
    <t>0.11.1.20.109.1.04.070.01</t>
  </si>
  <si>
    <t>111201090407001</t>
  </si>
  <si>
    <t>0.11.1.20.109.1.04.071.01</t>
  </si>
  <si>
    <t>111201090407101</t>
  </si>
  <si>
    <t>0.11.1.20.109.1.04.071.99</t>
  </si>
  <si>
    <t>111201090407199</t>
  </si>
  <si>
    <t>0.11.1.20.109.1.04.072.01</t>
  </si>
  <si>
    <t>111201090407201</t>
  </si>
  <si>
    <t>0.11.1.20.109.1.04.072.99</t>
  </si>
  <si>
    <t>111201090407299</t>
  </si>
  <si>
    <t>0.11.1.20.109.1.04.074.99</t>
  </si>
  <si>
    <t>111201090407499</t>
  </si>
  <si>
    <t>0.11.1.20.109.1.04.080.01</t>
  </si>
  <si>
    <t>111201090408001</t>
  </si>
  <si>
    <t>0.11.1.20.109.1.04.101.01</t>
  </si>
  <si>
    <t>111201090410101</t>
  </si>
  <si>
    <t>0.11.1.20.109.1.04.101.99</t>
  </si>
  <si>
    <t>111201090410199</t>
  </si>
  <si>
    <t>0.11.1.20.109.1.04.110.01</t>
  </si>
  <si>
    <t>111201090411001</t>
  </si>
  <si>
    <t>0.11.1.20.109.1.04.111.01</t>
  </si>
  <si>
    <t>111201090411101</t>
  </si>
  <si>
    <t>0.11.1.20.109.1.04.111.99</t>
  </si>
  <si>
    <t>111201090411199</t>
  </si>
  <si>
    <t>0.11.1.20.109.1.04.112.01</t>
  </si>
  <si>
    <t>111201090411201</t>
  </si>
  <si>
    <t>0.11.1.20.109.1.04.112.99</t>
  </si>
  <si>
    <t>111201090411299</t>
  </si>
  <si>
    <t>0.11.1.20.109.1.04.131.01</t>
  </si>
  <si>
    <t>111201090413101</t>
  </si>
  <si>
    <t>0.11.1.20.109.1.04.132.01</t>
  </si>
  <si>
    <t>111201090413201</t>
  </si>
  <si>
    <t>0.11.1.20.109.1.04.132.99</t>
  </si>
  <si>
    <t>111201090413299</t>
  </si>
  <si>
    <t>0.11.1.20.109.1.04.170.01</t>
  </si>
  <si>
    <t>111201090417001</t>
  </si>
  <si>
    <t>0.11.1.20.109.1.04.171.01</t>
  </si>
  <si>
    <t>111201090417101</t>
  </si>
  <si>
    <t>0.11.1.20.109.1.04.171.99</t>
  </si>
  <si>
    <t>111201090417199</t>
  </si>
  <si>
    <t>0.11.1.20.109.1.04.181.01</t>
  </si>
  <si>
    <t>111201090418101</t>
  </si>
  <si>
    <t>0.11.1.20.109.1.04.181.99</t>
  </si>
  <si>
    <t>111201090418199</t>
  </si>
  <si>
    <t>0.11.1.20.109.1.04.200.01</t>
  </si>
  <si>
    <t>111201090420001</t>
  </si>
  <si>
    <t>0.11.1.20.109.1.04.230.01</t>
  </si>
  <si>
    <t>111201090423001</t>
  </si>
  <si>
    <t>0.11.1.20.109.1.04.231.99</t>
  </si>
  <si>
    <t>111201090423199</t>
  </si>
  <si>
    <t>0.11.1.20.109.1.04.232.99</t>
  </si>
  <si>
    <t>111201090423299</t>
  </si>
  <si>
    <t>0.11.1.20.113.1.28.010.99</t>
  </si>
  <si>
    <t>111201132801099</t>
  </si>
  <si>
    <t>0.11.1.20.113.1.28.040.99</t>
  </si>
  <si>
    <t>111201132804099</t>
  </si>
  <si>
    <t>0.11.1.20.113.1.28.080.99</t>
  </si>
  <si>
    <t>111201132808099</t>
  </si>
  <si>
    <t>0.11.1.20.113.1.28.100.99</t>
  </si>
  <si>
    <t>111201132810099</t>
  </si>
  <si>
    <t>0.11.1.20.113.1.28.110.99</t>
  </si>
  <si>
    <t>111201132811099</t>
  </si>
  <si>
    <t>0.11.1.20.113.1.28.140.01</t>
  </si>
  <si>
    <t>111201132814001</t>
  </si>
  <si>
    <t>0.11.1.20.113.1.28.190.99</t>
  </si>
  <si>
    <t>111201132819099</t>
  </si>
  <si>
    <t>0.11.1.20.113.1.28.191.99</t>
  </si>
  <si>
    <t>111201132819199</t>
  </si>
  <si>
    <t>0.11.1.20.113.1.28.192.99</t>
  </si>
  <si>
    <t>111201132819299</t>
  </si>
  <si>
    <t>0.11.1.20.113.1.28.210.99</t>
  </si>
  <si>
    <t>111201132821099</t>
  </si>
  <si>
    <t>0.11.1.90.121.1.93.000.99</t>
  </si>
  <si>
    <t>111901219300099</t>
  </si>
  <si>
    <t>0.13.0.10.131.0.04.000.01</t>
  </si>
  <si>
    <t>130101310400001</t>
  </si>
  <si>
    <t>0.13.0.10.131.0.06.000.01</t>
  </si>
  <si>
    <t>130101310600001</t>
  </si>
  <si>
    <t>0.13.0.10.131.0.16.000.00</t>
  </si>
  <si>
    <t>130101311600000</t>
  </si>
  <si>
    <t>0.13.2.10.131.2.16.000.99</t>
  </si>
  <si>
    <t>132101311600099</t>
  </si>
  <si>
    <t>0.13.2.80.161.2.82.000.99</t>
  </si>
  <si>
    <t>132801618200099</t>
  </si>
  <si>
    <t>0.13.5.10.131.5.06.000.99</t>
  </si>
  <si>
    <t>135101310600099</t>
  </si>
  <si>
    <t>0.13.5.80.161.5.82.000.99</t>
  </si>
  <si>
    <t>135801618200099</t>
  </si>
  <si>
    <t>0.13.5.80.161.5.94.000.99</t>
  </si>
  <si>
    <t>135801619400099</t>
  </si>
  <si>
    <t>0.13.6.10.131.6.04.000.01</t>
  </si>
  <si>
    <t>136101310400001</t>
  </si>
  <si>
    <t>0.13.7.10.131.7.06.000.01</t>
  </si>
  <si>
    <t>137101310600001</t>
  </si>
  <si>
    <t>0.13.7.80.161.7.94.000.01</t>
  </si>
  <si>
    <t>137801619400001</t>
  </si>
  <si>
    <t>0.13.8.10.131.8.04.000.01</t>
  </si>
  <si>
    <t>138101310400001</t>
  </si>
  <si>
    <t>0.14.0.10.169.0.02.000.99</t>
  </si>
  <si>
    <t>140101690200099</t>
  </si>
  <si>
    <t>0.14.0.10.183.0.00.000.00</t>
  </si>
  <si>
    <t>140101830000000</t>
  </si>
  <si>
    <t>0.14.0.10.183.0.02.000.00</t>
  </si>
  <si>
    <t>140101830200000</t>
  </si>
  <si>
    <t>0.14.0.10.183.0.02.020.99</t>
  </si>
  <si>
    <t>140101830202099</t>
  </si>
  <si>
    <t>0.14.0.30.367.0.06.000.01</t>
  </si>
  <si>
    <t>140303670600001</t>
  </si>
  <si>
    <t>0.14.0.90.231.0.92.000.99</t>
  </si>
  <si>
    <t>140902319200099</t>
  </si>
  <si>
    <t>0.14.0.90.231.0.94.000.99</t>
  </si>
  <si>
    <t>140902319400099</t>
  </si>
  <si>
    <t>0.14.1.10.183.1.02.020.99</t>
  </si>
  <si>
    <t>141101830202099</t>
  </si>
  <si>
    <t>0.14.1.80.225.1.92.000.99</t>
  </si>
  <si>
    <t>141802259200099</t>
  </si>
  <si>
    <t>0.14.1.80.225.1.94.000.99</t>
  </si>
  <si>
    <t>141802259400099</t>
  </si>
  <si>
    <t>0.14.2.10.173.2.02.000.99</t>
  </si>
  <si>
    <t>142101730200099</t>
  </si>
  <si>
    <t>0.14.2.10.449.2.02.000.99</t>
  </si>
  <si>
    <t>142104490200099</t>
  </si>
  <si>
    <t>0.14.2.80.451.2.82.000.99</t>
  </si>
  <si>
    <t>142804518200099</t>
  </si>
  <si>
    <t>0.14.2.80.451.2.94.000.99</t>
  </si>
  <si>
    <t>142804519400099</t>
  </si>
  <si>
    <t>0.14.3.80.447.3.82.000.01</t>
  </si>
  <si>
    <t>143804478200001</t>
  </si>
  <si>
    <t>0.14.3.80.447.3.94.000.01</t>
  </si>
  <si>
    <t>143804479400001</t>
  </si>
  <si>
    <t>0.14.3.90.231.3.92.000.01</t>
  </si>
  <si>
    <t>143902319200001</t>
  </si>
  <si>
    <t>0.14.3.90.231.3.92.000.99</t>
  </si>
  <si>
    <t>143902319200099</t>
  </si>
  <si>
    <t>0.14.4.80.225.4.92.000.99</t>
  </si>
  <si>
    <t>144802259200099</t>
  </si>
  <si>
    <t>0.14.4.90.231.4.92.000.99</t>
  </si>
  <si>
    <t>144902319200099</t>
  </si>
  <si>
    <t>0.14.5.10.173.5.06.000.99</t>
  </si>
  <si>
    <t>145101730600099</t>
  </si>
  <si>
    <t>0.14.5.10.173.5.08.000.99</t>
  </si>
  <si>
    <t>145101730800099</t>
  </si>
  <si>
    <t>0.14.5.10.443.5.02.000.01</t>
  </si>
  <si>
    <t>145104430200001</t>
  </si>
  <si>
    <t>0.14.5.10.443.5.02.000.99</t>
  </si>
  <si>
    <t>145104430200099</t>
  </si>
  <si>
    <t>0.14.5.80.225.5.82.020.99</t>
  </si>
  <si>
    <t>145802258202099</t>
  </si>
  <si>
    <t>0.14.5.80.225.5.82.030.99</t>
  </si>
  <si>
    <t>145802258203099</t>
  </si>
  <si>
    <t>0.14.5.80.225.5.92.020.99</t>
  </si>
  <si>
    <t>145802259202099</t>
  </si>
  <si>
    <t>0.14.5.80.225.5.92.030.99</t>
  </si>
  <si>
    <t>145802259203099</t>
  </si>
  <si>
    <t>0.14.5.80.225.5.94.020.99</t>
  </si>
  <si>
    <t>145802259402099</t>
  </si>
  <si>
    <t>0.14.5.80.225.5.94.030.99</t>
  </si>
  <si>
    <t>145802259403099</t>
  </si>
  <si>
    <t>0.14.5.80.447.5.82.000.99</t>
  </si>
  <si>
    <t>145804478200099</t>
  </si>
  <si>
    <t>0.14.5.80.447.5.94.000.01</t>
  </si>
  <si>
    <t>145804479400001</t>
  </si>
  <si>
    <t>0.14.5.80.447.5.94.000.99</t>
  </si>
  <si>
    <t>145804479400099</t>
  </si>
  <si>
    <t>0.14.6.10.173.6.04.000.99</t>
  </si>
  <si>
    <t>146101730400099</t>
  </si>
  <si>
    <t>0.14.6.10.405.6.01.000.01</t>
  </si>
  <si>
    <t>146104050100001</t>
  </si>
  <si>
    <t>0.14.6.10.405.6.01.000.99</t>
  </si>
  <si>
    <t>146104050100099</t>
  </si>
  <si>
    <t>0.14.6.10.443.6.02.000.01</t>
  </si>
  <si>
    <t>146104430200001</t>
  </si>
  <si>
    <t>0.14.6.10.449.6.02.000.99</t>
  </si>
  <si>
    <t>146104490200099</t>
  </si>
  <si>
    <t>0.14.6.80.225.6.82.020.01</t>
  </si>
  <si>
    <t>146802258202001</t>
  </si>
  <si>
    <t>0.14.6.80.225.6.82.020.99</t>
  </si>
  <si>
    <t>146802258202099</t>
  </si>
  <si>
    <t>0.14.6.80.225.6.82.030.01</t>
  </si>
  <si>
    <t>146802258203001</t>
  </si>
  <si>
    <t>0.14.6.80.225.6.82.030.99</t>
  </si>
  <si>
    <t>146802258203099</t>
  </si>
  <si>
    <t>0.14.6.80.225.6.92.020.99</t>
  </si>
  <si>
    <t>146802259202099</t>
  </si>
  <si>
    <t>0.14.6.80.225.6.92.030.99</t>
  </si>
  <si>
    <t>146802259203099</t>
  </si>
  <si>
    <t>0.14.6.80.225.6.94.020.01</t>
  </si>
  <si>
    <t>146802259402001</t>
  </si>
  <si>
    <t>0.14.6.80.225.6.94.020.99</t>
  </si>
  <si>
    <t>146802259402099</t>
  </si>
  <si>
    <t>0.14.6.80.225.6.94.030.01</t>
  </si>
  <si>
    <t>146802259403001</t>
  </si>
  <si>
    <t>0.14.6.80.225.6.94.030.99</t>
  </si>
  <si>
    <t>146802259403099</t>
  </si>
  <si>
    <t>0.14.6.80.447.6.82.000.01</t>
  </si>
  <si>
    <t>146804478200001</t>
  </si>
  <si>
    <t>0.14.6.80.447.6.94.000.01</t>
  </si>
  <si>
    <t>146804479400001</t>
  </si>
  <si>
    <t>0.14.6.80.447.6.94.000.99</t>
  </si>
  <si>
    <t>146804479400099</t>
  </si>
  <si>
    <t>0.14.6.80.451.6.82.000.99</t>
  </si>
  <si>
    <t>146804518200099</t>
  </si>
  <si>
    <t>0.14.6.80.451.6.94.000.99</t>
  </si>
  <si>
    <t>146804519400099</t>
  </si>
  <si>
    <t>0.14.7.10.169.7.06.000.01</t>
  </si>
  <si>
    <t>147101690600001</t>
  </si>
  <si>
    <t>0.14.7.10.169.7.06.000.99</t>
  </si>
  <si>
    <t>147101690600099</t>
  </si>
  <si>
    <t>0.14.7.10.209.7.04.000.99</t>
  </si>
  <si>
    <t>147102090400099</t>
  </si>
  <si>
    <t>0.14.7.80.225.7.82.020.01</t>
  </si>
  <si>
    <t>147802258202001</t>
  </si>
  <si>
    <t>0.14.7.80.225.7.82.020.99</t>
  </si>
  <si>
    <t>147802258202099</t>
  </si>
  <si>
    <t>0.14.7.80.225.7.82.030.01</t>
  </si>
  <si>
    <t>147802258203001</t>
  </si>
  <si>
    <t>0.14.7.80.225.7.82.030.99</t>
  </si>
  <si>
    <t>147802258203099</t>
  </si>
  <si>
    <t>0.14.7.80.225.7.92.020.99</t>
  </si>
  <si>
    <t>147802259202099</t>
  </si>
  <si>
    <t>0.14.7.80.225.7.92.030.99</t>
  </si>
  <si>
    <t>147802259203099</t>
  </si>
  <si>
    <t>0.14.7.80.225.7.92.040.99</t>
  </si>
  <si>
    <t>147802259204099</t>
  </si>
  <si>
    <t>0.14.7.80.225.7.94.020.01</t>
  </si>
  <si>
    <t>147802259402001</t>
  </si>
  <si>
    <t>0.14.7.80.225.7.94.020.99</t>
  </si>
  <si>
    <t>147802259402099</t>
  </si>
  <si>
    <t>0.14.7.80.225.7.94.030.01</t>
  </si>
  <si>
    <t>147802259403001</t>
  </si>
  <si>
    <t>0.14.7.80.225.7.94.030.99</t>
  </si>
  <si>
    <t>147802259403099</t>
  </si>
  <si>
    <t>0.14.7.80.229.7.82.000.99</t>
  </si>
  <si>
    <t>147802298200099</t>
  </si>
  <si>
    <t>0.14.7.80.229.7.94.000.99</t>
  </si>
  <si>
    <t>147802299400099</t>
  </si>
  <si>
    <t>0.14.8.10.169.8.02.000.01</t>
  </si>
  <si>
    <t>148101690200001</t>
  </si>
  <si>
    <t>0.14.8.10.173.8.08.000.01</t>
  </si>
  <si>
    <t>148101730800001</t>
  </si>
  <si>
    <t>0.14.8.10.351.8.02.000.01</t>
  </si>
  <si>
    <t>148103510200001</t>
  </si>
  <si>
    <t>0.14.8.80.225.8.82.020.01</t>
  </si>
  <si>
    <t>148802258202001</t>
  </si>
  <si>
    <t>0.14.8.80.225.8.82.020.99</t>
  </si>
  <si>
    <t>148802258202099</t>
  </si>
  <si>
    <t>0.14.8.80.225.8.82.030.01</t>
  </si>
  <si>
    <t>148802258203001</t>
  </si>
  <si>
    <t>0.14.8.80.225.8.82.030.99</t>
  </si>
  <si>
    <t>148802258203099</t>
  </si>
  <si>
    <t>0.14.8.80.225.8.82.040.01</t>
  </si>
  <si>
    <t>148802258204001</t>
  </si>
  <si>
    <t>0.14.8.80.225.8.82.040.99</t>
  </si>
  <si>
    <t>148802258204099</t>
  </si>
  <si>
    <t>0.14.8.80.225.8.82.050.01</t>
  </si>
  <si>
    <t>148802258205001</t>
  </si>
  <si>
    <t>0.14.8.80.225.8.92.020.99</t>
  </si>
  <si>
    <t>148802259202099</t>
  </si>
  <si>
    <t>0.14.8.80.225.8.92.030.01</t>
  </si>
  <si>
    <t>148802259203001</t>
  </si>
  <si>
    <t>0.14.8.80.225.8.92.030.99</t>
  </si>
  <si>
    <t>148802259203099</t>
  </si>
  <si>
    <t>0.14.8.80.225.8.92.040.99</t>
  </si>
  <si>
    <t>148802259204099</t>
  </si>
  <si>
    <t>0.14.8.80.225.8.94.020.01</t>
  </si>
  <si>
    <t>148802259402001</t>
  </si>
  <si>
    <t>0.14.8.80.225.8.94.020.99</t>
  </si>
  <si>
    <t>148802259402099</t>
  </si>
  <si>
    <t>0.14.8.80.225.8.94.030.01</t>
  </si>
  <si>
    <t>148802259403001</t>
  </si>
  <si>
    <t>0.14.8.80.225.8.94.030.99</t>
  </si>
  <si>
    <t>148802259403099</t>
  </si>
  <si>
    <t>0.14.8.80.225.8.94.040.01</t>
  </si>
  <si>
    <t>148802259404001</t>
  </si>
  <si>
    <t>0.14.8.80.225.8.94.040.99</t>
  </si>
  <si>
    <t>148802259404099</t>
  </si>
  <si>
    <t>0.14.8.80.225.8.94.050.01</t>
  </si>
  <si>
    <t>148802259405001</t>
  </si>
  <si>
    <t>0.15.0.10.241.0.02.010.01</t>
  </si>
  <si>
    <t>150102410201001</t>
  </si>
  <si>
    <t>0.15.0.10.241.0.02.010.99</t>
  </si>
  <si>
    <t>150102410201099</t>
  </si>
  <si>
    <t>0.15.0.10.241.0.02.062.99</t>
  </si>
  <si>
    <t>150102410206299</t>
  </si>
  <si>
    <t>0.15.0.10.241.0.02.063.01</t>
  </si>
  <si>
    <t>150102410206301</t>
  </si>
  <si>
    <t>0.15.0.10.241.0.02.063.99</t>
  </si>
  <si>
    <t>150102410206399</t>
  </si>
  <si>
    <t>0.15.0.10.243.0.01.002.01</t>
  </si>
  <si>
    <t>150102430100201</t>
  </si>
  <si>
    <t>0.15.0.10.243.0.01.005.01</t>
  </si>
  <si>
    <t>150102430100501</t>
  </si>
  <si>
    <t>0.15.0.10.243.0.01.005.99</t>
  </si>
  <si>
    <t>150102430100599</t>
  </si>
  <si>
    <t>0.15.0.10.243.0.01.007.01</t>
  </si>
  <si>
    <t>150102430100701</t>
  </si>
  <si>
    <t>0.15.0.10.247.0.02.001.99</t>
  </si>
  <si>
    <t>150102470200199</t>
  </si>
  <si>
    <t>0.15.0.10.247.0.03.000.99</t>
  </si>
  <si>
    <t>150102470300099</t>
  </si>
  <si>
    <t>0.15.0.10.249.0.00.000.00</t>
  </si>
  <si>
    <t>150102490000000</t>
  </si>
  <si>
    <t>0.15.0.10.249.0.01.000.00</t>
  </si>
  <si>
    <t>150102490100000</t>
  </si>
  <si>
    <t>0.15.0.10.249.0.01.000.01</t>
  </si>
  <si>
    <t>150102490100001</t>
  </si>
  <si>
    <t>0.15.0.10.249.0.01.000.99</t>
  </si>
  <si>
    <t>150102490100099</t>
  </si>
  <si>
    <t>0.15.0.10.249.0.01.001.99</t>
  </si>
  <si>
    <t>150102490100199</t>
  </si>
  <si>
    <t>0.15.0.10.251.0.00.000.00</t>
  </si>
  <si>
    <t>150102510000000</t>
  </si>
  <si>
    <t>0.15.0.10.251.0.02.000.00</t>
  </si>
  <si>
    <t>150102510200000</t>
  </si>
  <si>
    <t>0.15.0.10.251.0.02.030.99</t>
  </si>
  <si>
    <t>150102510203099</t>
  </si>
  <si>
    <t>0.15.0.10.253.0.02.030.99</t>
  </si>
  <si>
    <t>150102530203099</t>
  </si>
  <si>
    <t>0.15.0.10.257.0.02.001.99</t>
  </si>
  <si>
    <t>150102570200199</t>
  </si>
  <si>
    <t>0.15.0.10.257.0.02.020.99</t>
  </si>
  <si>
    <t>150102570202099</t>
  </si>
  <si>
    <t>0.15.0.10.257.0.02.060.01</t>
  </si>
  <si>
    <t>150102570206001</t>
  </si>
  <si>
    <t>0.15.0.10.257.0.02.060.99</t>
  </si>
  <si>
    <t>150102570206099</t>
  </si>
  <si>
    <t>0.15.0.10.257.0.02.070.99</t>
  </si>
  <si>
    <t>150102570207099</t>
  </si>
  <si>
    <t>0.15.0.10.257.0.02.105.01</t>
  </si>
  <si>
    <t>150102570210501</t>
  </si>
  <si>
    <t>0.15.0.10.257.0.02.105.99</t>
  </si>
  <si>
    <t>150102570210599</t>
  </si>
  <si>
    <t>0.15.0.10.257.0.02.110.01</t>
  </si>
  <si>
    <t>150102570211001</t>
  </si>
  <si>
    <t>0.15.0.10.257.0.02.140.99</t>
  </si>
  <si>
    <t>150102570214099</t>
  </si>
  <si>
    <t>0.15.0.10.257.0.02.160.99</t>
  </si>
  <si>
    <t>150102570216099</t>
  </si>
  <si>
    <t>0.15.0.10.257.0.02.170.99</t>
  </si>
  <si>
    <t>150102570217099</t>
  </si>
  <si>
    <t>0.15.0.10.257.0.02.200.99</t>
  </si>
  <si>
    <t>150102570220099</t>
  </si>
  <si>
    <t>0.15.0.10.257.0.02.230.99</t>
  </si>
  <si>
    <t>150102570223099</t>
  </si>
  <si>
    <t>0.15.0.10.257.0.02.280.99</t>
  </si>
  <si>
    <t>150102570228099</t>
  </si>
  <si>
    <t>0.15.0.10.257.0.02.290.99</t>
  </si>
  <si>
    <t>150102570229099</t>
  </si>
  <si>
    <t>0.15.0.10.257.0.02.320.99</t>
  </si>
  <si>
    <t>150102570232099</t>
  </si>
  <si>
    <t>0.15.0.10.257.0.02.330.99</t>
  </si>
  <si>
    <t>150102570233099</t>
  </si>
  <si>
    <t>0.15.0.10.257.0.02.370.99</t>
  </si>
  <si>
    <t>150102570237099</t>
  </si>
  <si>
    <t>0.15.0.10.257.0.03.000.00</t>
  </si>
  <si>
    <t>150102570300000</t>
  </si>
  <si>
    <t>0.15.0.10.257.0.03.000.99</t>
  </si>
  <si>
    <t>150102570300099</t>
  </si>
  <si>
    <t>0.15.0.10.257.0.04.000.00</t>
  </si>
  <si>
    <t>150102570400000</t>
  </si>
  <si>
    <t>0.15.0.10.257.0.04.013.01</t>
  </si>
  <si>
    <t>150102570401301</t>
  </si>
  <si>
    <t>0.15.0.10.257.0.04.013.99</t>
  </si>
  <si>
    <t>150102570401399</t>
  </si>
  <si>
    <t>0.15.0.10.257.0.04.022.99</t>
  </si>
  <si>
    <t>150102570402299</t>
  </si>
  <si>
    <t>0.15.0.10.257.0.04.024.99</t>
  </si>
  <si>
    <t>150102570402499</t>
  </si>
  <si>
    <t>0.15.0.10.257.0.04.025.99</t>
  </si>
  <si>
    <t>150102570402599</t>
  </si>
  <si>
    <t>0.15.0.10.257.0.04.027.01</t>
  </si>
  <si>
    <t>150102570402701</t>
  </si>
  <si>
    <t>0.15.0.10.257.0.04.027.99</t>
  </si>
  <si>
    <t>150102570402799</t>
  </si>
  <si>
    <t>0.15.0.10.257.0.04.081.01</t>
  </si>
  <si>
    <t>150102570408101</t>
  </si>
  <si>
    <t>0.15.0.10.257.0.04.090.99</t>
  </si>
  <si>
    <t>150102570409099</t>
  </si>
  <si>
    <t>0.15.0.10.257.0.04.100.01</t>
  </si>
  <si>
    <t>150102570410001</t>
  </si>
  <si>
    <t>0.15.0.10.257.0.04.100.99</t>
  </si>
  <si>
    <t>150102570410099</t>
  </si>
  <si>
    <t>0.15.0.10.257.0.04.110.01</t>
  </si>
  <si>
    <t>150102570411001</t>
  </si>
  <si>
    <t>0.15.0.10.257.0.04.110.99</t>
  </si>
  <si>
    <t>150102570411099</t>
  </si>
  <si>
    <t>0.15.0.10.257.0.04.120.01</t>
  </si>
  <si>
    <t>150102570412001</t>
  </si>
  <si>
    <t>0.15.0.10.257.0.04.120.99</t>
  </si>
  <si>
    <t>150102570412099</t>
  </si>
  <si>
    <t>0.15.0.10.257.0.04.130.01</t>
  </si>
  <si>
    <t>150102570413001</t>
  </si>
  <si>
    <t>0.15.0.10.257.0.04.130.99</t>
  </si>
  <si>
    <t>150102570413099</t>
  </si>
  <si>
    <t>0.15.0.10.257.0.04.140.01</t>
  </si>
  <si>
    <t>150102570414001</t>
  </si>
  <si>
    <t>0.15.0.10.257.0.04.140.99</t>
  </si>
  <si>
    <t>150102570414099</t>
  </si>
  <si>
    <t>0.16.0.10.265.0.02.060.99</t>
  </si>
  <si>
    <t>160102650206099</t>
  </si>
  <si>
    <t>0.16.0.10.265.0.08.000.01</t>
  </si>
  <si>
    <t>160102650800001</t>
  </si>
  <si>
    <t>0.16.0.20.273.0.82.000.00</t>
  </si>
  <si>
    <t>160202738200000</t>
  </si>
  <si>
    <t>0.16.0.20.273.0.82.010.01</t>
  </si>
  <si>
    <t>160202738201001</t>
  </si>
  <si>
    <t>0.16.0.20.273.0.82.010.99</t>
  </si>
  <si>
    <t>160202738201099</t>
  </si>
  <si>
    <t>0.16.0.20.273.0.92.000.00</t>
  </si>
  <si>
    <t>160202739200000</t>
  </si>
  <si>
    <t>0.16.0.20.273.0.92.010.01</t>
  </si>
  <si>
    <t>160202739201001</t>
  </si>
  <si>
    <t>0.16.0.20.273.0.92.010.99</t>
  </si>
  <si>
    <t>160202739201099</t>
  </si>
  <si>
    <t>0.16.0.20.273.0.94.000.00</t>
  </si>
  <si>
    <t>160202739400000</t>
  </si>
  <si>
    <t>0.16.0.20.273.0.94.010.01</t>
  </si>
  <si>
    <t>160202739401001</t>
  </si>
  <si>
    <t>0.16.0.20.273.0.94.010.99</t>
  </si>
  <si>
    <t>160202739401099</t>
  </si>
  <si>
    <t>0.16.0.80.277.0.86.000.01</t>
  </si>
  <si>
    <t>160802778600001</t>
  </si>
  <si>
    <t>0.16.0.80.279.0.96.000.01</t>
  </si>
  <si>
    <t>160802799600001</t>
  </si>
  <si>
    <t>0.16.0.80.279.0.97.000.01</t>
  </si>
  <si>
    <t>160802799700001</t>
  </si>
  <si>
    <t>0.16.0.90.285.0.94.000.01</t>
  </si>
  <si>
    <t>160902859400001</t>
  </si>
  <si>
    <t>0.16.0.90.287.0.94.000.01</t>
  </si>
  <si>
    <t>160902879400001</t>
  </si>
  <si>
    <t>0.17.0.10.293.0.02.020.01</t>
  </si>
  <si>
    <t>170102930202001</t>
  </si>
  <si>
    <t>0.17.0.20.295.0.02.020.99</t>
  </si>
  <si>
    <t>170202950202099</t>
  </si>
  <si>
    <t>0.17.0.60.000.0.00.000.00</t>
  </si>
  <si>
    <t>170600000000000</t>
  </si>
  <si>
    <t>0.17.0.60.211.0.00.000.00</t>
  </si>
  <si>
    <t>170602110000000</t>
  </si>
  <si>
    <t>0.17.0.60.211.0.02.000.00</t>
  </si>
  <si>
    <t>170602110200000</t>
  </si>
  <si>
    <t>0.17.0.60.211.0.02.000.99</t>
  </si>
  <si>
    <t>170602110200099</t>
  </si>
  <si>
    <t>0.17.0.90.317.0.96.000.00</t>
  </si>
  <si>
    <t>170903179600000</t>
  </si>
  <si>
    <t>0.17.0.90.317.0.96.000.99</t>
  </si>
  <si>
    <t>170903179600099</t>
  </si>
  <si>
    <t>0.19.0.10.337.0.04.000.01</t>
  </si>
  <si>
    <t>190103370400001</t>
  </si>
  <si>
    <t>0.21.0.10.100.0.02.000.00</t>
  </si>
  <si>
    <t>210101000200000</t>
  </si>
  <si>
    <t>0.21.0.10.104.0.00.000.00</t>
  </si>
  <si>
    <t>210101040000000</t>
  </si>
  <si>
    <t>0.21.0.10.104.0.04.000.00</t>
  </si>
  <si>
    <t>210101040400000</t>
  </si>
  <si>
    <t>0.21.0.10.104.0.12.000.00</t>
  </si>
  <si>
    <t>210101041200000</t>
  </si>
  <si>
    <t>0.21.0.10.104.0.12.000.99</t>
  </si>
  <si>
    <t>210101041200099</t>
  </si>
  <si>
    <t>0.21.0.10.104.0.18.000.00</t>
  </si>
  <si>
    <t>210101041800000</t>
  </si>
  <si>
    <t>0.21.0.10.104.0.20.000.00</t>
  </si>
  <si>
    <t>210101042000000</t>
  </si>
  <si>
    <t>0.21.0.10.284.0.24.000.99</t>
  </si>
  <si>
    <t>210102842400099</t>
  </si>
  <si>
    <t>0.21.0.10.284.0.26.000.99</t>
  </si>
  <si>
    <t>210102842600099</t>
  </si>
  <si>
    <t>0.21.0.10.306.0.26.000.00</t>
  </si>
  <si>
    <t>210103062600000</t>
  </si>
  <si>
    <t>0.21.0.10.306.0.26.000.99</t>
  </si>
  <si>
    <t>210103062600099</t>
  </si>
  <si>
    <t>0.21.0.40.390.0.03.000.00</t>
  </si>
  <si>
    <t>210403900300000</t>
  </si>
  <si>
    <t>0.21.0.80.134.0.83.000.00</t>
  </si>
  <si>
    <t>210801348300000</t>
  </si>
  <si>
    <t>0.21.1.10.100.1.02.000.01</t>
  </si>
  <si>
    <t>211101000200001</t>
  </si>
  <si>
    <t>0.21.1.10.100.1.02.000.99</t>
  </si>
  <si>
    <t>211101000200099</t>
  </si>
  <si>
    <t>0.21.1.10.284.1.02.000.99</t>
  </si>
  <si>
    <t>211102840200099</t>
  </si>
  <si>
    <t>0.21.1.10.284.1.18.000.99</t>
  </si>
  <si>
    <t>211102841800099</t>
  </si>
  <si>
    <t>0.21.1.40.390.1.06.000.99</t>
  </si>
  <si>
    <t>211403900600099</t>
  </si>
  <si>
    <t>0.21.3.10.100.3.16.000.01</t>
  </si>
  <si>
    <t>213101001600001</t>
  </si>
  <si>
    <t>0.21.3.10.100.3.16.000.99</t>
  </si>
  <si>
    <t>213101001600099</t>
  </si>
  <si>
    <t>0.21.5.80.134.5.82.000.01</t>
  </si>
  <si>
    <t>215801348200001</t>
  </si>
  <si>
    <t>0.21.6.10.104.6.20.000.99</t>
  </si>
  <si>
    <t>216101042000099</t>
  </si>
  <si>
    <t>0.21.6.80.134.6.82.000.99</t>
  </si>
  <si>
    <t>216801348200099</t>
  </si>
  <si>
    <t>0.21.6.80.134.6.92.000.99</t>
  </si>
  <si>
    <t>216801349200099</t>
  </si>
  <si>
    <t>0.21.7.10.104.7.12.000.01</t>
  </si>
  <si>
    <t>217101041200001</t>
  </si>
  <si>
    <t>0.21.7.10.104.7.12.000.99</t>
  </si>
  <si>
    <t>217101041200099</t>
  </si>
  <si>
    <t>0.21.7.10.104.7.20.000.01</t>
  </si>
  <si>
    <t>217101042000001</t>
  </si>
  <si>
    <t>0.21.7.10.104.7.20.000.99</t>
  </si>
  <si>
    <t>217101042000099</t>
  </si>
  <si>
    <t>0.21.7.10.306.7.26.000.99</t>
  </si>
  <si>
    <t>217103062600099</t>
  </si>
  <si>
    <t>0.21.8.10.104.8.04.000.01</t>
  </si>
  <si>
    <t>218101040400001</t>
  </si>
  <si>
    <t>0.21.8.10.104.8.12.000.99</t>
  </si>
  <si>
    <t>218101041200099</t>
  </si>
  <si>
    <t>0.21.8.10.104.8.18.000.01</t>
  </si>
  <si>
    <t>218101041800001</t>
  </si>
  <si>
    <t>0.21.8.10.104.8.18.000.99</t>
  </si>
  <si>
    <t>218101041800099</t>
  </si>
  <si>
    <t>0.21.8.10.104.8.20.000.01</t>
  </si>
  <si>
    <t>218101042000001</t>
  </si>
  <si>
    <t>0.21.8.10.104.8.20.000.99</t>
  </si>
  <si>
    <t>218101042000099</t>
  </si>
  <si>
    <t>0.21.8.40.390.8.03.000.01</t>
  </si>
  <si>
    <t>218403900300001</t>
  </si>
  <si>
    <t>0.21.8.80.134.8.83.000.01</t>
  </si>
  <si>
    <t>218801348300001</t>
  </si>
  <si>
    <t>0.22.0.40.298.0.06.000.99</t>
  </si>
  <si>
    <t>220402980600099</t>
  </si>
  <si>
    <t>0.22.1.10.146.1.02.000.01</t>
  </si>
  <si>
    <t>221101460200001</t>
  </si>
  <si>
    <t>0.22.1.30.188.1.04.000.01</t>
  </si>
  <si>
    <t>221301880400001</t>
  </si>
  <si>
    <t>0.22.1.40.290.1.10.000.01</t>
  </si>
  <si>
    <t>221402901000001</t>
  </si>
  <si>
    <t>0.22.3.80.224.3.92.000.99</t>
  </si>
  <si>
    <t>223802249200099</t>
  </si>
  <si>
    <t>0.22.5.40.298.5.06.000.99</t>
  </si>
  <si>
    <t>225402980600099</t>
  </si>
  <si>
    <t>0.22.5.80.230.5.82.000.99</t>
  </si>
  <si>
    <t>225802308200099</t>
  </si>
  <si>
    <t>0.22.5.80.230.5.92.000.99</t>
  </si>
  <si>
    <t>225802309200099</t>
  </si>
  <si>
    <t>0.24.0.10.244.0.01.000.01</t>
  </si>
  <si>
    <t>240102440100001</t>
  </si>
  <si>
    <t>0.24.0.20.252.0.01.030.99</t>
  </si>
  <si>
    <t>240202520103099</t>
  </si>
  <si>
    <t>0.24.0.20.252.0.01.050.01</t>
  </si>
  <si>
    <t>240202520105001</t>
  </si>
  <si>
    <t>0.24.0.40.258.0.02.040.01</t>
  </si>
  <si>
    <t>240402580204001</t>
  </si>
  <si>
    <t>0.24.0.40.258.0.02.040.99</t>
  </si>
  <si>
    <t>240402580204099</t>
  </si>
  <si>
    <t>0.24.0.40.258.0.02.050.01</t>
  </si>
  <si>
    <t>240402580205001</t>
  </si>
  <si>
    <t>0.24.0.40.258.0.02.250.01</t>
  </si>
  <si>
    <t>240402580225001</t>
  </si>
  <si>
    <t>0.24.0.40.258.0.02.250.99</t>
  </si>
  <si>
    <t>240402580225099</t>
  </si>
  <si>
    <t>0.24.0.40.258.0.02.265.99</t>
  </si>
  <si>
    <t>240402580226599</t>
  </si>
  <si>
    <t>0.24.0.40.260.0.02.002.99</t>
  </si>
  <si>
    <t>240402600200299</t>
  </si>
  <si>
    <t>0.24.0.40.260.0.02.020.01</t>
  </si>
  <si>
    <t>240402600202001</t>
  </si>
  <si>
    <t>0.24.0.40.260.0.02.020.99</t>
  </si>
  <si>
    <t>240402600202099</t>
  </si>
  <si>
    <t>0.24.0.40.260.0.02.067.01</t>
  </si>
  <si>
    <t>240402600206701</t>
  </si>
  <si>
    <t>0.24.0.40.260.0.02.091.99</t>
  </si>
  <si>
    <t>240402600209199</t>
  </si>
  <si>
    <t>0.24.0.40.260.0.02.200.99</t>
  </si>
  <si>
    <t>240402600220099</t>
  </si>
  <si>
    <t>0.24.0.40.260.0.02.230.01</t>
  </si>
  <si>
    <t>240402600223001</t>
  </si>
  <si>
    <t>0.24.0.40.260.0.02.230.99</t>
  </si>
  <si>
    <t>240402600223099</t>
  </si>
  <si>
    <t>0.24.0.40.260.0.02.240.99</t>
  </si>
  <si>
    <t>240402600224099</t>
  </si>
  <si>
    <t>0.24.0.40.260.0.02.280.01</t>
  </si>
  <si>
    <t>240402600228001</t>
  </si>
  <si>
    <t>0.24.0.40.260.0.02.280.99</t>
  </si>
  <si>
    <t>240402600228099</t>
  </si>
  <si>
    <t>0.24.0.40.260.0.02.295.99</t>
  </si>
  <si>
    <t>240402600229599</t>
  </si>
  <si>
    <t>0.24.0.40.260.0.02.300.01</t>
  </si>
  <si>
    <t>240402600230001</t>
  </si>
  <si>
    <t>0.24.0.40.260.0.02.310.99</t>
  </si>
  <si>
    <t>240402600231099</t>
  </si>
  <si>
    <t>0.24.0.40.260.0.02.320.01</t>
  </si>
  <si>
    <t>240402600232001</t>
  </si>
  <si>
    <t>0.24.0.40.260.0.02.320.99</t>
  </si>
  <si>
    <t>240402600232099</t>
  </si>
  <si>
    <t>0.24.0.40.260.0.02.321.01</t>
  </si>
  <si>
    <t>240402600232101</t>
  </si>
  <si>
    <t>0.24.0.40.260.0.02.321.99</t>
  </si>
  <si>
    <t>240402600232199</t>
  </si>
  <si>
    <t>0.24.0.40.260.0.02.330.99</t>
  </si>
  <si>
    <t>240402600233099</t>
  </si>
  <si>
    <t>0.24.0.40.260.0.02.340.99</t>
  </si>
  <si>
    <t>240402600234099</t>
  </si>
  <si>
    <t>0.24.0.40.260.0.02.360.99</t>
  </si>
  <si>
    <t>240402600236099</t>
  </si>
  <si>
    <t>0.24.0.40.260.0.02.370.99</t>
  </si>
  <si>
    <t>240402600237099</t>
  </si>
  <si>
    <t>0.24.0.40.260.0.06.000.00</t>
  </si>
  <si>
    <t>240402600600000</t>
  </si>
  <si>
    <t>0.24.0.40.260.0.06.000.99</t>
  </si>
  <si>
    <t>240402600600099</t>
  </si>
  <si>
    <t>0.24.0.40.280.0.00.000.00</t>
  </si>
  <si>
    <t>240402800000000</t>
  </si>
  <si>
    <t>0.24.0.40.280.0.02.000.00</t>
  </si>
  <si>
    <t>240402800200000</t>
  </si>
  <si>
    <t>0.24.0.40.280.0.02.000.99</t>
  </si>
  <si>
    <t>240402800200099</t>
  </si>
  <si>
    <t>0.25.0.00.000.0.00.000.00</t>
  </si>
  <si>
    <t>250000000000000</t>
  </si>
  <si>
    <t>0.25.0.10.000.0.00.000.00</t>
  </si>
  <si>
    <t>250100000000000</t>
  </si>
  <si>
    <t>0.25.0.10.272.0.00.000.00</t>
  </si>
  <si>
    <t>250102720000000</t>
  </si>
  <si>
    <t>0.25.0.10.272.0.01.000.00</t>
  </si>
  <si>
    <t>250102720100000</t>
  </si>
  <si>
    <t>0.25.0.10.272.0.01.030.99</t>
  </si>
  <si>
    <t>250102720103099</t>
  </si>
  <si>
    <t>0.25.0.10.272.0.01.040.99</t>
  </si>
  <si>
    <t>250102720104099</t>
  </si>
  <si>
    <t>0.25.0.10.272.0.01.050.99</t>
  </si>
  <si>
    <t>250102720105099</t>
  </si>
  <si>
    <t>0.25.0.10.272.0.01.060.01</t>
  </si>
  <si>
    <t>250102720106001</t>
  </si>
  <si>
    <t>0.25.0.10.272.0.01.060.99</t>
  </si>
  <si>
    <t>250102720106099</t>
  </si>
  <si>
    <t>0.25.0.10.272.0.01.070.99</t>
  </si>
  <si>
    <t>250102720107099</t>
  </si>
  <si>
    <t>0.25.0.10.272.0.01.080.99</t>
  </si>
  <si>
    <t>250102720108099</t>
  </si>
  <si>
    <t>0.25.0.10.272.0.01.100.99</t>
  </si>
  <si>
    <t>250102720110099</t>
  </si>
  <si>
    <t>0.25.0.10.272.0.01.120.99</t>
  </si>
  <si>
    <t>250102720112099</t>
  </si>
  <si>
    <t>0.31.0.50.000.0.00.000.00</t>
  </si>
  <si>
    <t>310500000000000</t>
  </si>
  <si>
    <t>0.31.0.50.416.0.00.000.00</t>
  </si>
  <si>
    <t>310504160000000</t>
  </si>
  <si>
    <t>0.31.0.50.416.0.01.000.00</t>
  </si>
  <si>
    <t>310504160100000</t>
  </si>
  <si>
    <t>0.31.0.50.416.0.01.000.99</t>
  </si>
  <si>
    <t>310504160100099</t>
  </si>
  <si>
    <t>0.31.0.50.420.0.00.000.00</t>
  </si>
  <si>
    <t>310504200000000</t>
  </si>
  <si>
    <t>0.31.0.50.420.0.01.000.00</t>
  </si>
  <si>
    <t>310504200100000</t>
  </si>
  <si>
    <t>0.31.0.50.420.0.01.000.99</t>
  </si>
  <si>
    <t>310504200100099</t>
  </si>
  <si>
    <t>0.40.0.00.000.0.00.000.00</t>
  </si>
  <si>
    <t>400000000000000</t>
  </si>
  <si>
    <t>0.50.0.00.000.0.00.000.00</t>
  </si>
  <si>
    <t>500000000000000</t>
  </si>
  <si>
    <t>0.51.0.40.691.0.02.000.00</t>
  </si>
  <si>
    <t>510406910200000</t>
  </si>
  <si>
    <t>0.51.0.40.691.0.02.000.01</t>
  </si>
  <si>
    <t>510406910200001</t>
  </si>
  <si>
    <t>0.51.0.40.691.0.02.000.99</t>
  </si>
  <si>
    <t>510406910200099</t>
  </si>
  <si>
    <t>0.52.0.10.652.0.02.050.01</t>
  </si>
  <si>
    <t>520106520205001</t>
  </si>
  <si>
    <t>0.52.0.10.652.0.02.090.01</t>
  </si>
  <si>
    <t>520106520209001</t>
  </si>
  <si>
    <t>0.52.0.40.674.0.01.020.01</t>
  </si>
  <si>
    <t>520406740102001</t>
  </si>
  <si>
    <t>0.52.0.40.690.0.02.000.00</t>
  </si>
  <si>
    <t>520406900200000</t>
  </si>
  <si>
    <t>0.52.0.40.690.0.02.000.01</t>
  </si>
  <si>
    <t>520406900200001</t>
  </si>
  <si>
    <t>0.52.0.40.690.0.02.000.99</t>
  </si>
  <si>
    <t>520406900200099</t>
  </si>
  <si>
    <t>0.61.0.10.702.0.02.050.99</t>
  </si>
  <si>
    <t>610107020205099</t>
  </si>
  <si>
    <t>0.61.0.30.750.0.04.000.00</t>
  </si>
  <si>
    <t>610307500400000</t>
  </si>
  <si>
    <t>0.61.0.30.750.0.04.000.98</t>
  </si>
  <si>
    <t>610307500400098</t>
  </si>
  <si>
    <t>0.61.0.30.750.0.04.000.99</t>
  </si>
  <si>
    <t>610307500400099</t>
  </si>
  <si>
    <t>0.61.0.30.752.0.04.000.00</t>
  </si>
  <si>
    <t>610307520400000</t>
  </si>
  <si>
    <t>0.61.0.30.752.0.04.000.98</t>
  </si>
  <si>
    <t>610307520400098</t>
  </si>
  <si>
    <t>0.61.0.30.752.0.04.000.99</t>
  </si>
  <si>
    <t>610307520400099</t>
  </si>
  <si>
    <t>0.61.0.30.756.0.04.000.00</t>
  </si>
  <si>
    <t>610307560400000</t>
  </si>
  <si>
    <t>0.61.0.30.756.0.04.000.99</t>
  </si>
  <si>
    <t>610307560400099</t>
  </si>
  <si>
    <t>0.61.0.30.840.0.00.000.00</t>
  </si>
  <si>
    <t>610308400000000</t>
  </si>
  <si>
    <t>0.61.0.30.840.0.02.000.00</t>
  </si>
  <si>
    <t>610308400200000</t>
  </si>
  <si>
    <t>0.61.0.30.840.0.02.000.98</t>
  </si>
  <si>
    <t>610308400200098</t>
  </si>
  <si>
    <t>0.61.0.30.840.0.02.000.99</t>
  </si>
  <si>
    <t>610308400200099</t>
  </si>
  <si>
    <t>0.61.0.30.840.0.04.000.00</t>
  </si>
  <si>
    <t>610308400400000</t>
  </si>
  <si>
    <t>0.61.0.30.840.0.04.000.98</t>
  </si>
  <si>
    <t>610308400400098</t>
  </si>
  <si>
    <t>0.61.0.30.840.0.04.000.99</t>
  </si>
  <si>
    <t>610308400400099</t>
  </si>
  <si>
    <t>0.61.0.60.766.0.06.000.98</t>
  </si>
  <si>
    <t>610607660600098</t>
  </si>
  <si>
    <t>0.61.0.60.766.0.08.000.98</t>
  </si>
  <si>
    <t>610607660800098</t>
  </si>
  <si>
    <t>0.61.0.60.766.0.10.000.98</t>
  </si>
  <si>
    <t>610607661000098</t>
  </si>
  <si>
    <t>0.61.0.60.768.0.02.000.00</t>
  </si>
  <si>
    <t>610607680200000</t>
  </si>
  <si>
    <t>0.61.0.60.768.0.02.000.99</t>
  </si>
  <si>
    <t>610607680200099</t>
  </si>
  <si>
    <t>0.61.0.70.770.0.00.000.00</t>
  </si>
  <si>
    <t>610707700000000</t>
  </si>
  <si>
    <t>0.61.0.70.770.0.02.000.00</t>
  </si>
  <si>
    <t>610707700200000</t>
  </si>
  <si>
    <t>0.61.0.70.770.0.02.000.99</t>
  </si>
  <si>
    <t>610707700200099</t>
  </si>
  <si>
    <t>0.61.0.70.770.0.04.000.00</t>
  </si>
  <si>
    <t>610707700400000</t>
  </si>
  <si>
    <t>0.61.0.70.770.0.04.000.99</t>
  </si>
  <si>
    <t>610707700400099</t>
  </si>
  <si>
    <t>0.61.0.80.772.0.05.000.00</t>
  </si>
  <si>
    <t>610807720500000</t>
  </si>
  <si>
    <t>0.61.0.80.772.0.05.000.99</t>
  </si>
  <si>
    <t>610807720500099</t>
  </si>
  <si>
    <t>0.62.0.10.774.0.00.000.00</t>
  </si>
  <si>
    <t>620107740000000</t>
  </si>
  <si>
    <t>0.62.0.10.774.0.02.000.00</t>
  </si>
  <si>
    <t>620107740200000</t>
  </si>
  <si>
    <t>0.62.0.10.774.0.02.000.98</t>
  </si>
  <si>
    <t>620107740200098</t>
  </si>
  <si>
    <t>0.62.0.10.774.0.02.000.99</t>
  </si>
  <si>
    <t>620107740200099</t>
  </si>
  <si>
    <t>0.62.0.10.776.0.02.051.99</t>
  </si>
  <si>
    <t>620107760205199</t>
  </si>
  <si>
    <t>0.62.0.10.778.0.02.000.99</t>
  </si>
  <si>
    <t>620107780200099</t>
  </si>
  <si>
    <t>0.62.0.10.782.0.02.020.98</t>
  </si>
  <si>
    <t>620107820202098</t>
  </si>
  <si>
    <t>0.62.0.10.784.0.02.020.98</t>
  </si>
  <si>
    <t>620107840202098</t>
  </si>
  <si>
    <t>0.62.0.10.784.0.02.020.99</t>
  </si>
  <si>
    <t>620107840202099</t>
  </si>
  <si>
    <t>0.62.0.10.784.0.02.030.99</t>
  </si>
  <si>
    <t>620107840203099</t>
  </si>
  <si>
    <t>0.62.0.10.796.0.02.020.99</t>
  </si>
  <si>
    <t>620107960202099</t>
  </si>
  <si>
    <t>0.62.0.10.796.0.02.080.99</t>
  </si>
  <si>
    <t>620107960208099</t>
  </si>
  <si>
    <t>0.62.0.10.796.0.02.100.98</t>
  </si>
  <si>
    <t>620107960210098</t>
  </si>
  <si>
    <t>0.62.0.10.796.0.02.100.99</t>
  </si>
  <si>
    <t>620107960210099</t>
  </si>
  <si>
    <t>0.62.0.10.796.0.02.120.98</t>
  </si>
  <si>
    <t>620107960212098</t>
  </si>
  <si>
    <t>0.62.0.10.796.0.02.120.99</t>
  </si>
  <si>
    <t>620107960212099</t>
  </si>
  <si>
    <t>0.62.0.10.796.0.02.130.99</t>
  </si>
  <si>
    <t>620107960213099</t>
  </si>
  <si>
    <t>0.62.0.10.796.0.02.150.98</t>
  </si>
  <si>
    <t>620107960215098</t>
  </si>
  <si>
    <t>0.62.0.10.806.0.02.010.98</t>
  </si>
  <si>
    <t>620108060201098</t>
  </si>
  <si>
    <t>0.62.0.10.806.0.02.057.99</t>
  </si>
  <si>
    <t>620108060205799</t>
  </si>
  <si>
    <t>0.62.0.10.806.0.02.080.99</t>
  </si>
  <si>
    <t>620108060208099</t>
  </si>
  <si>
    <t>0.62.0.10.806.0.02.100.98</t>
  </si>
  <si>
    <t>620108060210098</t>
  </si>
  <si>
    <t>0.63.0.10.808.0.04.000.00</t>
  </si>
  <si>
    <t>630108080400000</t>
  </si>
  <si>
    <t>0.63.0.10.808.0.04.000.98</t>
  </si>
  <si>
    <t>630108080400098</t>
  </si>
  <si>
    <t>0.63.0.10.808.0.04.000.99</t>
  </si>
  <si>
    <t>630108080400099</t>
  </si>
  <si>
    <t>0.63.0.10.810.0.02.010.98</t>
  </si>
  <si>
    <t>630108100201098</t>
  </si>
  <si>
    <t>0.63.0.30.818.0.02.030.99</t>
  </si>
  <si>
    <t>630308180203099</t>
  </si>
  <si>
    <t>0.63.0.40.820.0.06.000.00</t>
  </si>
  <si>
    <t>630408200600000</t>
  </si>
  <si>
    <t>0.63.0.40.820.0.06.000.99</t>
  </si>
  <si>
    <t>630408200600099</t>
  </si>
  <si>
    <t>0.64.0.10.832.0.00.000.00</t>
  </si>
  <si>
    <t>640108320000000</t>
  </si>
  <si>
    <t>0.64.0.10.832.0.01.000.00</t>
  </si>
  <si>
    <t>640108320100000</t>
  </si>
  <si>
    <t>0.64.0.10.832.0.01.020.99</t>
  </si>
  <si>
    <t>640108320102099</t>
  </si>
  <si>
    <t>0.71.0.10.701.0.02.020.98</t>
  </si>
  <si>
    <t>710107010202098</t>
  </si>
  <si>
    <t>0.71.0.10.701.0.02.020.99</t>
  </si>
  <si>
    <t>710107010202099</t>
  </si>
  <si>
    <t>0.71.0.10.705.0.02.000.99</t>
  </si>
  <si>
    <t>710107050200099</t>
  </si>
  <si>
    <t>0.71.0.40.739.0.02.000.98</t>
  </si>
  <si>
    <t>710407390200098</t>
  </si>
  <si>
    <t>0.71.0.40.739.0.06.000.98</t>
  </si>
  <si>
    <t>710407390600098</t>
  </si>
  <si>
    <t>0.71.0.40.739.0.08.000.98</t>
  </si>
  <si>
    <t>710407390800098</t>
  </si>
  <si>
    <t>0.71.0.40.741.0.02.000.00</t>
  </si>
  <si>
    <t>710407410200000</t>
  </si>
  <si>
    <t>0.71.0.40.741.0.02.000.99</t>
  </si>
  <si>
    <t>710407410200099</t>
  </si>
  <si>
    <t>0.71.0.50.743.0.02.000.98</t>
  </si>
  <si>
    <t>710507430200098</t>
  </si>
  <si>
    <t>0.71.0.50.743.0.02.000.99</t>
  </si>
  <si>
    <t>710507430200099</t>
  </si>
  <si>
    <t>0.72.0.10.755.0.02.010.98</t>
  </si>
  <si>
    <t>720107550201098</t>
  </si>
  <si>
    <t>0.72.0.10.755.0.02.010.99</t>
  </si>
  <si>
    <t>720107550201099</t>
  </si>
  <si>
    <t>0.73.0.10.759.0.02.020.99</t>
  </si>
  <si>
    <t>730107590202099</t>
  </si>
  <si>
    <t>0.73.0.10.759.0.02.050.99</t>
  </si>
  <si>
    <t>730107590205099</t>
  </si>
  <si>
    <t>0.73.0.10.759.0.06.010.99</t>
  </si>
  <si>
    <t>730107590601099</t>
  </si>
  <si>
    <t>0.73.0.10.759.0.14.070.99</t>
  </si>
  <si>
    <t>730107591407099</t>
  </si>
  <si>
    <t>0.73.0.10.759.0.18.030.99</t>
  </si>
  <si>
    <t>730107591803099</t>
  </si>
  <si>
    <t>0.73.0.10.759.0.18.040.99</t>
  </si>
  <si>
    <t>730107591804099</t>
  </si>
  <si>
    <t>0.73.0.10.761.0.04.000.00</t>
  </si>
  <si>
    <t>730107610400000</t>
  </si>
  <si>
    <t>0.73.0.10.761.0.04.000.99</t>
  </si>
  <si>
    <t>730107610400099</t>
  </si>
  <si>
    <t>0.73.0.10.769.0.02.000.00</t>
  </si>
  <si>
    <t>730107690200000</t>
  </si>
  <si>
    <t>0.73.0.10.769.0.02.000.99</t>
  </si>
  <si>
    <t>730107690200099</t>
  </si>
  <si>
    <t>0.73.0.10.769.0.06.010.99</t>
  </si>
  <si>
    <t>730107690601099</t>
  </si>
  <si>
    <t>0.73.0.10.769.0.12.000.00</t>
  </si>
  <si>
    <t>730107691200000</t>
  </si>
  <si>
    <t>0.73.0.10.769.0.12.000.99</t>
  </si>
  <si>
    <t>730107691200099</t>
  </si>
  <si>
    <t>0.73.0.10.769.0.14.000.00</t>
  </si>
  <si>
    <t>730107691400000</t>
  </si>
  <si>
    <t>0.73.0.10.769.0.14.000.99</t>
  </si>
  <si>
    <t>730107691400099</t>
  </si>
  <si>
    <t>0.73.0.10.771.0.08.060.99</t>
  </si>
  <si>
    <t>730107710806099</t>
  </si>
  <si>
    <t>0.73.0.10.771.0.18.020.99</t>
  </si>
  <si>
    <t>730107711802099</t>
  </si>
  <si>
    <t>0.73.0.10.771.0.18.030.98</t>
  </si>
  <si>
    <t>730107711803098</t>
  </si>
  <si>
    <t>0.73.0.10.771.0.18.030.99</t>
  </si>
  <si>
    <t>730107711803099</t>
  </si>
  <si>
    <t>0.73.0.10.771.0.20.025.99</t>
  </si>
  <si>
    <t>730107712002599</t>
  </si>
  <si>
    <t>0.73.0.10.771.0.28.020.99</t>
  </si>
  <si>
    <t>730107712802099</t>
  </si>
  <si>
    <t>0.73.0.10.771.0.30.000.98</t>
  </si>
  <si>
    <t>730107713000098</t>
  </si>
  <si>
    <t>0.73.0.10.771.0.31.000.00</t>
  </si>
  <si>
    <t>730107713100000</t>
  </si>
  <si>
    <t>0.73.0.10.771.0.31.000.99</t>
  </si>
  <si>
    <t>730107713100099</t>
  </si>
  <si>
    <t>0.73.0.10.771.0.32.010.98</t>
  </si>
  <si>
    <t>730107713201098</t>
  </si>
  <si>
    <t>0.73.0.10.771.0.40.000.99</t>
  </si>
  <si>
    <t>730107714000099</t>
  </si>
  <si>
    <t>0.73.0.10.771.0.44.050.99</t>
  </si>
  <si>
    <t>730107714405099</t>
  </si>
  <si>
    <t>0.73.0.10.771.0.44.440.99</t>
  </si>
  <si>
    <t>730107714444099</t>
  </si>
  <si>
    <t>0.73.0.10.771.0.44.445.99</t>
  </si>
  <si>
    <t>730107714444599</t>
  </si>
  <si>
    <t>0.73.0.10.771.0.44.451.99</t>
  </si>
  <si>
    <t>730107714445199</t>
  </si>
  <si>
    <t>0.73.0.10.771.0.44.453.99</t>
  </si>
  <si>
    <t>730107714445399</t>
  </si>
  <si>
    <t>0.73.0.10.771.0.44.455.99</t>
  </si>
  <si>
    <t>730107714445599</t>
  </si>
  <si>
    <t>0.73.0.10.771.0.44.457.98</t>
  </si>
  <si>
    <t>730107714445798</t>
  </si>
  <si>
    <t>0.73.0.10.771.0.44.460.99</t>
  </si>
  <si>
    <t>730107714446099</t>
  </si>
  <si>
    <t>0.73.0.10.771.0.44.462.98</t>
  </si>
  <si>
    <t>730107714446298</t>
  </si>
  <si>
    <t>0.73.0.10.771.0.44.462.99</t>
  </si>
  <si>
    <t>730107714446299</t>
  </si>
  <si>
    <t>0.73.0.10.771.0.44.463.99</t>
  </si>
  <si>
    <t>730107714446399</t>
  </si>
  <si>
    <t>0.73.0.10.771.0.44.464.99</t>
  </si>
  <si>
    <t>730107714446499</t>
  </si>
  <si>
    <t>0.73.0.10.771.0.44.465.99</t>
  </si>
  <si>
    <t>730107714446599</t>
  </si>
  <si>
    <t>0.73.0.10.771.0.44.466.99</t>
  </si>
  <si>
    <t>730107714446699</t>
  </si>
  <si>
    <t>0.73.0.10.771.0.44.467.99</t>
  </si>
  <si>
    <t>730107714446799</t>
  </si>
  <si>
    <t>Cuenta Corriente - Guaranies</t>
  </si>
  <si>
    <t>(Previsiones por Partidas Pendientes de Conciliacion)</t>
  </si>
  <si>
    <t>Caja Chica</t>
  </si>
  <si>
    <t>Caja Netel</t>
  </si>
  <si>
    <t>Caja Pronet</t>
  </si>
  <si>
    <t>Caja Crecom - Creditos Comercios</t>
  </si>
  <si>
    <t>Atesoramiento Guardian - Gs</t>
  </si>
  <si>
    <t>B.C.P. Cuenta Corriente</t>
  </si>
  <si>
    <t>Banco Nacional de Fomento</t>
  </si>
  <si>
    <t>Banco Nacion N.Y. Euro</t>
  </si>
  <si>
    <t>United Bank</t>
  </si>
  <si>
    <t>Stern International Bank</t>
  </si>
  <si>
    <t>Banco Nacional de Fomento Cta.Cte.</t>
  </si>
  <si>
    <t>Banco Regional S.A.</t>
  </si>
  <si>
    <t>Citibank N.A. Cta.Cte.</t>
  </si>
  <si>
    <t>Citibank N.A. Caja de Ahorro</t>
  </si>
  <si>
    <t>Banco Continental S.A.E.C.A.</t>
  </si>
  <si>
    <t>Banco Continental S.A.E.C.A. Cta.Cte.</t>
  </si>
  <si>
    <t>Banco Continental S.A.E.C.A. Caja de Ahorro</t>
  </si>
  <si>
    <t>Banco Continental S.A.E.C.A. Clearing Unica M/N</t>
  </si>
  <si>
    <t>Banco Do Brasil</t>
  </si>
  <si>
    <t>Banco Itau Paraguay S.A. Cta.Cte.</t>
  </si>
  <si>
    <t>Banco Gnb Fusion Cta.Cte.</t>
  </si>
  <si>
    <t>Banco Gnb Fusion Caja de Ahorro</t>
  </si>
  <si>
    <t>Banco Basa S.A. Caja de Ahorro</t>
  </si>
  <si>
    <t>Banco Familiar S.A.E.C.A.</t>
  </si>
  <si>
    <t>Banco Familiar S.A.E.C.A. Cta.Cte.</t>
  </si>
  <si>
    <t>Vision Banco S.A.E.C.A. Cta.Cte.</t>
  </si>
  <si>
    <t>Banco Atlas S.A. Cta.Cte.</t>
  </si>
  <si>
    <t>Banco Atlas S.A. Caja de Ahorro</t>
  </si>
  <si>
    <t>Banco de la Nacion Argentina Td</t>
  </si>
  <si>
    <t>Citibank N.A. Td</t>
  </si>
  <si>
    <t>Bbva Banco Td</t>
  </si>
  <si>
    <t>Banco Continental SAECA Td</t>
  </si>
  <si>
    <t>Banco Basa SA Td</t>
  </si>
  <si>
    <t>Vision Banco Td</t>
  </si>
  <si>
    <t>El Comercio Financiera Td</t>
  </si>
  <si>
    <t>Interfisa Banco Td</t>
  </si>
  <si>
    <t>Compensacion Banco el Pais</t>
  </si>
  <si>
    <t>Banco Rio S.A.E.C.A. Td</t>
  </si>
  <si>
    <t>Finlatina Td</t>
  </si>
  <si>
    <t>(Rentas Documentadas a Devengar - Nacionales</t>
  </si>
  <si>
    <t>Fondo de Inversion</t>
  </si>
  <si>
    <t>Cheques Comprados del Pais</t>
  </si>
  <si>
    <t>Prestamos con Recursos Administrados por la Agenci</t>
  </si>
  <si>
    <t>Cheques Devuelto - Vista</t>
  </si>
  <si>
    <t>Pa. No Reaj. Resid.  &lt;  de  30  Dias</t>
  </si>
  <si>
    <t>Prestamos Refinanciados &lt; de 180 Dias</t>
  </si>
  <si>
    <t>Prod. Financ.Documentados - Cred.Renovados</t>
  </si>
  <si>
    <t>Prod.Financieros Documentados - Cred.Refinanc</t>
  </si>
  <si>
    <t>(Productos Financieros en Suspenso - Cred.Ren</t>
  </si>
  <si>
    <t>(Productos Financieros en Suspenso - Cred.Ref</t>
  </si>
  <si>
    <t>(Prod.Financ.Document.a Devengar.Cred.Renov)</t>
  </si>
  <si>
    <t>(Prod.Financ.Document.a Devengar-Cred.Refin.)</t>
  </si>
  <si>
    <t>Prod. Financ. Docum. - Cred. Refinanciados</t>
  </si>
  <si>
    <t>(Prod. Financ. Docum. a Dev.- Cred.Renovados)</t>
  </si>
  <si>
    <t>(Prod. Financ. Docum. a Dev.-Cred.Refinanc.)</t>
  </si>
  <si>
    <t>Productos Financieros Documentados - Renovados</t>
  </si>
  <si>
    <t>(Prod.Financieros en Suspenso - Cred.Reestr.)</t>
  </si>
  <si>
    <t>Ppf. No Reaj. Resid.  &gt;  de  3  Aðos</t>
  </si>
  <si>
    <t>Prod. Financ. Docum. - Creditos Renovados</t>
  </si>
  <si>
    <t>Prod. Financ. Docum. - Cred. Reestructurados</t>
  </si>
  <si>
    <t>Prod.Financ.Documentados - Cred.Reestruct.)</t>
  </si>
  <si>
    <t xml:space="preserve">Productos Financieros Documentados-Cred. Afd                </t>
  </si>
  <si>
    <t>(Prod.Financieros en Suspenso - Cred.Renov)</t>
  </si>
  <si>
    <t>(Prod. Financ. en Suspenso - Cred.Refinanc.)</t>
  </si>
  <si>
    <t>(Prod. Financ. Docum. a Dev.- Cred.Reestruct)</t>
  </si>
  <si>
    <t>(Prod.Financ.Document.a Devengar-Cred.Reest.)</t>
  </si>
  <si>
    <t xml:space="preserve">(Productos Finan.Doc.a Devengar -Afd)                       </t>
  </si>
  <si>
    <t>Operaciones a Liquidar Usd</t>
  </si>
  <si>
    <t>Anticipo p/ Compra de Sistemas Informaticos</t>
  </si>
  <si>
    <t>Anticipo p/ Obras Sky Park Plaza</t>
  </si>
  <si>
    <t>Gastos de Atm's Pagados por Adelantado</t>
  </si>
  <si>
    <t>Gastos No Financieros Pagados por Adelantado</t>
  </si>
  <si>
    <t>Iva Credito Fiscal  10% - Gs</t>
  </si>
  <si>
    <t>Anticipos Al Personal</t>
  </si>
  <si>
    <t>Operaciones a Liquidar - Salarios</t>
  </si>
  <si>
    <t>Deudores por Venta de Bienes a Plazo</t>
  </si>
  <si>
    <t>Muebles</t>
  </si>
  <si>
    <t>Faltante de Caja</t>
  </si>
  <si>
    <t>Diferencia en Camara Compensadora</t>
  </si>
  <si>
    <t>Documentos a Cobrar</t>
  </si>
  <si>
    <t>Procard-Pronet Adelanto Efectivo T.Cred.</t>
  </si>
  <si>
    <t>Promo Western Union - Usd</t>
  </si>
  <si>
    <t>Promo Western Union - Gs</t>
  </si>
  <si>
    <t xml:space="preserve">Faltante de Caja  Usd
</t>
  </si>
  <si>
    <t>Cheques y Otros Valores en Gj</t>
  </si>
  <si>
    <t>Retenciones Varias-Infonet</t>
  </si>
  <si>
    <t>Cursos a Realizar</t>
  </si>
  <si>
    <t>Tarjetas Telecard</t>
  </si>
  <si>
    <t>Comision s/ Atms a Cobrar</t>
  </si>
  <si>
    <t>Giros Tigo</t>
  </si>
  <si>
    <t>Retenciones a Cobrar</t>
  </si>
  <si>
    <t>Pronet Clearing a Cobrar</t>
  </si>
  <si>
    <t>Sucursales y Agencias</t>
  </si>
  <si>
    <t>Plaza Uruguaya</t>
  </si>
  <si>
    <t>General Diaz</t>
  </si>
  <si>
    <t>Obligado</t>
  </si>
  <si>
    <t>Corredora de Seguros</t>
  </si>
  <si>
    <t>Fiducia</t>
  </si>
  <si>
    <t>Quinta Avenida</t>
  </si>
  <si>
    <t>Ciudad del Este</t>
  </si>
  <si>
    <t>Direccion General</t>
  </si>
  <si>
    <t>Proyecto Bid/Fomin</t>
  </si>
  <si>
    <t>Compra de Cartera</t>
  </si>
  <si>
    <t>Sucursales y Agencias Tarjetas</t>
  </si>
  <si>
    <t>Horqueta</t>
  </si>
  <si>
    <t>Col.Vencida No Reaj.Resid. Tarjetas de Creditos</t>
  </si>
  <si>
    <t>Deudores por Prod.Fin.Dev.Deud.Plan Regulariz.Cartera</t>
  </si>
  <si>
    <t>(Amortizaciones Acumuladas)</t>
  </si>
  <si>
    <t>(Amortizaciones Acumuladas) - Cartera</t>
  </si>
  <si>
    <t>(Productos Financieros en Suspenso)</t>
  </si>
  <si>
    <t>(Productos Financieros en Suspenso) - Cartera</t>
  </si>
  <si>
    <t xml:space="preserve">Inversiones en Certif. de Ahorros                           </t>
  </si>
  <si>
    <t>Derechos en Fideicomisos - Bienes Muebles</t>
  </si>
  <si>
    <t>Previsiones Sobre Derechos en Fideicomisos</t>
  </si>
  <si>
    <t>Previsiones Sobre Bienes Adquiridos en Recuperacio</t>
  </si>
  <si>
    <t>Asistencia Crediticia</t>
  </si>
  <si>
    <t>Cooperativas de Ahorro y Creditos</t>
  </si>
  <si>
    <t>Caja de Jubilaciones y Pensiones</t>
  </si>
  <si>
    <t>Prestamos Directos - Entidades del Exterior</t>
  </si>
  <si>
    <t>Fondos Proveidos por la Agencia Financiera de Desa</t>
  </si>
  <si>
    <t>Cargos Financieros Documentados-No Residentes</t>
  </si>
  <si>
    <t>(Cargos Financieros Documentados a Dengar-Resident</t>
  </si>
  <si>
    <t>Banco Oficiales del Pais</t>
  </si>
  <si>
    <t>Empresas de Seguro a Plazo Fijo</t>
  </si>
  <si>
    <t>(Cargos Financieros Documentados a Devengar - Resi</t>
  </si>
  <si>
    <t>Transferencias a Realizar</t>
  </si>
  <si>
    <t>Retencion Aporte p/ Snpp</t>
  </si>
  <si>
    <t>Cuentas a Pagar por Compra Sistema Informatico</t>
  </si>
  <si>
    <t>Depositos de Clientes p/Amort.</t>
  </si>
  <si>
    <t>Cobro T.C Bancard</t>
  </si>
  <si>
    <t>Cheque Gerencia Gs.</t>
  </si>
  <si>
    <t>Caja de Ahorro. Ctas. Canceladas</t>
  </si>
  <si>
    <t>Ctas. Ctes. Ctas. Canceladas</t>
  </si>
  <si>
    <t>Cobros Pronet</t>
  </si>
  <si>
    <t>Cobros a Cuenta M/E</t>
  </si>
  <si>
    <t>Creditos en Suspensos</t>
  </si>
  <si>
    <t>Intergiros Interfisa</t>
  </si>
  <si>
    <t>Envio Western Union</t>
  </si>
  <si>
    <t>Retencion Comision Western Union</t>
  </si>
  <si>
    <t>Cuentas Corrientes Bloqueadas</t>
  </si>
  <si>
    <t>Fondos Bid/Fomin</t>
  </si>
  <si>
    <t>Comision s/Atms a Pagar</t>
  </si>
  <si>
    <t>Cheque Devuelto a Camara</t>
  </si>
  <si>
    <t>Comisiones Percibidas a Transferir Fogapy</t>
  </si>
  <si>
    <t>Depositos Transferidos-Proceso de Resolucion - Residente</t>
  </si>
  <si>
    <t>Publicidad a Pagar</t>
  </si>
  <si>
    <t>Cobranzas por Cuenta de Terceros</t>
  </si>
  <si>
    <t>Provisiones  Proveedores Varios</t>
  </si>
  <si>
    <t>Prov para Indemnización y Otras Retribuciones</t>
  </si>
  <si>
    <t>Prov. Preaviso</t>
  </si>
  <si>
    <t>Fondo de Cobertura Contra Fraude</t>
  </si>
  <si>
    <t>Prov. p/ Pago de Gratificaciones Al Personal</t>
  </si>
  <si>
    <t>Utilidades Acumuladas</t>
  </si>
  <si>
    <t>(Perdidas Acumuladas)</t>
  </si>
  <si>
    <t>Cuentas de Contingencia</t>
  </si>
  <si>
    <t>Cuentas de Orden</t>
  </si>
  <si>
    <t>Sobrecomprada</t>
  </si>
  <si>
    <t>Cartas de Creditos Stand By - Valor Computable</t>
  </si>
  <si>
    <t>Prendas s/ Ganados Vacunos - Valor Computable</t>
  </si>
  <si>
    <t>Polizas de Seguros Usd</t>
  </si>
  <si>
    <t>Intereses Cobrados Fondos Mutuos</t>
  </si>
  <si>
    <t>Med. Excep. de Apoyo Emitida por Bcp</t>
  </si>
  <si>
    <t>No Reajustable - Residentes</t>
  </si>
  <si>
    <t>Crestion en Gestion de Cobro</t>
  </si>
  <si>
    <t>Med. Excep. de Apoyo Emitida por el Bcp</t>
  </si>
  <si>
    <t>Capital - Residentes</t>
  </si>
  <si>
    <t>Productos - Residentes</t>
  </si>
  <si>
    <t>Productos por Creditos Morosos</t>
  </si>
  <si>
    <t>Prestamo Al Personal</t>
  </si>
  <si>
    <t xml:space="preserve">Obligaciones X Intermed. Financ. - Sector Financ. </t>
  </si>
  <si>
    <t>Obligaciones X Intermed. Financ. - Sector Financ. - Resident</t>
  </si>
  <si>
    <t>Rentas y Dif. de Cotizacion de Val. Publicos</t>
  </si>
  <si>
    <t>Rentas de Valores Publicos Nacionales</t>
  </si>
  <si>
    <t>Rentas de Valores Privados Nacionales</t>
  </si>
  <si>
    <t>Garantias Otorgadas - Residentes</t>
  </si>
  <si>
    <t>Seguro Canc.Deuda Tc</t>
  </si>
  <si>
    <t>Comisiones Giros Tigo</t>
  </si>
  <si>
    <t>Emision Cheque Administrativo Gs.</t>
  </si>
  <si>
    <t>Comision por Servicios Varios en Cta Cte</t>
  </si>
  <si>
    <t>Comision por Exceso de Emision de Cheques</t>
  </si>
  <si>
    <t>Gestion de Cobranza Cheques en el Exterior</t>
  </si>
  <si>
    <t>Gastos a Recuperar - Residentes</t>
  </si>
  <si>
    <t>Recupero Gastos Administrativos Gs</t>
  </si>
  <si>
    <t>Inversiones - en el Pais</t>
  </si>
  <si>
    <t>Ganancias Diversas</t>
  </si>
  <si>
    <t>Perdida por Obligacion con Afd</t>
  </si>
  <si>
    <t>Cargos Oblig.Negociables Pagares Emitidos</t>
  </si>
  <si>
    <t>Perdidas X Amortiz. de Bonif. y Quitas Sobre Credit</t>
  </si>
  <si>
    <t>Perdidas X Amortiz. de Bonif. y Quitas Sobre Credi</t>
  </si>
  <si>
    <t>Giros, Transferencias y Ordenes de Pago - Residentes</t>
  </si>
  <si>
    <t>Remuneracion Pers.Sup. No Deducible</t>
  </si>
  <si>
    <t>Remuneracion a Sindico</t>
  </si>
  <si>
    <t>Retribuciones a Pasantes</t>
  </si>
  <si>
    <t>Adicional Salario</t>
  </si>
  <si>
    <t>Indemnización</t>
  </si>
  <si>
    <t>Bienes Muebles</t>
  </si>
  <si>
    <t>Impuestos a la Renta</t>
  </si>
  <si>
    <t>Iva Gastos No Deducibles</t>
  </si>
  <si>
    <t>Gravemenes Departamentales</t>
  </si>
  <si>
    <t>Reparacion y Mantenimiento Bienes de Uso - Seguridad</t>
  </si>
  <si>
    <t>Utiles Varios de Oficina</t>
  </si>
  <si>
    <t>Utiles Varios Informatica</t>
  </si>
  <si>
    <t>Transporte de Caudales - Otros</t>
  </si>
  <si>
    <t>Pasajes y Taxi</t>
  </si>
  <si>
    <t>Sin Descripcion</t>
  </si>
  <si>
    <t>Fotocopias</t>
  </si>
  <si>
    <t>Canon Seprelad - Cnv</t>
  </si>
  <si>
    <t>Arancel Anual -  Bolsa de Valores</t>
  </si>
  <si>
    <t>Comision y Asesoramiento Colocac. Acciones Preferidas</t>
  </si>
  <si>
    <t>Seguro Medico Privado</t>
  </si>
  <si>
    <t>Inter American Development Bank</t>
  </si>
  <si>
    <t>Bono Escolar</t>
  </si>
  <si>
    <t>Asociacion de Bancos del Paraguay</t>
  </si>
  <si>
    <t>Atesoramiento</t>
  </si>
  <si>
    <t>Recuento y Depuracion de Billetes</t>
  </si>
  <si>
    <t>Recarga y Asistencia de Atm</t>
  </si>
  <si>
    <t>Obsequios Al Personal</t>
  </si>
  <si>
    <t>Monedas</t>
  </si>
  <si>
    <t>tipo de cambio</t>
  </si>
  <si>
    <t>Dólar Estadounidense</t>
  </si>
  <si>
    <t>Euro</t>
  </si>
  <si>
    <t>Peso Argentino</t>
  </si>
  <si>
    <t>Real</t>
  </si>
  <si>
    <t>Peso Chileno</t>
  </si>
  <si>
    <t>Peso Uruguayo</t>
  </si>
  <si>
    <t>Yen Japones</t>
  </si>
  <si>
    <t>Franco Suizo</t>
  </si>
  <si>
    <t>Los activos y pasivos en moneda extranjera se expresan en el estado de situación patrimonial a los tipos de cambio vigentes al cierre del ejercicio, los que fueron proporcionados por la mesa de cambios del Departamento de Operaciones Internacionales del Banco Central del Paraguay, y no difieren significativamente de los tipos de cambio vigentes en el mercado libre de cambios:</t>
  </si>
  <si>
    <t>Libra Esterlina</t>
  </si>
  <si>
    <t>Arbitrado a USD</t>
  </si>
  <si>
    <t>Equivalente en PYG</t>
  </si>
  <si>
    <t>Posición vendida/comprada en moneda extranjera</t>
  </si>
  <si>
    <t>A continuación, se resume la posición en moneda extranjera de la entidad:</t>
  </si>
  <si>
    <t>c.1 Valuación de la Moneda Extranjera y Posición de Cambios</t>
  </si>
  <si>
    <t>c.2 Efectivo y equivalentes de efectivo</t>
  </si>
  <si>
    <t>Para propósitos del estado de flujos de efectivo, el efectivo y equivalentes de efectivo comprenden el efectivo disponible y los depósitos en el Banco Central del Paraguay y en otras instituciones financieras</t>
  </si>
  <si>
    <t>c.4 Activos y pasivos con cláusulas de reajuste</t>
  </si>
  <si>
    <t>Con excepción de los préstamos obtenidos (pasivos) de la Agencia Financiera de Desarrollo (AFD) y los préstamos otorgados (activos) con dichos recursos de la AFD, al 31 de diciembre de 2022 y 2021 no existían otros activos ni pasivos con cláusula de reajuste</t>
  </si>
  <si>
    <t>El riesgo crediticio es controlado por el Directorio y la Gerencia de la Entidad, principalmente a través de la evaluación y análisis de las transacciones individuales, para lo cual se consideran ciertos aspectos claramente definidos en las políticas de crédito de la Entidad, tales como: la capacidad de pago demostrada y el endeudamiento del deudor, la concentración crediticia de grupos económicos, límites individuales de otorgamiento de créditos, evaluación de sectores económicos, garantías preferidas y el requerimiento de capital de trabajo, de acuerdo con los riesgos de mercado.</t>
  </si>
  <si>
    <t>a) Los deudores se segmentaron en los siguientes tipos: i) Grandes Deudores comerciales; ii) Medianos y Pequeños deudores; iii) Microcréditos y; iv) Personales de Consumo o Vivienda</t>
  </si>
  <si>
    <t>b) Los deudores han sido clasificados en 6 categorías de riesgo</t>
  </si>
  <si>
    <t>c) Se han constituido las previsiones específicas requeridas para cubrir las eventuales pérdidas que puedan derivarse de la no recuperación de la cartera. Asimismo,  la entidad ha constituido previsiones genéricas (equivalente al 0,5% de su cartera de préstamos directos y de riesgos contingentes neta de previsiones) conforme a los criterios y parámetros establecidos por el artículo 34 de la Resolución N° 1/2007 del Banco Central del Paraguay</t>
  </si>
  <si>
    <t>d) Los intereses devengados sobre los créditos vigentes clasificados en las categorías “1” y “2” se han imputado a ganancias en su totalidad. Los intereses devengados y no cobrados a la fecha de cierre sobre los créditos vencidos y/o vigentes clasificados en categoría superior a “2”, que han sido reconocidos como ganancia hasta su entrada en mora o hasta el momento de su clasificación en una categoría superior a “2”, han sido previsionados por el 100% de su saldo</t>
  </si>
  <si>
    <t>e) Los intereses devengados y no cobrados de deudores con créditos vencidos y/o vigentes clasificados en las categorías "3", "4", “5” y "6" se mantienen en suspenso y se reconocen como ganancia en el momento de su cobro. Los créditos amortizables se consideran vencidos a partir de los 61 días de mora de alguna de sus cuotas y los créditos a plazo fijo, al día siguiente de su vencimiento</t>
  </si>
  <si>
    <t>f) Las ganancias por valuación o ingresos por diferencias de cambio generadas por aquellas operaciones de créditos en moneda extranjera que se encuentren vencidas o clasificadas en categoría “3”, “4”, “5” o “6”, se mantienen en suspenso y se reconocen como resultados en el momento de su percepción o cobro</t>
  </si>
  <si>
    <t>g) Los créditos incobrables que son desafectados del activo conforme a políticas internas de la entidad y en las condiciones establecidas en la normativa banco centralista vigente en la materia, se registran y exponen en cuentas de orden</t>
  </si>
  <si>
    <t>c.5 Cartera de Créditos</t>
  </si>
  <si>
    <r>
      <t xml:space="preserve">b.6.1      </t>
    </r>
    <r>
      <rPr>
        <b/>
        <sz val="8"/>
        <rFont val="Calibri"/>
        <family val="2"/>
      </rPr>
      <t>Plana Directiva y Síndicos</t>
    </r>
  </si>
  <si>
    <r>
      <t xml:space="preserve">b.6.2      </t>
    </r>
    <r>
      <rPr>
        <b/>
        <sz val="8"/>
        <rFont val="Calibri"/>
        <family val="2"/>
      </rPr>
      <t>Plana Ejecutiva</t>
    </r>
  </si>
  <si>
    <t>c.5.1 Créditos vigentes al sector financiero</t>
  </si>
  <si>
    <t>En este rubro se incluyen colocaciones de corto plazo en instituciones financieras locales y del exterior en moneda nacional y moneda extranjera, así como préstamos de corto plazo concedidos a instituciones financieras locales y cooperativas que han sido pactados a las tasas y precios ofrecidos en el mercado al momento de la colocación o inversión</t>
  </si>
  <si>
    <t>Colocaciones - Moneda Nacional</t>
  </si>
  <si>
    <t>Colocaciones - Moneda Extranjera</t>
  </si>
  <si>
    <t>c.5.2 Créditos vigentes al sector no financiero</t>
  </si>
  <si>
    <t>De acuerdo con las normas de valuación de activos y riesgos crediticios establecidas por la Superintendencia de Bancos del Banco Central del Paraguay, al 31 de diciembre de 2022 y 2021 la cartera de créditos vigentes (Sector Financiero y No Financiero) de la entidad está clasificada por riesgo como sigue:</t>
  </si>
  <si>
    <t>Categoría de Riesgo</t>
  </si>
  <si>
    <t>Garantías computables para Previsiones</t>
  </si>
  <si>
    <t>Constituidas PYG</t>
  </si>
  <si>
    <t>Saldo contable después de previsiones</t>
  </si>
  <si>
    <t>Saldo contable antes de previsiones (a)</t>
  </si>
  <si>
    <t>(a) Incluye capitales e intereses y excluye “Operaciones a liquidar”</t>
  </si>
  <si>
    <t>(b) Los porcentajes de previsión y categorías de riesgo definidos para la clasificación y constitución de previsiones de la cartera crediticia al 31 de diciembre de 2022 y 2021, se basan en los criterios establecidos para el efecto en la Resolución N° 1, Acta N° 60 del Directorio del BCP de fecha 28 de septiembre de 2007 y modificatorias. Los porcentajes se aplican sobre el saldo contable menos las garantías y considerando las resoluciones modificatorias</t>
  </si>
  <si>
    <t>% mínimo (b)</t>
  </si>
  <si>
    <t xml:space="preserve">Previsiones Genéricas (c) </t>
  </si>
  <si>
    <t>Saldo contable después de previsiones (d)</t>
  </si>
  <si>
    <t>(d) El saldo no incluye las operaciones a liquidar</t>
  </si>
  <si>
    <t>c.5.3 Créditos vencidos al sector no financiero</t>
  </si>
  <si>
    <t>(c) Incluye las previsiones genéricas establecidas por la Entidad de acuerdo a los requerimientos de la Resolución 1/2007 del Banco Central del Paraguay. Las mencionadas previsiones genéricas se constituyen sobre el total de la cartera de créditos neta de previsiones registradas en rubro 1.4 - Créditos vigentes por intermediación financiera-sector no financiero y el rubro 1.6 Créditos vencidos por intermediación financiera . Adicionalmente se incluyen las previsiones genéricas definidas por el Directorio de la Entidad al 31 de diciembre de 2022 y 2021.</t>
  </si>
  <si>
    <t>(a) Incluye capitales e intereses</t>
  </si>
  <si>
    <t>c.5.4 Créditos Diversos</t>
  </si>
  <si>
    <t>15010241000</t>
  </si>
  <si>
    <t>15010243000</t>
  </si>
  <si>
    <t>15010245000</t>
  </si>
  <si>
    <t>15010247000</t>
  </si>
  <si>
    <t>15010253000</t>
  </si>
  <si>
    <t>15010257000</t>
  </si>
  <si>
    <t>15010249000</t>
  </si>
  <si>
    <t>15010251000</t>
  </si>
  <si>
    <t>La previsión sobre préstamos dudosos y otros activos y riesgos crediticios se determina con base en el estudio de la cartera realizado con el objeto de determinar la porción no recuperable de los mismos y considerando lo establecido, para cada tipo de riesgo crediticio, en las políticas propias del banco, en la Resolución del Directorio del Banco Central del Paraguay Nº 1, Acta 60 de fecha 28 de setiembre de 2007, su modificatoria Resolución N° 37 Acta 72 de fecha 29 de noviembre de 2011 y su ampliatoria Resolución N° 13, Acta 25 del 24 de abril de 2014 del Directorio del Banco Central del Paraguay</t>
  </si>
  <si>
    <t>Periódicamente la gerencia de la entidad efectúa, en función a las normas de valuación de créditos establecidas por el Banco Central del Paraguay y a políticas propias del banco aplicadas con criterios de máxima prudencia valorativa, revisiones y análisis de la cartera de créditos a los efectos de ajustar las previsiones para cuentas de dudoso cobro. Se han constituido todas las previsiones necesarias para cubrir eventuales pérdidas sobre riesgos directos y contingentes, conforme a las políticas propias de la entidad y con lo exigido por la referida Resolución Nº 1/2007 y sus modificaciones posteriores</t>
  </si>
  <si>
    <t>El movimiento registrado durante los ejercicios finalizados el 31 de diciembre de 2022 y 2021 en las cuentas de previsiones se resume como sigue:</t>
  </si>
  <si>
    <t>Saldos al inicio del ejercicio</t>
  </si>
  <si>
    <t>Constitución de previsiones</t>
  </si>
  <si>
    <t>Aplicación de previsiones</t>
  </si>
  <si>
    <t>Desafectación</t>
  </si>
  <si>
    <t>- Bienes recibidos en recuperación de créditos: se valúan al menor valor entre el monto del crédito recuperado y el valor de mercado de los bienes recibidos, conforme con las disposiciones del Banco Central del Paraguay en la materia, adicionalmente, para los bienes que superan los plazos establecidos por el Banco Central del Paraguay para su tenencia, se constituyen previsiones conforme a lo dispuesto en la Resolución N° 1, Acta 60 de fecha 28 de setiembre de 2007 (modificada parcialmente por la medida transitoria Resolución N° 10 Acta N° 17 de fecha 16/03/2020) del Directorio del Banco Central del Paraguay</t>
  </si>
  <si>
    <t>A continuación, se detallan las inversiones de la Entidad:</t>
  </si>
  <si>
    <t>Los valores de origen de los bienes de uso y sus depreciaciones acumuladas, existentes al 31 de diciembre de 2019 se encuentran revaluados de acuerdo a lo establecido en la Ley N°125/91 y sus modificaciones. Con la entrada en vigencia de la Ley 6.380/19 desde el 1 de enero de 2020 el revalúo de los bienes de activo fijo se aplicará cuando la variación del Índice de Precios de Consumo establecido por el BCP alcance el 20% acumulado, desde el ejercicio en el cual se haya dispuesto el último ajuste por revalúo. Hasta el 31 de diciembre de 2019 el monto neto del revalúo fue imputado en la cuenta “Ajustes al Patrimonio” del patrimonio neto de la entidad</t>
  </si>
  <si>
    <t>El costo de las mejoras que extienden la vida útil de los bienes o aumentan su capacidad productiva es imputado a las cuentas respectivas del activo. Los bienes en construcción están valuados al costo. Los gastos de mantenimiento son cargados a resultados. La depreciación de los bienes de uso es calculada por el método de línea recta, a partir del año siguiente al de su incorporación, aplicando las tasas anuales establecidas en las reglamentaciones de la Ley Nº 125/91 y sus modificaciones, y la Ley 6.380/19 a partir del ejercicio 2020, las cuales resultan suficientes para extinguir los valores de los mismos al final de su vida útil estimada. El valor residual de los bienes revaluados considerados en su conjunto no excede su valor recuperable al cierre del ejercicio</t>
  </si>
  <si>
    <t>Valor de costo
revaluado</t>
  </si>
  <si>
    <t>Depreciación
Acumulada</t>
  </si>
  <si>
    <t>Valor contable
neto de
depreciación</t>
  </si>
  <si>
    <t>18010319004</t>
  </si>
  <si>
    <t>Inmuebles - Terrenos</t>
  </si>
  <si>
    <t>18010319002</t>
  </si>
  <si>
    <t>Inmuebles - Edificios</t>
  </si>
  <si>
    <t>Equipos de Computación</t>
  </si>
  <si>
    <t>19010337004</t>
  </si>
  <si>
    <t>19010337094</t>
  </si>
  <si>
    <t>Amortizaciones acumuladas - Sistemas</t>
  </si>
  <si>
    <t>19010339002</t>
  </si>
  <si>
    <t>19010339092</t>
  </si>
  <si>
    <t>Amortizaciones Mejores en inmuebles arrendados</t>
  </si>
  <si>
    <t>19010341006</t>
  </si>
  <si>
    <t>19010341094</t>
  </si>
  <si>
    <t>c.10   Pasivos Subordinados</t>
  </si>
  <si>
    <t>Serie 5</t>
  </si>
  <si>
    <t>Fecha de Vencimiento</t>
  </si>
  <si>
    <t>PYG</t>
  </si>
  <si>
    <t>Tasa anual</t>
  </si>
  <si>
    <t>Saldos al</t>
  </si>
  <si>
    <t>c.11    Limitaciones a la libre disponibilidad de los activos o del patrimonio y cualquier otra restricción al derecho de propiedad</t>
  </si>
  <si>
    <t>Al 31 de diciembre de 2021 y 2020 existen las siguientes limitaciones:</t>
  </si>
  <si>
    <t>a) Depósitos en el Banco Central del Paraguay en concepto de encaje legal</t>
  </si>
  <si>
    <t>b) Restricciones a la distribución de utilidades</t>
  </si>
  <si>
    <t>c) Restricciones para dar en garantía los bienes de uso según se explica en nota c.8</t>
  </si>
  <si>
    <t>d) Restricciones regulatorias para dar en garantía componentes del activo en respaldo de los depósitos captados del público</t>
  </si>
  <si>
    <t>e) En los ejercicios 2022 y 2021, acciones de Bancard S.A. dadas en garantía a Bancard S.A.</t>
  </si>
  <si>
    <t>No existen otras limitaciones a la libre disponibilidad de los activos o del patrimonio y cualquier otra restricción al derecho de propiedad.</t>
  </si>
  <si>
    <t>c.12    Garantías otorgadas respecto a pasivos</t>
  </si>
  <si>
    <t>Al 31 de diciembre de 2021 y 2020 no existen garantías otorgadas por la entidad respecto a sus pasivos, con excepción de las obligaciones contraídas y emergentes con la Agencia Financiera de Desarrollo (AFD), cuyos contratos son y serán obligaciones directas e incondicionales de la entidad, constituyéndose las mismas en créditos privilegiados con respecto a otras obligaciones y pasivos (actuales o contingentes) no garantizados y no subordinados, emitidos, creados o asumidos actualmente o en el futuro por la entidad.</t>
  </si>
  <si>
    <t>Hasta 30 días</t>
  </si>
  <si>
    <t>Hasta 180 días</t>
  </si>
  <si>
    <t>Hasta 1 año</t>
  </si>
  <si>
    <t>Hasta 3 años</t>
  </si>
  <si>
    <t>Más de 3 años</t>
  </si>
  <si>
    <t>Obligaciones Sector Financiero</t>
  </si>
  <si>
    <t>Obligaciones Sector No Financiero</t>
  </si>
  <si>
    <t>Total Obligaciones</t>
  </si>
  <si>
    <t>c.13    Obligaciones por intermediación financiera</t>
  </si>
  <si>
    <t>Obligaciones por Intermediacion Financiera-Sector No Financiero</t>
  </si>
  <si>
    <t>Depósitos a la Vista de Instituciones Financieras Combinados con Cuenta Corriente</t>
  </si>
  <si>
    <t>c.14.1    Distribución de créditos y obligaciones por intermediación financiera según sus vencimientos</t>
  </si>
  <si>
    <t>c.14    Concentración de la cartera de préstamos y depósitos</t>
  </si>
  <si>
    <t>Clientes</t>
  </si>
  <si>
    <t>10 Mayores deudores</t>
  </si>
  <si>
    <t>50 Mayores deudores subsigueintes</t>
  </si>
  <si>
    <t>100 Mayores deudores subsiguientes</t>
  </si>
  <si>
    <t>Vigente</t>
  </si>
  <si>
    <t>%</t>
  </si>
  <si>
    <t>Vencido</t>
  </si>
  <si>
    <t>Monto y Porcentaje de la Cartera</t>
  </si>
  <si>
    <t>Otros</t>
  </si>
  <si>
    <t>c.14.2    Cartera de créditos por intermediación financiera directos (incluye sector financiero y sector no financiero)</t>
  </si>
  <si>
    <t>c.14.3    Cartera de depósitos a plazo y a la vista por sector</t>
  </si>
  <si>
    <t>Sector No financiero</t>
  </si>
  <si>
    <t>Sector Público</t>
  </si>
  <si>
    <t>10 Mayores depositantes</t>
  </si>
  <si>
    <t>50 Mayores depositantes subsiguientes</t>
  </si>
  <si>
    <t>Otros deudores subsiguientes</t>
  </si>
  <si>
    <t>100 Mayores depositantes subsigueintes</t>
  </si>
  <si>
    <t>Otros depositantes subsiguientes</t>
  </si>
  <si>
    <t>c.15    Créditos y contingencias con personas y empresas vinculadas</t>
  </si>
  <si>
    <t>Rubros</t>
  </si>
  <si>
    <t>Total Activo</t>
  </si>
  <si>
    <t>Total Pasivo</t>
  </si>
  <si>
    <t>Contingencia</t>
  </si>
  <si>
    <t>Lineas de Tarjetas de Crédito</t>
  </si>
  <si>
    <t>Total de Conttingencias</t>
  </si>
  <si>
    <t xml:space="preserve">"Sumario Administrativo instruido a la entidad Interfisa Banco SAECA y a sus directivos, ordenado por Resolución N° 9, Acta N° 58 de fecha 13/10/2022 del Directorio del Banco Central del Paraguay"
</t>
  </si>
  <si>
    <t>Caja de Jubilaciones y Pensiones de Empleados de Bancos y Afines</t>
  </si>
  <si>
    <t>Descripción: Mediante el Auto Interlocutorio N° 3/2022 se instruye el sumario administrativo a la entidad y a sus exdirectores y exfuncionarios Jorge Díaz de Bedoya Bianchini, Darío Arce Gutiérrez, Rafael Lara Valenzuela, Rubén Ramirez Lezcano, Alberto Ugarte Ferrari, Salomón Ignacio Melgarejo, Silvia Arce Perrone, Juan Arístides Galeano Ayala y Ángel Ramón Paredes González.</t>
  </si>
  <si>
    <t>Estado Actual: la entidad presentó el escrito de contestación dentro de los plazos procesales establecidos, se estima el cierre del periodo probatorio en febrero del 2023.</t>
  </si>
  <si>
    <t>Resultado Probable: Probabilidad de imposición de una multa por parte del BCP. Considerando el estado actual del proceso, no es posible estimar un monto aproximado.</t>
  </si>
  <si>
    <t>D)   Patrimonio</t>
  </si>
  <si>
    <t>d.1    Patrimonio Efectivo</t>
  </si>
  <si>
    <t>Al 31 de diciembre de 2022 el patrimonio efectivo de la entidad determinado de conformidad con lo dispuesto en la normativa legal bancaria ascendía a aproximadamente PYG 296.787 millones (al 31 de diciembre de 2021 PYG 267.603 millones). Esta cifra de patrimonio efectivo es utilizada para la determinación de ciertos límites y restricciones operacionales impuestos a las entidades financieras que operan en Paraguay por la Superintendencia de Bancos del Banco Central del Paraguay. La Ley 5787 de fecha 19 de diciembre de 2016 establece la composición del capital principal (Nivel 1) y del complementario (Nivel 2) de las entidades financieras, a efectos del cálculo de su solvencia patrimonial o capital regulatorio. Esta Ley establece, además, la proporción mínima que en todo momento deberá existir entre el capital principal y el importe de los activos y contingentes ponderados por riesgo, en moneda nacional o extranjera incluidas sus sucursales en el país y en el exterior, el cual no podrá ser inferior al 8%. En el caso de la proporción mínima entre el capital principal (Nivel 1) y el capital complementario (Nivel 2) en forma conjunta y el importe total de los activos y contingentes de una entidad financiera ponderados por su riesgo, en moneda nacional o extranjera, incluidas sus sucursales en el país y en el exterior, no podrá ser inferior al 12% ni exigible mayor del 14%.</t>
  </si>
  <si>
    <t>Al 31 de diciembre de 2022 el capital integrado de la entidad, asciende a PYG 250.000.000.000, (PYG 250.000.000.000 al 31 de diciembre de 2021)</t>
  </si>
  <si>
    <t>d.2    Capital Mínimo</t>
  </si>
  <si>
    <t>d.3    Ajustes al patrimonio</t>
  </si>
  <si>
    <t xml:space="preserve">Corresponde a la contrapartida del revalúo de bienes de uso. De acuerdo a las disposiciones legales, la reserva de revalúo puede ser capitalizado, pero no puede ser distribuida a los accionistas como utilidades o dividendos. </t>
  </si>
  <si>
    <t>d.5    Restricción a la distribución de utilidades</t>
  </si>
  <si>
    <t>d.4    Ajustes de resultados acumulados o de resultados de ejercicios anteriores</t>
  </si>
  <si>
    <t xml:space="preserve">El Plan y Manual de cuentas del Banco Central del Paraguay establece que los ajustes de resultados de ejercicios anteriores se registren dentro del estado de resultados del ejercicio sin afectar las cuentas del patrimonio neto de la Entidad. </t>
  </si>
  <si>
    <t>Reserva legal: De acuerdo con el Artículo 27 de la Ley 861/96, las entidades financieras deberán contar con una reserva no menor al equivalente del cien por ciento (100%) de su capital, la cual se constituirá transfiriendo anualmente no menos del veinte por ciento (20%) de las utilidades netas de cada ejercicio financiero. El Artículo 28 de la mencionada Ley, establece que los recursos de la reserva legal se aplicarán automáticamente a la cobertura de pérdidas registradas en el ejercicio financiero. En los siguientes ejercicios, el total de las utilidades deberá destinarse a la reserva legal hasta tanto se alcance nuevamente el monto mínimo de la misma, o el más alto que se hubiere obtenido en el proceso de su constitución. En cualquier momento, el monto de la reserva podrá ser incrementado con aportes de dinero en efectivo.
Distribución de utilidades: Aprobación de estados financieros: Según la Ley N° 861/96 "General de Bancos, Financieras y Otras Entidades de crédito", las entidades financieras autorizadas a operar de acuerdo con esta Ley, sean nacionales o extranjeras, podrán distribuir sus utilidades una vez cumplidos los requisitos de publicación de balances, previo dictamen de los auditores externos y autorización de la asamblea de accionistas y de la opinión de la Superintendencia de Bancos, siempre y cuando ésta se expida dentro del término de ciento veinte días del cierre del ejercicio.
Impuesto a la renta: A partir del 1 de enero de 2020 con la entrada en vigencia de la Ley 6380/19 la distribución de dividendos y utilidades estará sujeta a una retención del 8% en concepto del Impuesto a los Dividendos y a las Utilidades (IDU) a personas físicas o jurídicas domiciliadas en el país, mientras que la tasa será del 15% cuando se tratase de no domiciliados. Así mismo, para los pagos de dividendos realizados en el año 2020 correspondiente a ganancias acumuladas generadas en ejercicios anteriores, las retenciones fueron a tasas extraordinarias del 10% para los no residentes y del 5% para residentes en el país, por única vez.</t>
  </si>
  <si>
    <t>d.6    Resultado por acción</t>
  </si>
  <si>
    <t>La entidad calcula el resultado neto por acción sobre la base del resultado neto del ejercicio a distribuir (deducidos los importes a ser afectados a reserva legal y a indexación de capital en caso de aplicar) dividido por el número de acciones</t>
  </si>
  <si>
    <t>E)   Cuentas de  Contingencias</t>
  </si>
  <si>
    <t>F)   Información referente a los resultados</t>
  </si>
  <si>
    <t>La entidad aplicó el principio de lo devengado a los efectos del reconocimiento de ingresos e imputación de egresos o costos incurridos, con las siguientes excepciones en que los ingresos se reconocen como ganancia en el momento de su percepción o cobro conforme a las disposiciones del Banco Central del Paraguay en la materia:</t>
  </si>
  <si>
    <t>a) los productos financieros devengados y no cobrados de deudores con créditos vencidos o clasificados en categorías de riesgos superiores a la de “2”. Ver nota c.5</t>
  </si>
  <si>
    <t xml:space="preserve">b) Las ganancias por valuación de aquellas operaciones de créditos e inversiones en moneda extranjera vencidas o clasificados en categorías de riesgos superiores a la de “2”, que se reconocen como ganancia en el momento de su percepción o cobro. Ver nota c.5. </t>
  </si>
  <si>
    <t>c) las ganancias a realizar y las ganancias por valuación de saldos en moneda extranjera de aquellas operaciones por venta de bienes a plazo, las cuales se reconocen como ingreso a medida que se cobran los créditos</t>
  </si>
  <si>
    <t>d) las ganancias por ajuste a valores de mercado de las inversiones en títulos de renta fija o variable con cotización en un mercado secundario de valores, las cuales se reconocen como ingreso cuando se realizan. Ver nota c.7</t>
  </si>
  <si>
    <t>e) ciertas comisiones por servicios bancarios que se reconocen como ingreso cuando se cobran.</t>
  </si>
  <si>
    <t>El Plan y Manual de cuentas del Banco Central del Paraguay establece que los ajustes de resultados de ejercicios anteriores se registran dentro del estado de resultados del ejercicio sin afectar las cuentas del patrimonio neto de la entidad</t>
  </si>
  <si>
    <t>f.1    Reconocimiento de ganancias y pérdidas</t>
  </si>
  <si>
    <t>f.2    Diferencias de cambio en moneda extranjera</t>
  </si>
  <si>
    <t>Las diferencias de cambio correspondientes al mantenimiento de activos y pasivos en moneda extranjera se muestran en las líneas del estado de resultados valuación de activos y pasivos en moneda extranjera y su resultado neto se expone a continuación:</t>
  </si>
  <si>
    <t>Ganancias por valuación de activos y pasivos financieros en moneda extranjera</t>
  </si>
  <si>
    <t>Pérdidas por valuación de pasivos y activos financieros en moneda extranjera</t>
  </si>
  <si>
    <t>Diferencia de cambio neta sobre activos y pasivos financieros en moneda extranjera (1)</t>
  </si>
  <si>
    <t>Ganancias por valuación de otros activos en moneda extranjera</t>
  </si>
  <si>
    <t>Pérdidas por valuación de otros pasivos en moneda extranjera</t>
  </si>
  <si>
    <t>Diferencia de cambio neta sobre otros activos en moneda extranjera (2)</t>
  </si>
  <si>
    <t>Diferencia de cambio neta sobre el total de activos y pasivos en moneda extranjera (1) + (2)</t>
  </si>
  <si>
    <t>73020000000</t>
  </si>
  <si>
    <t>De acuerdo con lo mencionado en los puntos b) y c) de la nota f.1, las diferencias de cambio correspondientes al mantenimiento de créditos e inversiones en moneda extranjera vencidas o clasificados en las categorías “3”, “4”, “5” y “6” y a deudores por venta de bienes a plazo en moneda extranjera, se reconocen como ingreso en función a su realización. Las diferencias de cambio netas por operaciones de cambio y arbitraje y operaciones de forward se exponen en la línea del estado de resultados denominada “Otras ganancias operativas - Resultado por operaciones de cambio (neto)”.</t>
  </si>
  <si>
    <t>f.3    Impuesto a la renta</t>
  </si>
  <si>
    <t>El impuesto a la renta que se carga a los resultados del año a la tasa del 10% se basa en la utilidad contable antes
de este concepto, ajustada por las partidas que la ley y sus reglamentaciones incluyen o excluyen para la determinación de la renta neta imponible. (Ley N° 6380/2019 partir del ejercicio 2020)</t>
  </si>
  <si>
    <t>f.4    Actividades fiduciarias</t>
  </si>
  <si>
    <t>f.5    Aportes al Fondo de garantía de depósitos (FGD)</t>
  </si>
  <si>
    <t>La Entidad no realiza operaciones fiduciarias actuando como “fiduciario"</t>
  </si>
  <si>
    <t>En virtud de lo dispuesto en la Ley N° 2.334 de fecha 12 de diciembre de 2003, la cual entre otras cosas crea un nuevo régimen de garantía legal de los depósitos del sistema financiero nacional que tiene por objeto la protección parcial del ahorro público en las entidades financieras privadas autorizadas a operar por el Banco Central del Paraguay (BCP) hasta el equivalente de 75 salarios mínimos por depositante, a partir del tercer trimestre del año 2004 las entidades financieras aportan trimestralmente en forma obligatoria al FGD creado por dicha Ley y administrado por el BCP, el 0,12% de los saldos promedios trimestrales de su cartera de depósitos en moneda nacional y extranjera. El monto aportado por la entidad al FGD hasta el 31 de diciembre de 2022 es d PYG 12.620.566.515 (Al 31 de diciembre de 2021 es de PYG 12.594.630.524).</t>
  </si>
  <si>
    <t>G)   Hechos posteriores al cierre del ejercicio</t>
  </si>
  <si>
    <t>Entre la fecha de cierre del ejercicio 2022 y la fecha de preparación de estos Estados Financieros no han ocurrido hechos significativos de carácter financiero o de otra índole que impliquen alteraciones significativas a la estructura patrimonial o financiera o a los resultados de la entidad al 31 de diciembre de 2022</t>
  </si>
  <si>
    <t>H)   Efectos Inflacionarios</t>
  </si>
  <si>
    <t>No se han aplicado procedimientos integrales de ajuste por inflación, salvo el efecto residual del ajuste parcial mencionado en la nota c.8.</t>
  </si>
  <si>
    <t>Plazos que restan para su vencimiento</t>
  </si>
  <si>
    <t xml:space="preserve">Créditos Vigentes </t>
  </si>
  <si>
    <t>Deudores por Utilización de Tarjetas de Créditos</t>
  </si>
  <si>
    <t>Obligaciones por depósitos</t>
  </si>
  <si>
    <t>Saldos acreedores en tarjetas de crédito</t>
  </si>
  <si>
    <t>Avales</t>
  </si>
  <si>
    <t xml:space="preserve">Controversia sobre aportes patronales, personales y SNPP sobre honorarios en concepto de Dieta. El importe de los aportes en discusión es de PYG 239.250.000 y una multa a determinar.
</t>
  </si>
  <si>
    <t>c.17    Cualquier otro hecho que por su importancia justifique su exposición</t>
  </si>
  <si>
    <t>c.17.1    Contingencias y compromisos</t>
  </si>
  <si>
    <t>c.16    Depósitos en el Banco Central del Paraguay</t>
  </si>
  <si>
    <t>11020105002</t>
  </si>
  <si>
    <t>11020105006</t>
  </si>
  <si>
    <t>Encaje Legal ME</t>
  </si>
  <si>
    <t>11020105018</t>
  </si>
  <si>
    <t>Depósitos en ME</t>
  </si>
  <si>
    <t>11020105010</t>
  </si>
  <si>
    <t>11020105034</t>
  </si>
  <si>
    <t>Depósitos por operaciones monetarias</t>
  </si>
  <si>
    <t xml:space="preserve">Total </t>
  </si>
  <si>
    <t>Los depósitos en el Banco Central del Paraguay al 31 de diciembre de 2022 y 2021 son los siguientes:</t>
  </si>
  <si>
    <t>Las Entidades financieras deben mantener encajes legales sobre los depósitos en moneda nacional y extranjera en la proporción establecida en resoluciones del Banco Central del Paraguay. Los encajes legales son de disponibilidad restringida.
Los requerimientos mínimos de encajes legales que deben mantener las entidades de intermediación financiera, en su proporción y composición, son calculados en el BCP con periodicidad mensual, sobre la base de los datos contenidos en las declaraciones diarias de los depósitos en moneda nacional y extranjera de las entidades de intermediación financiera</t>
  </si>
  <si>
    <t>Encaje Legal MN</t>
  </si>
  <si>
    <t>Depósitos en MN</t>
  </si>
  <si>
    <t>Encaje legal - Moneda Nacional</t>
  </si>
  <si>
    <t>Su composición al 31 de diciembre de 2022 y 2021 es como sigue:</t>
  </si>
  <si>
    <t>Conforme con lo establecido en la Resolución del Directorio del Banco Central del Paraguay Nº 30, Acta Nº 44 de fecha 28 de setiembre de 2012, (actualizado según resolución N° 5 Acta N° 18 y resolución N° 7 Acta N° 25 de fecha 18 de marzo de 2020 y 16 de abril de 2020 respectivamente), los Bancos deben mantener encajes legales sobre los depósitos en moneda nacional, en la siguiente proporción:</t>
  </si>
  <si>
    <t>Depósitos de ahorro</t>
  </si>
  <si>
    <t>Depósitos de ahorro a plazo</t>
  </si>
  <si>
    <t>Certificado de Depósitos de Ahorro</t>
  </si>
  <si>
    <t>Vista</t>
  </si>
  <si>
    <t>de 2 a 360 días</t>
  </si>
  <si>
    <t>más de 360 días</t>
  </si>
  <si>
    <t>Encaje legal - Moneda Extranjera</t>
  </si>
  <si>
    <t>Conforme con lo establecido en la Resolución del Directorio del Banco Central del Paraguay Nº 14, Acta Nº 42 de fecha 11 de junio de 2019 (actualizado según resolución N° 8 Acta N° 17 y resolución N° 8 Acta N° 25 de fecha 16 de marzo de 2020 y 16 de abril de 2020 respectivamente), desde la fecha de vigencia de la misma los Bancos deben mantener encajes legales sobre los depósitos en moneda extranjera en la siguiente proporción:</t>
  </si>
  <si>
    <t>de 361 a 540 días</t>
  </si>
  <si>
    <t>de 541 a 1080 días</t>
  </si>
  <si>
    <t>más de 1080 días</t>
  </si>
  <si>
    <t>Los Estados Financieros correspondientes al ejercicio económico finalizado el 31 de diciembre de 2021 han sido considerados y aprobados por la Asamblea Ordinaria de Accionistas de fecha 27 de abril de 2022</t>
  </si>
  <si>
    <t>Saldos al cierre del ejercicio</t>
  </si>
  <si>
    <t>Créditos Vigentes Sector No Financiero</t>
  </si>
  <si>
    <t>Créditos Vencidos Sector Financiero</t>
  </si>
  <si>
    <t>Las diferencias de cambio originadas por fluctuaciones en los tipos de cambio, entre las fechas de concertación de las operaciones y su liquidación o valuación al cierre del ejercicio, son reconocidas en resultados, con las excepciones señaladas en nota f.1</t>
  </si>
  <si>
    <t>c.5</t>
  </si>
  <si>
    <t>Total de Cuentas de Contingencias</t>
  </si>
  <si>
    <t xml:space="preserve">Desafectación de Previsiones </t>
  </si>
  <si>
    <t xml:space="preserve">Otras </t>
  </si>
  <si>
    <t>b.5</t>
  </si>
  <si>
    <t>Total de Cuentas de Orden</t>
  </si>
  <si>
    <t>D</t>
  </si>
  <si>
    <t>d.3</t>
  </si>
  <si>
    <t>E</t>
  </si>
  <si>
    <t>I)    Cuentas de Orden</t>
  </si>
  <si>
    <t>I</t>
  </si>
  <si>
    <t>c.10</t>
  </si>
  <si>
    <t>c.13</t>
  </si>
  <si>
    <t>Ajustes de Resultados de Ejercicios Anteriores</t>
  </si>
  <si>
    <t>Pérdidas</t>
  </si>
  <si>
    <t>Al 31 de diciembre de 2022 y 2021</t>
  </si>
  <si>
    <t>Control</t>
  </si>
  <si>
    <t>Saldo al 31/12/22 (Balance)</t>
  </si>
  <si>
    <t>(-) Saldo al 31/12/21 (Balance)</t>
  </si>
  <si>
    <t>ESTADO DE EVOLUCIÓN DEL PATRIMONIO NETO</t>
  </si>
  <si>
    <t>Por el periodo comprendido entre el</t>
  </si>
  <si>
    <t>1 de enero y 31 de diciembre de 2022 y 2021</t>
  </si>
  <si>
    <t>Al 31 de diciembre de 2022 el patrimonio efectivo de la entidad representaba un 15,20% (al 31 de diciembre de 2021 un 13,13%) del total de sus activos y contingentes ponderados por riesgo de aproximadamente PYG 1.952.339 millones a dicha fecha (al 31 de diciembre de 2021 PYG 2.038.552 millones)</t>
  </si>
  <si>
    <t>Total Créditos Vencidos</t>
  </si>
  <si>
    <t>El capital mínimo e indexado por inflación al 31 de diciembre de 2022 que, en virtud de las disposiciones del Banco Central del Paraguay en la materia, obligatoriamente deben tener como capital integrado los Bancos que operan en el sistema financiero nacional, asciende a PYG 61.235 millones (al 31 de diciembre de 2021 PYG 56.647 millones). El eventual déficit de capital de una entidad respecto al capital mínimo exigido anualmente a las entidades financieras, debe ser cubierto antes de la finalización del primer semestre de cada año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</si>
</sst>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 #,##0_ ;_ * \-#,##0_ ;_ * &quot;-&quot;_ ;_ @_ "/>
    <numFmt numFmtId="43" formatCode="_ * #,##0.00_ ;_ * \-#,##0.00_ ;_ * &quot;-&quot;??_ ;_ @_ "/>
    <numFmt numFmtId="164" formatCode="_(* #,##0_);_(* \(#,##0\);_(* &quot;-&quot;_);_(@_)"/>
    <numFmt numFmtId="165" formatCode="_(* #,##0.00_);_(* \(#,##0.00\);_(* &quot;-&quot;??_);_(@_)"/>
    <numFmt numFmtId="166" formatCode="#,##0\ ;\(##,##0\)"/>
    <numFmt numFmtId="167" formatCode="#,##0\ ;\(#,##0\)"/>
    <numFmt numFmtId="168" formatCode="_(* #,##0_);_(* \(#,##0\);_(* &quot;-&quot;??_);_(@_)"/>
    <numFmt numFmtId="169" formatCode="dd/mm/yyyy;@"/>
    <numFmt numFmtId="170" formatCode="###,###,###,###,###,##0.00"/>
    <numFmt numFmtId="171" formatCode="_ * #,##0.00_ ;_ * \-#,##0.00_ ;_ * &quot;-&quot;_ ;_ @_ "/>
    <numFmt numFmtId="172" formatCode="#,##0.0"/>
    <numFmt numFmtId="173" formatCode="0.0%"/>
  </numFmts>
  <fonts count="36" x14ac:knownFonts="1">
    <font>
      <sz val="10"/>
      <name val="Arial"/>
    </font>
    <font>
      <sz val="11"/>
      <color theme="1"/>
      <name val="Calibri"/>
      <family val="2"/>
      <scheme val="minor"/>
    </font>
    <font>
      <sz val="10"/>
      <name val="Arial"/>
      <family val="2"/>
    </font>
    <font>
      <sz val="10"/>
      <name val="Times New Roman"/>
      <family val="1"/>
    </font>
    <font>
      <sz val="10"/>
      <name val="Arial"/>
      <family val="2"/>
    </font>
    <font>
      <sz val="10"/>
      <name val="Arial"/>
      <family val="2"/>
    </font>
    <font>
      <sz val="8"/>
      <name val="Arial"/>
      <family val="2"/>
    </font>
    <font>
      <sz val="10"/>
      <name val="Arial"/>
      <family val="2"/>
    </font>
    <font>
      <sz val="10"/>
      <color theme="1"/>
      <name val="Calibri"/>
      <family val="2"/>
      <scheme val="minor"/>
    </font>
    <font>
      <sz val="11"/>
      <color indexed="8"/>
      <name val="Calibri"/>
      <family val="2"/>
      <charset val="1"/>
    </font>
    <font>
      <b/>
      <sz val="8"/>
      <name val="Calibri"/>
      <family val="2"/>
      <scheme val="minor"/>
    </font>
    <font>
      <sz val="8"/>
      <name val="Calibri"/>
      <family val="2"/>
      <scheme val="minor"/>
    </font>
    <font>
      <b/>
      <u/>
      <sz val="8"/>
      <name val="Calibri"/>
      <family val="2"/>
      <scheme val="minor"/>
    </font>
    <font>
      <b/>
      <sz val="10"/>
      <name val="Calibri"/>
      <family val="2"/>
      <scheme val="minor"/>
    </font>
    <font>
      <b/>
      <sz val="8"/>
      <name val="Arial"/>
      <family val="2"/>
    </font>
    <font>
      <b/>
      <sz val="11"/>
      <name val="Times New Roman"/>
      <family val="1"/>
    </font>
    <font>
      <sz val="10"/>
      <name val="Arial"/>
      <family val="2"/>
    </font>
    <font>
      <sz val="11"/>
      <name val="Calibri"/>
      <family val="2"/>
    </font>
    <font>
      <sz val="8"/>
      <name val="Calibri"/>
      <family val="2"/>
    </font>
    <font>
      <b/>
      <sz val="8"/>
      <name val="Calibri"/>
      <family val="2"/>
    </font>
    <font>
      <b/>
      <sz val="8"/>
      <color theme="1"/>
      <name val="Calibri"/>
      <family val="2"/>
      <scheme val="minor"/>
    </font>
    <font>
      <sz val="10"/>
      <name val="Calibri"/>
      <family val="2"/>
      <scheme val="minor"/>
    </font>
    <font>
      <sz val="9"/>
      <name val="Calibri"/>
      <family val="2"/>
      <scheme val="minor"/>
    </font>
    <font>
      <b/>
      <sz val="14"/>
      <name val="Calibri"/>
      <family val="2"/>
      <scheme val="minor"/>
    </font>
    <font>
      <b/>
      <sz val="18"/>
      <name val="Calibri"/>
      <family val="2"/>
      <scheme val="minor"/>
    </font>
    <font>
      <b/>
      <sz val="12"/>
      <name val="Calibri"/>
      <family val="2"/>
      <scheme val="minor"/>
    </font>
    <font>
      <sz val="12"/>
      <name val="Calibri"/>
      <family val="2"/>
      <scheme val="minor"/>
    </font>
    <font>
      <b/>
      <sz val="9"/>
      <name val="Calibri"/>
      <family val="2"/>
      <scheme val="minor"/>
    </font>
    <font>
      <sz val="14"/>
      <name val="Calibri"/>
      <family val="2"/>
      <scheme val="minor"/>
    </font>
    <font>
      <b/>
      <sz val="16"/>
      <name val="Calibri"/>
      <family val="2"/>
      <scheme val="minor"/>
    </font>
    <font>
      <sz val="13"/>
      <name val="Calibri"/>
      <family val="2"/>
      <scheme val="minor"/>
    </font>
    <font>
      <b/>
      <sz val="13"/>
      <name val="Calibri"/>
      <family val="2"/>
      <scheme val="minor"/>
    </font>
    <font>
      <sz val="10"/>
      <name val="Arial"/>
      <family val="2"/>
    </font>
    <font>
      <b/>
      <sz val="8"/>
      <color rgb="FFFF0000"/>
      <name val="Calibri"/>
      <family val="2"/>
      <scheme val="minor"/>
    </font>
    <font>
      <sz val="8"/>
      <color theme="1"/>
      <name val="Arial"/>
      <family val="2"/>
    </font>
    <font>
      <b/>
      <sz val="11"/>
      <name val="Calibri"/>
      <family val="2"/>
      <scheme val="minor"/>
    </font>
  </fonts>
  <fills count="1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rgb="FFD9D9D9"/>
        <bgColor indexed="64"/>
      </patternFill>
    </fill>
    <fill>
      <patternFill patternType="solid">
        <fgColor rgb="FFF3F3F3"/>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rgb="FF92D050"/>
        <bgColor indexed="64"/>
      </patternFill>
    </fill>
    <fill>
      <patternFill patternType="solid">
        <fgColor rgb="FF00B0F0"/>
        <bgColor indexed="64"/>
      </patternFill>
    </fill>
    <fill>
      <patternFill patternType="solid">
        <fgColor indexed="22"/>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18">
    <border>
      <left/>
      <right/>
      <top/>
      <bottom/>
      <diagonal/>
    </border>
    <border>
      <left/>
      <right/>
      <top/>
      <bottom style="thin">
        <color indexed="64"/>
      </bottom>
      <diagonal/>
    </border>
    <border>
      <left/>
      <right/>
      <top style="thin">
        <color indexed="64"/>
      </top>
      <bottom style="thin">
        <color indexed="64"/>
      </bottom>
      <diagonal/>
    </border>
    <border>
      <left/>
      <right/>
      <top/>
      <bottom style="double">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s>
  <cellStyleXfs count="21">
    <xf numFmtId="0" fontId="0" fillId="0" borderId="0"/>
    <xf numFmtId="43" fontId="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165" fontId="5" fillId="0" borderId="0" applyFont="0" applyFill="0" applyBorder="0" applyAlignment="0" applyProtection="0"/>
    <xf numFmtId="41" fontId="7" fillId="0" borderId="0" applyFont="0" applyFill="0" applyBorder="0" applyAlignment="0" applyProtection="0"/>
    <xf numFmtId="0" fontId="2" fillId="0" borderId="0"/>
    <xf numFmtId="165"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9" fillId="0" borderId="0"/>
    <xf numFmtId="41" fontId="2" fillId="0" borderId="0" applyFont="0" applyFill="0" applyBorder="0" applyAlignment="0" applyProtection="0"/>
    <xf numFmtId="0" fontId="1" fillId="0" borderId="0"/>
    <xf numFmtId="41" fontId="16" fillId="0" borderId="0" applyFont="0" applyFill="0" applyBorder="0" applyAlignment="0" applyProtection="0"/>
    <xf numFmtId="9" fontId="32" fillId="0" borderId="0" applyFont="0" applyFill="0" applyBorder="0" applyAlignment="0" applyProtection="0"/>
  </cellStyleXfs>
  <cellXfs count="387">
    <xf numFmtId="0" fontId="0" fillId="0" borderId="0" xfId="0"/>
    <xf numFmtId="166" fontId="0" fillId="0" borderId="0" xfId="0" applyNumberFormat="1"/>
    <xf numFmtId="0" fontId="3" fillId="0" borderId="0" xfId="0" applyFont="1"/>
    <xf numFmtId="0" fontId="0" fillId="2" borderId="0" xfId="0" applyFill="1"/>
    <xf numFmtId="49" fontId="8" fillId="0" borderId="0" xfId="0" applyNumberFormat="1" applyFont="1"/>
    <xf numFmtId="0" fontId="10" fillId="0" borderId="0" xfId="7" applyFont="1" applyAlignment="1">
      <alignment horizontal="left"/>
    </xf>
    <xf numFmtId="0" fontId="11" fillId="0" borderId="0" xfId="7" applyFont="1" applyAlignment="1">
      <alignment horizontal="left"/>
    </xf>
    <xf numFmtId="0" fontId="11" fillId="0" borderId="0" xfId="7" applyFont="1"/>
    <xf numFmtId="0" fontId="10" fillId="5" borderId="6" xfId="7" applyFont="1" applyFill="1" applyBorder="1" applyAlignment="1">
      <alignment horizontal="center" vertical="top" wrapText="1"/>
    </xf>
    <xf numFmtId="0" fontId="11" fillId="0" borderId="6" xfId="7" applyFont="1" applyBorder="1" applyAlignment="1">
      <alignment horizontal="right"/>
    </xf>
    <xf numFmtId="0" fontId="10" fillId="0" borderId="0" xfId="7" applyFont="1" applyAlignment="1">
      <alignment horizontal="left" vertical="top"/>
    </xf>
    <xf numFmtId="3" fontId="10" fillId="0" borderId="0" xfId="7" applyNumberFormat="1" applyFont="1" applyAlignment="1">
      <alignment horizontal="right"/>
    </xf>
    <xf numFmtId="0" fontId="10" fillId="0" borderId="0" xfId="7" applyFont="1" applyAlignment="1">
      <alignment horizontal="right"/>
    </xf>
    <xf numFmtId="4" fontId="11" fillId="0" borderId="0" xfId="7" applyNumberFormat="1" applyFont="1" applyAlignment="1">
      <alignment horizontal="right"/>
    </xf>
    <xf numFmtId="4" fontId="10" fillId="0" borderId="0" xfId="7" applyNumberFormat="1" applyFont="1" applyAlignment="1">
      <alignment horizontal="right"/>
    </xf>
    <xf numFmtId="0" fontId="11" fillId="0" borderId="6" xfId="7" applyFont="1" applyBorder="1" applyAlignment="1">
      <alignment horizontal="left"/>
    </xf>
    <xf numFmtId="0" fontId="10" fillId="0" borderId="0" xfId="7" applyFont="1" applyAlignment="1">
      <alignment horizontal="center"/>
    </xf>
    <xf numFmtId="3" fontId="10" fillId="0" borderId="0" xfId="7" applyNumberFormat="1" applyFont="1" applyAlignment="1">
      <alignment horizontal="center"/>
    </xf>
    <xf numFmtId="3" fontId="11" fillId="0" borderId="0" xfId="7" applyNumberFormat="1" applyFont="1" applyAlignment="1">
      <alignment horizontal="left"/>
    </xf>
    <xf numFmtId="0" fontId="2" fillId="0" borderId="0" xfId="7"/>
    <xf numFmtId="0" fontId="15" fillId="0" borderId="0" xfId="7" applyFont="1"/>
    <xf numFmtId="0" fontId="10" fillId="5" borderId="13" xfId="7" applyFont="1" applyFill="1" applyBorder="1" applyAlignment="1">
      <alignment horizontal="left" vertical="top"/>
    </xf>
    <xf numFmtId="0" fontId="10" fillId="5" borderId="14" xfId="7" applyFont="1" applyFill="1" applyBorder="1" applyAlignment="1">
      <alignment horizontal="left" vertical="top"/>
    </xf>
    <xf numFmtId="0" fontId="11" fillId="0" borderId="2" xfId="7" applyFont="1" applyBorder="1" applyAlignment="1">
      <alignment horizontal="left" vertical="top"/>
    </xf>
    <xf numFmtId="41" fontId="0" fillId="2" borderId="0" xfId="6" applyFont="1" applyFill="1"/>
    <xf numFmtId="0" fontId="11" fillId="0" borderId="0" xfId="7" applyFont="1" applyAlignment="1">
      <alignment horizontal="left" vertical="top" wrapText="1"/>
    </xf>
    <xf numFmtId="0" fontId="11" fillId="0" borderId="13" xfId="7" applyFont="1" applyBorder="1" applyAlignment="1">
      <alignment horizontal="left" vertical="top"/>
    </xf>
    <xf numFmtId="0" fontId="11" fillId="0" borderId="13" xfId="7" applyFont="1" applyBorder="1" applyAlignment="1">
      <alignment horizontal="left"/>
    </xf>
    <xf numFmtId="0" fontId="10" fillId="6" borderId="6" xfId="7" applyFont="1" applyFill="1" applyBorder="1" applyAlignment="1">
      <alignment horizontal="left"/>
    </xf>
    <xf numFmtId="3" fontId="11" fillId="0" borderId="6" xfId="7" applyNumberFormat="1" applyFont="1" applyBorder="1" applyAlignment="1">
      <alignment horizontal="right"/>
    </xf>
    <xf numFmtId="3" fontId="11" fillId="0" borderId="6" xfId="7" applyNumberFormat="1" applyFont="1" applyBorder="1" applyAlignment="1">
      <alignment horizontal="right" wrapText="1"/>
    </xf>
    <xf numFmtId="0" fontId="10" fillId="7" borderId="13" xfId="7" applyFont="1" applyFill="1" applyBorder="1" applyAlignment="1">
      <alignment horizontal="left" vertical="top"/>
    </xf>
    <xf numFmtId="0" fontId="11" fillId="7" borderId="2" xfId="7" applyFont="1" applyFill="1" applyBorder="1" applyAlignment="1">
      <alignment horizontal="left" vertical="top"/>
    </xf>
    <xf numFmtId="3" fontId="10" fillId="6" borderId="6" xfId="7" applyNumberFormat="1" applyFont="1" applyFill="1" applyBorder="1" applyAlignment="1">
      <alignment horizontal="right" wrapText="1"/>
    </xf>
    <xf numFmtId="41" fontId="11" fillId="0" borderId="6" xfId="6" applyFont="1" applyBorder="1" applyAlignment="1">
      <alignment horizontal="right"/>
    </xf>
    <xf numFmtId="41" fontId="10" fillId="7" borderId="6" xfId="6" applyFont="1" applyFill="1" applyBorder="1" applyAlignment="1">
      <alignment horizontal="right"/>
    </xf>
    <xf numFmtId="4" fontId="0" fillId="2" borderId="0" xfId="0" applyNumberFormat="1" applyFill="1"/>
    <xf numFmtId="0" fontId="17" fillId="0" borderId="0" xfId="0" applyFont="1" applyAlignment="1">
      <alignment vertical="center" wrapText="1"/>
    </xf>
    <xf numFmtId="0" fontId="19" fillId="0" borderId="0" xfId="0" applyFont="1" applyAlignment="1">
      <alignment vertical="center"/>
    </xf>
    <xf numFmtId="0" fontId="6" fillId="0" borderId="0" xfId="0" applyFont="1"/>
    <xf numFmtId="41" fontId="11" fillId="0" borderId="0" xfId="7" applyNumberFormat="1" applyFont="1" applyAlignment="1">
      <alignment horizontal="left"/>
    </xf>
    <xf numFmtId="0" fontId="14" fillId="5" borderId="13" xfId="7" applyFont="1" applyFill="1" applyBorder="1"/>
    <xf numFmtId="0" fontId="14" fillId="5" borderId="14" xfId="7" applyFont="1" applyFill="1" applyBorder="1"/>
    <xf numFmtId="41" fontId="6" fillId="5" borderId="6" xfId="19" applyFont="1" applyFill="1" applyBorder="1" applyAlignment="1"/>
    <xf numFmtId="41" fontId="14" fillId="6" borderId="6" xfId="19" applyFont="1" applyFill="1" applyBorder="1" applyAlignment="1"/>
    <xf numFmtId="0" fontId="14" fillId="11" borderId="0" xfId="0" applyFont="1" applyFill="1"/>
    <xf numFmtId="0" fontId="6" fillId="3" borderId="0" xfId="0" applyFont="1" applyFill="1"/>
    <xf numFmtId="170" fontId="6" fillId="0" borderId="0" xfId="0" applyNumberFormat="1" applyFont="1"/>
    <xf numFmtId="170" fontId="0" fillId="2" borderId="0" xfId="0" applyNumberFormat="1" applyFill="1"/>
    <xf numFmtId="0" fontId="18" fillId="0" borderId="0" xfId="0" applyFont="1" applyAlignment="1">
      <alignment vertical="center"/>
    </xf>
    <xf numFmtId="0" fontId="6" fillId="12" borderId="0" xfId="0" applyFont="1" applyFill="1"/>
    <xf numFmtId="0" fontId="6" fillId="8" borderId="0" xfId="0" applyFont="1" applyFill="1"/>
    <xf numFmtId="170" fontId="6" fillId="8" borderId="0" xfId="0" applyNumberFormat="1" applyFont="1" applyFill="1"/>
    <xf numFmtId="41" fontId="11" fillId="0" borderId="6" xfId="6" applyFont="1" applyFill="1" applyBorder="1" applyAlignment="1">
      <alignment horizontal="center"/>
    </xf>
    <xf numFmtId="41" fontId="10" fillId="0" borderId="0" xfId="6" applyFont="1" applyFill="1" applyBorder="1" applyAlignment="1">
      <alignment horizontal="center"/>
    </xf>
    <xf numFmtId="0" fontId="10" fillId="5" borderId="7" xfId="7" applyFont="1" applyFill="1" applyBorder="1" applyAlignment="1">
      <alignment horizontal="center" vertical="top" wrapText="1"/>
    </xf>
    <xf numFmtId="3" fontId="10" fillId="6" borderId="8" xfId="7" applyNumberFormat="1" applyFont="1" applyFill="1" applyBorder="1" applyAlignment="1">
      <alignment horizontal="right"/>
    </xf>
    <xf numFmtId="0" fontId="10" fillId="6" borderId="8" xfId="7" applyFont="1" applyFill="1" applyBorder="1" applyAlignment="1">
      <alignment horizontal="right"/>
    </xf>
    <xf numFmtId="41" fontId="11" fillId="0" borderId="6" xfId="6" quotePrefix="1" applyFont="1" applyBorder="1" applyAlignment="1">
      <alignment horizontal="center" vertical="center"/>
    </xf>
    <xf numFmtId="3" fontId="11" fillId="0" borderId="6" xfId="7" applyNumberFormat="1" applyFont="1" applyBorder="1" applyAlignment="1">
      <alignment horizontal="center" vertical="center"/>
    </xf>
    <xf numFmtId="0" fontId="6" fillId="0" borderId="4" xfId="0" applyFont="1" applyBorder="1"/>
    <xf numFmtId="0" fontId="20" fillId="13" borderId="6" xfId="0" applyFont="1" applyFill="1" applyBorder="1"/>
    <xf numFmtId="0" fontId="20" fillId="13" borderId="14" xfId="0" applyFont="1" applyFill="1" applyBorder="1" applyAlignment="1">
      <alignment horizontal="center"/>
    </xf>
    <xf numFmtId="0" fontId="6" fillId="0" borderId="6" xfId="0" applyFont="1" applyBorder="1"/>
    <xf numFmtId="3" fontId="11" fillId="0" borderId="6" xfId="7" applyNumberFormat="1" applyFont="1" applyBorder="1" applyAlignment="1">
      <alignment horizontal="right" vertical="center" wrapText="1"/>
    </xf>
    <xf numFmtId="0" fontId="10" fillId="13" borderId="6" xfId="7" applyFont="1" applyFill="1" applyBorder="1" applyAlignment="1">
      <alignment horizontal="left"/>
    </xf>
    <xf numFmtId="0" fontId="10" fillId="13" borderId="6" xfId="7" applyFont="1" applyFill="1" applyBorder="1" applyAlignment="1">
      <alignment horizontal="center"/>
    </xf>
    <xf numFmtId="0" fontId="11" fillId="0" borderId="7" xfId="7" applyFont="1" applyBorder="1" applyAlignment="1">
      <alignment horizontal="left"/>
    </xf>
    <xf numFmtId="41" fontId="11" fillId="0" borderId="7" xfId="6" quotePrefix="1" applyFont="1" applyBorder="1" applyAlignment="1">
      <alignment horizontal="center"/>
    </xf>
    <xf numFmtId="0" fontId="11" fillId="0" borderId="8" xfId="7" applyFont="1" applyBorder="1" applyAlignment="1">
      <alignment horizontal="left"/>
    </xf>
    <xf numFmtId="41" fontId="11" fillId="0" borderId="8" xfId="6" quotePrefix="1" applyFont="1" applyBorder="1" applyAlignment="1">
      <alignment horizontal="center"/>
    </xf>
    <xf numFmtId="41" fontId="11" fillId="0" borderId="8" xfId="6" applyFont="1" applyBorder="1" applyAlignment="1">
      <alignment horizontal="center"/>
    </xf>
    <xf numFmtId="0" fontId="11" fillId="0" borderId="7" xfId="7" applyFont="1" applyBorder="1" applyAlignment="1">
      <alignment horizontal="center"/>
    </xf>
    <xf numFmtId="0" fontId="11" fillId="0" borderId="8" xfId="7" applyFont="1" applyBorder="1" applyAlignment="1">
      <alignment horizontal="center"/>
    </xf>
    <xf numFmtId="0" fontId="10" fillId="7" borderId="6" xfId="7" applyFont="1" applyFill="1" applyBorder="1" applyAlignment="1">
      <alignment horizontal="left"/>
    </xf>
    <xf numFmtId="41" fontId="10" fillId="7" borderId="6" xfId="7" applyNumberFormat="1" applyFont="1" applyFill="1" applyBorder="1" applyAlignment="1">
      <alignment horizontal="left"/>
    </xf>
    <xf numFmtId="41" fontId="10" fillId="7" borderId="6" xfId="6" applyFont="1" applyFill="1" applyBorder="1" applyAlignment="1">
      <alignment horizontal="left"/>
    </xf>
    <xf numFmtId="0" fontId="11" fillId="0" borderId="9" xfId="7" applyFont="1" applyBorder="1" applyAlignment="1">
      <alignment horizontal="left"/>
    </xf>
    <xf numFmtId="0" fontId="11" fillId="0" borderId="16" xfId="7" applyFont="1" applyBorder="1" applyAlignment="1">
      <alignment horizontal="left"/>
    </xf>
    <xf numFmtId="0" fontId="11" fillId="0" borderId="11" xfId="7" applyFont="1" applyBorder="1" applyAlignment="1">
      <alignment horizontal="left"/>
    </xf>
    <xf numFmtId="41" fontId="10" fillId="7" borderId="6" xfId="6" applyFont="1" applyFill="1" applyBorder="1" applyAlignment="1">
      <alignment horizontal="center"/>
    </xf>
    <xf numFmtId="0" fontId="12" fillId="0" borderId="0" xfId="7" applyFont="1" applyAlignment="1">
      <alignment horizontal="left"/>
    </xf>
    <xf numFmtId="41" fontId="11" fillId="0" borderId="0" xfId="6" applyFont="1" applyBorder="1" applyAlignment="1">
      <alignment horizontal="right"/>
    </xf>
    <xf numFmtId="41" fontId="11" fillId="0" borderId="17" xfId="6" applyFont="1" applyBorder="1" applyAlignment="1">
      <alignment horizontal="right"/>
    </xf>
    <xf numFmtId="0" fontId="23" fillId="0" borderId="0" xfId="0" applyFont="1"/>
    <xf numFmtId="41" fontId="21" fillId="0" borderId="0" xfId="6" applyFont="1"/>
    <xf numFmtId="0" fontId="21" fillId="0" borderId="0" xfId="0" applyFont="1"/>
    <xf numFmtId="41" fontId="24" fillId="0" borderId="0" xfId="6" applyFont="1"/>
    <xf numFmtId="0" fontId="24" fillId="0" borderId="0" xfId="0" applyFont="1"/>
    <xf numFmtId="41" fontId="21" fillId="0" borderId="0" xfId="9" applyFont="1"/>
    <xf numFmtId="0" fontId="13" fillId="0" borderId="7" xfId="0" applyFont="1" applyBorder="1" applyAlignment="1">
      <alignment horizontal="center"/>
    </xf>
    <xf numFmtId="41" fontId="13" fillId="0" borderId="7" xfId="9" applyFont="1" applyBorder="1" applyAlignment="1">
      <alignment horizontal="center"/>
    </xf>
    <xf numFmtId="0" fontId="21" fillId="0" borderId="4" xfId="0" applyFont="1" applyBorder="1"/>
    <xf numFmtId="3" fontId="21" fillId="0" borderId="4" xfId="0" applyNumberFormat="1" applyFont="1" applyBorder="1"/>
    <xf numFmtId="41" fontId="21" fillId="0" borderId="4" xfId="9" applyFont="1" applyBorder="1"/>
    <xf numFmtId="41" fontId="21" fillId="0" borderId="0" xfId="0" applyNumberFormat="1" applyFont="1"/>
    <xf numFmtId="41" fontId="21" fillId="0" borderId="4" xfId="9" applyFont="1" applyBorder="1" applyAlignment="1">
      <alignment horizontal="center"/>
    </xf>
    <xf numFmtId="0" fontId="21" fillId="0" borderId="8" xfId="0" applyFont="1" applyBorder="1"/>
    <xf numFmtId="41" fontId="21" fillId="0" borderId="8" xfId="9" applyFont="1" applyBorder="1"/>
    <xf numFmtId="0" fontId="13" fillId="0" borderId="0" xfId="7" applyFont="1"/>
    <xf numFmtId="0" fontId="25" fillId="0" borderId="0" xfId="7" applyFont="1"/>
    <xf numFmtId="41" fontId="25" fillId="0" borderId="0" xfId="9" applyFont="1"/>
    <xf numFmtId="41" fontId="26" fillId="0" borderId="0" xfId="9" applyFont="1"/>
    <xf numFmtId="0" fontId="26" fillId="0" borderId="0" xfId="7" applyFont="1"/>
    <xf numFmtId="0" fontId="22" fillId="0" borderId="0" xfId="7" applyFont="1"/>
    <xf numFmtId="0" fontId="13" fillId="0" borderId="0" xfId="0" applyFont="1"/>
    <xf numFmtId="0" fontId="22" fillId="0" borderId="0" xfId="0" applyFont="1"/>
    <xf numFmtId="0" fontId="25" fillId="0" borderId="0" xfId="0" applyFont="1"/>
    <xf numFmtId="0" fontId="25" fillId="0" borderId="0" xfId="7" applyFont="1" applyAlignment="1">
      <alignment horizontal="center"/>
    </xf>
    <xf numFmtId="168" fontId="26" fillId="0" borderId="0" xfId="8" applyNumberFormat="1" applyFont="1"/>
    <xf numFmtId="168" fontId="25" fillId="0" borderId="0" xfId="8" applyNumberFormat="1" applyFont="1" applyAlignment="1">
      <alignment horizontal="center"/>
    </xf>
    <xf numFmtId="0" fontId="25" fillId="3" borderId="9" xfId="0" applyFont="1" applyFill="1" applyBorder="1"/>
    <xf numFmtId="165" fontId="27" fillId="0" borderId="10" xfId="8" applyFont="1" applyBorder="1" applyAlignment="1">
      <alignment horizontal="right"/>
    </xf>
    <xf numFmtId="0" fontId="11" fillId="0" borderId="16" xfId="0" applyFont="1" applyBorder="1" applyAlignment="1">
      <alignment wrapText="1"/>
    </xf>
    <xf numFmtId="165" fontId="22" fillId="0" borderId="17" xfId="8" applyFont="1" applyBorder="1"/>
    <xf numFmtId="166" fontId="26" fillId="2" borderId="0" xfId="0" applyNumberFormat="1" applyFont="1" applyFill="1"/>
    <xf numFmtId="49" fontId="21" fillId="2" borderId="0" xfId="0" applyNumberFormat="1" applyFont="1" applyFill="1" applyAlignment="1">
      <alignment horizontal="left"/>
    </xf>
    <xf numFmtId="166" fontId="26" fillId="0" borderId="0" xfId="7" applyNumberFormat="1" applyFont="1"/>
    <xf numFmtId="165" fontId="22" fillId="9" borderId="17" xfId="8" applyFont="1" applyFill="1" applyBorder="1"/>
    <xf numFmtId="0" fontId="26" fillId="0" borderId="16" xfId="0" applyFont="1" applyBorder="1"/>
    <xf numFmtId="165" fontId="27" fillId="0" borderId="17" xfId="8" applyFont="1" applyBorder="1" applyAlignment="1">
      <alignment horizontal="right"/>
    </xf>
    <xf numFmtId="0" fontId="11" fillId="0" borderId="11" xfId="0" applyFont="1" applyBorder="1" applyAlignment="1">
      <alignment wrapText="1"/>
    </xf>
    <xf numFmtId="165" fontId="27" fillId="0" borderId="12" xfId="8" applyFont="1" applyBorder="1"/>
    <xf numFmtId="0" fontId="26" fillId="0" borderId="0" xfId="0" applyFont="1"/>
    <xf numFmtId="165" fontId="22" fillId="0" borderId="0" xfId="8" applyFont="1"/>
    <xf numFmtId="165" fontId="27" fillId="0" borderId="10" xfId="8" applyFont="1" applyBorder="1"/>
    <xf numFmtId="167" fontId="26" fillId="0" borderId="0" xfId="7" applyNumberFormat="1" applyFont="1"/>
    <xf numFmtId="165" fontId="22" fillId="8" borderId="17" xfId="8" applyFont="1" applyFill="1" applyBorder="1"/>
    <xf numFmtId="0" fontId="11" fillId="0" borderId="16" xfId="0" applyFont="1" applyBorder="1"/>
    <xf numFmtId="165" fontId="22" fillId="0" borderId="17" xfId="8" applyFont="1" applyFill="1" applyBorder="1"/>
    <xf numFmtId="0" fontId="11" fillId="0" borderId="11" xfId="0" applyFont="1" applyBorder="1"/>
    <xf numFmtId="165" fontId="22" fillId="3" borderId="12" xfId="8" applyFont="1" applyFill="1" applyBorder="1"/>
    <xf numFmtId="0" fontId="11" fillId="0" borderId="0" xfId="0" applyFont="1"/>
    <xf numFmtId="165" fontId="22" fillId="10" borderId="17" xfId="8" applyFont="1" applyFill="1" applyBorder="1"/>
    <xf numFmtId="165" fontId="27" fillId="0" borderId="17" xfId="8" applyFont="1" applyBorder="1"/>
    <xf numFmtId="165" fontId="22" fillId="0" borderId="12" xfId="8" applyFont="1" applyBorder="1"/>
    <xf numFmtId="0" fontId="25" fillId="0" borderId="0" xfId="7" applyFont="1" applyAlignment="1">
      <alignment horizontal="left"/>
    </xf>
    <xf numFmtId="0" fontId="28" fillId="0" borderId="0" xfId="0" applyFont="1"/>
    <xf numFmtId="0" fontId="23" fillId="0" borderId="0" xfId="0" applyFont="1" applyAlignment="1">
      <alignment horizontal="center"/>
    </xf>
    <xf numFmtId="0" fontId="23" fillId="2" borderId="0" xfId="0" applyFont="1" applyFill="1" applyAlignment="1">
      <alignment horizontal="center"/>
    </xf>
    <xf numFmtId="169" fontId="23" fillId="2" borderId="1" xfId="0" applyNumberFormat="1" applyFont="1" applyFill="1" applyBorder="1" applyAlignment="1">
      <alignment horizontal="center"/>
    </xf>
    <xf numFmtId="169" fontId="23" fillId="0" borderId="1" xfId="0" applyNumberFormat="1" applyFont="1" applyBorder="1" applyAlignment="1">
      <alignment horizontal="center"/>
    </xf>
    <xf numFmtId="0" fontId="21" fillId="2" borderId="0" xfId="0" applyFont="1" applyFill="1"/>
    <xf numFmtId="37" fontId="28" fillId="0" borderId="0" xfId="0" applyNumberFormat="1" applyFont="1"/>
    <xf numFmtId="166" fontId="30" fillId="0" borderId="0" xfId="0" applyNumberFormat="1" applyFont="1"/>
    <xf numFmtId="167" fontId="28" fillId="0" borderId="0" xfId="0" applyNumberFormat="1" applyFont="1"/>
    <xf numFmtId="167" fontId="30" fillId="0" borderId="0" xfId="0" applyNumberFormat="1" applyFont="1"/>
    <xf numFmtId="4" fontId="21" fillId="0" borderId="0" xfId="0" applyNumberFormat="1" applyFont="1" applyAlignment="1">
      <alignment horizontal="center"/>
    </xf>
    <xf numFmtId="49" fontId="21" fillId="0" borderId="0" xfId="0" applyNumberFormat="1" applyFont="1"/>
    <xf numFmtId="167" fontId="23" fillId="2" borderId="2" xfId="0" applyNumberFormat="1" applyFont="1" applyFill="1" applyBorder="1"/>
    <xf numFmtId="167" fontId="23" fillId="0" borderId="2" xfId="0" applyNumberFormat="1" applyFont="1" applyBorder="1"/>
    <xf numFmtId="167" fontId="23" fillId="0" borderId="0" xfId="0" applyNumberFormat="1" applyFont="1"/>
    <xf numFmtId="4" fontId="13" fillId="0" borderId="0" xfId="0" applyNumberFormat="1" applyFont="1" applyAlignment="1">
      <alignment horizontal="center"/>
    </xf>
    <xf numFmtId="167" fontId="21" fillId="2" borderId="0" xfId="0" applyNumberFormat="1" applyFont="1" applyFill="1"/>
    <xf numFmtId="167" fontId="21" fillId="0" borderId="0" xfId="0" applyNumberFormat="1" applyFont="1"/>
    <xf numFmtId="167" fontId="23" fillId="2" borderId="0" xfId="0" applyNumberFormat="1" applyFont="1" applyFill="1"/>
    <xf numFmtId="167" fontId="28" fillId="2" borderId="0" xfId="0" applyNumberFormat="1" applyFont="1" applyFill="1"/>
    <xf numFmtId="167" fontId="30" fillId="0" borderId="0" xfId="0" applyNumberFormat="1" applyFont="1" applyAlignment="1">
      <alignment horizontal="right"/>
    </xf>
    <xf numFmtId="37" fontId="30" fillId="0" borderId="0" xfId="0" applyNumberFormat="1" applyFont="1"/>
    <xf numFmtId="167" fontId="23" fillId="0" borderId="0" xfId="0" applyNumberFormat="1" applyFont="1" applyAlignment="1">
      <alignment horizontal="center"/>
    </xf>
    <xf numFmtId="167" fontId="23" fillId="2" borderId="1" xfId="0" applyNumberFormat="1" applyFont="1" applyFill="1" applyBorder="1"/>
    <xf numFmtId="167" fontId="23" fillId="0" borderId="1" xfId="0" applyNumberFormat="1" applyFont="1" applyBorder="1"/>
    <xf numFmtId="164" fontId="30" fillId="2" borderId="1" xfId="0" applyNumberFormat="1" applyFont="1" applyFill="1" applyBorder="1"/>
    <xf numFmtId="167" fontId="23" fillId="2" borderId="3" xfId="0" applyNumberFormat="1" applyFont="1" applyFill="1" applyBorder="1"/>
    <xf numFmtId="41" fontId="26" fillId="0" borderId="0" xfId="6" applyFont="1" applyFill="1"/>
    <xf numFmtId="41" fontId="26" fillId="0" borderId="0" xfId="6" applyFont="1"/>
    <xf numFmtId="168" fontId="28" fillId="0" borderId="0" xfId="5" applyNumberFormat="1" applyFont="1"/>
    <xf numFmtId="37" fontId="28" fillId="2" borderId="0" xfId="0" applyNumberFormat="1" applyFont="1" applyFill="1" applyAlignment="1">
      <alignment horizontal="left"/>
    </xf>
    <xf numFmtId="37" fontId="28" fillId="0" borderId="0" xfId="0" applyNumberFormat="1" applyFont="1" applyAlignment="1">
      <alignment horizontal="left"/>
    </xf>
    <xf numFmtId="0" fontId="28" fillId="0" borderId="0" xfId="0" applyFont="1" applyAlignment="1">
      <alignment horizontal="left"/>
    </xf>
    <xf numFmtId="0" fontId="21" fillId="0" borderId="0" xfId="0" applyFont="1" applyAlignment="1">
      <alignment horizontal="left"/>
    </xf>
    <xf numFmtId="0" fontId="23" fillId="0" borderId="0" xfId="0" applyFont="1" applyAlignment="1">
      <alignment horizontal="left"/>
    </xf>
    <xf numFmtId="37" fontId="28" fillId="2" borderId="0" xfId="0" applyNumberFormat="1" applyFont="1" applyFill="1"/>
    <xf numFmtId="0" fontId="28" fillId="2" borderId="0" xfId="0" applyFont="1" applyFill="1"/>
    <xf numFmtId="41" fontId="21" fillId="0" borderId="0" xfId="6" applyFont="1" applyFill="1"/>
    <xf numFmtId="1" fontId="23" fillId="0" borderId="0" xfId="0" applyNumberFormat="1" applyFont="1" applyAlignment="1">
      <alignment horizontal="left"/>
    </xf>
    <xf numFmtId="1" fontId="23" fillId="0" borderId="1" xfId="0" applyNumberFormat="1" applyFont="1" applyBorder="1" applyAlignment="1">
      <alignment horizontal="center"/>
    </xf>
    <xf numFmtId="0" fontId="13" fillId="0" borderId="1" xfId="0" applyFont="1" applyBorder="1"/>
    <xf numFmtId="0" fontId="13" fillId="0" borderId="0" xfId="0" applyFont="1" applyAlignment="1">
      <alignment horizontal="center"/>
    </xf>
    <xf numFmtId="0" fontId="31" fillId="0" borderId="0" xfId="0" applyFont="1"/>
    <xf numFmtId="0" fontId="30" fillId="0" borderId="0" xfId="0" applyFont="1"/>
    <xf numFmtId="37" fontId="31" fillId="0" borderId="0" xfId="0" applyNumberFormat="1" applyFont="1" applyAlignment="1">
      <alignment horizontal="center"/>
    </xf>
    <xf numFmtId="37" fontId="31" fillId="0" borderId="0" xfId="0" applyNumberFormat="1" applyFont="1" applyAlignment="1">
      <alignment horizontal="left"/>
    </xf>
    <xf numFmtId="166" fontId="21" fillId="0" borderId="0" xfId="0" applyNumberFormat="1" applyFont="1"/>
    <xf numFmtId="166" fontId="31" fillId="0" borderId="2" xfId="0" applyNumberFormat="1" applyFont="1" applyBorder="1"/>
    <xf numFmtId="166" fontId="31" fillId="0" borderId="0" xfId="0" applyNumberFormat="1" applyFont="1"/>
    <xf numFmtId="166" fontId="30" fillId="0" borderId="0" xfId="0" applyNumberFormat="1" applyFont="1" applyAlignment="1">
      <alignment horizontal="center"/>
    </xf>
    <xf numFmtId="166" fontId="31" fillId="0" borderId="2" xfId="0" applyNumberFormat="1" applyFont="1" applyBorder="1" applyAlignment="1">
      <alignment horizontal="right"/>
    </xf>
    <xf numFmtId="166" fontId="31" fillId="2" borderId="2" xfId="0" applyNumberFormat="1" applyFont="1" applyFill="1" applyBorder="1" applyAlignment="1">
      <alignment horizontal="right"/>
    </xf>
    <xf numFmtId="170" fontId="11" fillId="0" borderId="0" xfId="0" applyNumberFormat="1" applyFont="1"/>
    <xf numFmtId="41" fontId="30" fillId="0" borderId="0" xfId="6" applyFont="1"/>
    <xf numFmtId="41" fontId="30" fillId="0" borderId="0" xfId="0" applyNumberFormat="1" applyFont="1"/>
    <xf numFmtId="41" fontId="31" fillId="0" borderId="2" xfId="0" applyNumberFormat="1" applyFont="1" applyBorder="1"/>
    <xf numFmtId="0" fontId="30" fillId="2" borderId="0" xfId="0" applyFont="1" applyFill="1"/>
    <xf numFmtId="166" fontId="30" fillId="0" borderId="0" xfId="0" applyNumberFormat="1" applyFont="1" applyAlignment="1">
      <alignment horizontal="right"/>
    </xf>
    <xf numFmtId="166" fontId="30" fillId="0" borderId="1" xfId="0" applyNumberFormat="1" applyFont="1" applyBorder="1"/>
    <xf numFmtId="166" fontId="31" fillId="2" borderId="3" xfId="0" applyNumberFormat="1" applyFont="1" applyFill="1" applyBorder="1"/>
    <xf numFmtId="166" fontId="31" fillId="0" borderId="3" xfId="0" applyNumberFormat="1" applyFont="1" applyBorder="1"/>
    <xf numFmtId="4" fontId="13" fillId="0" borderId="5" xfId="0" applyNumberFormat="1" applyFont="1" applyBorder="1" applyAlignment="1">
      <alignment horizontal="center"/>
    </xf>
    <xf numFmtId="166" fontId="28" fillId="0" borderId="0" xfId="0" applyNumberFormat="1" applyFont="1"/>
    <xf numFmtId="167" fontId="30" fillId="0" borderId="0" xfId="0" quotePrefix="1" applyNumberFormat="1" applyFont="1" applyAlignment="1">
      <alignment horizontal="right"/>
    </xf>
    <xf numFmtId="167" fontId="30" fillId="0" borderId="1" xfId="0" applyNumberFormat="1" applyFont="1" applyBorder="1"/>
    <xf numFmtId="167" fontId="31" fillId="0" borderId="2" xfId="0" applyNumberFormat="1" applyFont="1" applyBorder="1"/>
    <xf numFmtId="167" fontId="31" fillId="0" borderId="0" xfId="0" applyNumberFormat="1" applyFont="1"/>
    <xf numFmtId="167" fontId="13" fillId="0" borderId="0" xfId="0" applyNumberFormat="1" applyFont="1"/>
    <xf numFmtId="0" fontId="21" fillId="0" borderId="0" xfId="0" applyFont="1" applyAlignment="1">
      <alignment horizontal="center"/>
    </xf>
    <xf numFmtId="0" fontId="21" fillId="0" borderId="4" xfId="0" applyFont="1" applyBorder="1" applyAlignment="1">
      <alignment horizontal="center"/>
    </xf>
    <xf numFmtId="167" fontId="31" fillId="0" borderId="3" xfId="0" applyNumberFormat="1" applyFont="1" applyBorder="1"/>
    <xf numFmtId="167" fontId="13" fillId="0" borderId="3" xfId="0" applyNumberFormat="1" applyFont="1" applyBorder="1"/>
    <xf numFmtId="167" fontId="30" fillId="4" borderId="0" xfId="0" quotePrefix="1" applyNumberFormat="1" applyFont="1" applyFill="1" applyAlignment="1">
      <alignment horizontal="right"/>
    </xf>
    <xf numFmtId="3" fontId="31" fillId="2" borderId="0" xfId="11" applyNumberFormat="1" applyFont="1" applyFill="1"/>
    <xf numFmtId="167" fontId="30" fillId="0" borderId="1" xfId="0" applyNumberFormat="1" applyFont="1" applyBorder="1" applyAlignment="1">
      <alignment horizontal="right"/>
    </xf>
    <xf numFmtId="0" fontId="21" fillId="0" borderId="3" xfId="0" applyFont="1" applyBorder="1"/>
    <xf numFmtId="4" fontId="28" fillId="0" borderId="0" xfId="0" applyNumberFormat="1" applyFont="1"/>
    <xf numFmtId="41" fontId="11" fillId="0" borderId="15" xfId="6" applyFont="1" applyBorder="1" applyAlignment="1">
      <alignment horizontal="right"/>
    </xf>
    <xf numFmtId="41" fontId="11" fillId="0" borderId="10" xfId="6" applyFont="1" applyBorder="1" applyAlignment="1">
      <alignment horizontal="right"/>
    </xf>
    <xf numFmtId="41" fontId="11" fillId="0" borderId="1" xfId="6" applyFont="1" applyBorder="1" applyAlignment="1">
      <alignment horizontal="right"/>
    </xf>
    <xf numFmtId="41" fontId="11" fillId="0" borderId="12" xfId="6" applyFont="1" applyBorder="1" applyAlignment="1">
      <alignment horizontal="right"/>
    </xf>
    <xf numFmtId="0" fontId="10" fillId="13" borderId="13" xfId="7" applyFont="1" applyFill="1" applyBorder="1" applyAlignment="1">
      <alignment horizontal="center" vertical="top" wrapText="1"/>
    </xf>
    <xf numFmtId="3" fontId="10" fillId="13" borderId="2" xfId="7" applyNumberFormat="1" applyFont="1" applyFill="1" applyBorder="1" applyAlignment="1">
      <alignment horizontal="center" vertical="top" wrapText="1"/>
    </xf>
    <xf numFmtId="3" fontId="10" fillId="13" borderId="14" xfId="7" applyNumberFormat="1" applyFont="1" applyFill="1" applyBorder="1" applyAlignment="1">
      <alignment horizontal="center" vertical="top" wrapText="1"/>
    </xf>
    <xf numFmtId="0" fontId="10" fillId="7" borderId="13" xfId="7" applyFont="1" applyFill="1" applyBorder="1" applyAlignment="1">
      <alignment horizontal="center"/>
    </xf>
    <xf numFmtId="41" fontId="10" fillId="7" borderId="2" xfId="6" applyFont="1" applyFill="1" applyBorder="1" applyAlignment="1">
      <alignment horizontal="right"/>
    </xf>
    <xf numFmtId="41" fontId="10" fillId="7" borderId="14" xfId="6" applyFont="1" applyFill="1" applyBorder="1" applyAlignment="1">
      <alignment horizontal="right"/>
    </xf>
    <xf numFmtId="0" fontId="11" fillId="0" borderId="6" xfId="7" applyFont="1" applyBorder="1" applyAlignment="1">
      <alignment horizontal="left" vertical="top"/>
    </xf>
    <xf numFmtId="0" fontId="10" fillId="5" borderId="6" xfId="7" applyFont="1" applyFill="1" applyBorder="1" applyAlignment="1">
      <alignment horizontal="center" vertical="top"/>
    </xf>
    <xf numFmtId="0" fontId="6" fillId="14" borderId="0" xfId="0" applyFont="1" applyFill="1"/>
    <xf numFmtId="170" fontId="6" fillId="14" borderId="0" xfId="0" applyNumberFormat="1" applyFont="1" applyFill="1"/>
    <xf numFmtId="0" fontId="6" fillId="15" borderId="0" xfId="0" applyFont="1" applyFill="1"/>
    <xf numFmtId="170" fontId="6" fillId="15" borderId="0" xfId="0" applyNumberFormat="1" applyFont="1" applyFill="1"/>
    <xf numFmtId="0" fontId="6" fillId="0" borderId="13" xfId="7" applyFont="1" applyBorder="1" applyAlignment="1">
      <alignment horizontal="left"/>
    </xf>
    <xf numFmtId="0" fontId="6" fillId="0" borderId="14" xfId="7" applyFont="1" applyBorder="1" applyAlignment="1">
      <alignment horizontal="left"/>
    </xf>
    <xf numFmtId="10" fontId="6" fillId="0" borderId="17" xfId="20" applyNumberFormat="1" applyFont="1" applyBorder="1" applyAlignment="1">
      <alignment horizontal="center"/>
    </xf>
    <xf numFmtId="10" fontId="6" fillId="0" borderId="4" xfId="20" applyNumberFormat="1" applyFont="1" applyBorder="1" applyAlignment="1">
      <alignment horizontal="center"/>
    </xf>
    <xf numFmtId="10" fontId="6" fillId="0" borderId="14" xfId="20" applyNumberFormat="1" applyFont="1" applyBorder="1" applyAlignment="1">
      <alignment horizontal="center"/>
    </xf>
    <xf numFmtId="41" fontId="11" fillId="0" borderId="6" xfId="6" applyFont="1" applyBorder="1" applyAlignment="1">
      <alignment horizontal="left" vertical="top"/>
    </xf>
    <xf numFmtId="3" fontId="11" fillId="0" borderId="6" xfId="7" applyNumberFormat="1" applyFont="1" applyBorder="1" applyAlignment="1">
      <alignment horizontal="center"/>
    </xf>
    <xf numFmtId="0" fontId="11" fillId="0" borderId="6" xfId="7" applyFont="1" applyBorder="1"/>
    <xf numFmtId="41" fontId="11" fillId="0" borderId="6" xfId="7" applyNumberFormat="1" applyFont="1" applyBorder="1" applyAlignment="1">
      <alignment horizontal="left" vertical="top"/>
    </xf>
    <xf numFmtId="41" fontId="11" fillId="0" borderId="6" xfId="7" applyNumberFormat="1" applyFont="1" applyBorder="1" applyAlignment="1">
      <alignment horizontal="right"/>
    </xf>
    <xf numFmtId="41" fontId="11" fillId="0" borderId="6" xfId="6" applyFont="1" applyBorder="1"/>
    <xf numFmtId="0" fontId="10" fillId="5" borderId="7" xfId="7" applyFont="1" applyFill="1" applyBorder="1" applyAlignment="1">
      <alignment horizontal="center" vertical="center"/>
    </xf>
    <xf numFmtId="14" fontId="10" fillId="5" borderId="6" xfId="7" applyNumberFormat="1" applyFont="1" applyFill="1" applyBorder="1" applyAlignment="1">
      <alignment horizontal="center" vertical="top"/>
    </xf>
    <xf numFmtId="41" fontId="11" fillId="0" borderId="0" xfId="6" applyFont="1" applyAlignment="1">
      <alignment horizontal="left"/>
    </xf>
    <xf numFmtId="171" fontId="11" fillId="0" borderId="6" xfId="6" applyNumberFormat="1" applyFont="1" applyBorder="1"/>
    <xf numFmtId="171" fontId="11" fillId="0" borderId="6" xfId="6" applyNumberFormat="1" applyFont="1" applyBorder="1" applyAlignment="1">
      <alignment horizontal="left"/>
    </xf>
    <xf numFmtId="43" fontId="10" fillId="6" borderId="6" xfId="7" applyNumberFormat="1" applyFont="1" applyFill="1" applyBorder="1" applyAlignment="1">
      <alignment horizontal="left"/>
    </xf>
    <xf numFmtId="0" fontId="10" fillId="5" borderId="7" xfId="7" applyFont="1" applyFill="1" applyBorder="1" applyAlignment="1">
      <alignment vertical="center"/>
    </xf>
    <xf numFmtId="0" fontId="11" fillId="7" borderId="6" xfId="7" applyFont="1" applyFill="1" applyBorder="1" applyAlignment="1">
      <alignment horizontal="left"/>
    </xf>
    <xf numFmtId="171" fontId="11" fillId="7" borderId="6" xfId="6" applyNumberFormat="1" applyFont="1" applyFill="1" applyBorder="1"/>
    <xf numFmtId="171" fontId="11" fillId="7" borderId="6" xfId="6" applyNumberFormat="1" applyFont="1" applyFill="1" applyBorder="1" applyAlignment="1">
      <alignment horizontal="left"/>
    </xf>
    <xf numFmtId="43" fontId="11" fillId="0" borderId="0" xfId="7" applyNumberFormat="1" applyFont="1" applyAlignment="1">
      <alignment horizontal="left"/>
    </xf>
    <xf numFmtId="170" fontId="6" fillId="7" borderId="0" xfId="0" applyNumberFormat="1" applyFont="1" applyFill="1"/>
    <xf numFmtId="41" fontId="33" fillId="0" borderId="0" xfId="6" applyFont="1" applyFill="1" applyBorder="1" applyAlignment="1">
      <alignment horizontal="center"/>
    </xf>
    <xf numFmtId="3" fontId="10" fillId="13" borderId="6" xfId="7" applyNumberFormat="1" applyFont="1" applyFill="1" applyBorder="1" applyAlignment="1">
      <alignment horizontal="center"/>
    </xf>
    <xf numFmtId="0" fontId="11" fillId="0" borderId="6" xfId="7" applyFont="1" applyBorder="1" applyAlignment="1">
      <alignment horizontal="center"/>
    </xf>
    <xf numFmtId="41" fontId="11" fillId="0" borderId="6" xfId="6" applyFont="1" applyBorder="1" applyAlignment="1">
      <alignment horizontal="center"/>
    </xf>
    <xf numFmtId="172" fontId="11" fillId="0" borderId="6" xfId="7" applyNumberFormat="1" applyFont="1" applyBorder="1" applyAlignment="1">
      <alignment horizontal="center"/>
    </xf>
    <xf numFmtId="0" fontId="10" fillId="7" borderId="6" xfId="7" applyFont="1" applyFill="1" applyBorder="1" applyAlignment="1">
      <alignment horizontal="center"/>
    </xf>
    <xf numFmtId="41" fontId="11" fillId="0" borderId="6" xfId="7" applyNumberFormat="1" applyFont="1" applyBorder="1"/>
    <xf numFmtId="3" fontId="11" fillId="0" borderId="6" xfId="7" quotePrefix="1" applyNumberFormat="1" applyFont="1" applyBorder="1" applyAlignment="1">
      <alignment horizontal="center"/>
    </xf>
    <xf numFmtId="3" fontId="10" fillId="7" borderId="6" xfId="7" quotePrefix="1" applyNumberFormat="1" applyFont="1" applyFill="1" applyBorder="1" applyAlignment="1">
      <alignment horizontal="center"/>
    </xf>
    <xf numFmtId="41" fontId="11" fillId="0" borderId="0" xfId="7" applyNumberFormat="1" applyFont="1" applyAlignment="1">
      <alignment horizontal="left" vertical="top" wrapText="1"/>
    </xf>
    <xf numFmtId="41" fontId="11" fillId="0" borderId="0" xfId="7" applyNumberFormat="1" applyFont="1"/>
    <xf numFmtId="41" fontId="10" fillId="0" borderId="0" xfId="6" applyFont="1" applyAlignment="1">
      <alignment horizontal="center"/>
    </xf>
    <xf numFmtId="14" fontId="10" fillId="5" borderId="6" xfId="7" applyNumberFormat="1" applyFont="1" applyFill="1" applyBorder="1" applyAlignment="1">
      <alignment horizontal="center" vertical="top" wrapText="1"/>
    </xf>
    <xf numFmtId="169" fontId="34" fillId="2" borderId="6" xfId="0" applyNumberFormat="1" applyFont="1" applyFill="1" applyBorder="1" applyAlignment="1">
      <alignment horizontal="center"/>
    </xf>
    <xf numFmtId="14" fontId="10" fillId="5" borderId="7" xfId="7" applyNumberFormat="1" applyFont="1" applyFill="1" applyBorder="1" applyAlignment="1">
      <alignment horizontal="center" vertical="top"/>
    </xf>
    <xf numFmtId="10" fontId="34" fillId="2" borderId="13" xfId="0" applyNumberFormat="1" applyFont="1" applyFill="1" applyBorder="1" applyAlignment="1">
      <alignment horizontal="center"/>
    </xf>
    <xf numFmtId="41" fontId="11" fillId="0" borderId="6" xfId="6" applyFont="1" applyBorder="1" applyAlignment="1">
      <alignment horizontal="left"/>
    </xf>
    <xf numFmtId="0" fontId="10" fillId="0" borderId="6" xfId="7" applyFont="1" applyBorder="1" applyAlignment="1">
      <alignment horizontal="left"/>
    </xf>
    <xf numFmtId="41" fontId="10" fillId="0" borderId="6" xfId="6" applyFont="1" applyBorder="1" applyAlignment="1">
      <alignment horizontal="left"/>
    </xf>
    <xf numFmtId="14" fontId="10" fillId="5" borderId="6" xfId="7" applyNumberFormat="1" applyFont="1" applyFill="1" applyBorder="1" applyAlignment="1">
      <alignment horizontal="center"/>
    </xf>
    <xf numFmtId="0" fontId="14" fillId="5" borderId="6" xfId="7" applyFont="1" applyFill="1" applyBorder="1" applyAlignment="1">
      <alignment horizontal="center"/>
    </xf>
    <xf numFmtId="3" fontId="11" fillId="7" borderId="6" xfId="7" applyNumberFormat="1" applyFont="1" applyFill="1" applyBorder="1" applyAlignment="1">
      <alignment horizontal="right"/>
    </xf>
    <xf numFmtId="41" fontId="14" fillId="13" borderId="6" xfId="19" applyFont="1" applyFill="1" applyBorder="1" applyAlignment="1"/>
    <xf numFmtId="10" fontId="11" fillId="0" borderId="6" xfId="20" applyNumberFormat="1" applyFont="1" applyBorder="1" applyAlignment="1">
      <alignment horizontal="center"/>
    </xf>
    <xf numFmtId="10" fontId="10" fillId="7" borderId="6" xfId="20" applyNumberFormat="1" applyFont="1" applyFill="1" applyBorder="1" applyAlignment="1">
      <alignment horizontal="center"/>
    </xf>
    <xf numFmtId="0" fontId="10" fillId="0" borderId="9" xfId="7" applyFont="1" applyBorder="1" applyAlignment="1">
      <alignment horizontal="left"/>
    </xf>
    <xf numFmtId="41" fontId="11" fillId="0" borderId="7" xfId="6" applyFont="1" applyBorder="1" applyAlignment="1">
      <alignment horizontal="left"/>
    </xf>
    <xf numFmtId="41" fontId="11" fillId="0" borderId="4" xfId="6" applyFont="1" applyBorder="1" applyAlignment="1">
      <alignment horizontal="left"/>
    </xf>
    <xf numFmtId="41" fontId="11" fillId="0" borderId="8" xfId="6" applyFont="1" applyBorder="1" applyAlignment="1">
      <alignment horizontal="left"/>
    </xf>
    <xf numFmtId="0" fontId="10" fillId="13" borderId="7" xfId="7" applyFont="1" applyFill="1" applyBorder="1" applyAlignment="1">
      <alignment horizontal="left"/>
    </xf>
    <xf numFmtId="0" fontId="10" fillId="7" borderId="13" xfId="7" applyFont="1" applyFill="1" applyBorder="1" applyAlignment="1">
      <alignment horizontal="left"/>
    </xf>
    <xf numFmtId="14" fontId="10" fillId="13" borderId="7" xfId="7" applyNumberFormat="1" applyFont="1" applyFill="1" applyBorder="1" applyAlignment="1">
      <alignment horizontal="center"/>
    </xf>
    <xf numFmtId="0" fontId="10" fillId="0" borderId="0" xfId="7" applyFont="1"/>
    <xf numFmtId="14" fontId="10" fillId="5" borderId="6" xfId="7" applyNumberFormat="1" applyFont="1" applyFill="1" applyBorder="1" applyAlignment="1">
      <alignment horizontal="center" wrapText="1"/>
    </xf>
    <xf numFmtId="14" fontId="10" fillId="13" borderId="6" xfId="7" applyNumberFormat="1" applyFont="1" applyFill="1" applyBorder="1" applyAlignment="1">
      <alignment horizontal="center"/>
    </xf>
    <xf numFmtId="41" fontId="10" fillId="13" borderId="6" xfId="7" applyNumberFormat="1" applyFont="1" applyFill="1" applyBorder="1" applyAlignment="1">
      <alignment horizontal="left"/>
    </xf>
    <xf numFmtId="41" fontId="11" fillId="0" borderId="15" xfId="6" applyFont="1" applyBorder="1" applyAlignment="1">
      <alignment horizontal="left"/>
    </xf>
    <xf numFmtId="41" fontId="10" fillId="13" borderId="6" xfId="6" applyFont="1" applyFill="1" applyBorder="1" applyAlignment="1">
      <alignment horizontal="left"/>
    </xf>
    <xf numFmtId="41" fontId="10" fillId="13" borderId="6" xfId="7" applyNumberFormat="1" applyFont="1" applyFill="1" applyBorder="1"/>
    <xf numFmtId="0" fontId="11" fillId="0" borderId="9" xfId="7" applyFont="1" applyBorder="1"/>
    <xf numFmtId="0" fontId="11" fillId="0" borderId="15" xfId="7" applyFont="1" applyBorder="1" applyAlignment="1">
      <alignment horizontal="center"/>
    </xf>
    <xf numFmtId="0" fontId="11" fillId="0" borderId="16" xfId="7" applyFont="1" applyBorder="1"/>
    <xf numFmtId="9" fontId="11" fillId="0" borderId="0" xfId="7" applyNumberFormat="1" applyFont="1" applyAlignment="1">
      <alignment horizontal="center"/>
    </xf>
    <xf numFmtId="0" fontId="11" fillId="0" borderId="0" xfId="7" applyFont="1" applyAlignment="1">
      <alignment horizontal="center"/>
    </xf>
    <xf numFmtId="0" fontId="11" fillId="0" borderId="11" xfId="7" applyFont="1" applyBorder="1"/>
    <xf numFmtId="9" fontId="11" fillId="0" borderId="1" xfId="7" applyNumberFormat="1" applyFont="1" applyBorder="1" applyAlignment="1">
      <alignment horizontal="center"/>
    </xf>
    <xf numFmtId="0" fontId="10" fillId="13" borderId="9" xfId="7" applyFont="1" applyFill="1" applyBorder="1" applyAlignment="1">
      <alignment horizontal="left"/>
    </xf>
    <xf numFmtId="14" fontId="10" fillId="13" borderId="15" xfId="7" applyNumberFormat="1" applyFont="1" applyFill="1" applyBorder="1" applyAlignment="1">
      <alignment horizontal="center"/>
    </xf>
    <xf numFmtId="9" fontId="11" fillId="0" borderId="7" xfId="7" applyNumberFormat="1" applyFont="1" applyBorder="1" applyAlignment="1">
      <alignment horizontal="center"/>
    </xf>
    <xf numFmtId="9" fontId="11" fillId="0" borderId="4" xfId="7" applyNumberFormat="1" applyFont="1" applyBorder="1" applyAlignment="1">
      <alignment horizontal="center"/>
    </xf>
    <xf numFmtId="0" fontId="11" fillId="0" borderId="4" xfId="7" applyFont="1" applyBorder="1" applyAlignment="1">
      <alignment horizontal="center"/>
    </xf>
    <xf numFmtId="9" fontId="11" fillId="0" borderId="8" xfId="7" applyNumberFormat="1" applyFont="1" applyBorder="1" applyAlignment="1">
      <alignment horizontal="center"/>
    </xf>
    <xf numFmtId="173" fontId="11" fillId="0" borderId="4" xfId="7" applyNumberFormat="1" applyFont="1" applyBorder="1" applyAlignment="1">
      <alignment horizontal="center"/>
    </xf>
    <xf numFmtId="173" fontId="11" fillId="0" borderId="8" xfId="7" applyNumberFormat="1" applyFont="1" applyBorder="1" applyAlignment="1">
      <alignment horizontal="center"/>
    </xf>
    <xf numFmtId="0" fontId="10" fillId="5" borderId="6" xfId="7" applyFont="1" applyFill="1" applyBorder="1" applyAlignment="1">
      <alignment vertical="center"/>
    </xf>
    <xf numFmtId="41" fontId="10" fillId="5" borderId="6" xfId="6" applyFont="1" applyFill="1" applyBorder="1" applyAlignment="1">
      <alignment vertical="center"/>
    </xf>
    <xf numFmtId="41" fontId="11" fillId="0" borderId="0" xfId="6" applyFont="1"/>
    <xf numFmtId="41" fontId="15" fillId="0" borderId="0" xfId="6" applyFont="1"/>
    <xf numFmtId="41" fontId="28" fillId="2" borderId="0" xfId="6" applyFont="1" applyFill="1"/>
    <xf numFmtId="41" fontId="28" fillId="0" borderId="0" xfId="6" applyFont="1"/>
    <xf numFmtId="0" fontId="23" fillId="0" borderId="1" xfId="0" applyFont="1" applyBorder="1"/>
    <xf numFmtId="0" fontId="28" fillId="0" borderId="1" xfId="0" applyFont="1" applyBorder="1"/>
    <xf numFmtId="0" fontId="25" fillId="0" borderId="1" xfId="0" applyFont="1" applyBorder="1" applyAlignment="1">
      <alignment horizontal="center"/>
    </xf>
    <xf numFmtId="0" fontId="25" fillId="0" borderId="0" xfId="0" applyFont="1" applyAlignment="1">
      <alignment horizontal="center"/>
    </xf>
    <xf numFmtId="166" fontId="25" fillId="0" borderId="0" xfId="0" applyNumberFormat="1" applyFont="1"/>
    <xf numFmtId="166" fontId="26" fillId="0" borderId="0" xfId="0" applyNumberFormat="1" applyFont="1"/>
    <xf numFmtId="168" fontId="26" fillId="0" borderId="0" xfId="8" applyNumberFormat="1" applyFont="1" applyFill="1"/>
    <xf numFmtId="166" fontId="25" fillId="0" borderId="1" xfId="0" applyNumberFormat="1" applyFont="1" applyBorder="1"/>
    <xf numFmtId="166" fontId="26" fillId="0" borderId="1" xfId="0" applyNumberFormat="1" applyFont="1" applyBorder="1"/>
    <xf numFmtId="166" fontId="26" fillId="0" borderId="1" xfId="0" applyNumberFormat="1" applyFont="1" applyBorder="1" applyAlignment="1">
      <alignment horizontal="right"/>
    </xf>
    <xf numFmtId="166" fontId="25" fillId="0" borderId="3" xfId="0" applyNumberFormat="1" applyFont="1" applyBorder="1"/>
    <xf numFmtId="166" fontId="25" fillId="0" borderId="0" xfId="7" applyNumberFormat="1" applyFont="1" applyAlignment="1">
      <alignment horizontal="center"/>
    </xf>
    <xf numFmtId="41" fontId="25" fillId="0" borderId="0" xfId="6" applyFont="1" applyFill="1"/>
    <xf numFmtId="0" fontId="25" fillId="13" borderId="7" xfId="0" applyFont="1" applyFill="1" applyBorder="1" applyAlignment="1">
      <alignment horizontal="center"/>
    </xf>
    <xf numFmtId="41" fontId="25" fillId="13" borderId="7" xfId="9" applyFont="1" applyFill="1" applyBorder="1" applyAlignment="1">
      <alignment horizontal="center"/>
    </xf>
    <xf numFmtId="0" fontId="25" fillId="13" borderId="8" xfId="0" applyFont="1" applyFill="1" applyBorder="1" applyAlignment="1">
      <alignment horizontal="center"/>
    </xf>
    <xf numFmtId="41" fontId="25" fillId="13" borderId="8" xfId="9" applyFont="1" applyFill="1" applyBorder="1" applyAlignment="1">
      <alignment horizontal="center"/>
    </xf>
    <xf numFmtId="0" fontId="13" fillId="13" borderId="6" xfId="0" applyFont="1" applyFill="1" applyBorder="1"/>
    <xf numFmtId="41" fontId="13" fillId="13" borderId="6" xfId="9" applyFont="1" applyFill="1" applyBorder="1"/>
    <xf numFmtId="0" fontId="25" fillId="0" borderId="0" xfId="0" applyFont="1" applyAlignment="1">
      <alignment horizontal="center"/>
    </xf>
    <xf numFmtId="0" fontId="29" fillId="13" borderId="0" xfId="0" applyFont="1" applyFill="1" applyAlignment="1">
      <alignment horizontal="center"/>
    </xf>
    <xf numFmtId="0" fontId="24" fillId="13" borderId="0" xfId="0" applyFont="1" applyFill="1" applyAlignment="1">
      <alignment horizontal="center"/>
    </xf>
    <xf numFmtId="0" fontId="23" fillId="0" borderId="0" xfId="0" applyFont="1" applyAlignment="1">
      <alignment horizontal="center"/>
    </xf>
    <xf numFmtId="0" fontId="25" fillId="0" borderId="0" xfId="7" applyFont="1" applyAlignment="1">
      <alignment horizontal="left"/>
    </xf>
    <xf numFmtId="0" fontId="23" fillId="13" borderId="0" xfId="7" applyFont="1" applyFill="1" applyAlignment="1">
      <alignment horizontal="center"/>
    </xf>
    <xf numFmtId="0" fontId="25" fillId="13" borderId="0" xfId="0" applyFont="1" applyFill="1" applyAlignment="1">
      <alignment horizontal="center"/>
    </xf>
    <xf numFmtId="0" fontId="35" fillId="0" borderId="0" xfId="7" applyFont="1" applyAlignment="1">
      <alignment horizontal="center"/>
    </xf>
    <xf numFmtId="3" fontId="10" fillId="13" borderId="6" xfId="7" applyNumberFormat="1" applyFont="1" applyFill="1" applyBorder="1" applyAlignment="1">
      <alignment horizontal="center" vertical="center" wrapText="1"/>
    </xf>
    <xf numFmtId="0" fontId="11" fillId="0" borderId="0" xfId="7" applyFont="1" applyAlignment="1">
      <alignment horizontal="left" vertical="top" wrapText="1"/>
    </xf>
    <xf numFmtId="0" fontId="10" fillId="13" borderId="6" xfId="7" applyFont="1" applyFill="1" applyBorder="1" applyAlignment="1">
      <alignment horizontal="center" vertical="center"/>
    </xf>
    <xf numFmtId="3" fontId="10" fillId="13" borderId="13" xfId="7" applyNumberFormat="1" applyFont="1" applyFill="1" applyBorder="1" applyAlignment="1">
      <alignment horizontal="center"/>
    </xf>
    <xf numFmtId="3" fontId="10" fillId="13" borderId="14" xfId="7" applyNumberFormat="1" applyFont="1" applyFill="1" applyBorder="1" applyAlignment="1">
      <alignment horizontal="center"/>
    </xf>
    <xf numFmtId="0" fontId="11" fillId="0" borderId="0" xfId="7" applyFont="1" applyAlignment="1">
      <alignment horizontal="left"/>
    </xf>
    <xf numFmtId="0" fontId="10" fillId="5" borderId="9" xfId="7" applyFont="1" applyFill="1" applyBorder="1" applyAlignment="1">
      <alignment horizontal="center" vertical="center"/>
    </xf>
    <xf numFmtId="0" fontId="10" fillId="5" borderId="10" xfId="7" applyFont="1" applyFill="1" applyBorder="1" applyAlignment="1">
      <alignment horizontal="center" vertical="center"/>
    </xf>
    <xf numFmtId="0" fontId="10" fillId="5" borderId="16" xfId="7" applyFont="1" applyFill="1" applyBorder="1" applyAlignment="1">
      <alignment horizontal="center" vertical="center"/>
    </xf>
    <xf numFmtId="0" fontId="10" fillId="5" borderId="17" xfId="7" applyFont="1" applyFill="1" applyBorder="1" applyAlignment="1">
      <alignment horizontal="center" vertical="center"/>
    </xf>
    <xf numFmtId="0" fontId="11" fillId="0" borderId="6" xfId="7" applyFont="1" applyBorder="1" applyAlignment="1">
      <alignment horizontal="left" vertical="top"/>
    </xf>
    <xf numFmtId="0" fontId="20" fillId="7" borderId="13" xfId="0" applyFont="1" applyFill="1" applyBorder="1" applyAlignment="1">
      <alignment horizontal="center"/>
    </xf>
    <xf numFmtId="0" fontId="20" fillId="7" borderId="14" xfId="0" applyFont="1" applyFill="1" applyBorder="1" applyAlignment="1">
      <alignment horizontal="center"/>
    </xf>
    <xf numFmtId="0" fontId="11" fillId="0" borderId="0" xfId="7" applyFont="1" applyAlignment="1">
      <alignment horizontal="left" vertical="top"/>
    </xf>
    <xf numFmtId="0" fontId="10" fillId="6" borderId="11" xfId="7" applyFont="1" applyFill="1" applyBorder="1" applyAlignment="1">
      <alignment horizontal="left" vertical="top"/>
    </xf>
    <xf numFmtId="0" fontId="10" fillId="6" borderId="12" xfId="7" applyFont="1" applyFill="1" applyBorder="1" applyAlignment="1">
      <alignment horizontal="left" vertical="top"/>
    </xf>
    <xf numFmtId="0" fontId="11" fillId="0" borderId="0" xfId="7" applyFont="1" applyAlignment="1">
      <alignment vertical="top" wrapText="1"/>
    </xf>
    <xf numFmtId="0" fontId="14" fillId="13" borderId="13" xfId="7" applyFont="1" applyFill="1" applyBorder="1" applyAlignment="1">
      <alignment horizontal="left"/>
    </xf>
    <xf numFmtId="0" fontId="14" fillId="13" borderId="14" xfId="7" applyFont="1" applyFill="1" applyBorder="1" applyAlignment="1">
      <alignment horizontal="left"/>
    </xf>
    <xf numFmtId="0" fontId="6" fillId="0" borderId="13" xfId="7" applyFont="1" applyBorder="1" applyAlignment="1">
      <alignment horizontal="left"/>
    </xf>
    <xf numFmtId="0" fontId="6" fillId="0" borderId="14" xfId="7" applyFont="1" applyBorder="1" applyAlignment="1">
      <alignment horizontal="left"/>
    </xf>
    <xf numFmtId="0" fontId="14" fillId="7" borderId="13" xfId="7" applyFont="1" applyFill="1" applyBorder="1" applyAlignment="1">
      <alignment horizontal="left"/>
    </xf>
    <xf numFmtId="0" fontId="14" fillId="7" borderId="14" xfId="7" applyFont="1" applyFill="1" applyBorder="1" applyAlignment="1">
      <alignment horizontal="left"/>
    </xf>
    <xf numFmtId="0" fontId="13" fillId="5" borderId="13" xfId="7" applyFont="1" applyFill="1" applyBorder="1" applyAlignment="1">
      <alignment horizontal="left"/>
    </xf>
    <xf numFmtId="0" fontId="13" fillId="5" borderId="14" xfId="7" applyFont="1" applyFill="1" applyBorder="1" applyAlignment="1">
      <alignment horizontal="left"/>
    </xf>
    <xf numFmtId="0" fontId="14" fillId="5" borderId="13" xfId="7" applyFont="1" applyFill="1" applyBorder="1" applyAlignment="1">
      <alignment horizontal="left"/>
    </xf>
    <xf numFmtId="0" fontId="14" fillId="5" borderId="14" xfId="7" applyFont="1" applyFill="1" applyBorder="1" applyAlignment="1">
      <alignment horizontal="left"/>
    </xf>
    <xf numFmtId="0" fontId="14" fillId="6" borderId="13" xfId="7" applyFont="1" applyFill="1" applyBorder="1" applyAlignment="1">
      <alignment horizontal="left"/>
    </xf>
    <xf numFmtId="0" fontId="14" fillId="6" borderId="14" xfId="7" applyFont="1" applyFill="1" applyBorder="1" applyAlignment="1">
      <alignment horizontal="left"/>
    </xf>
    <xf numFmtId="0" fontId="10" fillId="13" borderId="13" xfId="7" applyFont="1" applyFill="1" applyBorder="1" applyAlignment="1">
      <alignment horizontal="center"/>
    </xf>
    <xf numFmtId="0" fontId="10" fillId="13" borderId="14" xfId="7" applyFont="1" applyFill="1" applyBorder="1" applyAlignment="1">
      <alignment horizontal="center"/>
    </xf>
    <xf numFmtId="0" fontId="11" fillId="0" borderId="0" xfId="7" quotePrefix="1" applyFont="1" applyAlignment="1">
      <alignment horizontal="left" vertical="top" wrapText="1"/>
    </xf>
    <xf numFmtId="0" fontId="19" fillId="0" borderId="0" xfId="0" applyFont="1" applyAlignment="1">
      <alignment vertical="center"/>
    </xf>
    <xf numFmtId="0" fontId="18" fillId="0" borderId="0" xfId="0" applyFont="1" applyAlignment="1">
      <alignment vertical="center"/>
    </xf>
    <xf numFmtId="0" fontId="20" fillId="13" borderId="13" xfId="0" applyFont="1" applyFill="1" applyBorder="1" applyAlignment="1">
      <alignment horizontal="center"/>
    </xf>
    <xf numFmtId="0" fontId="20" fillId="13" borderId="14" xfId="0" applyFont="1" applyFill="1" applyBorder="1" applyAlignment="1">
      <alignment horizontal="center"/>
    </xf>
    <xf numFmtId="0" fontId="10" fillId="5" borderId="7" xfId="7" applyFont="1" applyFill="1" applyBorder="1" applyAlignment="1">
      <alignment horizontal="center" vertical="center"/>
    </xf>
    <xf numFmtId="0" fontId="10" fillId="5" borderId="8" xfId="7" applyFont="1" applyFill="1" applyBorder="1" applyAlignment="1">
      <alignment horizontal="center" vertical="center"/>
    </xf>
    <xf numFmtId="14" fontId="10" fillId="5" borderId="13" xfId="7" applyNumberFormat="1" applyFont="1" applyFill="1" applyBorder="1" applyAlignment="1">
      <alignment horizontal="center" vertical="top"/>
    </xf>
    <xf numFmtId="0" fontId="10" fillId="5" borderId="14" xfId="7" applyFont="1" applyFill="1" applyBorder="1" applyAlignment="1">
      <alignment horizontal="center" vertical="top"/>
    </xf>
    <xf numFmtId="0" fontId="10" fillId="13" borderId="6" xfId="7" applyFont="1" applyFill="1" applyBorder="1" applyAlignment="1">
      <alignment horizontal="center"/>
    </xf>
    <xf numFmtId="0" fontId="11" fillId="0" borderId="0" xfId="7" applyFont="1" applyAlignment="1">
      <alignment horizontal="left" wrapText="1"/>
    </xf>
    <xf numFmtId="0" fontId="10" fillId="13" borderId="2" xfId="7" applyFont="1" applyFill="1" applyBorder="1" applyAlignment="1">
      <alignment horizontal="center"/>
    </xf>
    <xf numFmtId="0" fontId="10" fillId="0" borderId="0" xfId="7" applyFont="1" applyAlignment="1">
      <alignment horizontal="left" vertical="top" wrapText="1"/>
    </xf>
    <xf numFmtId="0" fontId="10" fillId="13" borderId="6" xfId="7" applyFont="1" applyFill="1" applyBorder="1" applyAlignment="1">
      <alignment horizontal="left"/>
    </xf>
    <xf numFmtId="0" fontId="11" fillId="0" borderId="6" xfId="7" applyFont="1" applyBorder="1" applyAlignment="1">
      <alignment horizontal="left"/>
    </xf>
    <xf numFmtId="0" fontId="10" fillId="7" borderId="6" xfId="7" applyFont="1" applyFill="1" applyBorder="1" applyAlignment="1">
      <alignment horizontal="left"/>
    </xf>
  </cellXfs>
  <cellStyles count="21">
    <cellStyle name="Excel Built-in Normal" xfId="16" xr:uid="{00000000-0005-0000-0000-000000000000}"/>
    <cellStyle name="Millares" xfId="5" builtinId="3"/>
    <cellStyle name="Millares [0]" xfId="6" builtinId="6"/>
    <cellStyle name="Millares [0] 2" xfId="9" xr:uid="{00000000-0005-0000-0000-000003000000}"/>
    <cellStyle name="Millares [0] 2 2" xfId="17" xr:uid="{00000000-0005-0000-0000-000004000000}"/>
    <cellStyle name="Millares [0] 3" xfId="19" xr:uid="{00000000-0005-0000-0000-000005000000}"/>
    <cellStyle name="Millares 2" xfId="1" xr:uid="{00000000-0005-0000-0000-000006000000}"/>
    <cellStyle name="Millares 2 2" xfId="4" xr:uid="{00000000-0005-0000-0000-000007000000}"/>
    <cellStyle name="Millares 2 2 2" xfId="13" xr:uid="{00000000-0005-0000-0000-000008000000}"/>
    <cellStyle name="Millares 2 3" xfId="8" xr:uid="{00000000-0005-0000-0000-000009000000}"/>
    <cellStyle name="Millares 2 3 2" xfId="15" xr:uid="{00000000-0005-0000-0000-00000A000000}"/>
    <cellStyle name="Millares 2 4" xfId="10" xr:uid="{00000000-0005-0000-0000-00000B000000}"/>
    <cellStyle name="Millares 3" xfId="3" xr:uid="{00000000-0005-0000-0000-00000C000000}"/>
    <cellStyle name="Millares 3 2" xfId="12" xr:uid="{00000000-0005-0000-0000-00000D000000}"/>
    <cellStyle name="Millares 4" xfId="14" xr:uid="{00000000-0005-0000-0000-00000E000000}"/>
    <cellStyle name="Normal" xfId="0" builtinId="0"/>
    <cellStyle name="Normal 2" xfId="2" xr:uid="{00000000-0005-0000-0000-000010000000}"/>
    <cellStyle name="Normal 2 2" xfId="11" xr:uid="{00000000-0005-0000-0000-000011000000}"/>
    <cellStyle name="Normal 3" xfId="7" xr:uid="{00000000-0005-0000-0000-000012000000}"/>
    <cellStyle name="Normal 4" xfId="18" xr:uid="{00000000-0005-0000-0000-000013000000}"/>
    <cellStyle name="Porcentaje" xfId="20" builtinId="5"/>
  </cellStyles>
  <dxfs count="0"/>
  <tableStyles count="0" defaultTableStyle="TableStyleMedium9" defaultPivotStyle="PivotStyleLight16"/>
  <colors>
    <mruColors>
      <color rgb="FF99FFCC"/>
      <color rgb="FFFF3399"/>
      <color rgb="FFF3F3F3"/>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10" Type="http://schemas.openxmlformats.org/officeDocument/2006/relationships/externalLink" Target="externalLinks/externalLink2.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2</xdr:col>
      <xdr:colOff>923925</xdr:colOff>
      <xdr:row>3</xdr:row>
      <xdr:rowOff>0</xdr:rowOff>
    </xdr:from>
    <xdr:to>
      <xdr:col>2</xdr:col>
      <xdr:colOff>923925</xdr:colOff>
      <xdr:row>3</xdr:row>
      <xdr:rowOff>9525</xdr:rowOff>
    </xdr:to>
    <xdr:sp macro="" textlink="">
      <xdr:nvSpPr>
        <xdr:cNvPr id="3" name="Line 1">
          <a:extLst>
            <a:ext uri="{FF2B5EF4-FFF2-40B4-BE49-F238E27FC236}">
              <a16:creationId xmlns:a16="http://schemas.microsoft.com/office/drawing/2014/main" id="{03E1BA75-186D-4463-87E4-295DA5062177}"/>
            </a:ext>
          </a:extLst>
        </xdr:cNvPr>
        <xdr:cNvSpPr>
          <a:spLocks noChangeShapeType="1"/>
        </xdr:cNvSpPr>
      </xdr:nvSpPr>
      <xdr:spPr bwMode="auto">
        <a:xfrm>
          <a:off x="1905000" y="1143000"/>
          <a:ext cx="0" cy="323850"/>
        </a:xfrm>
        <a:prstGeom prst="line">
          <a:avLst/>
        </a:prstGeom>
        <a:no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SERVER\Contabilidad\2022%20Contabilidad\Marcelo\CNV\12.Diciembre%202022\Grupo%20Internacional%20de%20Finanzas%20S.A.E.C.A.%20Diciembre%202022%20CF%20-%20flujo%20de%20caja.xlsx" TargetMode="External"/><Relationship Id="rId1" Type="http://schemas.openxmlformats.org/officeDocument/2006/relationships/externalLinkPath" Target="file:///\\FSERVER\Contabilidad\2022%20Contabilidad\Marcelo\CNV\12.Diciembre%202022\Grupo%20Internacional%20de%20Finanzas%20S.A.E.C.A.%20Diciembre%202022%20CF%20-%20flujo%20de%20caj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erver\Contabilidad\2020%20Contabilidad\Lorena%20M\EEFF%202019\Balance%20Auditor&#237;a%20Externa%2031%2012%2019%20Controller.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diegarce\Documents\Mis%20Documentos\Bonos%20y%20Acciones\Accionistas%20y%20participaciones.xlsx" TargetMode="External"/><Relationship Id="rId1" Type="http://schemas.openxmlformats.org/officeDocument/2006/relationships/externalLinkPath" Target="/Users/diegarce/Documents/Mis%20Documentos/Bonos%20y%20Acciones/Accionistas%20y%20participacion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iegarce/Documents/Mis%20Documentos/balances/EEFF/2022/Detalle%20de%20cartera%202022.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diegarce\Documents\Mis%20Documentos\balances\EEFF\2022\auxiliares\c.6%20Previsiones%20detalle.xlsx" TargetMode="External"/><Relationship Id="rId1" Type="http://schemas.openxmlformats.org/officeDocument/2006/relationships/externalLinkPath" Target="/Users/diegarce/Documents/Mis%20Documentos/balances/EEFF/2022/auxiliares/c.6%20Previsiones%20detalle.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diegarce\Documents\Mis%20Documentos\balances\EEFF\2022\auxiliares\c.14%20%20%20%20Concentraci&#243;n%20de%20la%20cartera%20de%20pr&#233;stamos%20y%20dep&#243;sitos.xlsx" TargetMode="External"/><Relationship Id="rId1" Type="http://schemas.openxmlformats.org/officeDocument/2006/relationships/externalLinkPath" Target="/Users/diegarce/Documents/Mis%20Documentos/balances/EEFF/2022/auxiliares/c.14%20%20%20%20Concentraci&#243;n%20de%20la%20cartera%20de%20pr&#233;stamos%20y%20dep&#243;sitos.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C:\Users\diegarce\Documents\Mis%20Documentos\balances\EEFF\2022\auxiliares\Detalle%20del%20grupo.xlsx" TargetMode="External"/><Relationship Id="rId1" Type="http://schemas.openxmlformats.org/officeDocument/2006/relationships/externalLinkPath" Target="/Users/diegarce/Documents/Mis%20Documentos/balances/EEFF/2022/auxiliares/Detalle%20del%20grup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lance 2022"/>
      <sheetName val="BG"/>
      <sheetName val="ER"/>
      <sheetName val="EFE"/>
      <sheetName val="EVPN"/>
      <sheetName val="Notas"/>
    </sheetNames>
    <sheetDataSet>
      <sheetData sheetId="0">
        <row r="2">
          <cell r="D2" t="str">
            <v>10000000000</v>
          </cell>
          <cell r="E2" t="str">
            <v>Activo</v>
          </cell>
          <cell r="F2">
            <v>1941290520792</v>
          </cell>
          <cell r="G2">
            <v>169233345.31999999</v>
          </cell>
          <cell r="H2">
            <v>1243176308550</v>
          </cell>
          <cell r="I2">
            <v>3184466829342</v>
          </cell>
        </row>
        <row r="3">
          <cell r="D3" t="str">
            <v>11000000000</v>
          </cell>
          <cell r="E3" t="str">
            <v>Disponible</v>
          </cell>
          <cell r="F3">
            <v>288893261907</v>
          </cell>
          <cell r="G3">
            <v>60774585.240000002</v>
          </cell>
          <cell r="H3">
            <v>446445849118</v>
          </cell>
          <cell r="I3">
            <v>735339111025</v>
          </cell>
        </row>
        <row r="4">
          <cell r="D4" t="str">
            <v>11010000000</v>
          </cell>
          <cell r="E4" t="str">
            <v>Caja</v>
          </cell>
          <cell r="F4">
            <v>93795213569</v>
          </cell>
          <cell r="G4">
            <v>23532449.82</v>
          </cell>
          <cell r="H4">
            <v>172867729252</v>
          </cell>
          <cell r="I4">
            <v>266662942821</v>
          </cell>
        </row>
        <row r="5">
          <cell r="D5" t="str">
            <v>11010101000</v>
          </cell>
          <cell r="E5" t="str">
            <v>Monedas y Billetes</v>
          </cell>
          <cell r="F5">
            <v>59613747128</v>
          </cell>
          <cell r="G5">
            <v>2155941.35</v>
          </cell>
          <cell r="H5">
            <v>15837394375</v>
          </cell>
          <cell r="I5">
            <v>75451141503</v>
          </cell>
        </row>
        <row r="6">
          <cell r="D6" t="str">
            <v>11010101002</v>
          </cell>
          <cell r="E6" t="str">
            <v>En la Empresa</v>
          </cell>
          <cell r="F6">
            <v>59613747128</v>
          </cell>
          <cell r="G6">
            <v>2155941.35</v>
          </cell>
          <cell r="H6">
            <v>15837394375</v>
          </cell>
          <cell r="I6">
            <v>75451141503</v>
          </cell>
        </row>
        <row r="7">
          <cell r="D7" t="str">
            <v>11010101002</v>
          </cell>
          <cell r="E7" t="str">
            <v>Monedas y Billetes en la Empresa</v>
          </cell>
          <cell r="F7">
            <v>59494590062</v>
          </cell>
          <cell r="G7">
            <v>2155941.35</v>
          </cell>
          <cell r="H7">
            <v>15837394375</v>
          </cell>
          <cell r="I7">
            <v>75331984437</v>
          </cell>
        </row>
        <row r="8">
          <cell r="D8" t="str">
            <v>11010101002</v>
          </cell>
          <cell r="E8" t="str">
            <v>Efectivo - Dolares Americanos</v>
          </cell>
          <cell r="F8">
            <v>0</v>
          </cell>
          <cell r="G8">
            <v>1919727.27</v>
          </cell>
          <cell r="H8">
            <v>14102182144</v>
          </cell>
          <cell r="I8">
            <v>14102182144</v>
          </cell>
        </row>
        <row r="9">
          <cell r="D9" t="str">
            <v>11010101002</v>
          </cell>
          <cell r="E9" t="str">
            <v>Efectivo - Reales</v>
          </cell>
          <cell r="F9">
            <v>0</v>
          </cell>
          <cell r="G9">
            <v>480807</v>
          </cell>
          <cell r="H9">
            <v>675870398</v>
          </cell>
          <cell r="I9">
            <v>675870398</v>
          </cell>
        </row>
        <row r="10">
          <cell r="D10" t="str">
            <v>11010101002</v>
          </cell>
          <cell r="E10" t="str">
            <v>Efectivo - Peso Arg</v>
          </cell>
          <cell r="F10">
            <v>0</v>
          </cell>
          <cell r="G10">
            <v>106190</v>
          </cell>
          <cell r="H10">
            <v>4414320</v>
          </cell>
          <cell r="I10">
            <v>4414320</v>
          </cell>
        </row>
        <row r="11">
          <cell r="D11" t="str">
            <v>11010101002</v>
          </cell>
          <cell r="E11" t="str">
            <v>Efectivo - Euros</v>
          </cell>
          <cell r="F11">
            <v>0</v>
          </cell>
          <cell r="G11">
            <v>134855</v>
          </cell>
          <cell r="H11">
            <v>1054927513</v>
          </cell>
          <cell r="I11">
            <v>1054927513</v>
          </cell>
        </row>
        <row r="12">
          <cell r="D12" t="str">
            <v>11010101002</v>
          </cell>
          <cell r="E12" t="str">
            <v>Efectivo</v>
          </cell>
          <cell r="F12">
            <v>46321673720</v>
          </cell>
          <cell r="G12">
            <v>0</v>
          </cell>
          <cell r="H12">
            <v>0</v>
          </cell>
          <cell r="I12">
            <v>46321673720</v>
          </cell>
        </row>
        <row r="13">
          <cell r="D13" t="str">
            <v>11010101002</v>
          </cell>
          <cell r="E13" t="str">
            <v>Fondo Cajero Automatico - Infonet</v>
          </cell>
          <cell r="F13">
            <v>13172916342</v>
          </cell>
          <cell r="G13">
            <v>0</v>
          </cell>
          <cell r="H13">
            <v>0</v>
          </cell>
          <cell r="I13">
            <v>13172916342</v>
          </cell>
        </row>
        <row r="14">
          <cell r="D14" t="str">
            <v>11010101002</v>
          </cell>
          <cell r="E14" t="str">
            <v>Atm - Fortis Jockey Codigo 36</v>
          </cell>
          <cell r="F14">
            <v>119157066</v>
          </cell>
          <cell r="G14">
            <v>0</v>
          </cell>
          <cell r="H14">
            <v>0</v>
          </cell>
          <cell r="I14">
            <v>119157066</v>
          </cell>
        </row>
        <row r="15">
          <cell r="D15" t="str">
            <v>11010103000</v>
          </cell>
          <cell r="E15" t="str">
            <v>Dinero en Transito</v>
          </cell>
          <cell r="F15">
            <v>34181466441</v>
          </cell>
          <cell r="G15">
            <v>21376508.469999999</v>
          </cell>
          <cell r="H15">
            <v>157030334877</v>
          </cell>
          <cell r="I15">
            <v>191211801318</v>
          </cell>
        </row>
        <row r="16">
          <cell r="D16" t="str">
            <v>11010103001</v>
          </cell>
          <cell r="E16" t="str">
            <v>Dinero en Transito</v>
          </cell>
          <cell r="F16">
            <v>34181466441</v>
          </cell>
          <cell r="G16">
            <v>21376508.469999999</v>
          </cell>
          <cell r="H16">
            <v>157030334877</v>
          </cell>
          <cell r="I16">
            <v>191211801318</v>
          </cell>
        </row>
        <row r="17">
          <cell r="D17" t="str">
            <v>11010103001</v>
          </cell>
          <cell r="E17" t="str">
            <v>Atesoramiento Prosegur - Usd</v>
          </cell>
          <cell r="F17">
            <v>0</v>
          </cell>
          <cell r="G17">
            <v>2234661</v>
          </cell>
          <cell r="H17">
            <v>16415663279</v>
          </cell>
          <cell r="I17">
            <v>16415663279</v>
          </cell>
        </row>
        <row r="18">
          <cell r="D18" t="str">
            <v>11010103001</v>
          </cell>
          <cell r="E18" t="str">
            <v>Atesoramiento Prosegur - Rs</v>
          </cell>
          <cell r="F18">
            <v>0</v>
          </cell>
          <cell r="G18">
            <v>64900</v>
          </cell>
          <cell r="H18">
            <v>91229931</v>
          </cell>
          <cell r="I18">
            <v>91229931</v>
          </cell>
        </row>
        <row r="19">
          <cell r="D19" t="str">
            <v>11010103001</v>
          </cell>
          <cell r="E19" t="str">
            <v>Atesoramiento Prosegur - Gs</v>
          </cell>
          <cell r="F19">
            <v>23040954608</v>
          </cell>
          <cell r="G19">
            <v>0</v>
          </cell>
          <cell r="H19">
            <v>0</v>
          </cell>
          <cell r="I19">
            <v>23040954608</v>
          </cell>
        </row>
        <row r="20">
          <cell r="D20" t="str">
            <v>11010103001</v>
          </cell>
          <cell r="E20" t="str">
            <v>Atesoramiento Yrendague - Usd</v>
          </cell>
          <cell r="F20">
            <v>0</v>
          </cell>
          <cell r="G20">
            <v>6704329</v>
          </cell>
          <cell r="H20">
            <v>49249531531</v>
          </cell>
          <cell r="I20">
            <v>49249531531</v>
          </cell>
        </row>
        <row r="21">
          <cell r="D21" t="str">
            <v>11010103001</v>
          </cell>
          <cell r="E21" t="str">
            <v>Atesoramiento Yrendague - Rs</v>
          </cell>
          <cell r="F21">
            <v>0</v>
          </cell>
          <cell r="G21">
            <v>64931287</v>
          </cell>
          <cell r="H21">
            <v>91273910136</v>
          </cell>
          <cell r="I21">
            <v>91273910136</v>
          </cell>
        </row>
        <row r="22">
          <cell r="D22" t="str">
            <v>11010103001</v>
          </cell>
          <cell r="E22" t="str">
            <v>Atesoramiento Yrendague - Gs</v>
          </cell>
          <cell r="F22">
            <v>11140511833</v>
          </cell>
          <cell r="G22">
            <v>0</v>
          </cell>
          <cell r="H22">
            <v>0</v>
          </cell>
          <cell r="I22">
            <v>11140511833</v>
          </cell>
        </row>
        <row r="23">
          <cell r="D23" t="str">
            <v>11020000000</v>
          </cell>
          <cell r="E23" t="str">
            <v>Instituciones Financieras</v>
          </cell>
          <cell r="F23">
            <v>195098048338</v>
          </cell>
          <cell r="G23">
            <v>37242135.420000002</v>
          </cell>
          <cell r="H23">
            <v>273578119866</v>
          </cell>
          <cell r="I23">
            <v>468676168204</v>
          </cell>
        </row>
        <row r="24">
          <cell r="D24" t="str">
            <v>11020105000</v>
          </cell>
          <cell r="E24" t="str">
            <v>Depositos en el Banco Central del Paraguay</v>
          </cell>
          <cell r="F24">
            <v>154886578412</v>
          </cell>
          <cell r="G24">
            <v>36673031.229999997</v>
          </cell>
          <cell r="H24">
            <v>269397520304</v>
          </cell>
          <cell r="I24">
            <v>424284098716</v>
          </cell>
        </row>
        <row r="25">
          <cell r="D25" t="str">
            <v>11020105002</v>
          </cell>
          <cell r="E25" t="str">
            <v>Encaje Legal</v>
          </cell>
          <cell r="F25">
            <v>87278803027</v>
          </cell>
          <cell r="G25">
            <v>0</v>
          </cell>
          <cell r="H25">
            <v>0</v>
          </cell>
          <cell r="I25">
            <v>87278803027</v>
          </cell>
        </row>
        <row r="26">
          <cell r="D26" t="str">
            <v>11020105002</v>
          </cell>
          <cell r="E26" t="str">
            <v>Encaje Legal</v>
          </cell>
          <cell r="F26">
            <v>87278803027</v>
          </cell>
          <cell r="G26">
            <v>0</v>
          </cell>
          <cell r="H26">
            <v>0</v>
          </cell>
          <cell r="I26">
            <v>87278803027</v>
          </cell>
        </row>
        <row r="27">
          <cell r="D27" t="str">
            <v>11020105002</v>
          </cell>
          <cell r="E27" t="str">
            <v>Encaje Legal</v>
          </cell>
          <cell r="F27">
            <v>87278803027</v>
          </cell>
          <cell r="G27">
            <v>0</v>
          </cell>
          <cell r="H27">
            <v>0</v>
          </cell>
          <cell r="I27">
            <v>87278803027</v>
          </cell>
        </row>
        <row r="28">
          <cell r="D28" t="str">
            <v>11020105006</v>
          </cell>
          <cell r="E28" t="str">
            <v>Encaje Legal M/E</v>
          </cell>
          <cell r="F28">
            <v>0</v>
          </cell>
          <cell r="G28">
            <v>18968401.120000001</v>
          </cell>
          <cell r="H28">
            <v>139340546839</v>
          </cell>
          <cell r="I28">
            <v>139340546839</v>
          </cell>
        </row>
        <row r="29">
          <cell r="D29" t="str">
            <v>11020105006</v>
          </cell>
          <cell r="E29" t="str">
            <v>Encaje Legal M/E</v>
          </cell>
          <cell r="F29">
            <v>0</v>
          </cell>
          <cell r="G29">
            <v>18968401.120000001</v>
          </cell>
          <cell r="H29">
            <v>139340546839</v>
          </cell>
          <cell r="I29">
            <v>139340546839</v>
          </cell>
        </row>
        <row r="30">
          <cell r="D30" t="str">
            <v>11020105018</v>
          </cell>
          <cell r="E30" t="str">
            <v>Cuenta M/E</v>
          </cell>
          <cell r="F30">
            <v>0</v>
          </cell>
          <cell r="G30">
            <v>17704630.109999999</v>
          </cell>
          <cell r="H30">
            <v>130056973465</v>
          </cell>
          <cell r="I30">
            <v>130056973465</v>
          </cell>
        </row>
        <row r="31">
          <cell r="D31" t="str">
            <v>11020105018</v>
          </cell>
          <cell r="E31" t="str">
            <v>B.C.P Cuenta M/E</v>
          </cell>
          <cell r="F31">
            <v>0</v>
          </cell>
          <cell r="G31">
            <v>17704630.109999999</v>
          </cell>
          <cell r="H31">
            <v>130056973465</v>
          </cell>
          <cell r="I31">
            <v>130056973465</v>
          </cell>
        </row>
        <row r="32">
          <cell r="D32" t="str">
            <v>11020105034</v>
          </cell>
          <cell r="E32" t="str">
            <v>Depositos por Operaciones Monetarias</v>
          </cell>
          <cell r="F32">
            <v>64135107363</v>
          </cell>
          <cell r="G32">
            <v>0</v>
          </cell>
          <cell r="H32">
            <v>0</v>
          </cell>
          <cell r="I32">
            <v>64135107363</v>
          </cell>
        </row>
        <row r="33">
          <cell r="D33" t="str">
            <v>11020105034</v>
          </cell>
          <cell r="E33" t="str">
            <v>Depositos por Operaciones Monetarias</v>
          </cell>
          <cell r="F33">
            <v>64135107363</v>
          </cell>
          <cell r="G33">
            <v>0</v>
          </cell>
          <cell r="H33">
            <v>0</v>
          </cell>
          <cell r="I33">
            <v>64135107363</v>
          </cell>
        </row>
        <row r="34">
          <cell r="D34" t="str">
            <v>11020105034</v>
          </cell>
          <cell r="E34" t="str">
            <v>Depositos por Operaciones Monetarias</v>
          </cell>
          <cell r="F34">
            <v>64135107363</v>
          </cell>
          <cell r="G34">
            <v>0</v>
          </cell>
          <cell r="H34">
            <v>0</v>
          </cell>
          <cell r="I34">
            <v>64135107363</v>
          </cell>
        </row>
        <row r="35">
          <cell r="D35" t="str">
            <v>11020105036</v>
          </cell>
          <cell r="E35" t="str">
            <v>Sistema de Pagos Instantaneos (Spi)</v>
          </cell>
          <cell r="F35">
            <v>3472668022</v>
          </cell>
          <cell r="G35">
            <v>0</v>
          </cell>
          <cell r="H35">
            <v>0</v>
          </cell>
          <cell r="I35">
            <v>3472668022</v>
          </cell>
        </row>
        <row r="36">
          <cell r="D36" t="str">
            <v>11020105036</v>
          </cell>
          <cell r="E36" t="str">
            <v>Sistema de Pagos Instantaneos (Spi)</v>
          </cell>
          <cell r="F36">
            <v>3472668022</v>
          </cell>
          <cell r="G36">
            <v>0</v>
          </cell>
          <cell r="H36">
            <v>0</v>
          </cell>
          <cell r="I36">
            <v>3472668022</v>
          </cell>
        </row>
        <row r="37">
          <cell r="D37" t="str">
            <v>11020105036</v>
          </cell>
          <cell r="E37" t="str">
            <v>Sistema de Pagos Instantáneos (Spi)S</v>
          </cell>
          <cell r="F37">
            <v>3472668022</v>
          </cell>
          <cell r="G37">
            <v>0</v>
          </cell>
          <cell r="H37">
            <v>0</v>
          </cell>
          <cell r="I37">
            <v>3472668022</v>
          </cell>
        </row>
        <row r="38">
          <cell r="D38" t="str">
            <v>11020109000</v>
          </cell>
          <cell r="E38" t="str">
            <v>Otras Instituciones Financieras, Vista</v>
          </cell>
          <cell r="F38">
            <v>28062357050</v>
          </cell>
          <cell r="G38">
            <v>177416.12</v>
          </cell>
          <cell r="H38">
            <v>1303286418</v>
          </cell>
          <cell r="I38">
            <v>29365643468</v>
          </cell>
        </row>
        <row r="39">
          <cell r="D39" t="str">
            <v>11020109003</v>
          </cell>
          <cell r="E39" t="str">
            <v>Bancos en el Exterior</v>
          </cell>
          <cell r="F39">
            <v>0</v>
          </cell>
          <cell r="G39">
            <v>40625.800000000003</v>
          </cell>
          <cell r="H39">
            <v>298434303</v>
          </cell>
          <cell r="I39">
            <v>298434303</v>
          </cell>
        </row>
        <row r="40">
          <cell r="D40" t="str">
            <v>11020109003</v>
          </cell>
          <cell r="E40" t="str">
            <v>Banco Santander Euro</v>
          </cell>
          <cell r="F40">
            <v>0</v>
          </cell>
          <cell r="G40">
            <v>38149.879999999997</v>
          </cell>
          <cell r="H40">
            <v>298434303</v>
          </cell>
          <cell r="I40">
            <v>298434303</v>
          </cell>
        </row>
        <row r="41">
          <cell r="D41" t="str">
            <v>11020109004</v>
          </cell>
          <cell r="E41" t="str">
            <v>Bancos Privados del Pais</v>
          </cell>
          <cell r="F41">
            <v>28062357050</v>
          </cell>
          <cell r="G41">
            <v>136790.32</v>
          </cell>
          <cell r="H41">
            <v>1004852115</v>
          </cell>
          <cell r="I41">
            <v>29067209165</v>
          </cell>
        </row>
        <row r="42">
          <cell r="D42" t="str">
            <v>11020109004</v>
          </cell>
          <cell r="E42" t="str">
            <v>Bancos Privados del Pais</v>
          </cell>
          <cell r="F42">
            <v>28062357050</v>
          </cell>
          <cell r="G42">
            <v>136790.32</v>
          </cell>
          <cell r="H42">
            <v>1004852115</v>
          </cell>
          <cell r="I42">
            <v>29067209165</v>
          </cell>
        </row>
        <row r="43">
          <cell r="D43" t="str">
            <v>11020109004</v>
          </cell>
          <cell r="E43" t="str">
            <v>Banco de la Nacion Argentina Caja de Ahorro</v>
          </cell>
          <cell r="F43">
            <v>0</v>
          </cell>
          <cell r="G43">
            <v>136790.32</v>
          </cell>
          <cell r="H43">
            <v>1004852115</v>
          </cell>
          <cell r="I43">
            <v>1004852115</v>
          </cell>
        </row>
        <row r="44">
          <cell r="D44" t="str">
            <v>11020109004</v>
          </cell>
          <cell r="E44" t="str">
            <v>Banco de la Nacion Argentina Caja de Ahorro</v>
          </cell>
          <cell r="F44">
            <v>4158323970</v>
          </cell>
          <cell r="G44">
            <v>0</v>
          </cell>
          <cell r="H44">
            <v>0</v>
          </cell>
          <cell r="I44">
            <v>4158323970</v>
          </cell>
        </row>
        <row r="45">
          <cell r="D45" t="str">
            <v>11020109004</v>
          </cell>
          <cell r="E45" t="str">
            <v>Banco Gnb Paraguay S.A. Cta.Cte.</v>
          </cell>
          <cell r="F45">
            <v>25000000</v>
          </cell>
          <cell r="G45">
            <v>0</v>
          </cell>
          <cell r="H45">
            <v>0</v>
          </cell>
          <cell r="I45">
            <v>25000000</v>
          </cell>
        </row>
        <row r="46">
          <cell r="D46" t="str">
            <v>11020109004</v>
          </cell>
          <cell r="E46" t="str">
            <v>Banco Gnb Paraguay S.A. Caja de Ahorros</v>
          </cell>
          <cell r="F46">
            <v>22779774793</v>
          </cell>
          <cell r="G46">
            <v>0</v>
          </cell>
          <cell r="H46">
            <v>0</v>
          </cell>
          <cell r="I46">
            <v>22779774793</v>
          </cell>
        </row>
        <row r="47">
          <cell r="D47" t="str">
            <v>11020109004</v>
          </cell>
          <cell r="E47" t="str">
            <v>Banco Continental S.A.E.C.A. Clearing M/N</v>
          </cell>
          <cell r="F47">
            <v>746569384</v>
          </cell>
          <cell r="G47">
            <v>0</v>
          </cell>
          <cell r="H47">
            <v>0</v>
          </cell>
          <cell r="I47">
            <v>746569384</v>
          </cell>
        </row>
        <row r="48">
          <cell r="D48" t="str">
            <v>11020109004</v>
          </cell>
          <cell r="E48" t="str">
            <v>Banco Itau Paraguay S.A. Caja de Ahorros</v>
          </cell>
          <cell r="F48">
            <v>348688903</v>
          </cell>
          <cell r="G48">
            <v>0</v>
          </cell>
          <cell r="H48">
            <v>0</v>
          </cell>
          <cell r="I48">
            <v>348688903</v>
          </cell>
        </row>
        <row r="49">
          <cell r="D49" t="str">
            <v>11020109004</v>
          </cell>
          <cell r="E49" t="str">
            <v>Banco Basa S.A. Cta.Cte.</v>
          </cell>
          <cell r="F49">
            <v>4000000</v>
          </cell>
          <cell r="G49">
            <v>0</v>
          </cell>
          <cell r="H49">
            <v>0</v>
          </cell>
          <cell r="I49">
            <v>4000000</v>
          </cell>
        </row>
        <row r="50">
          <cell r="D50" t="str">
            <v>11020111000</v>
          </cell>
          <cell r="E50" t="str">
            <v>Cheques para Compensar</v>
          </cell>
          <cell r="F50">
            <v>10167030609</v>
          </cell>
          <cell r="G50">
            <v>0</v>
          </cell>
          <cell r="H50">
            <v>0</v>
          </cell>
          <cell r="I50">
            <v>10167030609</v>
          </cell>
        </row>
        <row r="51">
          <cell r="D51" t="str">
            <v>11020111004</v>
          </cell>
          <cell r="E51" t="str">
            <v>Bancos Privados del Pais</v>
          </cell>
          <cell r="F51">
            <v>10167030609</v>
          </cell>
          <cell r="G51">
            <v>0</v>
          </cell>
          <cell r="H51">
            <v>0</v>
          </cell>
          <cell r="I51">
            <v>10167030609</v>
          </cell>
        </row>
        <row r="52">
          <cell r="D52" t="str">
            <v>11020111004</v>
          </cell>
          <cell r="E52" t="str">
            <v>Cheques p/ Compensar - Bancos Privados del Pais</v>
          </cell>
          <cell r="F52">
            <v>9870370484</v>
          </cell>
          <cell r="G52">
            <v>0</v>
          </cell>
          <cell r="H52">
            <v>0</v>
          </cell>
          <cell r="I52">
            <v>9870370484</v>
          </cell>
        </row>
        <row r="53">
          <cell r="D53" t="str">
            <v>11020111004</v>
          </cell>
          <cell r="E53" t="str">
            <v>Cheques p/ Compensar - Bcos. Privados del Pais 48 Hs</v>
          </cell>
          <cell r="F53">
            <v>296660125</v>
          </cell>
          <cell r="G53">
            <v>0</v>
          </cell>
          <cell r="H53">
            <v>0</v>
          </cell>
          <cell r="I53">
            <v>296660125</v>
          </cell>
        </row>
        <row r="54">
          <cell r="D54" t="str">
            <v>11020113000</v>
          </cell>
          <cell r="E54" t="str">
            <v>Otros Documentos para Compensar</v>
          </cell>
          <cell r="F54">
            <v>1982082267</v>
          </cell>
          <cell r="G54">
            <v>391688.07</v>
          </cell>
          <cell r="H54">
            <v>2877313144</v>
          </cell>
          <cell r="I54">
            <v>4859395411</v>
          </cell>
        </row>
        <row r="55">
          <cell r="D55" t="str">
            <v>11020113004</v>
          </cell>
          <cell r="E55" t="str">
            <v>Bancos Privados del Pais</v>
          </cell>
          <cell r="F55">
            <v>0</v>
          </cell>
          <cell r="G55">
            <v>391688.07</v>
          </cell>
          <cell r="H55">
            <v>2877313144</v>
          </cell>
          <cell r="I55">
            <v>2877313144</v>
          </cell>
        </row>
        <row r="56">
          <cell r="D56" t="str">
            <v>11020113004</v>
          </cell>
          <cell r="E56" t="str">
            <v>Sudameris Bank S.A.E.C.A.</v>
          </cell>
          <cell r="F56">
            <v>0</v>
          </cell>
          <cell r="G56">
            <v>49303.67</v>
          </cell>
          <cell r="H56">
            <v>362181309</v>
          </cell>
          <cell r="I56">
            <v>362181309</v>
          </cell>
        </row>
        <row r="57">
          <cell r="D57" t="str">
            <v>11020113004</v>
          </cell>
          <cell r="E57" t="str">
            <v>Banco Basa S.A.</v>
          </cell>
          <cell r="F57">
            <v>0</v>
          </cell>
          <cell r="G57">
            <v>337336.91</v>
          </cell>
          <cell r="H57">
            <v>2478053327</v>
          </cell>
          <cell r="I57">
            <v>2478053327</v>
          </cell>
        </row>
        <row r="58">
          <cell r="D58" t="str">
            <v>11020113004</v>
          </cell>
          <cell r="E58" t="str">
            <v>Vision Banco S.A.E.C.A.</v>
          </cell>
          <cell r="F58">
            <v>0</v>
          </cell>
          <cell r="G58">
            <v>1672.95</v>
          </cell>
          <cell r="H58">
            <v>12289374</v>
          </cell>
          <cell r="I58">
            <v>12289374</v>
          </cell>
        </row>
        <row r="59">
          <cell r="D59" t="str">
            <v>11020113004</v>
          </cell>
          <cell r="E59" t="str">
            <v>Banco Rio S.A.E.C.A.</v>
          </cell>
          <cell r="F59">
            <v>0</v>
          </cell>
          <cell r="G59">
            <v>1111.2</v>
          </cell>
          <cell r="H59">
            <v>8162797</v>
          </cell>
          <cell r="I59">
            <v>8162797</v>
          </cell>
        </row>
        <row r="60">
          <cell r="D60" t="str">
            <v>11020113004</v>
          </cell>
          <cell r="E60" t="str">
            <v>Banco Atlas S.A.</v>
          </cell>
          <cell r="F60">
            <v>0</v>
          </cell>
          <cell r="G60">
            <v>2263.34</v>
          </cell>
          <cell r="H60">
            <v>16626337</v>
          </cell>
          <cell r="I60">
            <v>16626337</v>
          </cell>
        </row>
        <row r="61">
          <cell r="D61" t="str">
            <v>11020113028</v>
          </cell>
          <cell r="E61" t="str">
            <v>Operaciones Pendientes de Compensacion-Atm</v>
          </cell>
          <cell r="F61">
            <v>1982082267</v>
          </cell>
          <cell r="G61">
            <v>0</v>
          </cell>
          <cell r="H61">
            <v>0</v>
          </cell>
          <cell r="I61">
            <v>1982082267</v>
          </cell>
        </row>
        <row r="62">
          <cell r="D62" t="str">
            <v>11020113028</v>
          </cell>
          <cell r="E62" t="str">
            <v>Operaciones Pendientes de Compensacion - Atm</v>
          </cell>
          <cell r="F62">
            <v>1983291440</v>
          </cell>
          <cell r="G62">
            <v>0</v>
          </cell>
          <cell r="H62">
            <v>0</v>
          </cell>
          <cell r="I62">
            <v>1983291440</v>
          </cell>
        </row>
        <row r="63">
          <cell r="D63" t="str">
            <v>11020113028</v>
          </cell>
          <cell r="E63" t="str">
            <v>Banco Gnb Paraguay S.A. Td</v>
          </cell>
          <cell r="F63">
            <v>95269587</v>
          </cell>
          <cell r="G63">
            <v>0</v>
          </cell>
          <cell r="H63">
            <v>0</v>
          </cell>
          <cell r="I63">
            <v>95269587</v>
          </cell>
        </row>
        <row r="64">
          <cell r="D64" t="str">
            <v>11020113028</v>
          </cell>
          <cell r="E64" t="str">
            <v>Banco Gnb Fusion</v>
          </cell>
          <cell r="F64">
            <v>13804010</v>
          </cell>
          <cell r="G64">
            <v>0</v>
          </cell>
          <cell r="H64">
            <v>0</v>
          </cell>
          <cell r="I64">
            <v>13804010</v>
          </cell>
        </row>
        <row r="65">
          <cell r="D65" t="str">
            <v>11020113028</v>
          </cell>
          <cell r="E65" t="str">
            <v>Sudameris Bank Td</v>
          </cell>
          <cell r="F65">
            <v>17938783</v>
          </cell>
          <cell r="G65">
            <v>0</v>
          </cell>
          <cell r="H65">
            <v>0</v>
          </cell>
          <cell r="I65">
            <v>17938783</v>
          </cell>
        </row>
        <row r="66">
          <cell r="D66" t="str">
            <v>11020113028</v>
          </cell>
          <cell r="E66" t="str">
            <v>Banco Itau Paraguay S.A. Td</v>
          </cell>
          <cell r="F66">
            <v>327007995</v>
          </cell>
          <cell r="G66">
            <v>0</v>
          </cell>
          <cell r="H66">
            <v>0</v>
          </cell>
          <cell r="I66">
            <v>327007995</v>
          </cell>
        </row>
        <row r="67">
          <cell r="D67" t="str">
            <v>11020113028</v>
          </cell>
          <cell r="E67" t="str">
            <v>Banco Regional SAECA Td</v>
          </cell>
          <cell r="F67">
            <v>63808611</v>
          </cell>
          <cell r="G67">
            <v>0</v>
          </cell>
          <cell r="H67">
            <v>0</v>
          </cell>
          <cell r="I67">
            <v>63808611</v>
          </cell>
        </row>
        <row r="68">
          <cell r="D68" t="str">
            <v>11020113028</v>
          </cell>
          <cell r="E68" t="str">
            <v>Banco Familiar</v>
          </cell>
          <cell r="F68">
            <v>84021590</v>
          </cell>
          <cell r="G68">
            <v>0</v>
          </cell>
          <cell r="H68">
            <v>0</v>
          </cell>
          <cell r="I68">
            <v>84021590</v>
          </cell>
        </row>
        <row r="69">
          <cell r="D69" t="str">
            <v>11020113028</v>
          </cell>
          <cell r="E69" t="str">
            <v>Banco Atlas S.A. Td</v>
          </cell>
          <cell r="F69">
            <v>34100483</v>
          </cell>
          <cell r="G69">
            <v>0</v>
          </cell>
          <cell r="H69">
            <v>0</v>
          </cell>
          <cell r="I69">
            <v>34100483</v>
          </cell>
        </row>
        <row r="70">
          <cell r="D70" t="str">
            <v>11020113028</v>
          </cell>
          <cell r="E70" t="str">
            <v>Bancop S.A. Td</v>
          </cell>
          <cell r="F70">
            <v>30049978</v>
          </cell>
          <cell r="G70">
            <v>0</v>
          </cell>
          <cell r="H70">
            <v>0</v>
          </cell>
          <cell r="I70">
            <v>30049978</v>
          </cell>
        </row>
        <row r="71">
          <cell r="D71" t="str">
            <v>11020113028</v>
          </cell>
          <cell r="E71" t="str">
            <v>Solar Banco S.A.E.</v>
          </cell>
          <cell r="F71">
            <v>19768173</v>
          </cell>
          <cell r="G71">
            <v>0</v>
          </cell>
          <cell r="H71">
            <v>0</v>
          </cell>
          <cell r="I71">
            <v>19768173</v>
          </cell>
        </row>
        <row r="72">
          <cell r="D72" t="str">
            <v>11020113028</v>
          </cell>
          <cell r="E72" t="str">
            <v>Financiera Ueno Td</v>
          </cell>
          <cell r="F72">
            <v>456739755</v>
          </cell>
          <cell r="G72">
            <v>0</v>
          </cell>
          <cell r="H72">
            <v>0</v>
          </cell>
          <cell r="I72">
            <v>456739755</v>
          </cell>
        </row>
        <row r="73">
          <cell r="D73" t="str">
            <v>11020113028</v>
          </cell>
          <cell r="E73" t="str">
            <v>Financiera Paraguayo Japonesa Td</v>
          </cell>
          <cell r="F73">
            <v>460220789</v>
          </cell>
          <cell r="G73">
            <v>0</v>
          </cell>
          <cell r="H73">
            <v>0</v>
          </cell>
          <cell r="I73">
            <v>460220789</v>
          </cell>
        </row>
        <row r="74">
          <cell r="D74" t="str">
            <v>11020113028</v>
          </cell>
          <cell r="E74" t="str">
            <v>Cefisa Financiera SAECA Td</v>
          </cell>
          <cell r="F74">
            <v>3411309</v>
          </cell>
          <cell r="G74">
            <v>0</v>
          </cell>
          <cell r="H74">
            <v>0</v>
          </cell>
          <cell r="I74">
            <v>3411309</v>
          </cell>
        </row>
        <row r="75">
          <cell r="D75" t="str">
            <v>11020113028</v>
          </cell>
          <cell r="E75" t="str">
            <v>Tu Financiera Td</v>
          </cell>
          <cell r="F75">
            <v>101250374</v>
          </cell>
          <cell r="G75">
            <v>0</v>
          </cell>
          <cell r="H75">
            <v>0</v>
          </cell>
          <cell r="I75">
            <v>101250374</v>
          </cell>
        </row>
        <row r="76">
          <cell r="D76" t="str">
            <v>11020113028</v>
          </cell>
          <cell r="E76" t="str">
            <v>Fic S.A. de Finanzas  Td</v>
          </cell>
          <cell r="F76">
            <v>13706414</v>
          </cell>
          <cell r="G76">
            <v>0</v>
          </cell>
          <cell r="H76">
            <v>0</v>
          </cell>
          <cell r="I76">
            <v>13706414</v>
          </cell>
        </row>
        <row r="77">
          <cell r="D77" t="str">
            <v>11020113028</v>
          </cell>
          <cell r="E77" t="str">
            <v>Banco de Fomento Td</v>
          </cell>
          <cell r="F77">
            <v>147182134</v>
          </cell>
          <cell r="G77">
            <v>0</v>
          </cell>
          <cell r="H77">
            <v>0</v>
          </cell>
          <cell r="I77">
            <v>147182134</v>
          </cell>
        </row>
        <row r="78">
          <cell r="D78" t="str">
            <v>11020113028</v>
          </cell>
          <cell r="E78" t="str">
            <v>Finexpar Td</v>
          </cell>
          <cell r="F78">
            <v>3455950</v>
          </cell>
          <cell r="G78">
            <v>0</v>
          </cell>
          <cell r="H78">
            <v>0</v>
          </cell>
          <cell r="I78">
            <v>3455950</v>
          </cell>
        </row>
        <row r="79">
          <cell r="D79" t="str">
            <v>11020113028</v>
          </cell>
          <cell r="E79" t="str">
            <v>Finlatina</v>
          </cell>
          <cell r="F79">
            <v>110346332</v>
          </cell>
          <cell r="G79">
            <v>0</v>
          </cell>
          <cell r="H79">
            <v>0</v>
          </cell>
          <cell r="I79">
            <v>110346332</v>
          </cell>
        </row>
        <row r="80">
          <cell r="D80" t="str">
            <v>12000000000</v>
          </cell>
          <cell r="E80" t="str">
            <v>Valores Publicos y Privados</v>
          </cell>
          <cell r="F80">
            <v>302282951201</v>
          </cell>
          <cell r="G80">
            <v>0</v>
          </cell>
          <cell r="H80">
            <v>0</v>
          </cell>
          <cell r="I80">
            <v>302282951201</v>
          </cell>
        </row>
        <row r="81">
          <cell r="D81" t="str">
            <v>12010000000</v>
          </cell>
          <cell r="E81" t="str">
            <v>Valores Publicos</v>
          </cell>
          <cell r="F81">
            <v>284908791986</v>
          </cell>
          <cell r="G81">
            <v>0</v>
          </cell>
          <cell r="H81">
            <v>0</v>
          </cell>
          <cell r="I81">
            <v>284908791986</v>
          </cell>
        </row>
        <row r="82">
          <cell r="D82" t="str">
            <v>12010123000</v>
          </cell>
          <cell r="E82" t="str">
            <v>Valores Publicos Nacionales</v>
          </cell>
          <cell r="F82">
            <v>284908791986</v>
          </cell>
          <cell r="G82">
            <v>0</v>
          </cell>
          <cell r="H82">
            <v>0</v>
          </cell>
          <cell r="I82">
            <v>284908791986</v>
          </cell>
        </row>
        <row r="83">
          <cell r="D83" t="str">
            <v>12010123002</v>
          </cell>
          <cell r="E83" t="str">
            <v>Valores Publicos Emitidos por el Gobierno Central</v>
          </cell>
          <cell r="F83">
            <v>57858543567</v>
          </cell>
          <cell r="G83">
            <v>0</v>
          </cell>
          <cell r="H83">
            <v>0</v>
          </cell>
          <cell r="I83">
            <v>57858543567</v>
          </cell>
        </row>
        <row r="84">
          <cell r="D84" t="str">
            <v>12010123002</v>
          </cell>
          <cell r="E84" t="str">
            <v>Valores Publicos Emitidos por el Gobierno Central</v>
          </cell>
          <cell r="F84">
            <v>57858543567</v>
          </cell>
          <cell r="G84">
            <v>0</v>
          </cell>
          <cell r="H84">
            <v>0</v>
          </cell>
          <cell r="I84">
            <v>57858543567</v>
          </cell>
        </row>
        <row r="85">
          <cell r="D85" t="str">
            <v>12010123006</v>
          </cell>
          <cell r="E85" t="str">
            <v>Letras de Regulacion Monetaria-Bcp y Letras del Tesoro en Mn</v>
          </cell>
          <cell r="F85">
            <v>227050248419</v>
          </cell>
          <cell r="G85">
            <v>0</v>
          </cell>
          <cell r="H85">
            <v>0</v>
          </cell>
          <cell r="I85">
            <v>227050248419</v>
          </cell>
        </row>
        <row r="86">
          <cell r="D86" t="str">
            <v>12010123006</v>
          </cell>
          <cell r="E86" t="str">
            <v>Letras de Regulacion Monetaria-Bcp y Letras del Tesoro en Mn</v>
          </cell>
          <cell r="F86">
            <v>9304104002</v>
          </cell>
          <cell r="G86">
            <v>0</v>
          </cell>
          <cell r="H86">
            <v>0</v>
          </cell>
          <cell r="I86">
            <v>9304104002</v>
          </cell>
        </row>
        <row r="87">
          <cell r="D87" t="str">
            <v>12010123006</v>
          </cell>
          <cell r="E87" t="str">
            <v>Letras de Regulacion Monetaria-Bcp y Letras del Tesoro en Mn</v>
          </cell>
          <cell r="F87">
            <v>217746144417</v>
          </cell>
          <cell r="G87">
            <v>0</v>
          </cell>
          <cell r="H87">
            <v>0</v>
          </cell>
          <cell r="I87">
            <v>217746144417</v>
          </cell>
        </row>
        <row r="88">
          <cell r="D88" t="str">
            <v>12080000000</v>
          </cell>
          <cell r="E88" t="str">
            <v>Rentas de Valores Mobiliarios Devengados</v>
          </cell>
          <cell r="F88">
            <v>17374159215</v>
          </cell>
          <cell r="G88">
            <v>0</v>
          </cell>
          <cell r="H88">
            <v>0</v>
          </cell>
          <cell r="I88">
            <v>17374159215</v>
          </cell>
        </row>
        <row r="89">
          <cell r="D89" t="str">
            <v>12080127000</v>
          </cell>
          <cell r="E89" t="str">
            <v>Rentas de Valores Mobiliarios Publicos</v>
          </cell>
          <cell r="F89">
            <v>17374159215</v>
          </cell>
          <cell r="G89">
            <v>0</v>
          </cell>
          <cell r="H89">
            <v>0</v>
          </cell>
          <cell r="I89">
            <v>17374159215</v>
          </cell>
        </row>
        <row r="90">
          <cell r="D90" t="str">
            <v>12080127082</v>
          </cell>
          <cell r="E90" t="str">
            <v>Rentas Documentadas - Nacionales</v>
          </cell>
          <cell r="F90">
            <v>48314620515</v>
          </cell>
          <cell r="G90">
            <v>0</v>
          </cell>
          <cell r="H90">
            <v>0</v>
          </cell>
          <cell r="I90">
            <v>48314620515</v>
          </cell>
        </row>
        <row r="91">
          <cell r="D91" t="str">
            <v>12080127082</v>
          </cell>
          <cell r="E91" t="str">
            <v>Rentas Documentadas - Nacionales</v>
          </cell>
          <cell r="F91">
            <v>695895998</v>
          </cell>
          <cell r="G91">
            <v>0</v>
          </cell>
          <cell r="H91">
            <v>0</v>
          </cell>
          <cell r="I91">
            <v>695895998</v>
          </cell>
        </row>
        <row r="92">
          <cell r="D92" t="str">
            <v>12080127082</v>
          </cell>
          <cell r="E92" t="str">
            <v>Rentas Documentadas - Nacionales</v>
          </cell>
          <cell r="F92">
            <v>27253855585</v>
          </cell>
          <cell r="G92">
            <v>0</v>
          </cell>
          <cell r="H92">
            <v>0</v>
          </cell>
          <cell r="I92">
            <v>27253855585</v>
          </cell>
        </row>
        <row r="93">
          <cell r="D93" t="str">
            <v>12080127082</v>
          </cell>
          <cell r="E93" t="str">
            <v>Rentas Documentadas - Nacionales</v>
          </cell>
          <cell r="F93">
            <v>20364868932</v>
          </cell>
          <cell r="G93">
            <v>0</v>
          </cell>
          <cell r="H93">
            <v>0</v>
          </cell>
          <cell r="I93">
            <v>20364868932</v>
          </cell>
        </row>
        <row r="94">
          <cell r="D94" t="str">
            <v>12080127092</v>
          </cell>
          <cell r="E94" t="str">
            <v>(Rentas Documentadas a Devengar - Nacionales)</v>
          </cell>
          <cell r="F94">
            <v>-30940461300</v>
          </cell>
          <cell r="G94">
            <v>0</v>
          </cell>
          <cell r="H94">
            <v>0</v>
          </cell>
          <cell r="I94">
            <v>-30940461300</v>
          </cell>
        </row>
        <row r="95">
          <cell r="D95" t="str">
            <v>12080127092</v>
          </cell>
          <cell r="E95" t="str">
            <v>(Rentas Documentadas a Devengar - Nacionales)</v>
          </cell>
          <cell r="F95">
            <v>-49706916</v>
          </cell>
          <cell r="G95">
            <v>0</v>
          </cell>
          <cell r="H95">
            <v>0</v>
          </cell>
          <cell r="I95">
            <v>-49706916</v>
          </cell>
        </row>
        <row r="96">
          <cell r="D96" t="str">
            <v>12080127092</v>
          </cell>
          <cell r="E96" t="str">
            <v>(Rentas Documentadas a Devengar - Nacionales)</v>
          </cell>
          <cell r="F96">
            <v>-16431303313</v>
          </cell>
          <cell r="G96">
            <v>0</v>
          </cell>
          <cell r="H96">
            <v>0</v>
          </cell>
          <cell r="I96">
            <v>-16431303313</v>
          </cell>
        </row>
        <row r="97">
          <cell r="D97" t="str">
            <v>12080127092</v>
          </cell>
          <cell r="E97" t="str">
            <v>(Rentas Documentadas a Devengar - Nacionales)</v>
          </cell>
          <cell r="F97">
            <v>-14459451071</v>
          </cell>
          <cell r="G97">
            <v>0</v>
          </cell>
          <cell r="H97">
            <v>0</v>
          </cell>
          <cell r="I97">
            <v>-14459451071</v>
          </cell>
        </row>
        <row r="98">
          <cell r="D98" t="str">
            <v>13000000000</v>
          </cell>
          <cell r="E98" t="str">
            <v>Creditos Vigentes por Intermediacion Financiera - Sector Fin</v>
          </cell>
          <cell r="F98">
            <v>42019995017</v>
          </cell>
          <cell r="G98">
            <v>1188345.04</v>
          </cell>
          <cell r="H98">
            <v>8729499480</v>
          </cell>
          <cell r="I98">
            <v>50749494497</v>
          </cell>
        </row>
        <row r="99">
          <cell r="D99" t="str">
            <v>13010000000</v>
          </cell>
          <cell r="E99" t="str">
            <v>Colocaciones</v>
          </cell>
          <cell r="F99">
            <v>40950876085</v>
          </cell>
          <cell r="G99">
            <v>1169841.3799999999</v>
          </cell>
          <cell r="H99">
            <v>8593572888</v>
          </cell>
          <cell r="I99">
            <v>49544448973</v>
          </cell>
        </row>
        <row r="100">
          <cell r="D100" t="str">
            <v>13010131000</v>
          </cell>
          <cell r="E100" t="str">
            <v>Otras Instituciones Financieras a Plazo Fijo No Reajustables</v>
          </cell>
          <cell r="F100">
            <v>40950876085</v>
          </cell>
          <cell r="G100">
            <v>1066667</v>
          </cell>
          <cell r="H100">
            <v>7835661115</v>
          </cell>
          <cell r="I100">
            <v>48786537200</v>
          </cell>
        </row>
        <row r="101">
          <cell r="D101" t="str">
            <v>13010131002</v>
          </cell>
          <cell r="E101" t="str">
            <v>Bancos Oficiales  del Pais</v>
          </cell>
          <cell r="F101">
            <v>7000000000</v>
          </cell>
          <cell r="G101">
            <v>0</v>
          </cell>
          <cell r="H101">
            <v>0</v>
          </cell>
          <cell r="I101">
            <v>7000000000</v>
          </cell>
        </row>
        <row r="102">
          <cell r="D102" t="str">
            <v>13010131002</v>
          </cell>
          <cell r="E102" t="str">
            <v>Bancos Oficiales  del Pais</v>
          </cell>
          <cell r="F102">
            <v>7000000000</v>
          </cell>
          <cell r="G102">
            <v>0</v>
          </cell>
          <cell r="H102">
            <v>0</v>
          </cell>
          <cell r="I102">
            <v>7000000000</v>
          </cell>
        </row>
        <row r="103">
          <cell r="D103" t="str">
            <v>13010131002</v>
          </cell>
          <cell r="E103" t="str">
            <v>Bancos Oficiales del Pais</v>
          </cell>
          <cell r="F103">
            <v>1000000000</v>
          </cell>
          <cell r="G103">
            <v>0</v>
          </cell>
          <cell r="H103">
            <v>0</v>
          </cell>
          <cell r="I103">
            <v>1000000000</v>
          </cell>
        </row>
        <row r="104">
          <cell r="D104" t="str">
            <v>13010131002</v>
          </cell>
          <cell r="E104" t="str">
            <v>Bancos Oficiales del Pais</v>
          </cell>
          <cell r="F104">
            <v>6000000000</v>
          </cell>
          <cell r="G104">
            <v>0</v>
          </cell>
          <cell r="H104">
            <v>0</v>
          </cell>
          <cell r="I104">
            <v>6000000000</v>
          </cell>
        </row>
        <row r="105">
          <cell r="D105" t="str">
            <v>13010131004</v>
          </cell>
          <cell r="E105" t="str">
            <v>Bancos Privados del Pais</v>
          </cell>
          <cell r="F105">
            <v>14000000000</v>
          </cell>
          <cell r="G105">
            <v>0</v>
          </cell>
          <cell r="H105">
            <v>0</v>
          </cell>
          <cell r="I105">
            <v>14000000000</v>
          </cell>
        </row>
        <row r="106">
          <cell r="D106" t="str">
            <v>13010131004</v>
          </cell>
          <cell r="E106" t="str">
            <v>Bancos Privados del Pais</v>
          </cell>
          <cell r="F106">
            <v>14000000000</v>
          </cell>
          <cell r="G106">
            <v>0</v>
          </cell>
          <cell r="H106">
            <v>0</v>
          </cell>
          <cell r="I106">
            <v>14000000000</v>
          </cell>
        </row>
        <row r="107">
          <cell r="D107" t="str">
            <v>13010131004</v>
          </cell>
          <cell r="E107" t="str">
            <v>Bancos Privados del Pais</v>
          </cell>
          <cell r="F107">
            <v>2000000000</v>
          </cell>
          <cell r="G107">
            <v>0</v>
          </cell>
          <cell r="H107">
            <v>0</v>
          </cell>
          <cell r="I107">
            <v>2000000000</v>
          </cell>
        </row>
        <row r="108">
          <cell r="D108" t="str">
            <v>13010131004</v>
          </cell>
          <cell r="E108" t="str">
            <v>Bancos Privados del Pais</v>
          </cell>
          <cell r="F108">
            <v>4500000000</v>
          </cell>
          <cell r="G108">
            <v>0</v>
          </cell>
          <cell r="H108">
            <v>0</v>
          </cell>
          <cell r="I108">
            <v>4500000000</v>
          </cell>
        </row>
        <row r="109">
          <cell r="D109" t="str">
            <v>13010131004</v>
          </cell>
          <cell r="E109" t="str">
            <v>Bancos Privados del Pais</v>
          </cell>
          <cell r="F109">
            <v>7500000000</v>
          </cell>
          <cell r="G109">
            <v>0</v>
          </cell>
          <cell r="H109">
            <v>0</v>
          </cell>
          <cell r="I109">
            <v>7500000000</v>
          </cell>
        </row>
        <row r="110">
          <cell r="D110" t="str">
            <v>13010131006</v>
          </cell>
          <cell r="E110" t="str">
            <v>Empresas Financieras del Pais</v>
          </cell>
          <cell r="F110">
            <v>12649227070</v>
          </cell>
          <cell r="G110">
            <v>0</v>
          </cell>
          <cell r="H110">
            <v>0</v>
          </cell>
          <cell r="I110">
            <v>12649227070</v>
          </cell>
        </row>
        <row r="111">
          <cell r="D111" t="str">
            <v>13010131006</v>
          </cell>
          <cell r="E111" t="str">
            <v>Empresas Financieras del Pais</v>
          </cell>
          <cell r="F111">
            <v>12649227070</v>
          </cell>
          <cell r="G111">
            <v>0</v>
          </cell>
          <cell r="H111">
            <v>0</v>
          </cell>
          <cell r="I111">
            <v>12649227070</v>
          </cell>
        </row>
        <row r="112">
          <cell r="D112" t="str">
            <v>13010131006</v>
          </cell>
          <cell r="E112" t="str">
            <v>Empresas Financieras del Pais</v>
          </cell>
          <cell r="F112">
            <v>1000000000</v>
          </cell>
          <cell r="G112">
            <v>0</v>
          </cell>
          <cell r="H112">
            <v>0</v>
          </cell>
          <cell r="I112">
            <v>1000000000</v>
          </cell>
        </row>
        <row r="113">
          <cell r="D113" t="str">
            <v>13010131006</v>
          </cell>
          <cell r="E113" t="str">
            <v>Empresas Financieras del Pais</v>
          </cell>
          <cell r="F113">
            <v>7918389688</v>
          </cell>
          <cell r="G113">
            <v>0</v>
          </cell>
          <cell r="H113">
            <v>0</v>
          </cell>
          <cell r="I113">
            <v>7918389688</v>
          </cell>
        </row>
        <row r="114">
          <cell r="D114" t="str">
            <v>13010131006</v>
          </cell>
          <cell r="E114" t="str">
            <v>Empresas Financieras del Pais</v>
          </cell>
          <cell r="F114">
            <v>3730837382</v>
          </cell>
          <cell r="G114">
            <v>0</v>
          </cell>
          <cell r="H114">
            <v>0</v>
          </cell>
          <cell r="I114">
            <v>3730837382</v>
          </cell>
        </row>
        <row r="115">
          <cell r="D115" t="str">
            <v>13010131012</v>
          </cell>
          <cell r="E115" t="str">
            <v>Cooperativas de Ahorro y Credito</v>
          </cell>
          <cell r="F115">
            <v>7301649015</v>
          </cell>
          <cell r="G115">
            <v>0</v>
          </cell>
          <cell r="H115">
            <v>0</v>
          </cell>
          <cell r="I115">
            <v>7301649015</v>
          </cell>
        </row>
        <row r="116">
          <cell r="D116" t="str">
            <v>13010131012</v>
          </cell>
          <cell r="E116" t="str">
            <v>Cooperativa Ahorro y Creditos</v>
          </cell>
          <cell r="F116">
            <v>7151516684</v>
          </cell>
          <cell r="G116">
            <v>0</v>
          </cell>
          <cell r="H116">
            <v>0</v>
          </cell>
          <cell r="I116">
            <v>7151516684</v>
          </cell>
        </row>
        <row r="117">
          <cell r="D117" t="str">
            <v>13010131012</v>
          </cell>
          <cell r="E117" t="str">
            <v>Cooperativa Ahorro y Creditos</v>
          </cell>
          <cell r="F117">
            <v>150132331</v>
          </cell>
          <cell r="G117">
            <v>0</v>
          </cell>
          <cell r="H117">
            <v>0</v>
          </cell>
          <cell r="I117">
            <v>150132331</v>
          </cell>
        </row>
        <row r="118">
          <cell r="D118" t="str">
            <v>13010131024</v>
          </cell>
          <cell r="E118" t="str">
            <v>Cooperativas de Produccion</v>
          </cell>
          <cell r="F118">
            <v>0</v>
          </cell>
          <cell r="G118">
            <v>666667</v>
          </cell>
          <cell r="H118">
            <v>4897289115</v>
          </cell>
          <cell r="I118">
            <v>4897289115</v>
          </cell>
        </row>
        <row r="119">
          <cell r="D119" t="str">
            <v>13010131024</v>
          </cell>
          <cell r="E119" t="str">
            <v>Cooperativas de Produccion</v>
          </cell>
          <cell r="F119">
            <v>0</v>
          </cell>
          <cell r="G119">
            <v>666667</v>
          </cell>
          <cell r="H119">
            <v>4897289115</v>
          </cell>
          <cell r="I119">
            <v>4897289115</v>
          </cell>
        </row>
        <row r="120">
          <cell r="D120" t="str">
            <v>13010131024</v>
          </cell>
          <cell r="E120" t="str">
            <v>Cooperativas de Producción</v>
          </cell>
          <cell r="F120">
            <v>0</v>
          </cell>
          <cell r="G120">
            <v>666667</v>
          </cell>
          <cell r="H120">
            <v>4897289115</v>
          </cell>
          <cell r="I120">
            <v>4897289115</v>
          </cell>
        </row>
        <row r="121">
          <cell r="D121" t="str">
            <v>13010131026</v>
          </cell>
          <cell r="E121" t="str">
            <v>Cooperativas Multiactivas</v>
          </cell>
          <cell r="F121">
            <v>0</v>
          </cell>
          <cell r="G121">
            <v>400000</v>
          </cell>
          <cell r="H121">
            <v>2938372000</v>
          </cell>
          <cell r="I121">
            <v>2938372000</v>
          </cell>
        </row>
        <row r="122">
          <cell r="D122" t="str">
            <v>13010131026</v>
          </cell>
          <cell r="E122" t="str">
            <v>Cooperativas Multiactivas</v>
          </cell>
          <cell r="F122">
            <v>0</v>
          </cell>
          <cell r="G122">
            <v>400000</v>
          </cell>
          <cell r="H122">
            <v>2938372000</v>
          </cell>
          <cell r="I122">
            <v>2938372000</v>
          </cell>
        </row>
        <row r="123">
          <cell r="D123" t="str">
            <v>13010131026</v>
          </cell>
          <cell r="E123" t="str">
            <v>Cooperativas Multiactivas</v>
          </cell>
          <cell r="F123">
            <v>0</v>
          </cell>
          <cell r="G123">
            <v>400000</v>
          </cell>
          <cell r="H123">
            <v>2938372000</v>
          </cell>
          <cell r="I123">
            <v>2938372000</v>
          </cell>
        </row>
        <row r="124">
          <cell r="D124" t="str">
            <v>13010141000</v>
          </cell>
          <cell r="E124" t="str">
            <v>Documentos Descontados</v>
          </cell>
          <cell r="F124">
            <v>0</v>
          </cell>
          <cell r="G124">
            <v>103174.38</v>
          </cell>
          <cell r="H124">
            <v>757911773</v>
          </cell>
          <cell r="I124">
            <v>757911773</v>
          </cell>
        </row>
        <row r="125">
          <cell r="D125" t="str">
            <v>13010141026</v>
          </cell>
          <cell r="E125" t="str">
            <v>Cooperativas Multiactivas</v>
          </cell>
          <cell r="F125">
            <v>0</v>
          </cell>
          <cell r="G125">
            <v>103174.38</v>
          </cell>
          <cell r="H125">
            <v>757911773</v>
          </cell>
          <cell r="I125">
            <v>757911773</v>
          </cell>
        </row>
        <row r="126">
          <cell r="D126" t="str">
            <v>13010141026</v>
          </cell>
          <cell r="E126" t="str">
            <v>Cooperativas Multiactivas</v>
          </cell>
          <cell r="F126">
            <v>0</v>
          </cell>
          <cell r="G126">
            <v>103174.38</v>
          </cell>
          <cell r="H126">
            <v>757911773</v>
          </cell>
          <cell r="I126">
            <v>757911773</v>
          </cell>
        </row>
        <row r="127">
          <cell r="D127" t="str">
            <v>13020157004</v>
          </cell>
          <cell r="E127" t="str">
            <v>Bancos Privados del Pais</v>
          </cell>
          <cell r="F127">
            <v>-28850553026</v>
          </cell>
          <cell r="G127">
            <v>0</v>
          </cell>
          <cell r="H127">
            <v>0</v>
          </cell>
          <cell r="I127">
            <v>-28850553026</v>
          </cell>
        </row>
        <row r="128">
          <cell r="D128" t="str">
            <v>13020157004</v>
          </cell>
          <cell r="E128" t="str">
            <v>Bancos Privados del Pais</v>
          </cell>
          <cell r="F128">
            <v>28850553026</v>
          </cell>
          <cell r="G128">
            <v>0</v>
          </cell>
          <cell r="H128">
            <v>0</v>
          </cell>
          <cell r="I128">
            <v>28850553026</v>
          </cell>
        </row>
        <row r="129">
          <cell r="D129" t="str">
            <v>13080000000</v>
          </cell>
          <cell r="E129" t="str">
            <v>Deudores por Productos Financieros</v>
          </cell>
          <cell r="F129">
            <v>1069118932</v>
          </cell>
          <cell r="G129">
            <v>18503.66</v>
          </cell>
          <cell r="H129">
            <v>135926592</v>
          </cell>
          <cell r="I129">
            <v>1205045524</v>
          </cell>
        </row>
        <row r="130">
          <cell r="D130" t="str">
            <v>13080161000</v>
          </cell>
          <cell r="E130" t="str">
            <v>Deudores por Productos Financieros - Colocaciones</v>
          </cell>
          <cell r="F130">
            <v>1069118932</v>
          </cell>
          <cell r="G130">
            <v>18503.66</v>
          </cell>
          <cell r="H130">
            <v>135926592</v>
          </cell>
          <cell r="I130">
            <v>1205045524</v>
          </cell>
        </row>
        <row r="131">
          <cell r="D131" t="str">
            <v>13080161082</v>
          </cell>
          <cell r="E131" t="str">
            <v>Productos Financieros Documentados - Residentes</v>
          </cell>
          <cell r="F131">
            <v>4533358087</v>
          </cell>
          <cell r="G131">
            <v>90875.92</v>
          </cell>
          <cell r="H131">
            <v>667568148</v>
          </cell>
          <cell r="I131">
            <v>5200926235</v>
          </cell>
        </row>
        <row r="132">
          <cell r="D132" t="str">
            <v>13080161082</v>
          </cell>
          <cell r="E132" t="str">
            <v>Productos Financieros Documentados - Residentes</v>
          </cell>
          <cell r="F132">
            <v>0</v>
          </cell>
          <cell r="G132">
            <v>90875.92</v>
          </cell>
          <cell r="H132">
            <v>667568148</v>
          </cell>
          <cell r="I132">
            <v>667568148</v>
          </cell>
        </row>
        <row r="133">
          <cell r="D133" t="str">
            <v>13080161082</v>
          </cell>
          <cell r="E133" t="str">
            <v>Productos Financieros Documentados - Residentes</v>
          </cell>
          <cell r="F133">
            <v>0</v>
          </cell>
          <cell r="G133">
            <v>3825.62</v>
          </cell>
          <cell r="H133">
            <v>28102737</v>
          </cell>
          <cell r="I133">
            <v>28102737</v>
          </cell>
        </row>
        <row r="134">
          <cell r="D134" t="str">
            <v>13080161082</v>
          </cell>
          <cell r="E134" t="str">
            <v>Productos Financieros Documentados - Residentes</v>
          </cell>
          <cell r="F134">
            <v>0</v>
          </cell>
          <cell r="G134">
            <v>16986.3</v>
          </cell>
          <cell r="H134">
            <v>124780171</v>
          </cell>
          <cell r="I134">
            <v>124780171</v>
          </cell>
        </row>
        <row r="135">
          <cell r="D135" t="str">
            <v>13080161082</v>
          </cell>
          <cell r="E135" t="str">
            <v>Productos Financieros Documentados - Residentes</v>
          </cell>
          <cell r="F135">
            <v>0</v>
          </cell>
          <cell r="G135">
            <v>70064</v>
          </cell>
          <cell r="H135">
            <v>514685240</v>
          </cell>
          <cell r="I135">
            <v>514685240</v>
          </cell>
        </row>
        <row r="136">
          <cell r="D136" t="str">
            <v>13080161082</v>
          </cell>
          <cell r="E136" t="str">
            <v>Productos Financieros Documentados - Residentes</v>
          </cell>
          <cell r="F136">
            <v>4533358087</v>
          </cell>
          <cell r="G136">
            <v>0</v>
          </cell>
          <cell r="H136">
            <v>0</v>
          </cell>
          <cell r="I136">
            <v>4533358087</v>
          </cell>
        </row>
        <row r="137">
          <cell r="D137" t="str">
            <v>13080161082</v>
          </cell>
          <cell r="E137" t="str">
            <v>Productos Financieros Documentados - Residentes</v>
          </cell>
          <cell r="F137">
            <v>51900687</v>
          </cell>
          <cell r="G137">
            <v>0</v>
          </cell>
          <cell r="H137">
            <v>0</v>
          </cell>
          <cell r="I137">
            <v>51900687</v>
          </cell>
        </row>
        <row r="138">
          <cell r="D138" t="str">
            <v>13080161082</v>
          </cell>
          <cell r="E138" t="str">
            <v>Productos Financieros Documentados - Residentes</v>
          </cell>
          <cell r="F138">
            <v>997926335</v>
          </cell>
          <cell r="G138">
            <v>0</v>
          </cell>
          <cell r="H138">
            <v>0</v>
          </cell>
          <cell r="I138">
            <v>997926335</v>
          </cell>
        </row>
        <row r="139">
          <cell r="D139" t="str">
            <v>13080161082</v>
          </cell>
          <cell r="E139" t="str">
            <v>Productos Financieros Documentados - Residentes</v>
          </cell>
          <cell r="F139">
            <v>2583793103</v>
          </cell>
          <cell r="G139">
            <v>0</v>
          </cell>
          <cell r="H139">
            <v>0</v>
          </cell>
          <cell r="I139">
            <v>2583793103</v>
          </cell>
        </row>
        <row r="140">
          <cell r="D140" t="str">
            <v>13080161082</v>
          </cell>
          <cell r="E140" t="str">
            <v>Productos Financieros Documentados - Residentes</v>
          </cell>
          <cell r="F140">
            <v>899737962</v>
          </cell>
          <cell r="G140">
            <v>0</v>
          </cell>
          <cell r="H140">
            <v>0</v>
          </cell>
          <cell r="I140">
            <v>899737962</v>
          </cell>
        </row>
        <row r="141">
          <cell r="D141" t="str">
            <v>13080161094</v>
          </cell>
          <cell r="E141" t="str">
            <v>(Productos Financieros Documentados a Devengar - Residentes)</v>
          </cell>
          <cell r="F141">
            <v>-3464239155</v>
          </cell>
          <cell r="G141">
            <v>-72372.259999999995</v>
          </cell>
          <cell r="H141">
            <v>-531641556</v>
          </cell>
          <cell r="I141">
            <v>-3995880711</v>
          </cell>
        </row>
        <row r="142">
          <cell r="D142" t="str">
            <v>13080161094</v>
          </cell>
          <cell r="E142" t="str">
            <v>(Productos Financieros Documentados a Devengar - Residentes)</v>
          </cell>
          <cell r="F142">
            <v>0</v>
          </cell>
          <cell r="G142">
            <v>-72372.259999999995</v>
          </cell>
          <cell r="H142">
            <v>-531641556</v>
          </cell>
          <cell r="I142">
            <v>-531641556</v>
          </cell>
        </row>
        <row r="143">
          <cell r="D143" t="str">
            <v>13080161094</v>
          </cell>
          <cell r="E143" t="str">
            <v>(Productos Financieros Documentados a Devengar - Residentes)</v>
          </cell>
          <cell r="F143">
            <v>0</v>
          </cell>
          <cell r="G143">
            <v>-1626.99</v>
          </cell>
          <cell r="H143">
            <v>-11951755</v>
          </cell>
          <cell r="I143">
            <v>-11951755</v>
          </cell>
        </row>
        <row r="144">
          <cell r="D144" t="str">
            <v>13080161094</v>
          </cell>
          <cell r="E144" t="str">
            <v>(Productos Financieros Documentados a Devengar - Residentes)</v>
          </cell>
          <cell r="F144">
            <v>0</v>
          </cell>
          <cell r="G144">
            <v>-12060.27</v>
          </cell>
          <cell r="H144">
            <v>-88593899</v>
          </cell>
          <cell r="I144">
            <v>-88593899</v>
          </cell>
        </row>
        <row r="145">
          <cell r="D145" t="str">
            <v>13080161094</v>
          </cell>
          <cell r="E145" t="str">
            <v>(Productos Financieros Documentados a Devengar - Residentes)</v>
          </cell>
          <cell r="F145">
            <v>0</v>
          </cell>
          <cell r="G145">
            <v>-58685</v>
          </cell>
          <cell r="H145">
            <v>-431095902</v>
          </cell>
          <cell r="I145">
            <v>-431095902</v>
          </cell>
        </row>
        <row r="146">
          <cell r="D146" t="str">
            <v>13080161094</v>
          </cell>
          <cell r="E146" t="str">
            <v>(Productos Financieros Documentados a Devengar - Residentes)</v>
          </cell>
          <cell r="F146">
            <v>-3464239155</v>
          </cell>
          <cell r="G146">
            <v>0</v>
          </cell>
          <cell r="H146">
            <v>0</v>
          </cell>
          <cell r="I146">
            <v>-3464239155</v>
          </cell>
        </row>
        <row r="147">
          <cell r="D147" t="str">
            <v>13080161094</v>
          </cell>
          <cell r="E147" t="str">
            <v>(Productos Financieros Documentados a Devengar - Residentes)</v>
          </cell>
          <cell r="F147">
            <v>-9123029</v>
          </cell>
          <cell r="G147">
            <v>0</v>
          </cell>
          <cell r="H147">
            <v>0</v>
          </cell>
          <cell r="I147">
            <v>-9123029</v>
          </cell>
        </row>
        <row r="148">
          <cell r="D148" t="str">
            <v>13080161094</v>
          </cell>
          <cell r="E148" t="str">
            <v>(Productos Financieros Documentados a Devengar - Residentes)</v>
          </cell>
          <cell r="F148">
            <v>-791165795</v>
          </cell>
          <cell r="G148">
            <v>0</v>
          </cell>
          <cell r="H148">
            <v>0</v>
          </cell>
          <cell r="I148">
            <v>-791165795</v>
          </cell>
        </row>
        <row r="149">
          <cell r="D149" t="str">
            <v>13080161094</v>
          </cell>
          <cell r="E149" t="str">
            <v>(Productos Financieros Documentados a Devengar - Residentes)</v>
          </cell>
          <cell r="F149">
            <v>-1894766711</v>
          </cell>
          <cell r="G149">
            <v>0</v>
          </cell>
          <cell r="H149">
            <v>0</v>
          </cell>
          <cell r="I149">
            <v>-1894766711</v>
          </cell>
        </row>
        <row r="150">
          <cell r="D150" t="str">
            <v>13080161094</v>
          </cell>
          <cell r="E150" t="str">
            <v>(Productos Financieros Documentados a Devengar - Residentes)</v>
          </cell>
          <cell r="F150">
            <v>-769183620</v>
          </cell>
          <cell r="G150">
            <v>0</v>
          </cell>
          <cell r="H150">
            <v>0</v>
          </cell>
          <cell r="I150">
            <v>-769183620</v>
          </cell>
        </row>
        <row r="151">
          <cell r="D151" t="str">
            <v>14000000000</v>
          </cell>
          <cell r="E151" t="str">
            <v xml:space="preserve">Creditos Vigentes por Intermediacion Financiera - Sector No </v>
          </cell>
          <cell r="F151">
            <v>1092981126954</v>
          </cell>
          <cell r="G151">
            <v>94447117.430000007</v>
          </cell>
          <cell r="H151">
            <v>693801913341</v>
          </cell>
          <cell r="I151">
            <v>1786783040295</v>
          </cell>
        </row>
        <row r="152">
          <cell r="D152" t="str">
            <v>14010000000</v>
          </cell>
          <cell r="E152" t="str">
            <v>Prestamos</v>
          </cell>
          <cell r="F152">
            <v>1038885026124</v>
          </cell>
          <cell r="G152">
            <v>93146169.120000005</v>
          </cell>
          <cell r="H152">
            <v>684245238119</v>
          </cell>
          <cell r="I152">
            <v>1723130264243</v>
          </cell>
        </row>
        <row r="153">
          <cell r="D153" t="str">
            <v>14010169000</v>
          </cell>
          <cell r="E153" t="str">
            <v>Prestamos a Plazo Fijo No Reajustables</v>
          </cell>
          <cell r="F153">
            <v>251817911844</v>
          </cell>
          <cell r="G153">
            <v>30069940.420000002</v>
          </cell>
          <cell r="H153">
            <v>220891677427</v>
          </cell>
          <cell r="I153">
            <v>472709589271</v>
          </cell>
        </row>
        <row r="154">
          <cell r="D154" t="str">
            <v>14010169002</v>
          </cell>
          <cell r="E154" t="str">
            <v>Residentes</v>
          </cell>
          <cell r="F154">
            <v>139807500977</v>
          </cell>
          <cell r="G154">
            <v>15855607.939999999</v>
          </cell>
          <cell r="H154">
            <v>116474186034</v>
          </cell>
          <cell r="I154">
            <v>256281687011</v>
          </cell>
        </row>
        <row r="155">
          <cell r="D155" t="str">
            <v>14010169002</v>
          </cell>
          <cell r="E155" t="str">
            <v>Ppf. No Reaj. Resid.  &lt;  de  90  Dias</v>
          </cell>
          <cell r="F155">
            <v>0</v>
          </cell>
          <cell r="G155">
            <v>68679.62</v>
          </cell>
          <cell r="H155">
            <v>504515681</v>
          </cell>
          <cell r="I155">
            <v>504515681</v>
          </cell>
        </row>
        <row r="156">
          <cell r="D156" t="str">
            <v>14010169002</v>
          </cell>
          <cell r="E156" t="str">
            <v>Ppf. No Reaj. Resid.  &lt;  de  180  Dias</v>
          </cell>
          <cell r="F156">
            <v>0</v>
          </cell>
          <cell r="G156">
            <v>350602.44</v>
          </cell>
          <cell r="H156">
            <v>2575500982</v>
          </cell>
          <cell r="I156">
            <v>2575500982</v>
          </cell>
        </row>
        <row r="157">
          <cell r="D157" t="str">
            <v>14010169002</v>
          </cell>
          <cell r="E157" t="str">
            <v>Ppf. No Reaj. Resid.  &lt;  de  1  Aðo</v>
          </cell>
          <cell r="F157">
            <v>0</v>
          </cell>
          <cell r="G157">
            <v>13890136.880000001</v>
          </cell>
          <cell r="H157">
            <v>102035973211</v>
          </cell>
          <cell r="I157">
            <v>102035973211</v>
          </cell>
        </row>
        <row r="158">
          <cell r="D158" t="str">
            <v>14010169002</v>
          </cell>
          <cell r="E158" t="str">
            <v>Ppf. No Reaj. Resid.  &lt;  de  3  Aðos</v>
          </cell>
          <cell r="F158">
            <v>0</v>
          </cell>
          <cell r="G158">
            <v>1546189</v>
          </cell>
          <cell r="H158">
            <v>11358196160</v>
          </cell>
          <cell r="I158">
            <v>11358196160</v>
          </cell>
        </row>
        <row r="159">
          <cell r="D159" t="str">
            <v>14010169002</v>
          </cell>
          <cell r="E159" t="str">
            <v>Ppf. No Reaj. Resid.  &lt;  de  30  Dias</v>
          </cell>
          <cell r="F159">
            <v>5545868</v>
          </cell>
          <cell r="G159">
            <v>0</v>
          </cell>
          <cell r="H159">
            <v>0</v>
          </cell>
          <cell r="I159">
            <v>5545868</v>
          </cell>
        </row>
        <row r="160">
          <cell r="D160" t="str">
            <v>14010169002</v>
          </cell>
          <cell r="E160" t="str">
            <v>Ppf. No Reaj. Resid.  &lt;  de  60  Dias</v>
          </cell>
          <cell r="F160">
            <v>325597083</v>
          </cell>
          <cell r="G160">
            <v>0</v>
          </cell>
          <cell r="H160">
            <v>0</v>
          </cell>
          <cell r="I160">
            <v>325597083</v>
          </cell>
        </row>
        <row r="161">
          <cell r="D161" t="str">
            <v>14010169002</v>
          </cell>
          <cell r="E161" t="str">
            <v>Ppf. No Reaj. Resid.  &lt;  de  90  Dias</v>
          </cell>
          <cell r="F161">
            <v>602809691</v>
          </cell>
          <cell r="G161">
            <v>0</v>
          </cell>
          <cell r="H161">
            <v>0</v>
          </cell>
          <cell r="I161">
            <v>602809691</v>
          </cell>
        </row>
        <row r="162">
          <cell r="D162" t="str">
            <v>14010169002</v>
          </cell>
          <cell r="E162" t="str">
            <v>Ppf. No Reaj. Resid.  &lt;  de  180  Dias</v>
          </cell>
          <cell r="F162">
            <v>44498015826</v>
          </cell>
          <cell r="G162">
            <v>0</v>
          </cell>
          <cell r="H162">
            <v>0</v>
          </cell>
          <cell r="I162">
            <v>44498015826</v>
          </cell>
        </row>
        <row r="163">
          <cell r="D163" t="str">
            <v>14010169002</v>
          </cell>
          <cell r="E163" t="str">
            <v>Ppf. No Reaj. Resid.  &lt;  de  1  Aðo</v>
          </cell>
          <cell r="F163">
            <v>80210013112</v>
          </cell>
          <cell r="G163">
            <v>0</v>
          </cell>
          <cell r="H163">
            <v>0</v>
          </cell>
          <cell r="I163">
            <v>80210013112</v>
          </cell>
        </row>
        <row r="164">
          <cell r="D164" t="str">
            <v>14010169002</v>
          </cell>
          <cell r="E164" t="str">
            <v>Ppf. No Reaj. Resid.  &lt;  de  3  Aðos</v>
          </cell>
          <cell r="F164">
            <v>14165519397</v>
          </cell>
          <cell r="G164">
            <v>0</v>
          </cell>
          <cell r="H164">
            <v>0</v>
          </cell>
          <cell r="I164">
            <v>14165519397</v>
          </cell>
        </row>
        <row r="165">
          <cell r="D165" t="str">
            <v>14010169004</v>
          </cell>
          <cell r="E165" t="str">
            <v>Prestamos Renovados</v>
          </cell>
          <cell r="F165">
            <v>106318908036</v>
          </cell>
          <cell r="G165">
            <v>8780257.7699999996</v>
          </cell>
          <cell r="H165">
            <v>64499158959</v>
          </cell>
          <cell r="I165">
            <v>170818066995</v>
          </cell>
        </row>
        <row r="166">
          <cell r="D166" t="str">
            <v>14010169004</v>
          </cell>
          <cell r="E166" t="str">
            <v>Prestamos Renovados Residentes</v>
          </cell>
          <cell r="F166">
            <v>0</v>
          </cell>
          <cell r="G166">
            <v>2640440</v>
          </cell>
          <cell r="H166">
            <v>19396487409</v>
          </cell>
          <cell r="I166">
            <v>19396487409</v>
          </cell>
        </row>
        <row r="167">
          <cell r="D167" t="str">
            <v>14010169004</v>
          </cell>
          <cell r="E167" t="str">
            <v>Prestamos Renovados Residentes</v>
          </cell>
          <cell r="F167">
            <v>0</v>
          </cell>
          <cell r="G167">
            <v>18427.990000000002</v>
          </cell>
          <cell r="H167">
            <v>135370725</v>
          </cell>
          <cell r="I167">
            <v>135370725</v>
          </cell>
        </row>
        <row r="168">
          <cell r="D168" t="str">
            <v>14010169004</v>
          </cell>
          <cell r="E168" t="str">
            <v>Prestamos Renovados Residentes</v>
          </cell>
          <cell r="F168">
            <v>0</v>
          </cell>
          <cell r="G168">
            <v>6074273.7000000002</v>
          </cell>
          <cell r="H168">
            <v>44621189399</v>
          </cell>
          <cell r="I168">
            <v>44621189399</v>
          </cell>
        </row>
        <row r="169">
          <cell r="D169" t="str">
            <v>14010169004</v>
          </cell>
          <cell r="E169" t="str">
            <v>Prestamos Renovados Residentes</v>
          </cell>
          <cell r="F169">
            <v>0</v>
          </cell>
          <cell r="G169">
            <v>47116.08</v>
          </cell>
          <cell r="H169">
            <v>346111426</v>
          </cell>
          <cell r="I169">
            <v>346111426</v>
          </cell>
        </row>
        <row r="170">
          <cell r="D170" t="str">
            <v>14010169004</v>
          </cell>
          <cell r="E170" t="str">
            <v>Prestamos Renovados</v>
          </cell>
          <cell r="F170">
            <v>106318908036</v>
          </cell>
          <cell r="G170">
            <v>0</v>
          </cell>
          <cell r="H170">
            <v>0</v>
          </cell>
          <cell r="I170">
            <v>106318908036</v>
          </cell>
        </row>
        <row r="171">
          <cell r="D171" t="str">
            <v>14010169004</v>
          </cell>
          <cell r="E171" t="str">
            <v>Prestamos Renovados &lt; 90 Dias</v>
          </cell>
          <cell r="F171">
            <v>3551519</v>
          </cell>
          <cell r="G171">
            <v>0</v>
          </cell>
          <cell r="H171">
            <v>0</v>
          </cell>
          <cell r="I171">
            <v>3551519</v>
          </cell>
        </row>
        <row r="172">
          <cell r="D172" t="str">
            <v>14010169004</v>
          </cell>
          <cell r="E172" t="str">
            <v>Prestamos Renovados &lt; de 180 Dias</v>
          </cell>
          <cell r="F172">
            <v>6460512976</v>
          </cell>
          <cell r="G172">
            <v>0</v>
          </cell>
          <cell r="H172">
            <v>0</v>
          </cell>
          <cell r="I172">
            <v>6460512976</v>
          </cell>
        </row>
        <row r="173">
          <cell r="D173" t="str">
            <v>14010169004</v>
          </cell>
          <cell r="E173" t="str">
            <v>Prestamos Renovados &lt; 1 Año</v>
          </cell>
          <cell r="F173">
            <v>43963925750</v>
          </cell>
          <cell r="G173">
            <v>0</v>
          </cell>
          <cell r="H173">
            <v>0</v>
          </cell>
          <cell r="I173">
            <v>43963925750</v>
          </cell>
        </row>
        <row r="174">
          <cell r="D174" t="str">
            <v>14010169004</v>
          </cell>
          <cell r="E174" t="str">
            <v>Prestamos Renovados &lt; 3 Años</v>
          </cell>
          <cell r="F174">
            <v>55890917791</v>
          </cell>
          <cell r="G174">
            <v>0</v>
          </cell>
          <cell r="H174">
            <v>0</v>
          </cell>
          <cell r="I174">
            <v>55890917791</v>
          </cell>
        </row>
        <row r="175">
          <cell r="D175" t="str">
            <v>14010169006</v>
          </cell>
          <cell r="E175" t="str">
            <v>Prestamos Refinanciados</v>
          </cell>
          <cell r="F175">
            <v>3185168838</v>
          </cell>
          <cell r="G175">
            <v>1115328.99</v>
          </cell>
          <cell r="H175">
            <v>8193128687</v>
          </cell>
          <cell r="I175">
            <v>11378297525</v>
          </cell>
        </row>
        <row r="176">
          <cell r="D176" t="str">
            <v>14010169006</v>
          </cell>
          <cell r="E176" t="str">
            <v>Prestamos Refinanciados Residentes</v>
          </cell>
          <cell r="F176">
            <v>0</v>
          </cell>
          <cell r="G176">
            <v>1115328.99</v>
          </cell>
          <cell r="H176">
            <v>8193128687</v>
          </cell>
          <cell r="I176">
            <v>8193128687</v>
          </cell>
        </row>
        <row r="177">
          <cell r="D177" t="str">
            <v>14010169006</v>
          </cell>
          <cell r="E177" t="str">
            <v>Creditos Refinanciados</v>
          </cell>
          <cell r="F177">
            <v>3185168838</v>
          </cell>
          <cell r="G177">
            <v>0</v>
          </cell>
          <cell r="H177">
            <v>0</v>
          </cell>
          <cell r="I177">
            <v>3185168838</v>
          </cell>
        </row>
        <row r="178">
          <cell r="D178" t="str">
            <v>14010169006</v>
          </cell>
          <cell r="E178" t="str">
            <v>Prestamos Refinanciados Residentes</v>
          </cell>
          <cell r="F178">
            <v>57245416</v>
          </cell>
          <cell r="G178">
            <v>0</v>
          </cell>
          <cell r="H178">
            <v>0</v>
          </cell>
          <cell r="I178">
            <v>57245416</v>
          </cell>
        </row>
        <row r="179">
          <cell r="D179" t="str">
            <v>14010169006</v>
          </cell>
          <cell r="E179" t="str">
            <v>Prestamos Refinanciados Residentes</v>
          </cell>
          <cell r="F179">
            <v>3127923422</v>
          </cell>
          <cell r="G179">
            <v>0</v>
          </cell>
          <cell r="H179">
            <v>0</v>
          </cell>
          <cell r="I179">
            <v>3127923422</v>
          </cell>
        </row>
        <row r="180">
          <cell r="D180" t="str">
            <v>14010169008</v>
          </cell>
          <cell r="E180" t="str">
            <v>Prestamos Reestructurados</v>
          </cell>
          <cell r="F180">
            <v>2506333993</v>
          </cell>
          <cell r="G180">
            <v>4318745.72</v>
          </cell>
          <cell r="H180">
            <v>31725203747</v>
          </cell>
          <cell r="I180">
            <v>34231537740</v>
          </cell>
        </row>
        <row r="181">
          <cell r="D181" t="str">
            <v>14010169008</v>
          </cell>
          <cell r="E181" t="str">
            <v>Prestamos Reestructurados Residentes</v>
          </cell>
          <cell r="F181">
            <v>0</v>
          </cell>
          <cell r="G181">
            <v>4318745.72</v>
          </cell>
          <cell r="H181">
            <v>31725203747</v>
          </cell>
          <cell r="I181">
            <v>31725203747</v>
          </cell>
        </row>
        <row r="182">
          <cell r="D182" t="str">
            <v>14010169008</v>
          </cell>
          <cell r="E182" t="str">
            <v>Creditos Reestructurados</v>
          </cell>
          <cell r="F182">
            <v>2506333993</v>
          </cell>
          <cell r="G182">
            <v>0</v>
          </cell>
          <cell r="H182">
            <v>0</v>
          </cell>
          <cell r="I182">
            <v>2506333993</v>
          </cell>
        </row>
        <row r="183">
          <cell r="D183" t="str">
            <v>14010169008</v>
          </cell>
          <cell r="E183" t="str">
            <v>Prestamos Reestructutados Residentes</v>
          </cell>
          <cell r="F183">
            <v>2490759880</v>
          </cell>
          <cell r="G183">
            <v>0</v>
          </cell>
          <cell r="H183">
            <v>0</v>
          </cell>
          <cell r="I183">
            <v>2490759880</v>
          </cell>
        </row>
        <row r="184">
          <cell r="D184" t="str">
            <v>14010169008</v>
          </cell>
          <cell r="E184" t="str">
            <v>Prestamos Reestructurados Residentes</v>
          </cell>
          <cell r="F184">
            <v>15574113</v>
          </cell>
          <cell r="G184">
            <v>0</v>
          </cell>
          <cell r="H184">
            <v>0</v>
          </cell>
          <cell r="I184">
            <v>15574113</v>
          </cell>
        </row>
        <row r="185">
          <cell r="D185" t="str">
            <v>14010173000</v>
          </cell>
          <cell r="E185" t="str">
            <v>Prestamos Amortizables No Reajustables</v>
          </cell>
          <cell r="F185">
            <v>567275740763</v>
          </cell>
          <cell r="G185">
            <v>58996777.850000001</v>
          </cell>
          <cell r="H185">
            <v>433386200311</v>
          </cell>
          <cell r="I185">
            <v>1000661941074</v>
          </cell>
        </row>
        <row r="186">
          <cell r="D186" t="str">
            <v>14010173002</v>
          </cell>
          <cell r="E186" t="str">
            <v>Residentes</v>
          </cell>
          <cell r="F186">
            <v>505776922888</v>
          </cell>
          <cell r="G186">
            <v>44267734.670000002</v>
          </cell>
          <cell r="H186">
            <v>325187680144</v>
          </cell>
          <cell r="I186">
            <v>830964603032</v>
          </cell>
        </row>
        <row r="187">
          <cell r="D187" t="str">
            <v>14010173002</v>
          </cell>
          <cell r="E187" t="str">
            <v>Pa. No Reaj. Resid.  &lt;  de  180  Dias</v>
          </cell>
          <cell r="F187">
            <v>0</v>
          </cell>
          <cell r="G187">
            <v>334463.53000000003</v>
          </cell>
          <cell r="H187">
            <v>2456945679</v>
          </cell>
          <cell r="I187">
            <v>2456945679</v>
          </cell>
        </row>
        <row r="188">
          <cell r="D188" t="str">
            <v>14010173002</v>
          </cell>
          <cell r="E188" t="str">
            <v>Pa. No Reaj. Resid.  &lt;  de  1  Aðo</v>
          </cell>
          <cell r="F188">
            <v>0</v>
          </cell>
          <cell r="G188">
            <v>5117179.2699999996</v>
          </cell>
          <cell r="H188">
            <v>37590440715</v>
          </cell>
          <cell r="I188">
            <v>37590440715</v>
          </cell>
        </row>
        <row r="189">
          <cell r="D189" t="str">
            <v>14010173002</v>
          </cell>
          <cell r="E189" t="str">
            <v>Pa. No Reaj. Resid.  &lt;  de  3  Aðos</v>
          </cell>
          <cell r="F189">
            <v>0</v>
          </cell>
          <cell r="G189">
            <v>7436780.3499999996</v>
          </cell>
          <cell r="H189">
            <v>54630067876</v>
          </cell>
          <cell r="I189">
            <v>54630067876</v>
          </cell>
        </row>
        <row r="190">
          <cell r="D190" t="str">
            <v>14010173002</v>
          </cell>
          <cell r="E190" t="str">
            <v>Pa. No Reaj. Resid.  &gt;  de  3  Aðos</v>
          </cell>
          <cell r="F190">
            <v>0</v>
          </cell>
          <cell r="G190">
            <v>31379311.52</v>
          </cell>
          <cell r="H190">
            <v>230510225874</v>
          </cell>
          <cell r="I190">
            <v>230510225874</v>
          </cell>
        </row>
        <row r="191">
          <cell r="D191" t="str">
            <v>14010173002</v>
          </cell>
          <cell r="E191" t="str">
            <v>Residentes</v>
          </cell>
          <cell r="F191">
            <v>505776922888</v>
          </cell>
          <cell r="G191">
            <v>0</v>
          </cell>
          <cell r="H191">
            <v>0</v>
          </cell>
          <cell r="I191">
            <v>505776922888</v>
          </cell>
        </row>
        <row r="192">
          <cell r="D192" t="str">
            <v>14010173002</v>
          </cell>
          <cell r="E192" t="str">
            <v>Pa. No Reaj. Resid.  &lt;  de  90  Dias</v>
          </cell>
          <cell r="F192">
            <v>118637193</v>
          </cell>
          <cell r="G192">
            <v>0</v>
          </cell>
          <cell r="H192">
            <v>0</v>
          </cell>
          <cell r="I192">
            <v>118637193</v>
          </cell>
        </row>
        <row r="193">
          <cell r="D193" t="str">
            <v>14010173002</v>
          </cell>
          <cell r="E193" t="str">
            <v>Pa. No Reaj. Resid.  &lt;  de  180  Dias</v>
          </cell>
          <cell r="F193">
            <v>1271878858</v>
          </cell>
          <cell r="G193">
            <v>0</v>
          </cell>
          <cell r="H193">
            <v>0</v>
          </cell>
          <cell r="I193">
            <v>1271878858</v>
          </cell>
        </row>
        <row r="194">
          <cell r="D194" t="str">
            <v>14010173002</v>
          </cell>
          <cell r="E194" t="str">
            <v>Pa. No Reaj. Resid.  &lt;  de  1  Aðo</v>
          </cell>
          <cell r="F194">
            <v>44829561026</v>
          </cell>
          <cell r="G194">
            <v>0</v>
          </cell>
          <cell r="H194">
            <v>0</v>
          </cell>
          <cell r="I194">
            <v>44829561026</v>
          </cell>
        </row>
        <row r="195">
          <cell r="D195" t="str">
            <v>14010173002</v>
          </cell>
          <cell r="E195" t="str">
            <v>Pa. No Reaj. Resid.  &lt;  de  3  Aðos</v>
          </cell>
          <cell r="F195">
            <v>222314276476</v>
          </cell>
          <cell r="G195">
            <v>0</v>
          </cell>
          <cell r="H195">
            <v>0</v>
          </cell>
          <cell r="I195">
            <v>222314276476</v>
          </cell>
        </row>
        <row r="196">
          <cell r="D196" t="str">
            <v>14010173002</v>
          </cell>
          <cell r="E196" t="str">
            <v>Pa. No Reaj. Resid.  &gt;  de  3  Aðos</v>
          </cell>
          <cell r="F196">
            <v>237242569335</v>
          </cell>
          <cell r="G196">
            <v>0</v>
          </cell>
          <cell r="H196">
            <v>0</v>
          </cell>
          <cell r="I196">
            <v>237242569335</v>
          </cell>
        </row>
        <row r="197">
          <cell r="D197" t="str">
            <v>14010173004</v>
          </cell>
          <cell r="E197" t="str">
            <v>Prestamos Al Personal</v>
          </cell>
          <cell r="F197">
            <v>1485175899</v>
          </cell>
          <cell r="G197">
            <v>0</v>
          </cell>
          <cell r="H197">
            <v>0</v>
          </cell>
          <cell r="I197">
            <v>1485175899</v>
          </cell>
        </row>
        <row r="198">
          <cell r="D198" t="str">
            <v>14010173004</v>
          </cell>
          <cell r="E198" t="str">
            <v>Prestamos Al Personal</v>
          </cell>
          <cell r="F198">
            <v>1485175899</v>
          </cell>
          <cell r="G198">
            <v>0</v>
          </cell>
          <cell r="H198">
            <v>0</v>
          </cell>
          <cell r="I198">
            <v>1485175899</v>
          </cell>
        </row>
        <row r="199">
          <cell r="D199" t="str">
            <v>14010173004</v>
          </cell>
          <cell r="E199" t="str">
            <v>Prestamos Al Personal</v>
          </cell>
          <cell r="F199">
            <v>147049633</v>
          </cell>
          <cell r="G199">
            <v>0</v>
          </cell>
          <cell r="H199">
            <v>0</v>
          </cell>
          <cell r="I199">
            <v>147049633</v>
          </cell>
        </row>
        <row r="200">
          <cell r="D200" t="str">
            <v>14010173004</v>
          </cell>
          <cell r="E200" t="str">
            <v>Prestamos Al Personal</v>
          </cell>
          <cell r="F200">
            <v>97188126</v>
          </cell>
          <cell r="G200">
            <v>0</v>
          </cell>
          <cell r="H200">
            <v>0</v>
          </cell>
          <cell r="I200">
            <v>97188126</v>
          </cell>
        </row>
        <row r="201">
          <cell r="D201" t="str">
            <v>14010173004</v>
          </cell>
          <cell r="E201" t="str">
            <v>Prestamos Al Personal</v>
          </cell>
          <cell r="F201">
            <v>1240938140</v>
          </cell>
          <cell r="G201">
            <v>0</v>
          </cell>
          <cell r="H201">
            <v>0</v>
          </cell>
          <cell r="I201">
            <v>1240938140</v>
          </cell>
        </row>
        <row r="202">
          <cell r="D202" t="str">
            <v>14010173006</v>
          </cell>
          <cell r="E202" t="str">
            <v>Creditos Renovados</v>
          </cell>
          <cell r="F202">
            <v>33871386542</v>
          </cell>
          <cell r="G202">
            <v>6909665.3700000001</v>
          </cell>
          <cell r="H202">
            <v>50757918131</v>
          </cell>
          <cell r="I202">
            <v>84629304673</v>
          </cell>
        </row>
        <row r="203">
          <cell r="D203" t="str">
            <v>14010173006</v>
          </cell>
          <cell r="E203" t="str">
            <v>Prestamos Renovados &lt; de 1 Aðo</v>
          </cell>
          <cell r="F203">
            <v>0</v>
          </cell>
          <cell r="G203">
            <v>564627.19999999995</v>
          </cell>
          <cell r="H203">
            <v>4147711888</v>
          </cell>
          <cell r="I203">
            <v>4147711888</v>
          </cell>
        </row>
        <row r="204">
          <cell r="D204" t="str">
            <v>14010173006</v>
          </cell>
          <cell r="E204" t="str">
            <v>Prestamos Renovados &lt; de 3 Aðos</v>
          </cell>
          <cell r="F204">
            <v>0</v>
          </cell>
          <cell r="G204">
            <v>5833673.7800000003</v>
          </cell>
          <cell r="H204">
            <v>42853759229</v>
          </cell>
          <cell r="I204">
            <v>42853759229</v>
          </cell>
        </row>
        <row r="205">
          <cell r="D205" t="str">
            <v>14010173006</v>
          </cell>
          <cell r="E205" t="str">
            <v>Prestamos Renovados &gt; de 3 Aðos</v>
          </cell>
          <cell r="F205">
            <v>0</v>
          </cell>
          <cell r="G205">
            <v>511364.39</v>
          </cell>
          <cell r="H205">
            <v>3756447014</v>
          </cell>
          <cell r="I205">
            <v>3756447014</v>
          </cell>
        </row>
        <row r="206">
          <cell r="D206" t="str">
            <v>14010173006</v>
          </cell>
          <cell r="E206" t="str">
            <v>Creditos Renovados</v>
          </cell>
          <cell r="F206">
            <v>33871386542</v>
          </cell>
          <cell r="G206">
            <v>0</v>
          </cell>
          <cell r="H206">
            <v>0</v>
          </cell>
          <cell r="I206">
            <v>33871386542</v>
          </cell>
        </row>
        <row r="207">
          <cell r="D207" t="str">
            <v>14010173006</v>
          </cell>
          <cell r="E207" t="str">
            <v>Prestamos Renovados &lt; de 1 Aðo</v>
          </cell>
          <cell r="F207">
            <v>8917270254</v>
          </cell>
          <cell r="G207">
            <v>0</v>
          </cell>
          <cell r="H207">
            <v>0</v>
          </cell>
          <cell r="I207">
            <v>8917270254</v>
          </cell>
        </row>
        <row r="208">
          <cell r="D208" t="str">
            <v>14010173006</v>
          </cell>
          <cell r="E208" t="str">
            <v>Prestamos Renovados &lt; de 3 Aðos</v>
          </cell>
          <cell r="F208">
            <v>21139881946</v>
          </cell>
          <cell r="G208">
            <v>0</v>
          </cell>
          <cell r="H208">
            <v>0</v>
          </cell>
          <cell r="I208">
            <v>21139881946</v>
          </cell>
        </row>
        <row r="209">
          <cell r="D209" t="str">
            <v>14010173006</v>
          </cell>
          <cell r="E209" t="str">
            <v>Prestamos Renovados &gt; de 3 Aðos</v>
          </cell>
          <cell r="F209">
            <v>3814234342</v>
          </cell>
          <cell r="G209">
            <v>0</v>
          </cell>
          <cell r="H209">
            <v>0</v>
          </cell>
          <cell r="I209">
            <v>3814234342</v>
          </cell>
        </row>
        <row r="210">
          <cell r="D210" t="str">
            <v>14010173008</v>
          </cell>
          <cell r="E210" t="str">
            <v>Creditos Refinanciados</v>
          </cell>
          <cell r="F210">
            <v>1537013097</v>
          </cell>
          <cell r="G210">
            <v>47561.93</v>
          </cell>
          <cell r="H210">
            <v>349386609</v>
          </cell>
          <cell r="I210">
            <v>1886399706</v>
          </cell>
        </row>
        <row r="211">
          <cell r="D211" t="str">
            <v>14010173008</v>
          </cell>
          <cell r="E211" t="str">
            <v>Prestamos Refinanciados &lt; de 1 Aðo</v>
          </cell>
          <cell r="F211">
            <v>0</v>
          </cell>
          <cell r="G211">
            <v>41920.089999999997</v>
          </cell>
          <cell r="H211">
            <v>307942047</v>
          </cell>
          <cell r="I211">
            <v>307942047</v>
          </cell>
        </row>
        <row r="212">
          <cell r="D212" t="str">
            <v>14010173008</v>
          </cell>
          <cell r="E212" t="str">
            <v>Prestamos Refinanciados &lt; de 3 Aðos</v>
          </cell>
          <cell r="F212">
            <v>0</v>
          </cell>
          <cell r="G212">
            <v>5641.84</v>
          </cell>
          <cell r="H212">
            <v>41444562</v>
          </cell>
          <cell r="I212">
            <v>41444562</v>
          </cell>
        </row>
        <row r="213">
          <cell r="D213" t="str">
            <v>14010173008</v>
          </cell>
          <cell r="E213" t="str">
            <v>Creditos Refinanciados</v>
          </cell>
          <cell r="F213">
            <v>1537013097</v>
          </cell>
          <cell r="G213">
            <v>0</v>
          </cell>
          <cell r="H213">
            <v>0</v>
          </cell>
          <cell r="I213">
            <v>1537013097</v>
          </cell>
        </row>
        <row r="214">
          <cell r="D214" t="str">
            <v>14010173008</v>
          </cell>
          <cell r="E214" t="str">
            <v>Prestamos Refinanciados &lt; de 1 Aðo</v>
          </cell>
          <cell r="F214">
            <v>359922388</v>
          </cell>
          <cell r="G214">
            <v>0</v>
          </cell>
          <cell r="H214">
            <v>0</v>
          </cell>
          <cell r="I214">
            <v>359922388</v>
          </cell>
        </row>
        <row r="215">
          <cell r="D215" t="str">
            <v>14010173008</v>
          </cell>
          <cell r="E215" t="str">
            <v>Prestamos Refinanciados &lt; de 3 Aðos</v>
          </cell>
          <cell r="F215">
            <v>664759643</v>
          </cell>
          <cell r="G215">
            <v>0</v>
          </cell>
          <cell r="H215">
            <v>0</v>
          </cell>
          <cell r="I215">
            <v>664759643</v>
          </cell>
        </row>
        <row r="216">
          <cell r="D216" t="str">
            <v>14010173008</v>
          </cell>
          <cell r="E216" t="str">
            <v>Prestamos Refinanciados &gt; de 3 Aðos</v>
          </cell>
          <cell r="F216">
            <v>512331066</v>
          </cell>
          <cell r="G216">
            <v>0</v>
          </cell>
          <cell r="H216">
            <v>0</v>
          </cell>
          <cell r="I216">
            <v>512331066</v>
          </cell>
        </row>
        <row r="217">
          <cell r="D217" t="str">
            <v>14010173010</v>
          </cell>
          <cell r="E217" t="str">
            <v>Creditos Reestructurados</v>
          </cell>
          <cell r="F217">
            <v>23646221571</v>
          </cell>
          <cell r="G217">
            <v>7771815.8799999999</v>
          </cell>
          <cell r="H217">
            <v>57091215427</v>
          </cell>
          <cell r="I217">
            <v>80737436998</v>
          </cell>
        </row>
        <row r="218">
          <cell r="D218" t="str">
            <v>14010173010</v>
          </cell>
          <cell r="E218" t="str">
            <v>Prestamos Reestructurados &lt; de 1 Aðo</v>
          </cell>
          <cell r="F218">
            <v>0</v>
          </cell>
          <cell r="G218">
            <v>11191.26</v>
          </cell>
          <cell r="H218">
            <v>82210213</v>
          </cell>
          <cell r="I218">
            <v>82210213</v>
          </cell>
        </row>
        <row r="219">
          <cell r="D219" t="str">
            <v>14010173010</v>
          </cell>
          <cell r="E219" t="str">
            <v>Prestamos Reestructurados &lt; de 3 Aðos</v>
          </cell>
          <cell r="F219">
            <v>0</v>
          </cell>
          <cell r="G219">
            <v>280401.13</v>
          </cell>
          <cell r="H219">
            <v>2059807072</v>
          </cell>
          <cell r="I219">
            <v>2059807072</v>
          </cell>
        </row>
        <row r="220">
          <cell r="D220" t="str">
            <v>14010173010</v>
          </cell>
          <cell r="E220" t="str">
            <v>Prestamos Reestructurados &gt; de 3 Aðos</v>
          </cell>
          <cell r="F220">
            <v>0</v>
          </cell>
          <cell r="G220">
            <v>7480223.4900000002</v>
          </cell>
          <cell r="H220">
            <v>54949198142</v>
          </cell>
          <cell r="I220">
            <v>54949198142</v>
          </cell>
        </row>
        <row r="221">
          <cell r="D221" t="str">
            <v>14010173010</v>
          </cell>
          <cell r="E221" t="str">
            <v>Creditos Reestructurados</v>
          </cell>
          <cell r="F221">
            <v>23646221571</v>
          </cell>
          <cell r="G221">
            <v>0</v>
          </cell>
          <cell r="H221">
            <v>0</v>
          </cell>
          <cell r="I221">
            <v>23646221571</v>
          </cell>
        </row>
        <row r="222">
          <cell r="D222" t="str">
            <v>14010173010</v>
          </cell>
          <cell r="E222" t="str">
            <v>Prestamos Reestructurados &lt; de 180 Dias</v>
          </cell>
          <cell r="F222">
            <v>15335741</v>
          </cell>
          <cell r="G222">
            <v>0</v>
          </cell>
          <cell r="H222">
            <v>0</v>
          </cell>
          <cell r="I222">
            <v>15335741</v>
          </cell>
        </row>
        <row r="223">
          <cell r="D223" t="str">
            <v>14010173010</v>
          </cell>
          <cell r="E223" t="str">
            <v>Prestamos Reestructurados &lt; de 1 Aðo</v>
          </cell>
          <cell r="F223">
            <v>2399079539</v>
          </cell>
          <cell r="G223">
            <v>0</v>
          </cell>
          <cell r="H223">
            <v>0</v>
          </cell>
          <cell r="I223">
            <v>2399079539</v>
          </cell>
        </row>
        <row r="224">
          <cell r="D224" t="str">
            <v>14010173010</v>
          </cell>
          <cell r="E224" t="str">
            <v>Prestamos Reestructurados &lt; de 3 Aðos</v>
          </cell>
          <cell r="F224">
            <v>9487905587</v>
          </cell>
          <cell r="G224">
            <v>0</v>
          </cell>
          <cell r="H224">
            <v>0</v>
          </cell>
          <cell r="I224">
            <v>9487905587</v>
          </cell>
        </row>
        <row r="225">
          <cell r="D225" t="str">
            <v>14010173010</v>
          </cell>
          <cell r="E225" t="str">
            <v>Prestamos Reestructurados &gt; de 3 Aðos</v>
          </cell>
          <cell r="F225">
            <v>11743900704</v>
          </cell>
          <cell r="G225">
            <v>0</v>
          </cell>
          <cell r="H225">
            <v>0</v>
          </cell>
          <cell r="I225">
            <v>11743900704</v>
          </cell>
        </row>
        <row r="226">
          <cell r="D226" t="str">
            <v>14010173012</v>
          </cell>
          <cell r="E226" t="str">
            <v>Med. Trans. Sec. Agricola - Res. N° 33 Acta N° 95</v>
          </cell>
          <cell r="F226">
            <v>959020766</v>
          </cell>
          <cell r="G226">
            <v>0</v>
          </cell>
          <cell r="H226">
            <v>0</v>
          </cell>
          <cell r="I226">
            <v>959020766</v>
          </cell>
        </row>
        <row r="227">
          <cell r="D227" t="str">
            <v>14010173012</v>
          </cell>
          <cell r="E227" t="str">
            <v>Med. Trans. Sec. Agricola - Res. N° 33 Acta N° 95</v>
          </cell>
          <cell r="F227">
            <v>959020766</v>
          </cell>
          <cell r="G227">
            <v>0</v>
          </cell>
          <cell r="H227">
            <v>0</v>
          </cell>
          <cell r="I227">
            <v>959020766</v>
          </cell>
        </row>
        <row r="228">
          <cell r="D228" t="str">
            <v>14010173012</v>
          </cell>
          <cell r="E228" t="str">
            <v>Med. Trans. Sec. Agricola - Res. N° 33 Acta N° 95</v>
          </cell>
          <cell r="F228">
            <v>959020766</v>
          </cell>
          <cell r="G228">
            <v>0</v>
          </cell>
          <cell r="H228">
            <v>0</v>
          </cell>
          <cell r="I228">
            <v>959020766</v>
          </cell>
        </row>
        <row r="229">
          <cell r="D229" t="str">
            <v>14010187000</v>
          </cell>
          <cell r="E229" t="str">
            <v>Creditos Utilizados en Ctas.Ctes.-c/Autoriz.Previo</v>
          </cell>
          <cell r="F229">
            <v>4553230331</v>
          </cell>
          <cell r="G229">
            <v>123132.58</v>
          </cell>
          <cell r="H229">
            <v>904523313</v>
          </cell>
          <cell r="I229">
            <v>5457753644</v>
          </cell>
        </row>
        <row r="230">
          <cell r="D230" t="str">
            <v>14010187002</v>
          </cell>
          <cell r="E230" t="str">
            <v>Residentes</v>
          </cell>
          <cell r="F230">
            <v>4553230331</v>
          </cell>
          <cell r="G230">
            <v>123132.58</v>
          </cell>
          <cell r="H230">
            <v>904523313</v>
          </cell>
          <cell r="I230">
            <v>5457753644</v>
          </cell>
        </row>
        <row r="231">
          <cell r="D231" t="str">
            <v>14010187002</v>
          </cell>
          <cell r="E231" t="str">
            <v>Creditos Utilizados en Ctas.Ctes- Residentes</v>
          </cell>
          <cell r="F231">
            <v>0</v>
          </cell>
          <cell r="G231">
            <v>123132.58</v>
          </cell>
          <cell r="H231">
            <v>904523313</v>
          </cell>
          <cell r="I231">
            <v>904523313</v>
          </cell>
        </row>
        <row r="232">
          <cell r="D232" t="str">
            <v>14010187002</v>
          </cell>
          <cell r="E232" t="str">
            <v>Residentes</v>
          </cell>
          <cell r="F232">
            <v>4553230331</v>
          </cell>
          <cell r="G232">
            <v>0</v>
          </cell>
          <cell r="H232">
            <v>0</v>
          </cell>
          <cell r="I232">
            <v>4553230331</v>
          </cell>
        </row>
        <row r="233">
          <cell r="D233" t="str">
            <v>14010187002</v>
          </cell>
          <cell r="E233" t="str">
            <v>Creditos Utilizados en Ctas.Ctes- Residentes</v>
          </cell>
          <cell r="F233">
            <v>4553230331</v>
          </cell>
          <cell r="G233">
            <v>0</v>
          </cell>
          <cell r="H233">
            <v>0</v>
          </cell>
          <cell r="I233">
            <v>4553230331</v>
          </cell>
        </row>
        <row r="234">
          <cell r="D234" t="str">
            <v>14010189000</v>
          </cell>
          <cell r="E234" t="str">
            <v>Creditos Utilizados en Ctas.Ctes.-Sobregi.Transit.</v>
          </cell>
          <cell r="F234">
            <v>66934623</v>
          </cell>
          <cell r="G234">
            <v>64615.39</v>
          </cell>
          <cell r="H234">
            <v>474660131</v>
          </cell>
          <cell r="I234">
            <v>541594754</v>
          </cell>
        </row>
        <row r="235">
          <cell r="D235" t="str">
            <v>14010189002</v>
          </cell>
          <cell r="E235" t="str">
            <v>Residentes</v>
          </cell>
          <cell r="F235">
            <v>66934623</v>
          </cell>
          <cell r="G235">
            <v>64615.39</v>
          </cell>
          <cell r="H235">
            <v>474660131</v>
          </cell>
          <cell r="I235">
            <v>541594754</v>
          </cell>
        </row>
        <row r="236">
          <cell r="D236" t="str">
            <v>14010189002</v>
          </cell>
          <cell r="E236" t="str">
            <v>Residentes</v>
          </cell>
          <cell r="F236">
            <v>0</v>
          </cell>
          <cell r="G236">
            <v>64615.39</v>
          </cell>
          <cell r="H236">
            <v>474660131</v>
          </cell>
          <cell r="I236">
            <v>474660131</v>
          </cell>
        </row>
        <row r="237">
          <cell r="D237" t="str">
            <v>14010189002</v>
          </cell>
          <cell r="E237" t="str">
            <v>Residentes</v>
          </cell>
          <cell r="F237">
            <v>66934623</v>
          </cell>
          <cell r="G237">
            <v>0</v>
          </cell>
          <cell r="H237">
            <v>0</v>
          </cell>
          <cell r="I237">
            <v>66934623</v>
          </cell>
        </row>
        <row r="238">
          <cell r="D238" t="str">
            <v>14010189002</v>
          </cell>
          <cell r="E238" t="str">
            <v>Residentes</v>
          </cell>
          <cell r="F238">
            <v>66934623</v>
          </cell>
          <cell r="G238">
            <v>0</v>
          </cell>
          <cell r="H238">
            <v>0</v>
          </cell>
          <cell r="I238">
            <v>66934623</v>
          </cell>
        </row>
        <row r="239">
          <cell r="D239" t="str">
            <v>14010205000</v>
          </cell>
          <cell r="E239" t="str">
            <v>Deudores por Utilizacion de Tarjetas de Creditos</v>
          </cell>
          <cell r="F239">
            <v>71391044987</v>
          </cell>
          <cell r="G239">
            <v>0</v>
          </cell>
          <cell r="H239">
            <v>0</v>
          </cell>
          <cell r="I239">
            <v>71391044987</v>
          </cell>
        </row>
        <row r="240">
          <cell r="D240" t="str">
            <v>14010205002</v>
          </cell>
          <cell r="E240" t="str">
            <v>Deudores por Utilizacion de Tarjetas de Creditos</v>
          </cell>
          <cell r="F240">
            <v>71391044987</v>
          </cell>
          <cell r="G240">
            <v>0</v>
          </cell>
          <cell r="H240">
            <v>0</v>
          </cell>
          <cell r="I240">
            <v>71391044987</v>
          </cell>
        </row>
        <row r="241">
          <cell r="D241" t="str">
            <v>14010205002</v>
          </cell>
          <cell r="E241" t="str">
            <v>Deudores por Tr. Cr. - Mastercard Black</v>
          </cell>
          <cell r="F241">
            <v>4755339079</v>
          </cell>
          <cell r="G241">
            <v>0</v>
          </cell>
          <cell r="H241">
            <v>0</v>
          </cell>
          <cell r="I241">
            <v>4755339079</v>
          </cell>
        </row>
        <row r="242">
          <cell r="D242" t="str">
            <v>14010205002</v>
          </cell>
          <cell r="E242" t="str">
            <v>Deudores por Tr. Cr. - Visa Clasica</v>
          </cell>
          <cell r="F242">
            <v>29359236254</v>
          </cell>
          <cell r="G242">
            <v>0</v>
          </cell>
          <cell r="H242">
            <v>0</v>
          </cell>
          <cell r="I242">
            <v>29359236254</v>
          </cell>
        </row>
        <row r="243">
          <cell r="D243" t="str">
            <v>14010205002</v>
          </cell>
          <cell r="E243" t="str">
            <v>Deudores por Tr. Cr. - Mastercard Oro</v>
          </cell>
          <cell r="F243">
            <v>2676701428</v>
          </cell>
          <cell r="G243">
            <v>0</v>
          </cell>
          <cell r="H243">
            <v>0</v>
          </cell>
          <cell r="I243">
            <v>2676701428</v>
          </cell>
        </row>
        <row r="244">
          <cell r="D244" t="str">
            <v>14010205002</v>
          </cell>
          <cell r="E244" t="str">
            <v>Deudores por Tr. Cr. - Mastercard Clasica</v>
          </cell>
          <cell r="F244">
            <v>7389226783</v>
          </cell>
          <cell r="G244">
            <v>0</v>
          </cell>
          <cell r="H244">
            <v>0</v>
          </cell>
          <cell r="I244">
            <v>7389226783</v>
          </cell>
        </row>
        <row r="245">
          <cell r="D245" t="str">
            <v>14010205002</v>
          </cell>
          <cell r="E245" t="str">
            <v>Deudores por Tr. Cr. - Visa Oro</v>
          </cell>
          <cell r="F245">
            <v>10865683828</v>
          </cell>
          <cell r="G245">
            <v>0</v>
          </cell>
          <cell r="H245">
            <v>0</v>
          </cell>
          <cell r="I245">
            <v>10865683828</v>
          </cell>
        </row>
        <row r="246">
          <cell r="D246" t="str">
            <v>14010205002</v>
          </cell>
          <cell r="E246" t="str">
            <v>Deudores por Tr. Cr. - Visa Infinite</v>
          </cell>
          <cell r="F246">
            <v>8673321851</v>
          </cell>
          <cell r="G246">
            <v>0</v>
          </cell>
          <cell r="H246">
            <v>0</v>
          </cell>
          <cell r="I246">
            <v>8673321851</v>
          </cell>
        </row>
        <row r="247">
          <cell r="D247" t="str">
            <v>14010205002</v>
          </cell>
          <cell r="E247" t="str">
            <v>Deudores por Tr. Cr. - Visa Platinum</v>
          </cell>
          <cell r="F247">
            <v>6573024276</v>
          </cell>
          <cell r="G247">
            <v>0</v>
          </cell>
          <cell r="H247">
            <v>0</v>
          </cell>
          <cell r="I247">
            <v>6573024276</v>
          </cell>
        </row>
        <row r="248">
          <cell r="D248" t="str">
            <v>14010205002</v>
          </cell>
          <cell r="E248" t="str">
            <v>Deudores por Tr. Cr. - Bancard Check</v>
          </cell>
          <cell r="F248">
            <v>1098511488</v>
          </cell>
          <cell r="G248">
            <v>0</v>
          </cell>
          <cell r="H248">
            <v>0</v>
          </cell>
          <cell r="I248">
            <v>1098511488</v>
          </cell>
        </row>
        <row r="249">
          <cell r="D249" t="str">
            <v>14010209000</v>
          </cell>
          <cell r="E249" t="str">
            <v>Prestamos con Recursos Administrados</v>
          </cell>
          <cell r="F249">
            <v>51979254668</v>
          </cell>
          <cell r="G249">
            <v>0</v>
          </cell>
          <cell r="H249">
            <v>0</v>
          </cell>
          <cell r="I249">
            <v>51979254668</v>
          </cell>
        </row>
        <row r="250">
          <cell r="D250" t="str">
            <v>14010209004</v>
          </cell>
          <cell r="E250" t="str">
            <v>Prestamos con Recursos Administrados por la Agencia Financie</v>
          </cell>
          <cell r="F250">
            <v>32733926205</v>
          </cell>
          <cell r="G250">
            <v>0</v>
          </cell>
          <cell r="H250">
            <v>0</v>
          </cell>
          <cell r="I250">
            <v>32733926205</v>
          </cell>
        </row>
        <row r="251">
          <cell r="D251" t="str">
            <v>14010209004</v>
          </cell>
          <cell r="E251" t="str">
            <v>Prestamos con Recursos Administrados por la Agencia Financie</v>
          </cell>
          <cell r="F251">
            <v>32733926205</v>
          </cell>
          <cell r="G251">
            <v>0</v>
          </cell>
          <cell r="H251">
            <v>0</v>
          </cell>
          <cell r="I251">
            <v>32733926205</v>
          </cell>
        </row>
        <row r="252">
          <cell r="D252" t="str">
            <v>14010209004</v>
          </cell>
          <cell r="E252" t="str">
            <v>Prestamos con Recursos Administrados por la Agencia Financie</v>
          </cell>
          <cell r="F252">
            <v>32733926205</v>
          </cell>
          <cell r="G252">
            <v>0</v>
          </cell>
          <cell r="H252">
            <v>0</v>
          </cell>
          <cell r="I252">
            <v>32733926205</v>
          </cell>
        </row>
        <row r="253">
          <cell r="D253" t="str">
            <v>14010209008</v>
          </cell>
          <cell r="E253" t="str">
            <v>Prestamos c/Recursos Adm por la Afd-Dec 2282/14-1ra Vivienda</v>
          </cell>
          <cell r="F253">
            <v>19245328463</v>
          </cell>
          <cell r="G253">
            <v>0</v>
          </cell>
          <cell r="H253">
            <v>0</v>
          </cell>
          <cell r="I253">
            <v>19245328463</v>
          </cell>
        </row>
        <row r="254">
          <cell r="D254" t="str">
            <v>14010209008</v>
          </cell>
          <cell r="E254" t="str">
            <v>Prestamos c/Recursos Adm por la Afd-Dec 2282/14-1ra Vivienda</v>
          </cell>
          <cell r="F254">
            <v>19245328463</v>
          </cell>
          <cell r="G254">
            <v>0</v>
          </cell>
          <cell r="H254">
            <v>0</v>
          </cell>
          <cell r="I254">
            <v>19245328463</v>
          </cell>
        </row>
        <row r="255">
          <cell r="D255" t="str">
            <v>14010351000</v>
          </cell>
          <cell r="E255" t="str">
            <v>Documentos Descontados</v>
          </cell>
          <cell r="F255">
            <v>2550838643</v>
          </cell>
          <cell r="G255">
            <v>986329.43</v>
          </cell>
          <cell r="H255">
            <v>7245506950</v>
          </cell>
          <cell r="I255">
            <v>9796345593</v>
          </cell>
        </row>
        <row r="256">
          <cell r="D256" t="str">
            <v>14010351002</v>
          </cell>
          <cell r="E256" t="str">
            <v>Residentes</v>
          </cell>
          <cell r="F256">
            <v>2550838643</v>
          </cell>
          <cell r="G256">
            <v>986329.43</v>
          </cell>
          <cell r="H256">
            <v>7245506950</v>
          </cell>
          <cell r="I256">
            <v>9796345593</v>
          </cell>
        </row>
        <row r="257">
          <cell r="D257" t="str">
            <v>14010351002</v>
          </cell>
          <cell r="E257" t="str">
            <v>Documentos Descontados Residentes</v>
          </cell>
          <cell r="F257">
            <v>0</v>
          </cell>
          <cell r="G257">
            <v>10017.049999999999</v>
          </cell>
          <cell r="H257">
            <v>73584548</v>
          </cell>
          <cell r="I257">
            <v>73584548</v>
          </cell>
        </row>
        <row r="258">
          <cell r="D258" t="str">
            <v>14010351002</v>
          </cell>
          <cell r="E258" t="str">
            <v>Documentos Descontados Residentes</v>
          </cell>
          <cell r="F258">
            <v>0</v>
          </cell>
          <cell r="G258">
            <v>574374.65</v>
          </cell>
          <cell r="H258">
            <v>4219315973</v>
          </cell>
          <cell r="I258">
            <v>4219315973</v>
          </cell>
        </row>
        <row r="259">
          <cell r="D259" t="str">
            <v>14010351002</v>
          </cell>
          <cell r="E259" t="str">
            <v>Documentos Descontados Residentes</v>
          </cell>
          <cell r="F259">
            <v>0</v>
          </cell>
          <cell r="G259">
            <v>401937.73</v>
          </cell>
          <cell r="H259">
            <v>2952606429</v>
          </cell>
          <cell r="I259">
            <v>2952606429</v>
          </cell>
        </row>
        <row r="260">
          <cell r="D260" t="str">
            <v>14010351002</v>
          </cell>
          <cell r="E260" t="str">
            <v>Residentes</v>
          </cell>
          <cell r="F260">
            <v>2550838643</v>
          </cell>
          <cell r="G260">
            <v>0</v>
          </cell>
          <cell r="H260">
            <v>0</v>
          </cell>
          <cell r="I260">
            <v>2550838643</v>
          </cell>
        </row>
        <row r="261">
          <cell r="D261" t="str">
            <v>14010351002</v>
          </cell>
          <cell r="E261" t="str">
            <v>Documentos Descontados Residentes</v>
          </cell>
          <cell r="F261">
            <v>710946849</v>
          </cell>
          <cell r="G261">
            <v>0</v>
          </cell>
          <cell r="H261">
            <v>0</v>
          </cell>
          <cell r="I261">
            <v>710946849</v>
          </cell>
        </row>
        <row r="262">
          <cell r="D262" t="str">
            <v>14010351002</v>
          </cell>
          <cell r="E262" t="str">
            <v>Documentos Descontados Residentes</v>
          </cell>
          <cell r="F262">
            <v>1566379734</v>
          </cell>
          <cell r="G262">
            <v>0</v>
          </cell>
          <cell r="H262">
            <v>0</v>
          </cell>
          <cell r="I262">
            <v>1566379734</v>
          </cell>
        </row>
        <row r="263">
          <cell r="D263" t="str">
            <v>14010351002</v>
          </cell>
          <cell r="E263" t="str">
            <v>Documentos Descontados Residentes</v>
          </cell>
          <cell r="F263">
            <v>122346124</v>
          </cell>
          <cell r="G263">
            <v>0</v>
          </cell>
          <cell r="H263">
            <v>0</v>
          </cell>
          <cell r="I263">
            <v>122346124</v>
          </cell>
        </row>
        <row r="264">
          <cell r="D264" t="str">
            <v>14010351002</v>
          </cell>
          <cell r="E264" t="str">
            <v>Documentos Descontados Residentes</v>
          </cell>
          <cell r="F264">
            <v>151165936</v>
          </cell>
          <cell r="G264">
            <v>0</v>
          </cell>
          <cell r="H264">
            <v>0</v>
          </cell>
          <cell r="I264">
            <v>151165936</v>
          </cell>
        </row>
        <row r="265">
          <cell r="D265" t="str">
            <v>14010405000</v>
          </cell>
          <cell r="E265" t="str">
            <v>Cheques Diferidos Descontados</v>
          </cell>
          <cell r="F265">
            <v>34197813772</v>
          </cell>
          <cell r="G265">
            <v>2599429.5</v>
          </cell>
          <cell r="H265">
            <v>19095227147</v>
          </cell>
          <cell r="I265">
            <v>53293040919</v>
          </cell>
        </row>
        <row r="266">
          <cell r="D266" t="str">
            <v>14010405001</v>
          </cell>
          <cell r="E266" t="str">
            <v>Cheques Diferidos Descontados</v>
          </cell>
          <cell r="F266">
            <v>34197813772</v>
          </cell>
          <cell r="G266">
            <v>2599429.5</v>
          </cell>
          <cell r="H266">
            <v>19095227147</v>
          </cell>
          <cell r="I266">
            <v>53293040919</v>
          </cell>
        </row>
        <row r="267">
          <cell r="D267" t="str">
            <v>14010405001</v>
          </cell>
          <cell r="E267" t="str">
            <v>Cheques Diferidos Descontados</v>
          </cell>
          <cell r="F267">
            <v>0</v>
          </cell>
          <cell r="G267">
            <v>499112.23</v>
          </cell>
          <cell r="H267">
            <v>3666443504</v>
          </cell>
          <cell r="I267">
            <v>3666443504</v>
          </cell>
        </row>
        <row r="268">
          <cell r="D268" t="str">
            <v>14010405001</v>
          </cell>
          <cell r="E268" t="str">
            <v>Cheques Diferidos Descontados</v>
          </cell>
          <cell r="F268">
            <v>0</v>
          </cell>
          <cell r="G268">
            <v>295850.62</v>
          </cell>
          <cell r="H268">
            <v>2173297945</v>
          </cell>
          <cell r="I268">
            <v>2173297945</v>
          </cell>
        </row>
        <row r="269">
          <cell r="D269" t="str">
            <v>14010405001</v>
          </cell>
          <cell r="E269" t="str">
            <v>Cheques Diferidos Descontados</v>
          </cell>
          <cell r="F269">
            <v>0</v>
          </cell>
          <cell r="G269">
            <v>507303.65</v>
          </cell>
          <cell r="H269">
            <v>3726617101</v>
          </cell>
          <cell r="I269">
            <v>3726617101</v>
          </cell>
        </row>
        <row r="270">
          <cell r="D270" t="str">
            <v>14010405001</v>
          </cell>
          <cell r="E270" t="str">
            <v>Cheques Diferidos Descontados</v>
          </cell>
          <cell r="F270">
            <v>0</v>
          </cell>
          <cell r="G270">
            <v>1297163</v>
          </cell>
          <cell r="H270">
            <v>9528868597</v>
          </cell>
          <cell r="I270">
            <v>9528868597</v>
          </cell>
        </row>
        <row r="271">
          <cell r="D271" t="str">
            <v>14010405001</v>
          </cell>
          <cell r="E271" t="str">
            <v>Cheques Diferidos Descontados</v>
          </cell>
          <cell r="F271">
            <v>34197813772</v>
          </cell>
          <cell r="G271">
            <v>0</v>
          </cell>
          <cell r="H271">
            <v>0</v>
          </cell>
          <cell r="I271">
            <v>34197813772</v>
          </cell>
        </row>
        <row r="272">
          <cell r="D272" t="str">
            <v>14010405001</v>
          </cell>
          <cell r="E272" t="str">
            <v>Cheques Diferidos Descontados</v>
          </cell>
          <cell r="F272">
            <v>527041820</v>
          </cell>
          <cell r="G272">
            <v>0</v>
          </cell>
          <cell r="H272">
            <v>0</v>
          </cell>
          <cell r="I272">
            <v>527041820</v>
          </cell>
        </row>
        <row r="273">
          <cell r="D273" t="str">
            <v>14010405001</v>
          </cell>
          <cell r="E273" t="str">
            <v>Cheques Diferidos Descontados</v>
          </cell>
          <cell r="F273">
            <v>3370012459</v>
          </cell>
          <cell r="G273">
            <v>0</v>
          </cell>
          <cell r="H273">
            <v>0</v>
          </cell>
          <cell r="I273">
            <v>3370012459</v>
          </cell>
        </row>
        <row r="274">
          <cell r="D274" t="str">
            <v>14010405001</v>
          </cell>
          <cell r="E274" t="str">
            <v>Cheques Diferidos Descontados</v>
          </cell>
          <cell r="F274">
            <v>7422977789</v>
          </cell>
          <cell r="G274">
            <v>0</v>
          </cell>
          <cell r="H274">
            <v>0</v>
          </cell>
          <cell r="I274">
            <v>7422977789</v>
          </cell>
        </row>
        <row r="275">
          <cell r="D275" t="str">
            <v>14010405001</v>
          </cell>
          <cell r="E275" t="str">
            <v>Cheques Diferidos Descontados</v>
          </cell>
          <cell r="F275">
            <v>22877781704</v>
          </cell>
          <cell r="G275">
            <v>0</v>
          </cell>
          <cell r="H275">
            <v>0</v>
          </cell>
          <cell r="I275">
            <v>22877781704</v>
          </cell>
        </row>
        <row r="276">
          <cell r="D276" t="str">
            <v>14010443000</v>
          </cell>
          <cell r="E276" t="str">
            <v xml:space="preserve">Medida Excepcional de Apoyo Emitidas por el Bcp - </v>
          </cell>
          <cell r="F276">
            <v>12355029292</v>
          </cell>
          <cell r="G276">
            <v>305943.95</v>
          </cell>
          <cell r="H276">
            <v>2247442840</v>
          </cell>
          <cell r="I276">
            <v>14602472132</v>
          </cell>
        </row>
        <row r="277">
          <cell r="D277" t="str">
            <v>14010443002</v>
          </cell>
          <cell r="E277" t="str">
            <v>Residentes</v>
          </cell>
          <cell r="F277">
            <v>12355029292</v>
          </cell>
          <cell r="G277">
            <v>305943.95</v>
          </cell>
          <cell r="H277">
            <v>2247442840</v>
          </cell>
          <cell r="I277">
            <v>14602472132</v>
          </cell>
        </row>
        <row r="278">
          <cell r="D278" t="str">
            <v>14010443002</v>
          </cell>
          <cell r="E278" t="str">
            <v xml:space="preserve">Medida Excepcional de Apoyo Emitidas por el Bcp - </v>
          </cell>
          <cell r="F278">
            <v>0</v>
          </cell>
          <cell r="G278">
            <v>305943.95</v>
          </cell>
          <cell r="H278">
            <v>2247442840</v>
          </cell>
          <cell r="I278">
            <v>2247442840</v>
          </cell>
        </row>
        <row r="279">
          <cell r="D279" t="str">
            <v>14010443002</v>
          </cell>
          <cell r="E279" t="str">
            <v>Medida Excepcional de Apoyo Emitidas por el Bcp - Año 2020 -</v>
          </cell>
          <cell r="F279">
            <v>0</v>
          </cell>
          <cell r="G279">
            <v>2546.5</v>
          </cell>
          <cell r="H279">
            <v>18706411</v>
          </cell>
          <cell r="I279">
            <v>18706411</v>
          </cell>
        </row>
        <row r="280">
          <cell r="D280" t="str">
            <v>14010443002</v>
          </cell>
          <cell r="E280" t="str">
            <v>Medida Excepcional de Apoyo Emitidas por el Bcp - Año 2020 -</v>
          </cell>
          <cell r="F280">
            <v>0</v>
          </cell>
          <cell r="G280">
            <v>303397.45</v>
          </cell>
          <cell r="H280">
            <v>2228736429</v>
          </cell>
          <cell r="I280">
            <v>2228736429</v>
          </cell>
        </row>
        <row r="281">
          <cell r="D281" t="str">
            <v>14010443002</v>
          </cell>
          <cell r="E281" t="str">
            <v>Medida Excepcional de Apoyo Emitidas por el Bcp - Año 2020 -</v>
          </cell>
          <cell r="F281">
            <v>12355029292</v>
          </cell>
          <cell r="G281">
            <v>0</v>
          </cell>
          <cell r="H281">
            <v>0</v>
          </cell>
          <cell r="I281">
            <v>12355029292</v>
          </cell>
        </row>
        <row r="282">
          <cell r="D282" t="str">
            <v>14010443002</v>
          </cell>
          <cell r="E282" t="str">
            <v>Medida Excepcional de Apoyo Emitidas por el Bcp - Año 2020 -</v>
          </cell>
          <cell r="F282">
            <v>46621847</v>
          </cell>
          <cell r="G282">
            <v>0</v>
          </cell>
          <cell r="H282">
            <v>0</v>
          </cell>
          <cell r="I282">
            <v>46621847</v>
          </cell>
        </row>
        <row r="283">
          <cell r="D283" t="str">
            <v>14010443002</v>
          </cell>
          <cell r="E283" t="str">
            <v>Medida Excepcional de Apoyo Emitidas por el Bcp - Año 2020 -</v>
          </cell>
          <cell r="F283">
            <v>6573803307</v>
          </cell>
          <cell r="G283">
            <v>0</v>
          </cell>
          <cell r="H283">
            <v>0</v>
          </cell>
          <cell r="I283">
            <v>6573803307</v>
          </cell>
        </row>
        <row r="284">
          <cell r="D284" t="str">
            <v>14010443002</v>
          </cell>
          <cell r="E284" t="str">
            <v>Medida Excepcional de Apoyo Emitidas por el Bcp - Año 2020 -</v>
          </cell>
          <cell r="F284">
            <v>5734604138</v>
          </cell>
          <cell r="G284">
            <v>0</v>
          </cell>
          <cell r="H284">
            <v>0</v>
          </cell>
          <cell r="I284">
            <v>5734604138</v>
          </cell>
        </row>
        <row r="285">
          <cell r="D285" t="str">
            <v>14010449000</v>
          </cell>
          <cell r="E285" t="str">
            <v xml:space="preserve">Medida Excepcional de Apoyo Emitidas por el Bcp - </v>
          </cell>
          <cell r="F285">
            <v>42697227201</v>
          </cell>
          <cell r="G285">
            <v>0</v>
          </cell>
          <cell r="H285">
            <v>0</v>
          </cell>
          <cell r="I285">
            <v>42697227201</v>
          </cell>
        </row>
        <row r="286">
          <cell r="D286" t="str">
            <v>14010449002</v>
          </cell>
          <cell r="E286" t="str">
            <v>Residentes</v>
          </cell>
          <cell r="F286">
            <v>42697227201</v>
          </cell>
          <cell r="G286">
            <v>0</v>
          </cell>
          <cell r="H286">
            <v>0</v>
          </cell>
          <cell r="I286">
            <v>42697227201</v>
          </cell>
        </row>
        <row r="287">
          <cell r="D287" t="str">
            <v>14010449002</v>
          </cell>
          <cell r="E287" t="str">
            <v>Residentes</v>
          </cell>
          <cell r="F287">
            <v>42697227201</v>
          </cell>
          <cell r="G287">
            <v>0</v>
          </cell>
          <cell r="H287">
            <v>0</v>
          </cell>
          <cell r="I287">
            <v>42697227201</v>
          </cell>
        </row>
        <row r="288">
          <cell r="D288" t="str">
            <v>14010449002</v>
          </cell>
          <cell r="E288" t="str">
            <v>Medida Excepcional de Apoyo Emitidas por el Bcp - Año 2020 -</v>
          </cell>
          <cell r="F288">
            <v>19049244748</v>
          </cell>
          <cell r="G288">
            <v>0</v>
          </cell>
          <cell r="H288">
            <v>0</v>
          </cell>
          <cell r="I288">
            <v>19049244748</v>
          </cell>
        </row>
        <row r="289">
          <cell r="D289" t="str">
            <v>14010449002</v>
          </cell>
          <cell r="E289" t="str">
            <v>Medida Excepcional de Apoyo Emitidas por el Bcp - Año 2020 -</v>
          </cell>
          <cell r="F289">
            <v>23647982453</v>
          </cell>
          <cell r="G289">
            <v>0</v>
          </cell>
          <cell r="H289">
            <v>0</v>
          </cell>
          <cell r="I289">
            <v>23647982453</v>
          </cell>
        </row>
        <row r="290">
          <cell r="D290" t="str">
            <v>14030000000</v>
          </cell>
          <cell r="E290" t="str">
            <v>Operaciones a Liquidar</v>
          </cell>
          <cell r="F290">
            <v>28130232</v>
          </cell>
          <cell r="G290">
            <v>0</v>
          </cell>
          <cell r="H290">
            <v>0</v>
          </cell>
          <cell r="I290">
            <v>28130232</v>
          </cell>
        </row>
        <row r="291">
          <cell r="D291" t="str">
            <v>14030367000</v>
          </cell>
          <cell r="E291" t="str">
            <v>Perdidas a Devengar por Operaciones a Liquidar</v>
          </cell>
          <cell r="F291">
            <v>28130232</v>
          </cell>
          <cell r="G291">
            <v>0</v>
          </cell>
          <cell r="H291">
            <v>0</v>
          </cell>
          <cell r="I291">
            <v>28130232</v>
          </cell>
        </row>
        <row r="292">
          <cell r="D292" t="str">
            <v>14030367006</v>
          </cell>
          <cell r="E292" t="str">
            <v>Descuentos por Venta Futura - Residentes</v>
          </cell>
          <cell r="F292">
            <v>28130232</v>
          </cell>
          <cell r="G292">
            <v>0</v>
          </cell>
          <cell r="H292">
            <v>0</v>
          </cell>
          <cell r="I292">
            <v>28130232</v>
          </cell>
        </row>
        <row r="293">
          <cell r="D293" t="str">
            <v>14030367006</v>
          </cell>
          <cell r="E293" t="str">
            <v>Descuentos por Venta Futura - Residentes</v>
          </cell>
          <cell r="F293">
            <v>28130232</v>
          </cell>
          <cell r="G293">
            <v>0</v>
          </cell>
          <cell r="H293">
            <v>0</v>
          </cell>
          <cell r="I293">
            <v>28130232</v>
          </cell>
        </row>
        <row r="294">
          <cell r="D294" t="str">
            <v>14040000000</v>
          </cell>
          <cell r="E294" t="str">
            <v>Sector Publico</v>
          </cell>
          <cell r="F294">
            <v>50283945408</v>
          </cell>
          <cell r="G294">
            <v>0</v>
          </cell>
          <cell r="H294">
            <v>0</v>
          </cell>
          <cell r="I294">
            <v>50283945408</v>
          </cell>
        </row>
        <row r="295">
          <cell r="D295" t="str">
            <v>14040215000</v>
          </cell>
          <cell r="E295" t="str">
            <v>Prestamos No Reajustables</v>
          </cell>
          <cell r="F295">
            <v>50283945408</v>
          </cell>
          <cell r="G295">
            <v>0</v>
          </cell>
          <cell r="H295">
            <v>0</v>
          </cell>
          <cell r="I295">
            <v>50283945408</v>
          </cell>
        </row>
        <row r="296">
          <cell r="D296" t="str">
            <v>14040215006</v>
          </cell>
          <cell r="E296" t="str">
            <v>Seguridad Social</v>
          </cell>
          <cell r="F296">
            <v>50000000000</v>
          </cell>
          <cell r="G296">
            <v>0</v>
          </cell>
          <cell r="H296">
            <v>0</v>
          </cell>
          <cell r="I296">
            <v>50000000000</v>
          </cell>
        </row>
        <row r="297">
          <cell r="D297" t="str">
            <v>14040215006</v>
          </cell>
          <cell r="E297" t="str">
            <v>Seguridad Social</v>
          </cell>
          <cell r="F297">
            <v>50000000000</v>
          </cell>
          <cell r="G297">
            <v>0</v>
          </cell>
          <cell r="H297">
            <v>0</v>
          </cell>
          <cell r="I297">
            <v>50000000000</v>
          </cell>
        </row>
        <row r="298">
          <cell r="D298" t="str">
            <v>14040215006</v>
          </cell>
          <cell r="E298" t="str">
            <v>Seguridad Social</v>
          </cell>
          <cell r="F298">
            <v>50000000000</v>
          </cell>
          <cell r="G298">
            <v>0</v>
          </cell>
          <cell r="H298">
            <v>0</v>
          </cell>
          <cell r="I298">
            <v>50000000000</v>
          </cell>
        </row>
        <row r="299">
          <cell r="D299" t="str">
            <v>14040215010</v>
          </cell>
          <cell r="E299" t="str">
            <v>Empresas Publicas</v>
          </cell>
          <cell r="F299">
            <v>283945408</v>
          </cell>
          <cell r="G299">
            <v>0</v>
          </cell>
          <cell r="H299">
            <v>0</v>
          </cell>
          <cell r="I299">
            <v>283945408</v>
          </cell>
        </row>
        <row r="300">
          <cell r="D300" t="str">
            <v>14040215010</v>
          </cell>
          <cell r="E300" t="str">
            <v>Empresas Publicas</v>
          </cell>
          <cell r="F300">
            <v>283945408</v>
          </cell>
          <cell r="G300">
            <v>0</v>
          </cell>
          <cell r="H300">
            <v>0</v>
          </cell>
          <cell r="I300">
            <v>283945408</v>
          </cell>
        </row>
        <row r="301">
          <cell r="D301" t="str">
            <v>14040215010</v>
          </cell>
          <cell r="E301" t="str">
            <v>Empresas Publicas</v>
          </cell>
          <cell r="F301">
            <v>283945408</v>
          </cell>
          <cell r="G301">
            <v>0</v>
          </cell>
          <cell r="H301">
            <v>0</v>
          </cell>
          <cell r="I301">
            <v>283945408</v>
          </cell>
        </row>
        <row r="302">
          <cell r="D302" t="str">
            <v>14080000000</v>
          </cell>
          <cell r="E302" t="str">
            <v>Deudores por Productos Financieros Devengados</v>
          </cell>
          <cell r="F302">
            <v>17730828297</v>
          </cell>
          <cell r="G302">
            <v>1931237.14</v>
          </cell>
          <cell r="H302">
            <v>14186732847</v>
          </cell>
          <cell r="I302">
            <v>31917561144</v>
          </cell>
        </row>
        <row r="303">
          <cell r="D303" t="str">
            <v>14080225000</v>
          </cell>
          <cell r="E303" t="str">
            <v>Deudores por Productos Finan.Devengados - Prestamos</v>
          </cell>
          <cell r="F303">
            <v>16687688211</v>
          </cell>
          <cell r="G303">
            <v>1923266.21</v>
          </cell>
          <cell r="H303">
            <v>14128178954</v>
          </cell>
          <cell r="I303">
            <v>30815867165</v>
          </cell>
        </row>
        <row r="304">
          <cell r="D304" t="str">
            <v>14080225082</v>
          </cell>
          <cell r="E304" t="str">
            <v>Product. Financ. Documentados - Residentes</v>
          </cell>
          <cell r="F304">
            <v>160877121788</v>
          </cell>
          <cell r="G304">
            <v>11304525.710000001</v>
          </cell>
          <cell r="H304">
            <v>83042254549</v>
          </cell>
          <cell r="I304">
            <v>243919376337</v>
          </cell>
        </row>
        <row r="305">
          <cell r="D305" t="str">
            <v>14080225082</v>
          </cell>
          <cell r="E305" t="str">
            <v>Productos Financi. Doc. - Resid. &lt;  de  30  Dias</v>
          </cell>
          <cell r="F305">
            <v>0</v>
          </cell>
          <cell r="G305">
            <v>2398.37</v>
          </cell>
          <cell r="H305">
            <v>17618258</v>
          </cell>
          <cell r="I305">
            <v>17618258</v>
          </cell>
        </row>
        <row r="306">
          <cell r="D306" t="str">
            <v>14080225082</v>
          </cell>
          <cell r="E306" t="str">
            <v>Productos Financi. Doc. - Resid. &lt;  de  60  Dias</v>
          </cell>
          <cell r="F306">
            <v>0</v>
          </cell>
          <cell r="G306">
            <v>21198.9</v>
          </cell>
          <cell r="H306">
            <v>155725635</v>
          </cell>
          <cell r="I306">
            <v>155725635</v>
          </cell>
        </row>
        <row r="307">
          <cell r="D307" t="str">
            <v>14080225082</v>
          </cell>
          <cell r="E307" t="str">
            <v>Productos Financi. Doc. - Resid. &lt;  de  90  Dias</v>
          </cell>
          <cell r="F307">
            <v>0</v>
          </cell>
          <cell r="G307">
            <v>7127.51</v>
          </cell>
          <cell r="H307">
            <v>52358189</v>
          </cell>
          <cell r="I307">
            <v>52358189</v>
          </cell>
        </row>
        <row r="308">
          <cell r="D308" t="str">
            <v>14080225082</v>
          </cell>
          <cell r="E308" t="str">
            <v>Productos Financi. Doc. - Resid. &lt;  de  180  Dias</v>
          </cell>
          <cell r="F308">
            <v>0</v>
          </cell>
          <cell r="G308">
            <v>164974.93</v>
          </cell>
          <cell r="H308">
            <v>1211894287</v>
          </cell>
          <cell r="I308">
            <v>1211894287</v>
          </cell>
        </row>
        <row r="309">
          <cell r="D309" t="str">
            <v>14080225082</v>
          </cell>
          <cell r="E309" t="str">
            <v>Productos Financi. Doc. - Resid. &lt;  de  1  Aðo</v>
          </cell>
          <cell r="F309">
            <v>0</v>
          </cell>
          <cell r="G309">
            <v>1316972.3400000001</v>
          </cell>
          <cell r="H309">
            <v>9674386622</v>
          </cell>
          <cell r="I309">
            <v>9674386622</v>
          </cell>
        </row>
        <row r="310">
          <cell r="D310" t="str">
            <v>14080225082</v>
          </cell>
          <cell r="E310" t="str">
            <v>Productos Financi. Doc. - Resid. &lt;  de  3  Aðos</v>
          </cell>
          <cell r="F310">
            <v>0</v>
          </cell>
          <cell r="G310">
            <v>1476632.68</v>
          </cell>
          <cell r="H310">
            <v>10847240303</v>
          </cell>
          <cell r="I310">
            <v>10847240303</v>
          </cell>
        </row>
        <row r="311">
          <cell r="D311" t="str">
            <v>14080225082</v>
          </cell>
          <cell r="E311" t="str">
            <v>Productos Financi. Doc. - Resid. &gt;  de  3  Aðos</v>
          </cell>
          <cell r="F311">
            <v>0</v>
          </cell>
          <cell r="G311">
            <v>8315220.9800000004</v>
          </cell>
          <cell r="H311">
            <v>61083031255</v>
          </cell>
          <cell r="I311">
            <v>61083031255</v>
          </cell>
        </row>
        <row r="312">
          <cell r="D312" t="str">
            <v>14080225082</v>
          </cell>
          <cell r="E312" t="str">
            <v>Product. Financ. Documentados - Residentes</v>
          </cell>
          <cell r="F312">
            <v>160877121788</v>
          </cell>
          <cell r="G312">
            <v>0</v>
          </cell>
          <cell r="H312">
            <v>0</v>
          </cell>
          <cell r="I312">
            <v>160877121788</v>
          </cell>
        </row>
        <row r="313">
          <cell r="D313" t="str">
            <v>14080225082</v>
          </cell>
          <cell r="E313" t="str">
            <v>Productos Financi. Doc. - Resid. &lt;  de  30  Dias</v>
          </cell>
          <cell r="F313">
            <v>3541780</v>
          </cell>
          <cell r="G313">
            <v>0</v>
          </cell>
          <cell r="H313">
            <v>0</v>
          </cell>
          <cell r="I313">
            <v>3541780</v>
          </cell>
        </row>
        <row r="314">
          <cell r="D314" t="str">
            <v>14080225082</v>
          </cell>
          <cell r="E314" t="str">
            <v>Productos Financi. Doc. - Resid. &lt;  de  60  Dias</v>
          </cell>
          <cell r="F314">
            <v>46110383</v>
          </cell>
          <cell r="G314">
            <v>0</v>
          </cell>
          <cell r="H314">
            <v>0</v>
          </cell>
          <cell r="I314">
            <v>46110383</v>
          </cell>
        </row>
        <row r="315">
          <cell r="D315" t="str">
            <v>14080225082</v>
          </cell>
          <cell r="E315" t="str">
            <v>Productos Financi. Doc. - Resid. &lt;  de  90  Dias</v>
          </cell>
          <cell r="F315">
            <v>128090001</v>
          </cell>
          <cell r="G315">
            <v>0</v>
          </cell>
          <cell r="H315">
            <v>0</v>
          </cell>
          <cell r="I315">
            <v>128090001</v>
          </cell>
        </row>
        <row r="316">
          <cell r="D316" t="str">
            <v>14080225082</v>
          </cell>
          <cell r="E316" t="str">
            <v>Productos Financi. Doc. - Resid. &lt;  de  180  Dias</v>
          </cell>
          <cell r="F316">
            <v>3109051766</v>
          </cell>
          <cell r="G316">
            <v>0</v>
          </cell>
          <cell r="H316">
            <v>0</v>
          </cell>
          <cell r="I316">
            <v>3109051766</v>
          </cell>
        </row>
        <row r="317">
          <cell r="D317" t="str">
            <v>14080225082</v>
          </cell>
          <cell r="E317" t="str">
            <v>Productos Financi. Doc. - Resid. &lt;  de  1  Aðo</v>
          </cell>
          <cell r="F317">
            <v>13671328123</v>
          </cell>
          <cell r="G317">
            <v>0</v>
          </cell>
          <cell r="H317">
            <v>0</v>
          </cell>
          <cell r="I317">
            <v>13671328123</v>
          </cell>
        </row>
        <row r="318">
          <cell r="D318" t="str">
            <v>14080225082</v>
          </cell>
          <cell r="E318" t="str">
            <v>Productos Financi. Doc. - Resid. &lt;  de  3  Aðos</v>
          </cell>
          <cell r="F318">
            <v>35649450071</v>
          </cell>
          <cell r="G318">
            <v>0</v>
          </cell>
          <cell r="H318">
            <v>0</v>
          </cell>
          <cell r="I318">
            <v>35649450071</v>
          </cell>
        </row>
        <row r="319">
          <cell r="D319" t="str">
            <v>14080225082</v>
          </cell>
          <cell r="E319" t="str">
            <v>Productos Financi. Doc. - Resid. &gt;  de  3  Aðos</v>
          </cell>
          <cell r="F319">
            <v>108269549664</v>
          </cell>
          <cell r="G319">
            <v>0</v>
          </cell>
          <cell r="H319">
            <v>0</v>
          </cell>
          <cell r="I319">
            <v>108269549664</v>
          </cell>
        </row>
        <row r="320">
          <cell r="D320" t="str">
            <v>14080225092</v>
          </cell>
          <cell r="E320" t="str">
            <v>(Productos Financieros en Suspenso - Residentes)</v>
          </cell>
          <cell r="F320">
            <v>-47308243</v>
          </cell>
          <cell r="G320">
            <v>-16317.8</v>
          </cell>
          <cell r="H320">
            <v>-119869417</v>
          </cell>
          <cell r="I320">
            <v>-167177660</v>
          </cell>
        </row>
        <row r="321">
          <cell r="D321" t="str">
            <v>14080225092</v>
          </cell>
          <cell r="E321" t="str">
            <v>(Productos Financieros en Suspenso - Residentes)</v>
          </cell>
          <cell r="F321">
            <v>0</v>
          </cell>
          <cell r="G321">
            <v>-861.91</v>
          </cell>
          <cell r="H321">
            <v>-6331531</v>
          </cell>
          <cell r="I321">
            <v>-6331531</v>
          </cell>
        </row>
        <row r="322">
          <cell r="D322" t="str">
            <v>14080225092</v>
          </cell>
          <cell r="E322" t="str">
            <v>(Productos Financieros en Suspenso - Residentes)</v>
          </cell>
          <cell r="F322">
            <v>0</v>
          </cell>
          <cell r="G322">
            <v>-14580.68</v>
          </cell>
          <cell r="H322">
            <v>-107108655</v>
          </cell>
          <cell r="I322">
            <v>-107108655</v>
          </cell>
        </row>
        <row r="323">
          <cell r="D323" t="str">
            <v>14080225092</v>
          </cell>
          <cell r="E323" t="str">
            <v>(Productos Financieros en Suspenso - Residentes)</v>
          </cell>
          <cell r="F323">
            <v>0</v>
          </cell>
          <cell r="G323">
            <v>-612.77</v>
          </cell>
          <cell r="H323">
            <v>-4501365</v>
          </cell>
          <cell r="I323">
            <v>-4501365</v>
          </cell>
        </row>
        <row r="324">
          <cell r="D324" t="str">
            <v>14080225092</v>
          </cell>
          <cell r="E324" t="str">
            <v>(Productos Financieros en Suspenso - Residentes)</v>
          </cell>
          <cell r="F324">
            <v>0</v>
          </cell>
          <cell r="G324">
            <v>-262.44</v>
          </cell>
          <cell r="H324">
            <v>-1927866</v>
          </cell>
          <cell r="I324">
            <v>-1927866</v>
          </cell>
        </row>
        <row r="325">
          <cell r="D325" t="str">
            <v>14080225092</v>
          </cell>
          <cell r="E325" t="str">
            <v>(Productos Financieros en Suspenso - Residentes)</v>
          </cell>
          <cell r="F325">
            <v>-47308243</v>
          </cell>
          <cell r="G325">
            <v>0</v>
          </cell>
          <cell r="H325">
            <v>0</v>
          </cell>
          <cell r="I325">
            <v>-47308243</v>
          </cell>
        </row>
        <row r="326">
          <cell r="D326" t="str">
            <v>14080225092</v>
          </cell>
          <cell r="E326" t="str">
            <v>(Productos Financieros en Suspenso - Residentes)</v>
          </cell>
          <cell r="F326">
            <v>-388154</v>
          </cell>
          <cell r="G326">
            <v>0</v>
          </cell>
          <cell r="H326">
            <v>0</v>
          </cell>
          <cell r="I326">
            <v>-388154</v>
          </cell>
        </row>
        <row r="327">
          <cell r="D327" t="str">
            <v>14080225092</v>
          </cell>
          <cell r="E327" t="str">
            <v>(Productos Financieros en Suspenso - Residentes)</v>
          </cell>
          <cell r="F327">
            <v>-9084823</v>
          </cell>
          <cell r="G327">
            <v>0</v>
          </cell>
          <cell r="H327">
            <v>0</v>
          </cell>
          <cell r="I327">
            <v>-9084823</v>
          </cell>
        </row>
        <row r="328">
          <cell r="D328" t="str">
            <v>14080225092</v>
          </cell>
          <cell r="E328" t="str">
            <v>(Productos Financieros en Suspenso - Residentes)</v>
          </cell>
          <cell r="F328">
            <v>-18797136</v>
          </cell>
          <cell r="G328">
            <v>0</v>
          </cell>
          <cell r="H328">
            <v>0</v>
          </cell>
          <cell r="I328">
            <v>-18797136</v>
          </cell>
        </row>
        <row r="329">
          <cell r="D329" t="str">
            <v>14080225092</v>
          </cell>
          <cell r="E329" t="str">
            <v>(Productos Financieros en Suspenso - Residentes)</v>
          </cell>
          <cell r="F329">
            <v>-19038130</v>
          </cell>
          <cell r="G329">
            <v>0</v>
          </cell>
          <cell r="H329">
            <v>0</v>
          </cell>
          <cell r="I329">
            <v>-19038130</v>
          </cell>
        </row>
        <row r="330">
          <cell r="D330" t="str">
            <v>14080225094</v>
          </cell>
          <cell r="E330" t="str">
            <v>(Product. Financ. Document. a Deveng. - Residentes)</v>
          </cell>
          <cell r="F330">
            <v>-144142125334</v>
          </cell>
          <cell r="G330">
            <v>-9364941.6999999993</v>
          </cell>
          <cell r="H330">
            <v>-68794206178</v>
          </cell>
          <cell r="I330">
            <v>-212936331512</v>
          </cell>
        </row>
        <row r="331">
          <cell r="D331" t="str">
            <v>14080225094</v>
          </cell>
          <cell r="E331" t="str">
            <v>(Prod. Financ. Docum. a Devengar - Resid. &lt; 30 Dias)</v>
          </cell>
          <cell r="F331">
            <v>0</v>
          </cell>
          <cell r="G331">
            <v>-1433.71</v>
          </cell>
          <cell r="H331">
            <v>-10531933</v>
          </cell>
          <cell r="I331">
            <v>-10531933</v>
          </cell>
        </row>
        <row r="332">
          <cell r="D332" t="str">
            <v>14080225094</v>
          </cell>
          <cell r="E332" t="str">
            <v>(Prod. Financ. Docum. a Devengar - Resid. &lt; 60 Dias)</v>
          </cell>
          <cell r="F332">
            <v>0</v>
          </cell>
          <cell r="G332">
            <v>-11996.4</v>
          </cell>
          <cell r="H332">
            <v>-88124715</v>
          </cell>
          <cell r="I332">
            <v>-88124715</v>
          </cell>
        </row>
        <row r="333">
          <cell r="D333" t="str">
            <v>14080225094</v>
          </cell>
          <cell r="E333" t="str">
            <v>(Prod. Financ. Docum. a Devengar - Resid. &lt; 90 Dias)</v>
          </cell>
          <cell r="F333">
            <v>0</v>
          </cell>
          <cell r="G333">
            <v>-1535.04</v>
          </cell>
          <cell r="H333">
            <v>-11276296</v>
          </cell>
          <cell r="I333">
            <v>-11276296</v>
          </cell>
        </row>
        <row r="334">
          <cell r="D334" t="str">
            <v>14080225094</v>
          </cell>
          <cell r="E334" t="str">
            <v>(Prod. Financ. Docum. a Devengar - Resid. &lt; 180 Dias)</v>
          </cell>
          <cell r="F334">
            <v>0</v>
          </cell>
          <cell r="G334">
            <v>-128845.91</v>
          </cell>
          <cell r="H334">
            <v>-946493035</v>
          </cell>
          <cell r="I334">
            <v>-946493035</v>
          </cell>
        </row>
        <row r="335">
          <cell r="D335" t="str">
            <v>14080225094</v>
          </cell>
          <cell r="E335" t="str">
            <v>(Prod. Financ. Docum. a Devengar - Resid. &lt; 1 Aðo)</v>
          </cell>
          <cell r="F335">
            <v>0</v>
          </cell>
          <cell r="G335">
            <v>-735442.18</v>
          </cell>
          <cell r="H335">
            <v>-5402506773</v>
          </cell>
          <cell r="I335">
            <v>-5402506773</v>
          </cell>
        </row>
        <row r="336">
          <cell r="D336" t="str">
            <v>14080225094</v>
          </cell>
          <cell r="E336" t="str">
            <v>(Prod. Financ. Docum. a Devengar - Resid. &lt; 3 Aðos)</v>
          </cell>
          <cell r="F336">
            <v>0</v>
          </cell>
          <cell r="G336">
            <v>-668318.52</v>
          </cell>
          <cell r="H336">
            <v>-4909421062</v>
          </cell>
          <cell r="I336">
            <v>-4909421062</v>
          </cell>
        </row>
        <row r="337">
          <cell r="D337" t="str">
            <v>14080225094</v>
          </cell>
          <cell r="E337" t="str">
            <v>(Prod. Financ. Docum. a Devengar - Resid. &gt; 3 Aðos)</v>
          </cell>
          <cell r="F337">
            <v>0</v>
          </cell>
          <cell r="G337">
            <v>-7817369.9400000004</v>
          </cell>
          <cell r="H337">
            <v>-57425852364</v>
          </cell>
          <cell r="I337">
            <v>-57425852364</v>
          </cell>
        </row>
        <row r="338">
          <cell r="D338" t="str">
            <v>14080225094</v>
          </cell>
          <cell r="E338" t="str">
            <v>(Product. Financ. Document. a Deveng. - Residentes</v>
          </cell>
          <cell r="F338">
            <v>-144142125334</v>
          </cell>
          <cell r="G338">
            <v>0</v>
          </cell>
          <cell r="H338">
            <v>0</v>
          </cell>
          <cell r="I338">
            <v>-144142125334</v>
          </cell>
        </row>
        <row r="339">
          <cell r="D339" t="str">
            <v>14080225094</v>
          </cell>
          <cell r="E339" t="str">
            <v>(Prod. Financ. Docum. a Devengar - Resid. &lt; 30 Dias)</v>
          </cell>
          <cell r="F339">
            <v>-1230966</v>
          </cell>
          <cell r="G339">
            <v>0</v>
          </cell>
          <cell r="H339">
            <v>0</v>
          </cell>
          <cell r="I339">
            <v>-1230966</v>
          </cell>
        </row>
        <row r="340">
          <cell r="D340" t="str">
            <v>14080225094</v>
          </cell>
          <cell r="E340" t="str">
            <v>(Prod. Financ. Docum. a Devengar - Resid. &lt; 60 Dias)</v>
          </cell>
          <cell r="F340">
            <v>-22908940</v>
          </cell>
          <cell r="G340">
            <v>0</v>
          </cell>
          <cell r="H340">
            <v>0</v>
          </cell>
          <cell r="I340">
            <v>-22908940</v>
          </cell>
        </row>
        <row r="341">
          <cell r="D341" t="str">
            <v>14080225094</v>
          </cell>
          <cell r="E341" t="str">
            <v>(Prod. Financ. Docum. a Devengar - Resid. &lt; 90 Dias)</v>
          </cell>
          <cell r="F341">
            <v>-67765974</v>
          </cell>
          <cell r="G341">
            <v>0</v>
          </cell>
          <cell r="H341">
            <v>0</v>
          </cell>
          <cell r="I341">
            <v>-67765974</v>
          </cell>
        </row>
        <row r="342">
          <cell r="D342" t="str">
            <v>14080225094</v>
          </cell>
          <cell r="E342" t="str">
            <v>(Prod. Financ. Docum. a Devengar - Resid. &lt; 180 Dias)</v>
          </cell>
          <cell r="F342">
            <v>-2029734995</v>
          </cell>
          <cell r="G342">
            <v>0</v>
          </cell>
          <cell r="H342">
            <v>0</v>
          </cell>
          <cell r="I342">
            <v>-2029734995</v>
          </cell>
        </row>
        <row r="343">
          <cell r="D343" t="str">
            <v>14080225094</v>
          </cell>
          <cell r="E343" t="str">
            <v>(Prod. Financ. Docum. a Devengar - Resid. &lt; 1 Aðo)</v>
          </cell>
          <cell r="F343">
            <v>-8046407293</v>
          </cell>
          <cell r="G343">
            <v>0</v>
          </cell>
          <cell r="H343">
            <v>0</v>
          </cell>
          <cell r="I343">
            <v>-8046407293</v>
          </cell>
        </row>
        <row r="344">
          <cell r="D344" t="str">
            <v>14080225094</v>
          </cell>
          <cell r="E344" t="str">
            <v>(Prod. Financ. Docum. a Devengar - Resid. &lt; 3 Aðos)</v>
          </cell>
          <cell r="F344">
            <v>-30189994513</v>
          </cell>
          <cell r="G344">
            <v>0</v>
          </cell>
          <cell r="H344">
            <v>0</v>
          </cell>
          <cell r="I344">
            <v>-30189994513</v>
          </cell>
        </row>
        <row r="345">
          <cell r="D345" t="str">
            <v>14080225094</v>
          </cell>
          <cell r="E345" t="str">
            <v>(Prod. Financ. Docum. a Devengar - Resid. &gt; 3 Aðos)</v>
          </cell>
          <cell r="F345">
            <v>-103784082653</v>
          </cell>
          <cell r="G345">
            <v>0</v>
          </cell>
          <cell r="H345">
            <v>0</v>
          </cell>
          <cell r="I345">
            <v>-103784082653</v>
          </cell>
        </row>
        <row r="346">
          <cell r="D346" t="str">
            <v>14080229000</v>
          </cell>
          <cell r="E346" t="str">
            <v>Deudores por Prod. Dev. de Val. Vend. - Sector Publico</v>
          </cell>
          <cell r="F346">
            <v>237460913</v>
          </cell>
          <cell r="G346">
            <v>0</v>
          </cell>
          <cell r="H346">
            <v>0</v>
          </cell>
          <cell r="I346">
            <v>237460913</v>
          </cell>
        </row>
        <row r="347">
          <cell r="D347" t="str">
            <v>14080229082</v>
          </cell>
          <cell r="E347" t="str">
            <v>Productos Financieros Documentados</v>
          </cell>
          <cell r="F347">
            <v>13985176353</v>
          </cell>
          <cell r="G347">
            <v>0</v>
          </cell>
          <cell r="H347">
            <v>0</v>
          </cell>
          <cell r="I347">
            <v>13985176353</v>
          </cell>
        </row>
        <row r="348">
          <cell r="D348" t="str">
            <v>14080229082</v>
          </cell>
          <cell r="E348" t="str">
            <v>Productos Financieros Documentados</v>
          </cell>
          <cell r="F348">
            <v>13985176353</v>
          </cell>
          <cell r="G348">
            <v>0</v>
          </cell>
          <cell r="H348">
            <v>0</v>
          </cell>
          <cell r="I348">
            <v>13985176353</v>
          </cell>
        </row>
        <row r="349">
          <cell r="D349" t="str">
            <v>14080229082</v>
          </cell>
          <cell r="E349" t="str">
            <v>Productos Financieros Documentados</v>
          </cell>
          <cell r="F349">
            <v>13985176353</v>
          </cell>
          <cell r="G349">
            <v>0</v>
          </cell>
          <cell r="H349">
            <v>0</v>
          </cell>
          <cell r="I349">
            <v>13985176353</v>
          </cell>
        </row>
        <row r="350">
          <cell r="D350" t="str">
            <v>14080229094</v>
          </cell>
          <cell r="E350" t="str">
            <v>(Productos Financieros Documentados a Deveng.)</v>
          </cell>
          <cell r="F350">
            <v>-13747715440</v>
          </cell>
          <cell r="G350">
            <v>0</v>
          </cell>
          <cell r="H350">
            <v>0</v>
          </cell>
          <cell r="I350">
            <v>-13747715440</v>
          </cell>
        </row>
        <row r="351">
          <cell r="D351" t="str">
            <v>14080229094</v>
          </cell>
          <cell r="E351" t="str">
            <v>(Productos Financieros Documentados a Deveng.)</v>
          </cell>
          <cell r="F351">
            <v>-13747715440</v>
          </cell>
          <cell r="G351">
            <v>0</v>
          </cell>
          <cell r="H351">
            <v>0</v>
          </cell>
          <cell r="I351">
            <v>-13747715440</v>
          </cell>
        </row>
        <row r="352">
          <cell r="D352" t="str">
            <v>14080229094</v>
          </cell>
          <cell r="E352" t="str">
            <v>(Productos Financieros Documentados a Devengar)</v>
          </cell>
          <cell r="F352">
            <v>-13747715440</v>
          </cell>
          <cell r="G352">
            <v>0</v>
          </cell>
          <cell r="H352">
            <v>0</v>
          </cell>
          <cell r="I352">
            <v>-13747715440</v>
          </cell>
        </row>
        <row r="353">
          <cell r="D353" t="str">
            <v>14080447000</v>
          </cell>
          <cell r="E353" t="str">
            <v>Deudores por Productos Financierosdevengados - Med</v>
          </cell>
          <cell r="F353">
            <v>323482690</v>
          </cell>
          <cell r="G353">
            <v>7970.93</v>
          </cell>
          <cell r="H353">
            <v>58553893</v>
          </cell>
          <cell r="I353">
            <v>382036583</v>
          </cell>
        </row>
        <row r="354">
          <cell r="D354" t="str">
            <v>14080447082</v>
          </cell>
          <cell r="E354" t="str">
            <v>Productos Financieros Documentados</v>
          </cell>
          <cell r="F354">
            <v>1777826579</v>
          </cell>
          <cell r="G354">
            <v>70281.279999999999</v>
          </cell>
          <cell r="H354">
            <v>516281363</v>
          </cell>
          <cell r="I354">
            <v>2294107942</v>
          </cell>
        </row>
        <row r="355">
          <cell r="D355" t="str">
            <v>14080447082</v>
          </cell>
          <cell r="E355" t="str">
            <v>Productos Financieros Documentados - Med.Trans. Bc</v>
          </cell>
          <cell r="F355">
            <v>0</v>
          </cell>
          <cell r="G355">
            <v>70281.279999999999</v>
          </cell>
          <cell r="H355">
            <v>516281363</v>
          </cell>
          <cell r="I355">
            <v>516281363</v>
          </cell>
        </row>
        <row r="356">
          <cell r="D356" t="str">
            <v>14080447082</v>
          </cell>
          <cell r="E356" t="str">
            <v>Productos Financieros Documentados - Med.Trans. Bcp 2020</v>
          </cell>
          <cell r="F356">
            <v>0</v>
          </cell>
          <cell r="G356">
            <v>67.010000000000005</v>
          </cell>
          <cell r="H356">
            <v>492251</v>
          </cell>
          <cell r="I356">
            <v>492251</v>
          </cell>
        </row>
        <row r="357">
          <cell r="D357" t="str">
            <v>14080447082</v>
          </cell>
          <cell r="E357" t="str">
            <v>Productos Financieros Documentados - Med.Trans. Bcp 2020</v>
          </cell>
          <cell r="F357">
            <v>0</v>
          </cell>
          <cell r="G357">
            <v>70214.27</v>
          </cell>
          <cell r="H357">
            <v>515789112</v>
          </cell>
          <cell r="I357">
            <v>515789112</v>
          </cell>
        </row>
        <row r="358">
          <cell r="D358" t="str">
            <v>14080447082</v>
          </cell>
          <cell r="E358" t="str">
            <v>Productos Financieros Documentados - Med.Trans. Bcp 2020</v>
          </cell>
          <cell r="F358">
            <v>1777826579</v>
          </cell>
          <cell r="G358">
            <v>0</v>
          </cell>
          <cell r="H358">
            <v>0</v>
          </cell>
          <cell r="I358">
            <v>1777826579</v>
          </cell>
        </row>
        <row r="359">
          <cell r="D359" t="str">
            <v>14080447082</v>
          </cell>
          <cell r="E359" t="str">
            <v>Productos Financieros Documentados - Med.Trans. Bcp 2020</v>
          </cell>
          <cell r="F359">
            <v>8699157</v>
          </cell>
          <cell r="G359">
            <v>0</v>
          </cell>
          <cell r="H359">
            <v>0</v>
          </cell>
          <cell r="I359">
            <v>8699157</v>
          </cell>
        </row>
        <row r="360">
          <cell r="D360" t="str">
            <v>14080447082</v>
          </cell>
          <cell r="E360" t="str">
            <v>Productos Financieros Documentados - Med.Trans. Bcp 2020</v>
          </cell>
          <cell r="F360">
            <v>752015460</v>
          </cell>
          <cell r="G360">
            <v>0</v>
          </cell>
          <cell r="H360">
            <v>0</v>
          </cell>
          <cell r="I360">
            <v>752015460</v>
          </cell>
        </row>
        <row r="361">
          <cell r="D361" t="str">
            <v>14080447082</v>
          </cell>
          <cell r="E361" t="str">
            <v>Productos Financieros Documentados - Med.Trans. Bcp 2020</v>
          </cell>
          <cell r="F361">
            <v>1017111962</v>
          </cell>
          <cell r="G361">
            <v>0</v>
          </cell>
          <cell r="H361">
            <v>0</v>
          </cell>
          <cell r="I361">
            <v>1017111962</v>
          </cell>
        </row>
        <row r="362">
          <cell r="D362" t="str">
            <v>14080447094</v>
          </cell>
          <cell r="E362" t="str">
            <v>Productos Financieros Documentados</v>
          </cell>
          <cell r="F362">
            <v>-1454343889</v>
          </cell>
          <cell r="G362">
            <v>-62310.35</v>
          </cell>
          <cell r="H362">
            <v>-457727470</v>
          </cell>
          <cell r="I362">
            <v>-1912071359</v>
          </cell>
        </row>
        <row r="363">
          <cell r="D363" t="str">
            <v>14080447094</v>
          </cell>
          <cell r="E363" t="str">
            <v>(Productos Financieros Doc. a Devengar - Med.Trans</v>
          </cell>
          <cell r="F363">
            <v>0</v>
          </cell>
          <cell r="G363">
            <v>-62310.35</v>
          </cell>
          <cell r="H363">
            <v>-457727470</v>
          </cell>
          <cell r="I363">
            <v>-457727470</v>
          </cell>
        </row>
        <row r="364">
          <cell r="D364" t="str">
            <v>14080447094</v>
          </cell>
          <cell r="E364" t="str">
            <v>(Productos Financieros Doc. a Devengar - Med.Trans. Bcp 2020</v>
          </cell>
          <cell r="F364">
            <v>0</v>
          </cell>
          <cell r="G364">
            <v>-67.010000000000005</v>
          </cell>
          <cell r="H364">
            <v>-492251</v>
          </cell>
          <cell r="I364">
            <v>-492251</v>
          </cell>
        </row>
        <row r="365">
          <cell r="D365" t="str">
            <v>14080447094</v>
          </cell>
          <cell r="E365" t="str">
            <v>(Productos Financieros Doc. a Devengar - Med.Trans. Bcp 2020</v>
          </cell>
          <cell r="F365">
            <v>0</v>
          </cell>
          <cell r="G365">
            <v>-62243.34</v>
          </cell>
          <cell r="H365">
            <v>-457235219</v>
          </cell>
          <cell r="I365">
            <v>-457235219</v>
          </cell>
        </row>
        <row r="366">
          <cell r="D366" t="str">
            <v>14080447094</v>
          </cell>
          <cell r="E366" t="str">
            <v>(Productos Financieros Doc. a Devengar - Med.Trans. Bcp 2020</v>
          </cell>
          <cell r="F366">
            <v>-1454343889</v>
          </cell>
          <cell r="G366">
            <v>0</v>
          </cell>
          <cell r="H366">
            <v>0</v>
          </cell>
          <cell r="I366">
            <v>-1454343889</v>
          </cell>
        </row>
        <row r="367">
          <cell r="D367" t="str">
            <v>14080447094</v>
          </cell>
          <cell r="E367" t="str">
            <v>(Productos Financieros Doc. a Devengar - Med.Trans. Bcp 2020</v>
          </cell>
          <cell r="F367">
            <v>-500910294</v>
          </cell>
          <cell r="G367">
            <v>0</v>
          </cell>
          <cell r="H367">
            <v>0</v>
          </cell>
          <cell r="I367">
            <v>-500910294</v>
          </cell>
        </row>
        <row r="368">
          <cell r="D368" t="str">
            <v>14080447094</v>
          </cell>
          <cell r="E368" t="str">
            <v>(Productos Financieros Doc. a Devengar - Med.Trans. Bcp 2020</v>
          </cell>
          <cell r="F368">
            <v>-953433595</v>
          </cell>
          <cell r="G368">
            <v>0</v>
          </cell>
          <cell r="H368">
            <v>0</v>
          </cell>
          <cell r="I368">
            <v>-953433595</v>
          </cell>
        </row>
        <row r="369">
          <cell r="D369" t="str">
            <v>14080451000</v>
          </cell>
          <cell r="E369" t="str">
            <v>Deudores Ppor Prod.Fin. Dev.Medida Excep. Bcp - Añ</v>
          </cell>
          <cell r="F369">
            <v>482196483</v>
          </cell>
          <cell r="G369">
            <v>0</v>
          </cell>
          <cell r="H369">
            <v>0</v>
          </cell>
          <cell r="I369">
            <v>482196483</v>
          </cell>
        </row>
        <row r="370">
          <cell r="D370" t="str">
            <v>14080451082</v>
          </cell>
          <cell r="E370" t="str">
            <v>Productos Finanancieros Documentados - Residentes.</v>
          </cell>
          <cell r="F370">
            <v>15309294515</v>
          </cell>
          <cell r="G370">
            <v>0</v>
          </cell>
          <cell r="H370">
            <v>0</v>
          </cell>
          <cell r="I370">
            <v>15309294515</v>
          </cell>
        </row>
        <row r="371">
          <cell r="D371" t="str">
            <v>14080451082</v>
          </cell>
          <cell r="E371" t="str">
            <v>Productos Finanancieros Documentados - Residentes.</v>
          </cell>
          <cell r="F371">
            <v>15309294515</v>
          </cell>
          <cell r="G371">
            <v>0</v>
          </cell>
          <cell r="H371">
            <v>0</v>
          </cell>
          <cell r="I371">
            <v>15309294515</v>
          </cell>
        </row>
        <row r="372">
          <cell r="D372" t="str">
            <v>14080451082</v>
          </cell>
          <cell r="E372" t="str">
            <v>Productos Finanancieros Documentados - Residentes.</v>
          </cell>
          <cell r="F372">
            <v>1130439698</v>
          </cell>
          <cell r="G372">
            <v>0</v>
          </cell>
          <cell r="H372">
            <v>0</v>
          </cell>
          <cell r="I372">
            <v>1130439698</v>
          </cell>
        </row>
        <row r="373">
          <cell r="D373" t="str">
            <v>14080451082</v>
          </cell>
          <cell r="E373" t="str">
            <v>Productos Finanancieros Documentados - Residentes.</v>
          </cell>
          <cell r="F373">
            <v>14178854817</v>
          </cell>
          <cell r="G373">
            <v>0</v>
          </cell>
          <cell r="H373">
            <v>0</v>
          </cell>
          <cell r="I373">
            <v>14178854817</v>
          </cell>
        </row>
        <row r="374">
          <cell r="D374" t="str">
            <v>14080451094</v>
          </cell>
          <cell r="E374" t="str">
            <v>(Productos Finanancieros Doc.a Devengar - Resident</v>
          </cell>
          <cell r="F374">
            <v>-14827098032</v>
          </cell>
          <cell r="G374">
            <v>0</v>
          </cell>
          <cell r="H374">
            <v>0</v>
          </cell>
          <cell r="I374">
            <v>-14827098032</v>
          </cell>
        </row>
        <row r="375">
          <cell r="D375" t="str">
            <v>14080451094</v>
          </cell>
          <cell r="E375" t="str">
            <v>(Productos Finanancieros Doc.a Devengar - Resident</v>
          </cell>
          <cell r="F375">
            <v>-14827098032</v>
          </cell>
          <cell r="G375">
            <v>0</v>
          </cell>
          <cell r="H375">
            <v>0</v>
          </cell>
          <cell r="I375">
            <v>-14827098032</v>
          </cell>
        </row>
        <row r="376">
          <cell r="D376" t="str">
            <v>14080451094</v>
          </cell>
          <cell r="E376" t="str">
            <v>(Productos Finanancieros Doc.a Devengar - Residentes)</v>
          </cell>
          <cell r="F376">
            <v>-902605233</v>
          </cell>
          <cell r="G376">
            <v>0</v>
          </cell>
          <cell r="H376">
            <v>0</v>
          </cell>
          <cell r="I376">
            <v>-902605233</v>
          </cell>
        </row>
        <row r="377">
          <cell r="D377" t="str">
            <v>14080451094</v>
          </cell>
          <cell r="E377" t="str">
            <v>(Productos Finanancieros Doc.a Devengar - Residentes)</v>
          </cell>
          <cell r="F377">
            <v>-13924492799</v>
          </cell>
          <cell r="G377">
            <v>0</v>
          </cell>
          <cell r="H377">
            <v>0</v>
          </cell>
          <cell r="I377">
            <v>-13924492799</v>
          </cell>
        </row>
        <row r="378">
          <cell r="D378" t="str">
            <v>14090000000</v>
          </cell>
          <cell r="E378" t="str">
            <v>(Previsiones)</v>
          </cell>
          <cell r="F378">
            <v>-13946803107</v>
          </cell>
          <cell r="G378">
            <v>-630288.82999999996</v>
          </cell>
          <cell r="H378">
            <v>-4630057625</v>
          </cell>
          <cell r="I378">
            <v>-18576860732</v>
          </cell>
        </row>
        <row r="379">
          <cell r="D379" t="str">
            <v>14090231000</v>
          </cell>
          <cell r="E379" t="str">
            <v>(Prevision para Riesgos Crediticios - Prestamos)</v>
          </cell>
          <cell r="F379">
            <v>-13945373815</v>
          </cell>
          <cell r="G379">
            <v>-630288.82999999996</v>
          </cell>
          <cell r="H379">
            <v>-4630057625</v>
          </cell>
          <cell r="I379">
            <v>-18575431440</v>
          </cell>
        </row>
        <row r="380">
          <cell r="D380" t="str">
            <v>14090231092</v>
          </cell>
          <cell r="E380" t="str">
            <v>Residentes</v>
          </cell>
          <cell r="F380">
            <v>-2284649461</v>
          </cell>
          <cell r="G380">
            <v>-630288.82999999996</v>
          </cell>
          <cell r="H380">
            <v>-4630057625</v>
          </cell>
          <cell r="I380">
            <v>-6914707086</v>
          </cell>
        </row>
        <row r="381">
          <cell r="D381" t="str">
            <v>14090231092</v>
          </cell>
          <cell r="E381" t="str">
            <v>(Prevision para Riesgos Crediticios-Prestamos-Residentes)</v>
          </cell>
          <cell r="F381">
            <v>0</v>
          </cell>
          <cell r="G381">
            <v>-319.86</v>
          </cell>
          <cell r="H381">
            <v>-2349670</v>
          </cell>
          <cell r="I381">
            <v>-2349670</v>
          </cell>
        </row>
        <row r="382">
          <cell r="D382" t="str">
            <v>14090231092</v>
          </cell>
          <cell r="E382" t="str">
            <v>Residentes</v>
          </cell>
          <cell r="F382">
            <v>0</v>
          </cell>
          <cell r="G382">
            <v>-29.88</v>
          </cell>
          <cell r="H382">
            <v>-219496</v>
          </cell>
          <cell r="I382">
            <v>-219496</v>
          </cell>
        </row>
        <row r="383">
          <cell r="D383" t="str">
            <v>14090231092</v>
          </cell>
          <cell r="E383" t="str">
            <v>Residentes</v>
          </cell>
          <cell r="F383">
            <v>0</v>
          </cell>
          <cell r="G383">
            <v>-26831.73</v>
          </cell>
          <cell r="H383">
            <v>-197104012</v>
          </cell>
          <cell r="I383">
            <v>-197104012</v>
          </cell>
        </row>
        <row r="384">
          <cell r="D384" t="str">
            <v>14090231092</v>
          </cell>
          <cell r="E384" t="str">
            <v>Residentes</v>
          </cell>
          <cell r="F384">
            <v>0</v>
          </cell>
          <cell r="G384">
            <v>-357280.1</v>
          </cell>
          <cell r="H384">
            <v>-2624554602</v>
          </cell>
          <cell r="I384">
            <v>-2624554602</v>
          </cell>
        </row>
        <row r="385">
          <cell r="D385" t="str">
            <v>14090231092</v>
          </cell>
          <cell r="E385" t="str">
            <v>Residentes</v>
          </cell>
          <cell r="F385">
            <v>0</v>
          </cell>
          <cell r="G385">
            <v>-221399.78</v>
          </cell>
          <cell r="H385">
            <v>-1626387286</v>
          </cell>
          <cell r="I385">
            <v>-1626387286</v>
          </cell>
        </row>
        <row r="386">
          <cell r="D386" t="str">
            <v>14090231092</v>
          </cell>
          <cell r="E386" t="str">
            <v>Residentes</v>
          </cell>
          <cell r="F386">
            <v>0</v>
          </cell>
          <cell r="G386">
            <v>-24427.48</v>
          </cell>
          <cell r="H386">
            <v>-179442559</v>
          </cell>
          <cell r="I386">
            <v>-179442559</v>
          </cell>
        </row>
        <row r="387">
          <cell r="D387" t="str">
            <v>14090231092</v>
          </cell>
          <cell r="E387" t="str">
            <v>(Prevision para Riesgos Crediticios-Prestamos-Residentes)</v>
          </cell>
          <cell r="F387">
            <v>-328813</v>
          </cell>
          <cell r="G387">
            <v>0</v>
          </cell>
          <cell r="H387">
            <v>0</v>
          </cell>
          <cell r="I387">
            <v>-328813</v>
          </cell>
        </row>
        <row r="388">
          <cell r="D388" t="str">
            <v>14090231092</v>
          </cell>
          <cell r="E388" t="str">
            <v>Residentes</v>
          </cell>
          <cell r="F388">
            <v>-66701349</v>
          </cell>
          <cell r="G388">
            <v>0</v>
          </cell>
          <cell r="H388">
            <v>0</v>
          </cell>
          <cell r="I388">
            <v>-66701349</v>
          </cell>
        </row>
        <row r="389">
          <cell r="D389" t="str">
            <v>14090231092</v>
          </cell>
          <cell r="E389" t="str">
            <v>Residentes</v>
          </cell>
          <cell r="F389">
            <v>-594795414</v>
          </cell>
          <cell r="G389">
            <v>0</v>
          </cell>
          <cell r="H389">
            <v>0</v>
          </cell>
          <cell r="I389">
            <v>-594795414</v>
          </cell>
        </row>
        <row r="390">
          <cell r="D390" t="str">
            <v>14090231092</v>
          </cell>
          <cell r="E390" t="str">
            <v>Residentes</v>
          </cell>
          <cell r="F390">
            <v>-692144541</v>
          </cell>
          <cell r="G390">
            <v>0</v>
          </cell>
          <cell r="H390">
            <v>0</v>
          </cell>
          <cell r="I390">
            <v>-692144541</v>
          </cell>
        </row>
        <row r="391">
          <cell r="D391" t="str">
            <v>14090231092</v>
          </cell>
          <cell r="E391" t="str">
            <v>Residentes</v>
          </cell>
          <cell r="F391">
            <v>-714167201</v>
          </cell>
          <cell r="G391">
            <v>0</v>
          </cell>
          <cell r="H391">
            <v>0</v>
          </cell>
          <cell r="I391">
            <v>-714167201</v>
          </cell>
        </row>
        <row r="392">
          <cell r="D392" t="str">
            <v>14090231092</v>
          </cell>
          <cell r="E392" t="str">
            <v>Previsiones s/Tarjetas de Credito</v>
          </cell>
          <cell r="F392">
            <v>-216512143</v>
          </cell>
          <cell r="G392">
            <v>0</v>
          </cell>
          <cell r="H392">
            <v>0</v>
          </cell>
          <cell r="I392">
            <v>-216512143</v>
          </cell>
        </row>
        <row r="393">
          <cell r="D393" t="str">
            <v>14090231094</v>
          </cell>
          <cell r="E393" t="str">
            <v>Genericas</v>
          </cell>
          <cell r="F393">
            <v>-11660724354</v>
          </cell>
          <cell r="G393">
            <v>0</v>
          </cell>
          <cell r="H393">
            <v>0</v>
          </cell>
          <cell r="I393">
            <v>-11660724354</v>
          </cell>
        </row>
        <row r="394">
          <cell r="D394" t="str">
            <v>14090231094</v>
          </cell>
          <cell r="E394" t="str">
            <v>Previsiones Genericas</v>
          </cell>
          <cell r="F394">
            <v>-2300000000</v>
          </cell>
          <cell r="G394">
            <v>0</v>
          </cell>
          <cell r="H394">
            <v>0</v>
          </cell>
          <cell r="I394">
            <v>-2300000000</v>
          </cell>
        </row>
        <row r="395">
          <cell r="D395" t="str">
            <v>14090231094</v>
          </cell>
          <cell r="E395" t="str">
            <v>Previsiones Genericas</v>
          </cell>
          <cell r="F395">
            <v>-424871694</v>
          </cell>
          <cell r="G395">
            <v>0</v>
          </cell>
          <cell r="H395">
            <v>0</v>
          </cell>
          <cell r="I395">
            <v>-424871694</v>
          </cell>
        </row>
        <row r="396">
          <cell r="D396" t="str">
            <v>14090231094</v>
          </cell>
          <cell r="E396" t="str">
            <v>Previsiones Genericas</v>
          </cell>
          <cell r="F396">
            <v>-126780985</v>
          </cell>
          <cell r="G396">
            <v>0</v>
          </cell>
          <cell r="H396">
            <v>0</v>
          </cell>
          <cell r="I396">
            <v>-126780985</v>
          </cell>
        </row>
        <row r="397">
          <cell r="D397" t="str">
            <v>14090231094</v>
          </cell>
          <cell r="E397" t="str">
            <v>Previsiones Genericas</v>
          </cell>
          <cell r="F397">
            <v>-63505449</v>
          </cell>
          <cell r="G397">
            <v>0</v>
          </cell>
          <cell r="H397">
            <v>0</v>
          </cell>
          <cell r="I397">
            <v>-63505449</v>
          </cell>
        </row>
        <row r="398">
          <cell r="D398" t="str">
            <v>14090231094</v>
          </cell>
          <cell r="E398" t="str">
            <v>Previsiones Genericas</v>
          </cell>
          <cell r="F398">
            <v>-656268328</v>
          </cell>
          <cell r="G398">
            <v>0</v>
          </cell>
          <cell r="H398">
            <v>0</v>
          </cell>
          <cell r="I398">
            <v>-656268328</v>
          </cell>
        </row>
        <row r="399">
          <cell r="D399" t="str">
            <v>14090231094</v>
          </cell>
          <cell r="E399" t="str">
            <v>Previsiones Genericas</v>
          </cell>
          <cell r="F399">
            <v>-2090334062</v>
          </cell>
          <cell r="G399">
            <v>0</v>
          </cell>
          <cell r="H399">
            <v>0</v>
          </cell>
          <cell r="I399">
            <v>-2090334062</v>
          </cell>
        </row>
        <row r="400">
          <cell r="D400" t="str">
            <v>14090231094</v>
          </cell>
          <cell r="E400" t="str">
            <v>Previsiones Genericas</v>
          </cell>
          <cell r="F400">
            <v>-2438001748</v>
          </cell>
          <cell r="G400">
            <v>0</v>
          </cell>
          <cell r="H400">
            <v>0</v>
          </cell>
          <cell r="I400">
            <v>-2438001748</v>
          </cell>
        </row>
        <row r="401">
          <cell r="D401" t="str">
            <v>14090231094</v>
          </cell>
          <cell r="E401" t="str">
            <v>Previsiones Genericas</v>
          </cell>
          <cell r="F401">
            <v>-3560962088</v>
          </cell>
          <cell r="G401">
            <v>0</v>
          </cell>
          <cell r="H401">
            <v>0</v>
          </cell>
          <cell r="I401">
            <v>-3560962088</v>
          </cell>
        </row>
        <row r="402">
          <cell r="D402" t="str">
            <v>14090237000</v>
          </cell>
          <cell r="E402" t="str">
            <v>(Prevision para Riesgos Crediticios - Sector Publico)</v>
          </cell>
          <cell r="F402">
            <v>-1429292</v>
          </cell>
          <cell r="G402">
            <v>0</v>
          </cell>
          <cell r="H402">
            <v>0</v>
          </cell>
          <cell r="I402">
            <v>-1429292</v>
          </cell>
        </row>
        <row r="403">
          <cell r="D403" t="str">
            <v>14090237092</v>
          </cell>
          <cell r="E403" t="str">
            <v>Prestamos</v>
          </cell>
          <cell r="F403">
            <v>-1429292</v>
          </cell>
          <cell r="G403">
            <v>0</v>
          </cell>
          <cell r="H403">
            <v>0</v>
          </cell>
          <cell r="I403">
            <v>-1429292</v>
          </cell>
        </row>
        <row r="404">
          <cell r="D404" t="str">
            <v>14090237092</v>
          </cell>
          <cell r="E404" t="str">
            <v>Prestamos</v>
          </cell>
          <cell r="F404">
            <v>-1429292</v>
          </cell>
          <cell r="G404">
            <v>0</v>
          </cell>
          <cell r="H404">
            <v>0</v>
          </cell>
          <cell r="I404">
            <v>-1429292</v>
          </cell>
        </row>
        <row r="405">
          <cell r="D405" t="str">
            <v>14090237092</v>
          </cell>
          <cell r="E405" t="str">
            <v>Prestamos</v>
          </cell>
          <cell r="F405">
            <v>-1429292</v>
          </cell>
          <cell r="G405">
            <v>0</v>
          </cell>
          <cell r="H405">
            <v>0</v>
          </cell>
          <cell r="I405">
            <v>-1429292</v>
          </cell>
        </row>
        <row r="406">
          <cell r="D406" t="str">
            <v>15000000000</v>
          </cell>
          <cell r="E406" t="str">
            <v>Creditos Diversos</v>
          </cell>
          <cell r="F406">
            <v>61560486728</v>
          </cell>
          <cell r="G406">
            <v>9269262.8300000001</v>
          </cell>
          <cell r="H406">
            <v>68091355901</v>
          </cell>
          <cell r="I406">
            <v>129651842629</v>
          </cell>
        </row>
        <row r="407">
          <cell r="D407" t="str">
            <v>15010000000</v>
          </cell>
          <cell r="E407" t="str">
            <v>Creditos Diversos</v>
          </cell>
          <cell r="F407">
            <v>63815742997</v>
          </cell>
          <cell r="G407">
            <v>9329417.75</v>
          </cell>
          <cell r="H407">
            <v>68533249732</v>
          </cell>
          <cell r="I407">
            <v>132348992729</v>
          </cell>
        </row>
        <row r="408">
          <cell r="D408" t="str">
            <v>15010241000</v>
          </cell>
          <cell r="E408" t="str">
            <v>Anticipos por Compra de Bienes y Servicios</v>
          </cell>
          <cell r="F408">
            <v>2519194935</v>
          </cell>
          <cell r="G408">
            <v>247009.52</v>
          </cell>
          <cell r="H408">
            <v>1814514641</v>
          </cell>
          <cell r="I408">
            <v>4333709576</v>
          </cell>
        </row>
        <row r="409">
          <cell r="D409" t="str">
            <v>15010241002</v>
          </cell>
          <cell r="E409" t="str">
            <v>Residentes</v>
          </cell>
          <cell r="F409">
            <v>2519194935</v>
          </cell>
          <cell r="G409">
            <v>247009.52</v>
          </cell>
          <cell r="H409">
            <v>1814514641</v>
          </cell>
          <cell r="I409">
            <v>4333709576</v>
          </cell>
        </row>
        <row r="410">
          <cell r="D410" t="str">
            <v>15010241002</v>
          </cell>
          <cell r="E410" t="str">
            <v>Gastos Pagados por Anticipado</v>
          </cell>
          <cell r="F410">
            <v>0</v>
          </cell>
          <cell r="G410">
            <v>60978.73</v>
          </cell>
          <cell r="H410">
            <v>447945482</v>
          </cell>
          <cell r="I410">
            <v>447945482</v>
          </cell>
        </row>
        <row r="411">
          <cell r="D411" t="str">
            <v>15010241002</v>
          </cell>
          <cell r="E411" t="str">
            <v>Anticipo p/ Compra de Bienes y Serv. - Residentes</v>
          </cell>
          <cell r="F411">
            <v>0</v>
          </cell>
          <cell r="G411">
            <v>168337.73</v>
          </cell>
          <cell r="H411">
            <v>1236597179</v>
          </cell>
          <cell r="I411">
            <v>1236597179</v>
          </cell>
        </row>
        <row r="412">
          <cell r="D412" t="str">
            <v>15010241002</v>
          </cell>
          <cell r="E412" t="str">
            <v>Anticipo p/ Compra de Bienes y Serv. - Residentes</v>
          </cell>
          <cell r="F412">
            <v>2337888786</v>
          </cell>
          <cell r="G412">
            <v>0</v>
          </cell>
          <cell r="H412">
            <v>0</v>
          </cell>
          <cell r="I412">
            <v>2337888786</v>
          </cell>
        </row>
        <row r="413">
          <cell r="D413" t="str">
            <v>15010241002</v>
          </cell>
          <cell r="E413" t="str">
            <v>Anticipo p/ Obras Sucursales</v>
          </cell>
          <cell r="F413">
            <v>0</v>
          </cell>
          <cell r="G413">
            <v>17693.060000000001</v>
          </cell>
          <cell r="H413">
            <v>129971980</v>
          </cell>
          <cell r="I413">
            <v>129971980</v>
          </cell>
        </row>
        <row r="414">
          <cell r="D414" t="str">
            <v>15010241002</v>
          </cell>
          <cell r="E414" t="str">
            <v>Anticipo p/ Obras Sucursales</v>
          </cell>
          <cell r="F414">
            <v>114593241</v>
          </cell>
          <cell r="G414">
            <v>0</v>
          </cell>
          <cell r="H414">
            <v>0</v>
          </cell>
          <cell r="I414">
            <v>114593241</v>
          </cell>
        </row>
        <row r="415">
          <cell r="D415" t="str">
            <v>15010241002</v>
          </cell>
          <cell r="E415" t="str">
            <v>Anticipo para Obra Fortis Abasto</v>
          </cell>
          <cell r="F415">
            <v>2681818</v>
          </cell>
          <cell r="G415">
            <v>0</v>
          </cell>
          <cell r="H415">
            <v>0</v>
          </cell>
          <cell r="I415">
            <v>2681818</v>
          </cell>
        </row>
        <row r="416">
          <cell r="D416" t="str">
            <v>15010241002</v>
          </cell>
          <cell r="E416" t="str">
            <v>Anticipo para Obra Fortis Jockey</v>
          </cell>
          <cell r="F416">
            <v>64031090</v>
          </cell>
          <cell r="G416">
            <v>0</v>
          </cell>
          <cell r="H416">
            <v>0</v>
          </cell>
          <cell r="I416">
            <v>64031090</v>
          </cell>
        </row>
        <row r="417">
          <cell r="D417" t="str">
            <v>15010243000</v>
          </cell>
          <cell r="E417" t="str">
            <v>Cargos Pagados por Anticipado</v>
          </cell>
          <cell r="F417">
            <v>18863334624</v>
          </cell>
          <cell r="G417">
            <v>2216202.19</v>
          </cell>
          <cell r="H417">
            <v>16280066154</v>
          </cell>
          <cell r="I417">
            <v>35143400778</v>
          </cell>
        </row>
        <row r="418">
          <cell r="D418" t="str">
            <v>15010243001</v>
          </cell>
          <cell r="E418" t="str">
            <v>Cargos Pagados por Anticipado</v>
          </cell>
          <cell r="F418">
            <v>18863334624</v>
          </cell>
          <cell r="G418">
            <v>2216202.19</v>
          </cell>
          <cell r="H418">
            <v>16280066154</v>
          </cell>
          <cell r="I418">
            <v>35143400778</v>
          </cell>
        </row>
        <row r="419">
          <cell r="D419" t="str">
            <v>15010243001</v>
          </cell>
          <cell r="E419" t="str">
            <v>Licencias Pagadas por Adelantado</v>
          </cell>
          <cell r="F419">
            <v>0</v>
          </cell>
          <cell r="G419">
            <v>65936.27</v>
          </cell>
          <cell r="H419">
            <v>484363224</v>
          </cell>
          <cell r="I419">
            <v>484363224</v>
          </cell>
        </row>
        <row r="420">
          <cell r="D420" t="str">
            <v>15010243001</v>
          </cell>
          <cell r="E420" t="str">
            <v>Licencias Pagadas por Adelantado</v>
          </cell>
          <cell r="F420">
            <v>18322392759</v>
          </cell>
          <cell r="G420">
            <v>0</v>
          </cell>
          <cell r="H420">
            <v>0</v>
          </cell>
          <cell r="I420">
            <v>18322392759</v>
          </cell>
        </row>
        <row r="421">
          <cell r="D421" t="str">
            <v>15010243001</v>
          </cell>
          <cell r="E421" t="str">
            <v>Seguro Pagado por Adelantado</v>
          </cell>
          <cell r="F421">
            <v>427210487</v>
          </cell>
          <cell r="G421">
            <v>0</v>
          </cell>
          <cell r="H421">
            <v>0</v>
          </cell>
          <cell r="I421">
            <v>427210487</v>
          </cell>
        </row>
        <row r="422">
          <cell r="D422" t="str">
            <v>15010243001</v>
          </cell>
          <cell r="E422" t="str">
            <v>Alquileres Pagados por Anticipado</v>
          </cell>
          <cell r="F422">
            <v>0</v>
          </cell>
          <cell r="G422">
            <v>2137800</v>
          </cell>
          <cell r="H422">
            <v>15704129154</v>
          </cell>
          <cell r="I422">
            <v>15704129154</v>
          </cell>
        </row>
        <row r="423">
          <cell r="D423" t="str">
            <v>15010243001</v>
          </cell>
          <cell r="E423" t="str">
            <v>Alquileres Pagados por Anticipado</v>
          </cell>
          <cell r="F423">
            <v>113731378</v>
          </cell>
          <cell r="G423">
            <v>0</v>
          </cell>
          <cell r="H423">
            <v>0</v>
          </cell>
          <cell r="I423">
            <v>113731378</v>
          </cell>
        </row>
        <row r="424">
          <cell r="D424" t="str">
            <v>15010243001</v>
          </cell>
          <cell r="E424" t="str">
            <v>Comisiones Pagadas por Adelantado</v>
          </cell>
          <cell r="F424">
            <v>0</v>
          </cell>
          <cell r="G424">
            <v>12465.92</v>
          </cell>
          <cell r="H424">
            <v>91573776</v>
          </cell>
          <cell r="I424">
            <v>91573776</v>
          </cell>
        </row>
        <row r="425">
          <cell r="D425" t="str">
            <v>15010245000</v>
          </cell>
          <cell r="E425" t="str">
            <v>Anticipo de Impuestos Nacionales</v>
          </cell>
          <cell r="F425">
            <v>6667445004</v>
          </cell>
          <cell r="G425">
            <v>0</v>
          </cell>
          <cell r="H425">
            <v>0</v>
          </cell>
          <cell r="I425">
            <v>6667445004</v>
          </cell>
        </row>
        <row r="426">
          <cell r="D426" t="str">
            <v>15010245004</v>
          </cell>
          <cell r="E426" t="str">
            <v>Impuesto a las Rentas</v>
          </cell>
          <cell r="F426">
            <v>3217767953</v>
          </cell>
          <cell r="G426">
            <v>0</v>
          </cell>
          <cell r="H426">
            <v>0</v>
          </cell>
          <cell r="I426">
            <v>3217767953</v>
          </cell>
        </row>
        <row r="427">
          <cell r="D427" t="str">
            <v>15010245004</v>
          </cell>
          <cell r="E427" t="str">
            <v>Retencion Impuesto a la Renta</v>
          </cell>
          <cell r="F427">
            <v>57688844</v>
          </cell>
          <cell r="G427">
            <v>0</v>
          </cell>
          <cell r="H427">
            <v>0</v>
          </cell>
          <cell r="I427">
            <v>57688844</v>
          </cell>
        </row>
        <row r="428">
          <cell r="D428" t="str">
            <v>15010245004</v>
          </cell>
          <cell r="E428" t="str">
            <v xml:space="preserve">Credito Fiscal Iracis                                       </v>
          </cell>
          <cell r="F428">
            <v>2349831088</v>
          </cell>
          <cell r="G428">
            <v>0</v>
          </cell>
          <cell r="H428">
            <v>0</v>
          </cell>
          <cell r="I428">
            <v>2349831088</v>
          </cell>
        </row>
        <row r="429">
          <cell r="D429" t="str">
            <v>15010245004</v>
          </cell>
          <cell r="E429" t="str">
            <v xml:space="preserve">Retencion Idu                                               </v>
          </cell>
          <cell r="F429">
            <v>810248021</v>
          </cell>
          <cell r="G429">
            <v>0</v>
          </cell>
          <cell r="H429">
            <v>0</v>
          </cell>
          <cell r="I429">
            <v>810248021</v>
          </cell>
        </row>
        <row r="430">
          <cell r="D430" t="str">
            <v>15010245006</v>
          </cell>
          <cell r="E430" t="str">
            <v>Otros Impuestos Nacionales</v>
          </cell>
          <cell r="F430">
            <v>3449677051</v>
          </cell>
          <cell r="G430">
            <v>0</v>
          </cell>
          <cell r="H430">
            <v>0</v>
          </cell>
          <cell r="I430">
            <v>3449677051</v>
          </cell>
        </row>
        <row r="431">
          <cell r="D431" t="str">
            <v>15010245006</v>
          </cell>
          <cell r="E431" t="str">
            <v>Otros Impuestos Nacionales</v>
          </cell>
          <cell r="F431">
            <v>1152718844</v>
          </cell>
          <cell r="G431">
            <v>0</v>
          </cell>
          <cell r="H431">
            <v>0</v>
          </cell>
          <cell r="I431">
            <v>1152718844</v>
          </cell>
        </row>
        <row r="432">
          <cell r="D432" t="str">
            <v>15010245006</v>
          </cell>
          <cell r="E432" t="str">
            <v>Credito Fiscal Disponible</v>
          </cell>
          <cell r="F432">
            <v>2296958207</v>
          </cell>
          <cell r="G432">
            <v>0</v>
          </cell>
          <cell r="H432">
            <v>0</v>
          </cell>
          <cell r="I432">
            <v>2296958207</v>
          </cell>
        </row>
        <row r="433">
          <cell r="D433" t="str">
            <v>15010247000</v>
          </cell>
          <cell r="E433" t="str">
            <v>Impuesto Al Valor Agregado - a Deducir</v>
          </cell>
          <cell r="F433">
            <v>2798327782</v>
          </cell>
          <cell r="G433">
            <v>0</v>
          </cell>
          <cell r="H433">
            <v>0</v>
          </cell>
          <cell r="I433">
            <v>2798327782</v>
          </cell>
        </row>
        <row r="434">
          <cell r="D434" t="str">
            <v>15010247002</v>
          </cell>
          <cell r="E434" t="str">
            <v>Operaciones Gravadas</v>
          </cell>
          <cell r="F434">
            <v>1279382</v>
          </cell>
          <cell r="G434">
            <v>0</v>
          </cell>
          <cell r="H434">
            <v>0</v>
          </cell>
          <cell r="I434">
            <v>1279382</v>
          </cell>
        </row>
        <row r="435">
          <cell r="D435" t="str">
            <v>15010247002</v>
          </cell>
          <cell r="E435" t="str">
            <v>Retencion Iva</v>
          </cell>
          <cell r="F435">
            <v>1279382</v>
          </cell>
          <cell r="G435">
            <v>0</v>
          </cell>
          <cell r="H435">
            <v>0</v>
          </cell>
          <cell r="I435">
            <v>1279382</v>
          </cell>
        </row>
        <row r="436">
          <cell r="D436" t="str">
            <v>15010247003</v>
          </cell>
          <cell r="E436" t="str">
            <v>Operaciones Gravadas y Exentas</v>
          </cell>
          <cell r="F436">
            <v>2797048400</v>
          </cell>
          <cell r="G436">
            <v>0</v>
          </cell>
          <cell r="H436">
            <v>0</v>
          </cell>
          <cell r="I436">
            <v>2797048400</v>
          </cell>
        </row>
        <row r="437">
          <cell r="D437" t="str">
            <v>15010247003</v>
          </cell>
          <cell r="E437" t="str">
            <v>Iva 10% - Nota de Credito</v>
          </cell>
          <cell r="F437">
            <v>117348713</v>
          </cell>
          <cell r="G437">
            <v>0</v>
          </cell>
          <cell r="H437">
            <v>0</v>
          </cell>
          <cell r="I437">
            <v>117348713</v>
          </cell>
        </row>
        <row r="438">
          <cell r="D438" t="str">
            <v>15010247003</v>
          </cell>
          <cell r="E438" t="str">
            <v>Operaciones Gravadas y Exentas - 5%</v>
          </cell>
          <cell r="F438">
            <v>3458564</v>
          </cell>
          <cell r="G438">
            <v>0</v>
          </cell>
          <cell r="H438">
            <v>0</v>
          </cell>
          <cell r="I438">
            <v>3458564</v>
          </cell>
        </row>
        <row r="439">
          <cell r="D439" t="str">
            <v>15010247003</v>
          </cell>
          <cell r="E439" t="str">
            <v>Operaciones Gravadas y Exentas - 10%</v>
          </cell>
          <cell r="F439">
            <v>2676241123</v>
          </cell>
          <cell r="G439">
            <v>0</v>
          </cell>
          <cell r="H439">
            <v>0</v>
          </cell>
          <cell r="I439">
            <v>2676241123</v>
          </cell>
        </row>
        <row r="440">
          <cell r="D440" t="str">
            <v>15010253000</v>
          </cell>
          <cell r="E440" t="str">
            <v>Gastos a Recuperar</v>
          </cell>
          <cell r="F440">
            <v>321200656</v>
          </cell>
          <cell r="G440">
            <v>57420.86</v>
          </cell>
          <cell r="H440">
            <v>421809618</v>
          </cell>
          <cell r="I440">
            <v>743010274</v>
          </cell>
        </row>
        <row r="441">
          <cell r="D441" t="str">
            <v>15010253002</v>
          </cell>
          <cell r="E441" t="str">
            <v>Residentes</v>
          </cell>
          <cell r="F441">
            <v>321200656</v>
          </cell>
          <cell r="G441">
            <v>57420.86</v>
          </cell>
          <cell r="H441">
            <v>421809618</v>
          </cell>
          <cell r="I441">
            <v>743010274</v>
          </cell>
        </row>
        <row r="442">
          <cell r="D442" t="str">
            <v>15010253002</v>
          </cell>
          <cell r="E442" t="str">
            <v>Gastos a Recuperar-Residentes</v>
          </cell>
          <cell r="F442">
            <v>321200656</v>
          </cell>
          <cell r="G442">
            <v>0</v>
          </cell>
          <cell r="H442">
            <v>0</v>
          </cell>
          <cell r="I442">
            <v>321200656</v>
          </cell>
        </row>
        <row r="443">
          <cell r="D443" t="str">
            <v>15010253002</v>
          </cell>
          <cell r="E443" t="str">
            <v>Gastos Judiciales a Recuperar</v>
          </cell>
          <cell r="F443">
            <v>0</v>
          </cell>
          <cell r="G443">
            <v>57420.86</v>
          </cell>
          <cell r="H443">
            <v>421809618</v>
          </cell>
          <cell r="I443">
            <v>421809618</v>
          </cell>
        </row>
        <row r="444">
          <cell r="D444" t="str">
            <v>15010257000</v>
          </cell>
          <cell r="E444" t="str">
            <v>Diversos</v>
          </cell>
          <cell r="F444">
            <v>32646239996</v>
          </cell>
          <cell r="G444">
            <v>6808785.1799999997</v>
          </cell>
          <cell r="H444">
            <v>50016859319</v>
          </cell>
          <cell r="I444">
            <v>82663099315</v>
          </cell>
        </row>
        <row r="445">
          <cell r="D445" t="str">
            <v>15010257002</v>
          </cell>
          <cell r="E445" t="str">
            <v>Residentes</v>
          </cell>
          <cell r="F445">
            <v>32646239996</v>
          </cell>
          <cell r="G445">
            <v>6808785.1799999997</v>
          </cell>
          <cell r="H445">
            <v>50016859319</v>
          </cell>
          <cell r="I445">
            <v>82663099315</v>
          </cell>
        </row>
        <row r="446">
          <cell r="D446" t="str">
            <v>15010257002</v>
          </cell>
          <cell r="E446" t="str">
            <v>Depositos Cheques Camara Compensadora</v>
          </cell>
          <cell r="F446">
            <v>0</v>
          </cell>
          <cell r="G446">
            <v>13625.78</v>
          </cell>
          <cell r="H446">
            <v>100094026</v>
          </cell>
          <cell r="I446">
            <v>100094026</v>
          </cell>
        </row>
        <row r="447">
          <cell r="D447" t="str">
            <v>15010257002</v>
          </cell>
          <cell r="E447" t="str">
            <v>Diferencia en Proceso de Migracion</v>
          </cell>
          <cell r="F447">
            <v>5714606</v>
          </cell>
          <cell r="G447">
            <v>0</v>
          </cell>
          <cell r="H447">
            <v>0</v>
          </cell>
          <cell r="I447">
            <v>5714606</v>
          </cell>
        </row>
        <row r="448">
          <cell r="D448" t="str">
            <v>15010257002</v>
          </cell>
          <cell r="E448" t="str">
            <v>Pronet Cobros de Prestamos y Tc</v>
          </cell>
          <cell r="F448">
            <v>8031120803</v>
          </cell>
          <cell r="G448">
            <v>0</v>
          </cell>
          <cell r="H448">
            <v>0</v>
          </cell>
          <cell r="I448">
            <v>8031120803</v>
          </cell>
        </row>
        <row r="449">
          <cell r="D449" t="str">
            <v>15010257002</v>
          </cell>
          <cell r="E449" t="str">
            <v>Netel Cobros de Prestamos y Tc</v>
          </cell>
          <cell r="F449">
            <v>204539785</v>
          </cell>
          <cell r="G449">
            <v>0</v>
          </cell>
          <cell r="H449">
            <v>0</v>
          </cell>
          <cell r="I449">
            <v>204539785</v>
          </cell>
        </row>
        <row r="450">
          <cell r="D450" t="str">
            <v>15010257002</v>
          </cell>
          <cell r="E450" t="str">
            <v>Comis. por Coloc. Seguros a Cobrar</v>
          </cell>
          <cell r="F450">
            <v>0</v>
          </cell>
          <cell r="G450">
            <v>78643.77</v>
          </cell>
          <cell r="H450">
            <v>577711628</v>
          </cell>
          <cell r="I450">
            <v>577711628</v>
          </cell>
        </row>
        <row r="451">
          <cell r="D451" t="str">
            <v>15010257002</v>
          </cell>
          <cell r="E451" t="str">
            <v>Comis. por Coloc. Seguros a Cobrar</v>
          </cell>
          <cell r="F451">
            <v>1340015620</v>
          </cell>
          <cell r="G451">
            <v>0</v>
          </cell>
          <cell r="H451">
            <v>0</v>
          </cell>
          <cell r="I451">
            <v>1340015620</v>
          </cell>
        </row>
        <row r="452">
          <cell r="D452" t="str">
            <v>15010257002</v>
          </cell>
          <cell r="E452" t="str">
            <v>Creditos Diversos Valuacion en Suspenso</v>
          </cell>
          <cell r="F452">
            <v>6626091560</v>
          </cell>
          <cell r="G452">
            <v>0</v>
          </cell>
          <cell r="H452">
            <v>0</v>
          </cell>
          <cell r="I452">
            <v>6626091560</v>
          </cell>
        </row>
        <row r="453">
          <cell r="D453" t="str">
            <v>15010257002</v>
          </cell>
          <cell r="E453" t="str">
            <v>Cuentas a Cobrar</v>
          </cell>
          <cell r="F453">
            <v>0</v>
          </cell>
          <cell r="G453">
            <v>871795.86</v>
          </cell>
          <cell r="H453">
            <v>6404151361</v>
          </cell>
          <cell r="I453">
            <v>6404151361</v>
          </cell>
        </row>
        <row r="454">
          <cell r="D454" t="str">
            <v>15010257002</v>
          </cell>
          <cell r="E454" t="str">
            <v>Cuentas a Cobrar</v>
          </cell>
          <cell r="F454">
            <v>1721214574</v>
          </cell>
          <cell r="G454">
            <v>0</v>
          </cell>
          <cell r="H454">
            <v>0</v>
          </cell>
          <cell r="I454">
            <v>1721214574</v>
          </cell>
        </row>
        <row r="455">
          <cell r="D455" t="str">
            <v>15010257002</v>
          </cell>
          <cell r="E455" t="str">
            <v>Cuentas a Cobrar - Tarjetas</v>
          </cell>
          <cell r="F455">
            <v>72161259</v>
          </cell>
          <cell r="G455">
            <v>0</v>
          </cell>
          <cell r="H455">
            <v>0</v>
          </cell>
          <cell r="I455">
            <v>72161259</v>
          </cell>
        </row>
        <row r="456">
          <cell r="D456" t="str">
            <v>15010257002</v>
          </cell>
          <cell r="E456" t="str">
            <v>Retencion Seguro Medico</v>
          </cell>
          <cell r="F456">
            <v>183655951</v>
          </cell>
          <cell r="G456">
            <v>0</v>
          </cell>
          <cell r="H456">
            <v>0</v>
          </cell>
          <cell r="I456">
            <v>183655951</v>
          </cell>
        </row>
        <row r="457">
          <cell r="D457" t="str">
            <v>15010257002</v>
          </cell>
          <cell r="E457" t="str">
            <v>Oper. Pendiente de Compensacion Atm - Dinelco</v>
          </cell>
          <cell r="F457">
            <v>2260560000</v>
          </cell>
          <cell r="G457">
            <v>0</v>
          </cell>
          <cell r="H457">
            <v>0</v>
          </cell>
          <cell r="I457">
            <v>2260560000</v>
          </cell>
        </row>
        <row r="458">
          <cell r="D458" t="str">
            <v>15010257002</v>
          </cell>
          <cell r="E458" t="str">
            <v>Regularizacion Cartera Ara</v>
          </cell>
          <cell r="F458">
            <v>7174131963</v>
          </cell>
          <cell r="G458">
            <v>0</v>
          </cell>
          <cell r="H458">
            <v>0</v>
          </cell>
          <cell r="I458">
            <v>7174131963</v>
          </cell>
        </row>
        <row r="459">
          <cell r="D459" t="str">
            <v>15010257002</v>
          </cell>
          <cell r="E459" t="str">
            <v xml:space="preserve">Venta de Cartera Morosa a Cobrar
</v>
          </cell>
          <cell r="F459">
            <v>540840701</v>
          </cell>
          <cell r="G459">
            <v>0</v>
          </cell>
          <cell r="H459">
            <v>0</v>
          </cell>
          <cell r="I459">
            <v>540840701</v>
          </cell>
        </row>
        <row r="460">
          <cell r="D460" t="str">
            <v>15010257002</v>
          </cell>
          <cell r="E460" t="str">
            <v>Varias Cuentas Deudoras Rrhh</v>
          </cell>
          <cell r="F460">
            <v>111011652</v>
          </cell>
          <cell r="G460">
            <v>0</v>
          </cell>
          <cell r="H460">
            <v>0</v>
          </cell>
          <cell r="I460">
            <v>111011652</v>
          </cell>
        </row>
        <row r="461">
          <cell r="D461" t="str">
            <v>15010257002</v>
          </cell>
          <cell r="E461" t="str">
            <v>Recepcion Western Union - Usd</v>
          </cell>
          <cell r="F461">
            <v>0</v>
          </cell>
          <cell r="G461">
            <v>3199.93</v>
          </cell>
          <cell r="H461">
            <v>23506463</v>
          </cell>
          <cell r="I461">
            <v>23506463</v>
          </cell>
        </row>
        <row r="462">
          <cell r="D462" t="str">
            <v>15010257002</v>
          </cell>
          <cell r="E462" t="str">
            <v>Recepcion Western Union - Gs</v>
          </cell>
          <cell r="F462">
            <v>48289615</v>
          </cell>
          <cell r="G462">
            <v>0</v>
          </cell>
          <cell r="H462">
            <v>0</v>
          </cell>
          <cell r="I462">
            <v>48289615</v>
          </cell>
        </row>
        <row r="463">
          <cell r="D463" t="str">
            <v>15010257002</v>
          </cell>
          <cell r="E463" t="str">
            <v>Faltante de Caja Gs</v>
          </cell>
          <cell r="F463">
            <v>1760239</v>
          </cell>
          <cell r="G463">
            <v>0</v>
          </cell>
          <cell r="H463">
            <v>0</v>
          </cell>
          <cell r="I463">
            <v>1760239</v>
          </cell>
        </row>
        <row r="464">
          <cell r="D464" t="str">
            <v>15010257002</v>
          </cell>
          <cell r="E464" t="str">
            <v>Faltante Atm</v>
          </cell>
          <cell r="F464">
            <v>9940000</v>
          </cell>
          <cell r="G464">
            <v>0</v>
          </cell>
          <cell r="H464">
            <v>0</v>
          </cell>
          <cell r="I464">
            <v>9940000</v>
          </cell>
        </row>
        <row r="465">
          <cell r="D465" t="str">
            <v>15010257002</v>
          </cell>
          <cell r="E465" t="str">
            <v>Anticipo para Gastos</v>
          </cell>
          <cell r="F465">
            <v>177846326</v>
          </cell>
          <cell r="G465">
            <v>0</v>
          </cell>
          <cell r="H465">
            <v>0</v>
          </cell>
          <cell r="I465">
            <v>177846326</v>
          </cell>
        </row>
        <row r="466">
          <cell r="D466" t="str">
            <v>15010257002</v>
          </cell>
          <cell r="E466" t="str">
            <v>Debito en Suspenso</v>
          </cell>
          <cell r="F466">
            <v>0</v>
          </cell>
          <cell r="G466">
            <v>85499.58</v>
          </cell>
          <cell r="H466">
            <v>628073932</v>
          </cell>
          <cell r="I466">
            <v>628073932</v>
          </cell>
        </row>
        <row r="467">
          <cell r="D467" t="str">
            <v>15010257002</v>
          </cell>
          <cell r="E467" t="str">
            <v>Debito en Suspenso</v>
          </cell>
          <cell r="F467">
            <v>309528655</v>
          </cell>
          <cell r="G467">
            <v>0</v>
          </cell>
          <cell r="H467">
            <v>0</v>
          </cell>
          <cell r="I467">
            <v>309528655</v>
          </cell>
        </row>
        <row r="468">
          <cell r="D468" t="str">
            <v>15010257002</v>
          </cell>
          <cell r="E468" t="str">
            <v>Depositos en Garantia de Alquiler</v>
          </cell>
          <cell r="F468">
            <v>0</v>
          </cell>
          <cell r="G468">
            <v>2900</v>
          </cell>
          <cell r="H468">
            <v>21303197</v>
          </cell>
          <cell r="I468">
            <v>21303197</v>
          </cell>
        </row>
        <row r="469">
          <cell r="D469" t="str">
            <v>15010257002</v>
          </cell>
          <cell r="E469" t="str">
            <v>Depositos en Garantia de Alquiler</v>
          </cell>
          <cell r="F469">
            <v>64682593</v>
          </cell>
          <cell r="G469">
            <v>0</v>
          </cell>
          <cell r="H469">
            <v>0</v>
          </cell>
          <cell r="I469">
            <v>64682593</v>
          </cell>
        </row>
        <row r="470">
          <cell r="D470" t="str">
            <v>15010257002</v>
          </cell>
          <cell r="E470" t="str">
            <v>Adelantos Red Infonet Bancard</v>
          </cell>
          <cell r="F470">
            <v>1830000</v>
          </cell>
          <cell r="G470">
            <v>0</v>
          </cell>
          <cell r="H470">
            <v>0</v>
          </cell>
          <cell r="I470">
            <v>1830000</v>
          </cell>
        </row>
        <row r="471">
          <cell r="D471" t="str">
            <v>15010257002</v>
          </cell>
          <cell r="E471" t="str">
            <v>Fondo Garantia</v>
          </cell>
          <cell r="F471">
            <v>0</v>
          </cell>
          <cell r="G471">
            <v>26906</v>
          </cell>
          <cell r="H471">
            <v>197649593</v>
          </cell>
          <cell r="I471">
            <v>197649593</v>
          </cell>
        </row>
        <row r="472">
          <cell r="D472" t="str">
            <v>15010257002</v>
          </cell>
          <cell r="E472" t="str">
            <v>Fondo Garantia</v>
          </cell>
          <cell r="F472">
            <v>164995002</v>
          </cell>
          <cell r="G472">
            <v>0</v>
          </cell>
          <cell r="H472">
            <v>0</v>
          </cell>
          <cell r="I472">
            <v>164995002</v>
          </cell>
        </row>
        <row r="473">
          <cell r="D473" t="str">
            <v>15010257002</v>
          </cell>
          <cell r="E473" t="str">
            <v>Fondo Garantia Visa</v>
          </cell>
          <cell r="F473">
            <v>0</v>
          </cell>
          <cell r="G473">
            <v>67500</v>
          </cell>
          <cell r="H473">
            <v>495850275</v>
          </cell>
          <cell r="I473">
            <v>495850275</v>
          </cell>
        </row>
        <row r="474">
          <cell r="D474" t="str">
            <v>15010257002</v>
          </cell>
          <cell r="E474" t="str">
            <v>Otras Cuentas Deudoras Bank Notes</v>
          </cell>
          <cell r="F474">
            <v>0</v>
          </cell>
          <cell r="G474">
            <v>5486988.1699999999</v>
          </cell>
          <cell r="H474">
            <v>40307031008</v>
          </cell>
          <cell r="I474">
            <v>40307031008</v>
          </cell>
        </row>
        <row r="475">
          <cell r="D475" t="str">
            <v>15010257002</v>
          </cell>
          <cell r="E475" t="str">
            <v>Impuestos Fiscales a Cobrar</v>
          </cell>
          <cell r="F475">
            <v>1717503561</v>
          </cell>
          <cell r="G475">
            <v>0</v>
          </cell>
          <cell r="H475">
            <v>0</v>
          </cell>
          <cell r="I475">
            <v>1717503561</v>
          </cell>
        </row>
        <row r="476">
          <cell r="D476" t="str">
            <v>15010257002</v>
          </cell>
          <cell r="E476" t="str">
            <v>Honorarios Pagados por Adelantado</v>
          </cell>
          <cell r="F476">
            <v>0</v>
          </cell>
          <cell r="G476">
            <v>14550.44</v>
          </cell>
          <cell r="H476">
            <v>106886514</v>
          </cell>
          <cell r="I476">
            <v>106886514</v>
          </cell>
        </row>
        <row r="477">
          <cell r="D477" t="str">
            <v>15010257002</v>
          </cell>
          <cell r="E477" t="str">
            <v>Comision Wester Union a Cobrar</v>
          </cell>
          <cell r="F477">
            <v>263540578</v>
          </cell>
          <cell r="G477">
            <v>0</v>
          </cell>
          <cell r="H477">
            <v>0</v>
          </cell>
          <cell r="I477">
            <v>263540578</v>
          </cell>
        </row>
        <row r="478">
          <cell r="D478" t="str">
            <v>15010257002</v>
          </cell>
          <cell r="E478" t="str">
            <v>Seguro de Vida s/ Clientes Fallecidos a Cobrar</v>
          </cell>
          <cell r="F478">
            <v>0</v>
          </cell>
          <cell r="G478">
            <v>39362.300000000003</v>
          </cell>
          <cell r="H478">
            <v>289152700</v>
          </cell>
          <cell r="I478">
            <v>289152700</v>
          </cell>
        </row>
        <row r="479">
          <cell r="D479" t="str">
            <v>15010257002</v>
          </cell>
          <cell r="E479" t="str">
            <v>Seguro de Vida s/ Clientes Fallecidos a Cobrar</v>
          </cell>
          <cell r="F479">
            <v>135792842</v>
          </cell>
          <cell r="G479">
            <v>0</v>
          </cell>
          <cell r="H479">
            <v>0</v>
          </cell>
          <cell r="I479">
            <v>135792842</v>
          </cell>
        </row>
        <row r="480">
          <cell r="D480" t="str">
            <v>15010257002</v>
          </cell>
          <cell r="E480" t="str">
            <v>Prest. a Cobrar c/Sentencia Jud. Definitiva</v>
          </cell>
          <cell r="F480">
            <v>0</v>
          </cell>
          <cell r="G480">
            <v>117813.35</v>
          </cell>
          <cell r="H480">
            <v>865448622</v>
          </cell>
          <cell r="I480">
            <v>865448622</v>
          </cell>
        </row>
        <row r="481">
          <cell r="D481" t="str">
            <v>15010257002</v>
          </cell>
          <cell r="E481" t="str">
            <v>Infonet Cuenta Clearing</v>
          </cell>
          <cell r="F481">
            <v>1479472111</v>
          </cell>
          <cell r="G481">
            <v>0</v>
          </cell>
          <cell r="H481">
            <v>0</v>
          </cell>
          <cell r="I481">
            <v>1479472111</v>
          </cell>
        </row>
        <row r="482">
          <cell r="D482" t="str">
            <v>15010257004</v>
          </cell>
          <cell r="E482" t="str">
            <v>Casa Matriz</v>
          </cell>
          <cell r="F482">
            <v>0</v>
          </cell>
          <cell r="G482">
            <v>435910719.88999999</v>
          </cell>
          <cell r="H482">
            <v>3202169634561</v>
          </cell>
          <cell r="I482">
            <v>3202169634561</v>
          </cell>
        </row>
        <row r="483">
          <cell r="D483" t="str">
            <v>15010257004</v>
          </cell>
          <cell r="E483" t="str">
            <v>Casa Matriz</v>
          </cell>
          <cell r="F483">
            <v>2760547097111</v>
          </cell>
          <cell r="G483">
            <v>0</v>
          </cell>
          <cell r="H483">
            <v>0</v>
          </cell>
          <cell r="I483">
            <v>2760547097111</v>
          </cell>
        </row>
        <row r="484">
          <cell r="D484" t="str">
            <v>15010257004</v>
          </cell>
          <cell r="E484" t="str">
            <v>Sucursal Centro</v>
          </cell>
          <cell r="F484">
            <v>0</v>
          </cell>
          <cell r="G484">
            <v>94548254.349999994</v>
          </cell>
          <cell r="H484">
            <v>694544858079</v>
          </cell>
          <cell r="I484">
            <v>694544858079</v>
          </cell>
        </row>
        <row r="485">
          <cell r="D485" t="str">
            <v>15010257004</v>
          </cell>
          <cell r="E485" t="str">
            <v>Sucursal Centro</v>
          </cell>
          <cell r="F485">
            <v>-702080846520</v>
          </cell>
          <cell r="G485">
            <v>0</v>
          </cell>
          <cell r="H485">
            <v>0</v>
          </cell>
          <cell r="I485">
            <v>-702080846520</v>
          </cell>
        </row>
        <row r="486">
          <cell r="D486" t="str">
            <v>15010257004</v>
          </cell>
          <cell r="E486" t="str">
            <v>Villa Morra</v>
          </cell>
          <cell r="F486">
            <v>0</v>
          </cell>
          <cell r="G486">
            <v>-232586498.56999999</v>
          </cell>
          <cell r="H486">
            <v>-1708564137439</v>
          </cell>
          <cell r="I486">
            <v>-1708564137439</v>
          </cell>
        </row>
        <row r="487">
          <cell r="D487" t="str">
            <v>15010257004</v>
          </cell>
          <cell r="E487" t="str">
            <v>Villa Morra</v>
          </cell>
          <cell r="F487">
            <v>-2485973961512</v>
          </cell>
          <cell r="G487">
            <v>0</v>
          </cell>
          <cell r="H487">
            <v>0</v>
          </cell>
          <cell r="I487">
            <v>-2485973961512</v>
          </cell>
        </row>
        <row r="488">
          <cell r="D488" t="str">
            <v>15010257004</v>
          </cell>
          <cell r="E488" t="str">
            <v>Pinoza</v>
          </cell>
          <cell r="F488">
            <v>0</v>
          </cell>
          <cell r="G488">
            <v>-21299215.739999998</v>
          </cell>
          <cell r="H488">
            <v>-156462547881</v>
          </cell>
          <cell r="I488">
            <v>-156462547881</v>
          </cell>
        </row>
        <row r="489">
          <cell r="D489" t="str">
            <v>15010257004</v>
          </cell>
          <cell r="E489" t="str">
            <v>Pinoza</v>
          </cell>
          <cell r="F489">
            <v>-292411441951</v>
          </cell>
          <cell r="G489">
            <v>0</v>
          </cell>
          <cell r="H489">
            <v>0</v>
          </cell>
          <cell r="I489">
            <v>-292411441951</v>
          </cell>
        </row>
        <row r="490">
          <cell r="D490" t="str">
            <v>15010257004</v>
          </cell>
          <cell r="E490" t="str">
            <v>Maria Auxiliadora</v>
          </cell>
          <cell r="F490">
            <v>0</v>
          </cell>
          <cell r="G490">
            <v>-12503987.07</v>
          </cell>
          <cell r="H490">
            <v>-91853413739</v>
          </cell>
          <cell r="I490">
            <v>-91853413739</v>
          </cell>
        </row>
        <row r="491">
          <cell r="D491" t="str">
            <v>15010257004</v>
          </cell>
          <cell r="E491" t="str">
            <v>Maria Auxiliadora</v>
          </cell>
          <cell r="F491">
            <v>-38592822640</v>
          </cell>
          <cell r="G491">
            <v>0</v>
          </cell>
          <cell r="H491">
            <v>0</v>
          </cell>
          <cell r="I491">
            <v>-38592822640</v>
          </cell>
        </row>
        <row r="492">
          <cell r="D492" t="str">
            <v>15010257004</v>
          </cell>
          <cell r="E492" t="str">
            <v>Encarnacion</v>
          </cell>
          <cell r="F492">
            <v>0</v>
          </cell>
          <cell r="G492">
            <v>-19752641.5</v>
          </cell>
          <cell r="H492">
            <v>-145101521776</v>
          </cell>
          <cell r="I492">
            <v>-145101521776</v>
          </cell>
        </row>
        <row r="493">
          <cell r="D493" t="str">
            <v>15010257004</v>
          </cell>
          <cell r="E493" t="str">
            <v>Encarnacion</v>
          </cell>
          <cell r="F493">
            <v>-74425492065</v>
          </cell>
          <cell r="G493">
            <v>0</v>
          </cell>
          <cell r="H493">
            <v>0</v>
          </cell>
          <cell r="I493">
            <v>-74425492065</v>
          </cell>
        </row>
        <row r="494">
          <cell r="D494" t="str">
            <v>15010257004</v>
          </cell>
          <cell r="E494" t="str">
            <v>Coronel Bogado</v>
          </cell>
          <cell r="F494">
            <v>0</v>
          </cell>
          <cell r="G494">
            <v>2845</v>
          </cell>
          <cell r="H494">
            <v>20899171</v>
          </cell>
          <cell r="I494">
            <v>20899171</v>
          </cell>
        </row>
        <row r="495">
          <cell r="D495" t="str">
            <v>15010257004</v>
          </cell>
          <cell r="E495" t="str">
            <v>Coronel Bogado</v>
          </cell>
          <cell r="F495">
            <v>-450649999</v>
          </cell>
          <cell r="G495">
            <v>0</v>
          </cell>
          <cell r="H495">
            <v>0</v>
          </cell>
          <cell r="I495">
            <v>-450649999</v>
          </cell>
        </row>
        <row r="496">
          <cell r="D496" t="str">
            <v>15010257004</v>
          </cell>
          <cell r="E496" t="str">
            <v>Fernando de la Mora</v>
          </cell>
          <cell r="F496">
            <v>0</v>
          </cell>
          <cell r="G496">
            <v>4458831.25</v>
          </cell>
          <cell r="H496">
            <v>32754262243</v>
          </cell>
          <cell r="I496">
            <v>32754262243</v>
          </cell>
        </row>
        <row r="497">
          <cell r="D497" t="str">
            <v>15010257004</v>
          </cell>
          <cell r="E497" t="str">
            <v>Fernando de la Mora</v>
          </cell>
          <cell r="F497">
            <v>-279212852881</v>
          </cell>
          <cell r="G497">
            <v>0</v>
          </cell>
          <cell r="H497">
            <v>0</v>
          </cell>
          <cell r="I497">
            <v>-279212852881</v>
          </cell>
        </row>
        <row r="498">
          <cell r="D498" t="str">
            <v>15010257004</v>
          </cell>
          <cell r="E498" t="str">
            <v>Lambare</v>
          </cell>
          <cell r="F498">
            <v>0</v>
          </cell>
          <cell r="G498">
            <v>-16293430.65</v>
          </cell>
          <cell r="H498">
            <v>-119690401012</v>
          </cell>
          <cell r="I498">
            <v>-119690401012</v>
          </cell>
        </row>
        <row r="499">
          <cell r="D499" t="str">
            <v>15010257004</v>
          </cell>
          <cell r="E499" t="str">
            <v>Lambare</v>
          </cell>
          <cell r="F499">
            <v>-16828496674</v>
          </cell>
          <cell r="G499">
            <v>0</v>
          </cell>
          <cell r="H499">
            <v>0</v>
          </cell>
          <cell r="I499">
            <v>-16828496674</v>
          </cell>
        </row>
        <row r="500">
          <cell r="D500" t="str">
            <v>15010257004</v>
          </cell>
          <cell r="E500" t="str">
            <v>Acceso Sur</v>
          </cell>
          <cell r="F500">
            <v>0</v>
          </cell>
          <cell r="G500">
            <v>43520.69</v>
          </cell>
          <cell r="H500">
            <v>319699942</v>
          </cell>
          <cell r="I500">
            <v>319699942</v>
          </cell>
        </row>
        <row r="501">
          <cell r="D501" t="str">
            <v>15010257004</v>
          </cell>
          <cell r="E501" t="str">
            <v>Acceso Sur</v>
          </cell>
          <cell r="F501">
            <v>14678181</v>
          </cell>
          <cell r="G501">
            <v>0</v>
          </cell>
          <cell r="H501">
            <v>0</v>
          </cell>
          <cell r="I501">
            <v>14678181</v>
          </cell>
        </row>
        <row r="502">
          <cell r="D502" t="str">
            <v>15010257004</v>
          </cell>
          <cell r="E502" t="str">
            <v>San Lorenzo</v>
          </cell>
          <cell r="F502">
            <v>0</v>
          </cell>
          <cell r="G502">
            <v>-5024456.24</v>
          </cell>
          <cell r="H502">
            <v>-36909303830</v>
          </cell>
          <cell r="I502">
            <v>-36909303830</v>
          </cell>
        </row>
        <row r="503">
          <cell r="D503" t="str">
            <v>15010257004</v>
          </cell>
          <cell r="E503" t="str">
            <v>San Lorenzo</v>
          </cell>
          <cell r="F503">
            <v>253510195920</v>
          </cell>
          <cell r="G503">
            <v>0</v>
          </cell>
          <cell r="H503">
            <v>0</v>
          </cell>
          <cell r="I503">
            <v>253510195920</v>
          </cell>
        </row>
        <row r="504">
          <cell r="D504" t="str">
            <v>15010257004</v>
          </cell>
          <cell r="E504" t="str">
            <v>Pedro Juan Caballero - Predio Shopping China</v>
          </cell>
          <cell r="F504">
            <v>0</v>
          </cell>
          <cell r="G504">
            <v>599821.42000000004</v>
          </cell>
          <cell r="H504">
            <v>4406246164</v>
          </cell>
          <cell r="I504">
            <v>4406246164</v>
          </cell>
        </row>
        <row r="505">
          <cell r="D505" t="str">
            <v>15010257004</v>
          </cell>
          <cell r="E505" t="str">
            <v>Pedro Juan Caballero - Predio Shopping China</v>
          </cell>
          <cell r="F505">
            <v>6355396</v>
          </cell>
          <cell r="G505">
            <v>0</v>
          </cell>
          <cell r="H505">
            <v>0</v>
          </cell>
          <cell r="I505">
            <v>6355396</v>
          </cell>
        </row>
        <row r="506">
          <cell r="D506" t="str">
            <v>15010257004</v>
          </cell>
          <cell r="E506" t="str">
            <v>Luque</v>
          </cell>
          <cell r="F506">
            <v>0</v>
          </cell>
          <cell r="G506">
            <v>-19136446.469999999</v>
          </cell>
          <cell r="H506">
            <v>-140574996217</v>
          </cell>
          <cell r="I506">
            <v>-140574996217</v>
          </cell>
        </row>
        <row r="507">
          <cell r="D507" t="str">
            <v>15010257004</v>
          </cell>
          <cell r="E507" t="str">
            <v>Luque</v>
          </cell>
          <cell r="F507">
            <v>156216138856</v>
          </cell>
          <cell r="G507">
            <v>0</v>
          </cell>
          <cell r="H507">
            <v>0</v>
          </cell>
          <cell r="I507">
            <v>156216138856</v>
          </cell>
        </row>
        <row r="508">
          <cell r="D508" t="str">
            <v>15010257004</v>
          </cell>
          <cell r="E508" t="str">
            <v>Mra - Predio Fortis</v>
          </cell>
          <cell r="F508">
            <v>0</v>
          </cell>
          <cell r="G508">
            <v>-5956871.0499999998</v>
          </cell>
          <cell r="H508">
            <v>-43758757753</v>
          </cell>
          <cell r="I508">
            <v>-43758757753</v>
          </cell>
        </row>
        <row r="509">
          <cell r="D509" t="str">
            <v>15010257004</v>
          </cell>
          <cell r="E509" t="str">
            <v>Mra - Predio Fortis</v>
          </cell>
          <cell r="F509">
            <v>214009479165</v>
          </cell>
          <cell r="G509">
            <v>0</v>
          </cell>
          <cell r="H509">
            <v>0</v>
          </cell>
          <cell r="I509">
            <v>214009479165</v>
          </cell>
        </row>
        <row r="510">
          <cell r="D510" t="str">
            <v>15010257004</v>
          </cell>
          <cell r="E510" t="str">
            <v>Loma Pyta</v>
          </cell>
          <cell r="F510">
            <v>-32363453</v>
          </cell>
          <cell r="G510">
            <v>0</v>
          </cell>
          <cell r="H510">
            <v>0</v>
          </cell>
          <cell r="I510">
            <v>-32363453</v>
          </cell>
        </row>
        <row r="511">
          <cell r="D511" t="str">
            <v>15010257004</v>
          </cell>
          <cell r="E511" t="str">
            <v>Concepcion</v>
          </cell>
          <cell r="F511">
            <v>0</v>
          </cell>
          <cell r="G511">
            <v>6542154.1799999997</v>
          </cell>
          <cell r="H511">
            <v>48058206656</v>
          </cell>
          <cell r="I511">
            <v>48058206656</v>
          </cell>
        </row>
        <row r="512">
          <cell r="D512" t="str">
            <v>15010257004</v>
          </cell>
          <cell r="E512" t="str">
            <v>Concepcion</v>
          </cell>
          <cell r="F512">
            <v>-323490498961</v>
          </cell>
          <cell r="G512">
            <v>0</v>
          </cell>
          <cell r="H512">
            <v>0</v>
          </cell>
          <cell r="I512">
            <v>-323490498961</v>
          </cell>
        </row>
        <row r="513">
          <cell r="D513" t="str">
            <v>15010257004</v>
          </cell>
          <cell r="E513" t="str">
            <v>Pedro Juan Caballero</v>
          </cell>
          <cell r="F513">
            <v>0</v>
          </cell>
          <cell r="G513">
            <v>33788384.270000003</v>
          </cell>
          <cell r="H513">
            <v>248207105661</v>
          </cell>
          <cell r="I513">
            <v>248207105661</v>
          </cell>
        </row>
        <row r="514">
          <cell r="D514" t="str">
            <v>15010257004</v>
          </cell>
          <cell r="E514" t="str">
            <v>Pedro Juan Caballero</v>
          </cell>
          <cell r="F514">
            <v>243527027647</v>
          </cell>
          <cell r="G514">
            <v>0</v>
          </cell>
          <cell r="H514">
            <v>0</v>
          </cell>
          <cell r="I514">
            <v>243527027647</v>
          </cell>
        </row>
        <row r="515">
          <cell r="D515" t="str">
            <v>15010257004</v>
          </cell>
          <cell r="E515" t="str">
            <v>Ciudad del Este Centro</v>
          </cell>
          <cell r="F515">
            <v>0</v>
          </cell>
          <cell r="G515">
            <v>-89994016.920000002</v>
          </cell>
          <cell r="H515">
            <v>-661089748714</v>
          </cell>
          <cell r="I515">
            <v>-661089748714</v>
          </cell>
        </row>
        <row r="516">
          <cell r="D516" t="str">
            <v>15010257004</v>
          </cell>
          <cell r="E516" t="str">
            <v>Ciudad del Este Centro</v>
          </cell>
          <cell r="F516">
            <v>1133739228816</v>
          </cell>
          <cell r="G516">
            <v>0</v>
          </cell>
          <cell r="H516">
            <v>0</v>
          </cell>
          <cell r="I516">
            <v>1133739228816</v>
          </cell>
        </row>
        <row r="517">
          <cell r="D517" t="str">
            <v>15010257004</v>
          </cell>
          <cell r="E517" t="str">
            <v>Carapegua</v>
          </cell>
          <cell r="F517">
            <v>0</v>
          </cell>
          <cell r="G517">
            <v>-8200578.7400000002</v>
          </cell>
          <cell r="H517">
            <v>-60240877382</v>
          </cell>
          <cell r="I517">
            <v>-60240877382</v>
          </cell>
        </row>
        <row r="518">
          <cell r="D518" t="str">
            <v>15010257004</v>
          </cell>
          <cell r="E518" t="str">
            <v>Carapegua</v>
          </cell>
          <cell r="F518">
            <v>-380936180752</v>
          </cell>
          <cell r="G518">
            <v>0</v>
          </cell>
          <cell r="H518">
            <v>0</v>
          </cell>
          <cell r="I518">
            <v>-380936180752</v>
          </cell>
        </row>
        <row r="519">
          <cell r="D519" t="str">
            <v>15010257004</v>
          </cell>
          <cell r="E519" t="str">
            <v>Quiindy</v>
          </cell>
          <cell r="F519">
            <v>-187705001</v>
          </cell>
          <cell r="G519">
            <v>0</v>
          </cell>
          <cell r="H519">
            <v>0</v>
          </cell>
          <cell r="I519">
            <v>-187705001</v>
          </cell>
        </row>
        <row r="520">
          <cell r="D520" t="str">
            <v>15010257004</v>
          </cell>
          <cell r="E520" t="str">
            <v>Santa Rita</v>
          </cell>
          <cell r="F520">
            <v>0</v>
          </cell>
          <cell r="G520">
            <v>-26404293.120000001</v>
          </cell>
          <cell r="H520">
            <v>-193964088962</v>
          </cell>
          <cell r="I520">
            <v>-193964088962</v>
          </cell>
        </row>
        <row r="521">
          <cell r="D521" t="str">
            <v>15010257004</v>
          </cell>
          <cell r="E521" t="str">
            <v>Santa Rita</v>
          </cell>
          <cell r="F521">
            <v>-267830535673</v>
          </cell>
          <cell r="G521">
            <v>0</v>
          </cell>
          <cell r="H521">
            <v>0</v>
          </cell>
          <cell r="I521">
            <v>-267830535673</v>
          </cell>
        </row>
        <row r="522">
          <cell r="D522" t="str">
            <v>15010257004</v>
          </cell>
          <cell r="E522" t="str">
            <v>Caacupe</v>
          </cell>
          <cell r="F522">
            <v>0</v>
          </cell>
          <cell r="G522">
            <v>-10559753.91</v>
          </cell>
          <cell r="H522">
            <v>-77571213041</v>
          </cell>
          <cell r="I522">
            <v>-77571213041</v>
          </cell>
        </row>
        <row r="523">
          <cell r="D523" t="str">
            <v>15010257004</v>
          </cell>
          <cell r="E523" t="str">
            <v>Caacupe</v>
          </cell>
          <cell r="F523">
            <v>-170083303590</v>
          </cell>
          <cell r="G523">
            <v>0</v>
          </cell>
          <cell r="H523">
            <v>0</v>
          </cell>
          <cell r="I523">
            <v>-170083303590</v>
          </cell>
        </row>
        <row r="524">
          <cell r="D524" t="str">
            <v>15010257004</v>
          </cell>
          <cell r="E524" t="str">
            <v>Itaugua</v>
          </cell>
          <cell r="F524">
            <v>0</v>
          </cell>
          <cell r="G524">
            <v>-1071165.1499999999</v>
          </cell>
          <cell r="H524">
            <v>-7868704210</v>
          </cell>
          <cell r="I524">
            <v>-7868704210</v>
          </cell>
        </row>
        <row r="525">
          <cell r="D525" t="str">
            <v>15010257004</v>
          </cell>
          <cell r="E525" t="str">
            <v>Itaugua</v>
          </cell>
          <cell r="F525">
            <v>314451186923</v>
          </cell>
          <cell r="G525">
            <v>0</v>
          </cell>
          <cell r="H525">
            <v>0</v>
          </cell>
          <cell r="I525">
            <v>314451186923</v>
          </cell>
        </row>
        <row r="526">
          <cell r="D526" t="str">
            <v>15010257004</v>
          </cell>
          <cell r="E526" t="str">
            <v>Pilar</v>
          </cell>
          <cell r="F526">
            <v>0</v>
          </cell>
          <cell r="G526">
            <v>-339885.4</v>
          </cell>
          <cell r="H526">
            <v>-2496774356</v>
          </cell>
          <cell r="I526">
            <v>-2496774356</v>
          </cell>
        </row>
        <row r="527">
          <cell r="D527" t="str">
            <v>15010257004</v>
          </cell>
          <cell r="E527" t="str">
            <v>Pilar</v>
          </cell>
          <cell r="F527">
            <v>-149160927187</v>
          </cell>
          <cell r="G527">
            <v>0</v>
          </cell>
          <cell r="H527">
            <v>0</v>
          </cell>
          <cell r="I527">
            <v>-149160927187</v>
          </cell>
        </row>
        <row r="528">
          <cell r="D528" t="str">
            <v>15010257004</v>
          </cell>
          <cell r="E528" t="str">
            <v>Salto del Guaira</v>
          </cell>
          <cell r="F528">
            <v>0</v>
          </cell>
          <cell r="G528">
            <v>-617</v>
          </cell>
          <cell r="H528">
            <v>-4532437</v>
          </cell>
          <cell r="I528">
            <v>-4532437</v>
          </cell>
        </row>
        <row r="529">
          <cell r="D529" t="str">
            <v>15010257004</v>
          </cell>
          <cell r="E529" t="str">
            <v>Salto del Guaira</v>
          </cell>
          <cell r="F529">
            <v>-2123139</v>
          </cell>
          <cell r="G529">
            <v>0</v>
          </cell>
          <cell r="H529">
            <v>0</v>
          </cell>
          <cell r="I529">
            <v>-2123139</v>
          </cell>
        </row>
        <row r="530">
          <cell r="D530" t="str">
            <v>15010257004</v>
          </cell>
          <cell r="E530" t="str">
            <v>San Ignacio</v>
          </cell>
          <cell r="F530">
            <v>0</v>
          </cell>
          <cell r="G530">
            <v>241451.34</v>
          </cell>
          <cell r="H530">
            <v>1773684644</v>
          </cell>
          <cell r="I530">
            <v>1773684644</v>
          </cell>
        </row>
        <row r="531">
          <cell r="D531" t="str">
            <v>15010257004</v>
          </cell>
          <cell r="E531" t="str">
            <v>Santa Rosa del Aguaray</v>
          </cell>
          <cell r="F531">
            <v>0</v>
          </cell>
          <cell r="G531">
            <v>-18885542.34</v>
          </cell>
          <cell r="H531">
            <v>-138731872041</v>
          </cell>
          <cell r="I531">
            <v>-138731872041</v>
          </cell>
        </row>
        <row r="532">
          <cell r="D532" t="str">
            <v>15010257004</v>
          </cell>
          <cell r="E532" t="str">
            <v>Santa Rosa del Aguaray</v>
          </cell>
          <cell r="F532">
            <v>306454557072</v>
          </cell>
          <cell r="G532">
            <v>0</v>
          </cell>
          <cell r="H532">
            <v>0</v>
          </cell>
          <cell r="I532">
            <v>306454557072</v>
          </cell>
        </row>
        <row r="533">
          <cell r="D533" t="str">
            <v>15010257004</v>
          </cell>
          <cell r="E533" t="str">
            <v>Nueva Esperanza</v>
          </cell>
          <cell r="F533">
            <v>0</v>
          </cell>
          <cell r="G533">
            <v>-8724813.5</v>
          </cell>
          <cell r="H533">
            <v>-64091869233</v>
          </cell>
          <cell r="I533">
            <v>-64091869233</v>
          </cell>
        </row>
        <row r="534">
          <cell r="D534" t="str">
            <v>15010257004</v>
          </cell>
          <cell r="E534" t="str">
            <v>Nueva Esperanza</v>
          </cell>
          <cell r="F534">
            <v>-178445737424</v>
          </cell>
          <cell r="G534">
            <v>0</v>
          </cell>
          <cell r="H534">
            <v>0</v>
          </cell>
          <cell r="I534">
            <v>-178445737424</v>
          </cell>
        </row>
        <row r="535">
          <cell r="D535" t="str">
            <v>15010257004</v>
          </cell>
          <cell r="E535" t="str">
            <v>Ciudad del Este Km 7</v>
          </cell>
          <cell r="F535">
            <v>0</v>
          </cell>
          <cell r="G535">
            <v>-40165073.219999999</v>
          </cell>
          <cell r="H535">
            <v>-295049816319</v>
          </cell>
          <cell r="I535">
            <v>-295049816319</v>
          </cell>
        </row>
        <row r="536">
          <cell r="D536" t="str">
            <v>15010257004</v>
          </cell>
          <cell r="E536" t="str">
            <v>Ciudad del Este Km 7</v>
          </cell>
          <cell r="F536">
            <v>615267294183</v>
          </cell>
          <cell r="G536">
            <v>0</v>
          </cell>
          <cell r="H536">
            <v>0</v>
          </cell>
          <cell r="I536">
            <v>615267294183</v>
          </cell>
        </row>
        <row r="537">
          <cell r="D537" t="str">
            <v>15010257004</v>
          </cell>
          <cell r="E537" t="str">
            <v>Villarrica</v>
          </cell>
          <cell r="F537">
            <v>0</v>
          </cell>
          <cell r="G537">
            <v>-3736947.83</v>
          </cell>
          <cell r="H537">
            <v>-27451357173</v>
          </cell>
          <cell r="I537">
            <v>-27451357173</v>
          </cell>
        </row>
        <row r="538">
          <cell r="D538" t="str">
            <v>15010257004</v>
          </cell>
          <cell r="E538" t="str">
            <v>Villarrica</v>
          </cell>
          <cell r="F538">
            <v>-305001452867</v>
          </cell>
          <cell r="G538">
            <v>0</v>
          </cell>
          <cell r="H538">
            <v>0</v>
          </cell>
          <cell r="I538">
            <v>-305001452867</v>
          </cell>
        </row>
        <row r="539">
          <cell r="D539" t="str">
            <v>15010257004</v>
          </cell>
          <cell r="E539" t="str">
            <v>Coronel Oviedo</v>
          </cell>
          <cell r="F539">
            <v>0</v>
          </cell>
          <cell r="G539">
            <v>-4611281.4800000004</v>
          </cell>
          <cell r="H539">
            <v>-33874150963</v>
          </cell>
          <cell r="I539">
            <v>-33874150963</v>
          </cell>
        </row>
        <row r="540">
          <cell r="D540" t="str">
            <v>15010257004</v>
          </cell>
          <cell r="E540" t="str">
            <v>Coronel Oviedo</v>
          </cell>
          <cell r="F540">
            <v>178085835739</v>
          </cell>
          <cell r="G540">
            <v>0</v>
          </cell>
          <cell r="H540">
            <v>0</v>
          </cell>
          <cell r="I540">
            <v>178085835739</v>
          </cell>
        </row>
        <row r="541">
          <cell r="D541" t="str">
            <v>15010257004</v>
          </cell>
          <cell r="E541" t="str">
            <v>Caaguazu Centro</v>
          </cell>
          <cell r="F541">
            <v>0</v>
          </cell>
          <cell r="G541">
            <v>-9460033.4399999995</v>
          </cell>
          <cell r="H541">
            <v>-69492743448</v>
          </cell>
          <cell r="I541">
            <v>-69492743448</v>
          </cell>
        </row>
        <row r="542">
          <cell r="D542" t="str">
            <v>15010257004</v>
          </cell>
          <cell r="E542" t="str">
            <v>Caaguazu Centro</v>
          </cell>
          <cell r="F542">
            <v>-174435823559</v>
          </cell>
          <cell r="G542">
            <v>0</v>
          </cell>
          <cell r="H542">
            <v>0</v>
          </cell>
          <cell r="I542">
            <v>-174435823559</v>
          </cell>
        </row>
        <row r="543">
          <cell r="D543" t="str">
            <v>15010257004</v>
          </cell>
          <cell r="E543" t="str">
            <v>Campo 9</v>
          </cell>
          <cell r="F543">
            <v>0</v>
          </cell>
          <cell r="G543">
            <v>-6839339.4400000004</v>
          </cell>
          <cell r="H543">
            <v>-50241308776</v>
          </cell>
          <cell r="I543">
            <v>-50241308776</v>
          </cell>
        </row>
        <row r="544">
          <cell r="D544" t="str">
            <v>15010257004</v>
          </cell>
          <cell r="E544" t="str">
            <v>Campo 9</v>
          </cell>
          <cell r="F544">
            <v>11206656333</v>
          </cell>
          <cell r="G544">
            <v>0</v>
          </cell>
          <cell r="H544">
            <v>0</v>
          </cell>
          <cell r="I544">
            <v>11206656333</v>
          </cell>
        </row>
        <row r="545">
          <cell r="D545" t="str">
            <v>15010257004</v>
          </cell>
          <cell r="E545" t="str">
            <v>San Estanislao</v>
          </cell>
          <cell r="F545">
            <v>0</v>
          </cell>
          <cell r="G545">
            <v>-14589093.609999999</v>
          </cell>
          <cell r="H545">
            <v>-107170460419</v>
          </cell>
          <cell r="I545">
            <v>-107170460419</v>
          </cell>
        </row>
        <row r="546">
          <cell r="D546" t="str">
            <v>15010257004</v>
          </cell>
          <cell r="E546" t="str">
            <v>San Estanislao</v>
          </cell>
          <cell r="F546">
            <v>-347452515494</v>
          </cell>
          <cell r="G546">
            <v>0</v>
          </cell>
          <cell r="H546">
            <v>0</v>
          </cell>
          <cell r="I546">
            <v>-347452515494</v>
          </cell>
        </row>
        <row r="547">
          <cell r="D547" t="str">
            <v>15090000000</v>
          </cell>
          <cell r="E547" t="str">
            <v>(Previsiones)</v>
          </cell>
          <cell r="F547">
            <v>-2255256269</v>
          </cell>
          <cell r="G547">
            <v>-60154.92</v>
          </cell>
          <cell r="H547">
            <v>-441893831</v>
          </cell>
          <cell r="I547">
            <v>-2697150100</v>
          </cell>
        </row>
        <row r="548">
          <cell r="D548" t="str">
            <v>15090263000</v>
          </cell>
          <cell r="E548" t="str">
            <v>(Previsiones para Creditos Diversos)</v>
          </cell>
          <cell r="F548">
            <v>-2255256269</v>
          </cell>
          <cell r="G548">
            <v>-60154.92</v>
          </cell>
          <cell r="H548">
            <v>-441893831</v>
          </cell>
          <cell r="I548">
            <v>-2697150100</v>
          </cell>
        </row>
        <row r="549">
          <cell r="D549" t="str">
            <v>15090263092</v>
          </cell>
          <cell r="E549" t="str">
            <v>Prev.p/Creditos Diversos Res.</v>
          </cell>
          <cell r="F549">
            <v>0</v>
          </cell>
          <cell r="G549">
            <v>-60154.92</v>
          </cell>
          <cell r="H549">
            <v>-441893831</v>
          </cell>
          <cell r="I549">
            <v>-441893831</v>
          </cell>
        </row>
        <row r="550">
          <cell r="D550" t="str">
            <v>15090263092</v>
          </cell>
          <cell r="E550" t="str">
            <v>Prev.p/Creditos Diversos Res.</v>
          </cell>
          <cell r="F550">
            <v>0</v>
          </cell>
          <cell r="G550">
            <v>-60154.92</v>
          </cell>
          <cell r="H550">
            <v>-441893831</v>
          </cell>
          <cell r="I550">
            <v>-441893831</v>
          </cell>
        </row>
        <row r="551">
          <cell r="D551" t="str">
            <v>15090263092</v>
          </cell>
          <cell r="E551" t="str">
            <v>Prev.p/Creditos Diversos Res.</v>
          </cell>
          <cell r="F551">
            <v>-2255256269</v>
          </cell>
          <cell r="G551">
            <v>0</v>
          </cell>
          <cell r="H551">
            <v>0</v>
          </cell>
          <cell r="I551">
            <v>-2255256269</v>
          </cell>
        </row>
        <row r="552">
          <cell r="D552" t="str">
            <v>16000000000</v>
          </cell>
          <cell r="E552" t="str">
            <v>Creditos Vencidos por Intermediacion Financiera</v>
          </cell>
          <cell r="F552">
            <v>42993950311</v>
          </cell>
          <cell r="G552">
            <v>1832694.95</v>
          </cell>
          <cell r="H552">
            <v>13462848812</v>
          </cell>
          <cell r="I552">
            <v>56456799123</v>
          </cell>
        </row>
        <row r="553">
          <cell r="D553" t="str">
            <v>16010000000</v>
          </cell>
          <cell r="E553" t="str">
            <v>Sector No Financiero - Sector No Publico</v>
          </cell>
          <cell r="F553">
            <v>31242615569</v>
          </cell>
          <cell r="G553">
            <v>124818.96</v>
          </cell>
          <cell r="H553">
            <v>916911342</v>
          </cell>
          <cell r="I553">
            <v>32159526911</v>
          </cell>
        </row>
        <row r="554">
          <cell r="D554" t="str">
            <v>16010265000</v>
          </cell>
          <cell r="E554" t="str">
            <v>Colocacion Vencida No Reajustable</v>
          </cell>
          <cell r="F554">
            <v>16250754267</v>
          </cell>
          <cell r="G554">
            <v>50302.17</v>
          </cell>
          <cell r="H554">
            <v>369516219</v>
          </cell>
          <cell r="I554">
            <v>16620270486</v>
          </cell>
        </row>
        <row r="555">
          <cell r="D555" t="str">
            <v>16010265002</v>
          </cell>
          <cell r="E555" t="str">
            <v>Residentes</v>
          </cell>
          <cell r="F555">
            <v>14676705681</v>
          </cell>
          <cell r="G555">
            <v>50302.17</v>
          </cell>
          <cell r="H555">
            <v>369516219</v>
          </cell>
          <cell r="I555">
            <v>15046221900</v>
          </cell>
        </row>
        <row r="556">
          <cell r="D556" t="str">
            <v>16010265002</v>
          </cell>
          <cell r="E556" t="str">
            <v>Col.Vencida No Reaj.Resid. Cartera de Creditos</v>
          </cell>
          <cell r="F556">
            <v>0</v>
          </cell>
          <cell r="G556">
            <v>23723.95</v>
          </cell>
          <cell r="H556">
            <v>174274476</v>
          </cell>
          <cell r="I556">
            <v>174274476</v>
          </cell>
        </row>
        <row r="557">
          <cell r="D557" t="str">
            <v>16010265002</v>
          </cell>
          <cell r="E557" t="str">
            <v>Col.Vencida No Reaj.Resid. Cartera de Creditos</v>
          </cell>
          <cell r="F557">
            <v>12690732833</v>
          </cell>
          <cell r="G557">
            <v>0</v>
          </cell>
          <cell r="H557">
            <v>0</v>
          </cell>
          <cell r="I557">
            <v>12690732833</v>
          </cell>
        </row>
        <row r="558">
          <cell r="D558" t="str">
            <v>16010265002</v>
          </cell>
          <cell r="E558" t="str">
            <v>Col.Vencida No Reaj.Resid. Tarjeta de Credito</v>
          </cell>
          <cell r="F558">
            <v>1608262989</v>
          </cell>
          <cell r="G558">
            <v>0</v>
          </cell>
          <cell r="H558">
            <v>0</v>
          </cell>
          <cell r="I558">
            <v>1608262989</v>
          </cell>
        </row>
        <row r="559">
          <cell r="D559" t="str">
            <v>16010265002</v>
          </cell>
          <cell r="E559" t="str">
            <v>Col.Vencida No Reaj. Ctas.Ctes.</v>
          </cell>
          <cell r="F559">
            <v>0</v>
          </cell>
          <cell r="G559">
            <v>26578.22</v>
          </cell>
          <cell r="H559">
            <v>195241743</v>
          </cell>
          <cell r="I559">
            <v>195241743</v>
          </cell>
        </row>
        <row r="560">
          <cell r="D560" t="str">
            <v>16010265002</v>
          </cell>
          <cell r="E560" t="str">
            <v>Col.Vencida No Reaj. Ctas.Ctes.</v>
          </cell>
          <cell r="F560">
            <v>377709859</v>
          </cell>
          <cell r="G560">
            <v>0</v>
          </cell>
          <cell r="H560">
            <v>0</v>
          </cell>
          <cell r="I560">
            <v>377709859</v>
          </cell>
        </row>
        <row r="561">
          <cell r="D561" t="str">
            <v>16010265008</v>
          </cell>
          <cell r="E561" t="str">
            <v xml:space="preserve">Medida Excepcional de Apoyo Emitidas por el Bcp - </v>
          </cell>
          <cell r="F561">
            <v>1436387900</v>
          </cell>
          <cell r="G561">
            <v>0</v>
          </cell>
          <cell r="H561">
            <v>0</v>
          </cell>
          <cell r="I561">
            <v>1436387900</v>
          </cell>
        </row>
        <row r="562">
          <cell r="D562" t="str">
            <v>16010265008</v>
          </cell>
          <cell r="E562" t="str">
            <v>Medida Excepcional de Apoyo Em. Bcp - Reprogramaciones</v>
          </cell>
          <cell r="F562">
            <v>1436387900</v>
          </cell>
          <cell r="G562">
            <v>0</v>
          </cell>
          <cell r="H562">
            <v>0</v>
          </cell>
          <cell r="I562">
            <v>1436387900</v>
          </cell>
        </row>
        <row r="563">
          <cell r="D563" t="str">
            <v>16010265010</v>
          </cell>
          <cell r="E563" t="str">
            <v>Medidas Excepcionales Bcp - Nuevos Creditos</v>
          </cell>
          <cell r="F563">
            <v>137660686</v>
          </cell>
          <cell r="G563">
            <v>0</v>
          </cell>
          <cell r="H563">
            <v>0</v>
          </cell>
          <cell r="I563">
            <v>137660686</v>
          </cell>
        </row>
        <row r="564">
          <cell r="D564" t="str">
            <v>16010265010</v>
          </cell>
          <cell r="E564" t="str">
            <v>Medidas Excepcionales Bcp - Nuevos Creditos</v>
          </cell>
          <cell r="F564">
            <v>137660686</v>
          </cell>
          <cell r="G564">
            <v>0</v>
          </cell>
          <cell r="H564">
            <v>0</v>
          </cell>
          <cell r="I564">
            <v>137660686</v>
          </cell>
        </row>
        <row r="565">
          <cell r="D565" t="str">
            <v>16010269000</v>
          </cell>
          <cell r="E565" t="str">
            <v>Creditos en Gestion No Reajustables</v>
          </cell>
          <cell r="F565">
            <v>14991861302</v>
          </cell>
          <cell r="G565">
            <v>74516.789999999994</v>
          </cell>
          <cell r="H565">
            <v>547395123</v>
          </cell>
          <cell r="I565">
            <v>15539256425</v>
          </cell>
        </row>
        <row r="566">
          <cell r="D566" t="str">
            <v>16010269002</v>
          </cell>
          <cell r="E566" t="str">
            <v>Creditos en Gestion Residentes</v>
          </cell>
          <cell r="F566">
            <v>12924756513</v>
          </cell>
          <cell r="G566">
            <v>74516.789999999994</v>
          </cell>
          <cell r="H566">
            <v>547395123</v>
          </cell>
          <cell r="I566">
            <v>13472151636</v>
          </cell>
        </row>
        <row r="567">
          <cell r="D567" t="str">
            <v>16010269002</v>
          </cell>
          <cell r="E567" t="str">
            <v>Cartera de Creditos en Gestion</v>
          </cell>
          <cell r="F567">
            <v>0</v>
          </cell>
          <cell r="G567">
            <v>74516.789999999994</v>
          </cell>
          <cell r="H567">
            <v>547395123</v>
          </cell>
          <cell r="I567">
            <v>547395123</v>
          </cell>
        </row>
        <row r="568">
          <cell r="D568" t="str">
            <v>16010269002</v>
          </cell>
          <cell r="E568" t="str">
            <v>Cartera de Creditos en Gestion</v>
          </cell>
          <cell r="F568">
            <v>11158071111</v>
          </cell>
          <cell r="G568">
            <v>0</v>
          </cell>
          <cell r="H568">
            <v>0</v>
          </cell>
          <cell r="I568">
            <v>11158071111</v>
          </cell>
        </row>
        <row r="569">
          <cell r="D569" t="str">
            <v>16010269002</v>
          </cell>
          <cell r="E569" t="str">
            <v>Tarjeta de Credito en Gestion</v>
          </cell>
          <cell r="F569">
            <v>1766685402</v>
          </cell>
          <cell r="G569">
            <v>0</v>
          </cell>
          <cell r="H569">
            <v>0</v>
          </cell>
          <cell r="I569">
            <v>1766685402</v>
          </cell>
        </row>
        <row r="570">
          <cell r="D570" t="str">
            <v>16010269008</v>
          </cell>
          <cell r="E570" t="str">
            <v xml:space="preserve">Medida Excepcional de Apoyo Emitidas por el Bcp - </v>
          </cell>
          <cell r="F570">
            <v>1456128916</v>
          </cell>
          <cell r="G570">
            <v>0</v>
          </cell>
          <cell r="H570">
            <v>0</v>
          </cell>
          <cell r="I570">
            <v>1456128916</v>
          </cell>
        </row>
        <row r="571">
          <cell r="D571" t="str">
            <v>16010269008</v>
          </cell>
          <cell r="E571" t="str">
            <v>Medida Excepcional de Apoyo Em. Bcp - Reprogramaciones 2020</v>
          </cell>
          <cell r="F571">
            <v>1456128916</v>
          </cell>
          <cell r="G571">
            <v>0</v>
          </cell>
          <cell r="H571">
            <v>0</v>
          </cell>
          <cell r="I571">
            <v>1456128916</v>
          </cell>
        </row>
        <row r="572">
          <cell r="D572" t="str">
            <v>16010269010</v>
          </cell>
          <cell r="E572" t="str">
            <v>Medidas Excepcionales Apoyo Bcp - Nuevos Creditos</v>
          </cell>
          <cell r="F572">
            <v>610975873</v>
          </cell>
          <cell r="G572">
            <v>0</v>
          </cell>
          <cell r="H572">
            <v>0</v>
          </cell>
          <cell r="I572">
            <v>610975873</v>
          </cell>
        </row>
        <row r="573">
          <cell r="D573" t="str">
            <v>16010269010</v>
          </cell>
          <cell r="E573" t="str">
            <v>Medidas Excepcionales Apoyo Bcp - Nuevos Creditos</v>
          </cell>
          <cell r="F573">
            <v>610975873</v>
          </cell>
          <cell r="G573">
            <v>0</v>
          </cell>
          <cell r="H573">
            <v>0</v>
          </cell>
          <cell r="I573">
            <v>610975873</v>
          </cell>
        </row>
        <row r="574">
          <cell r="D574" t="str">
            <v>16020000000</v>
          </cell>
          <cell r="E574" t="str">
            <v>Deudores en Plan de Regularizacion</v>
          </cell>
          <cell r="F574">
            <v>153112038</v>
          </cell>
          <cell r="G574">
            <v>8871.7999999999993</v>
          </cell>
          <cell r="H574">
            <v>65171622</v>
          </cell>
          <cell r="I574">
            <v>218283660</v>
          </cell>
        </row>
        <row r="575">
          <cell r="D575" t="str">
            <v>16020273000</v>
          </cell>
          <cell r="E575" t="str">
            <v>Deudores en Plan de Regularizacion</v>
          </cell>
          <cell r="F575">
            <v>153112038</v>
          </cell>
          <cell r="G575">
            <v>8871.7999999999993</v>
          </cell>
          <cell r="H575">
            <v>65171622</v>
          </cell>
          <cell r="I575">
            <v>218283660</v>
          </cell>
        </row>
        <row r="576">
          <cell r="D576" t="str">
            <v>16020273002</v>
          </cell>
          <cell r="E576" t="str">
            <v>Capital de Deudores Transferidos</v>
          </cell>
          <cell r="F576">
            <v>153112038</v>
          </cell>
          <cell r="G576">
            <v>8871.7999999999993</v>
          </cell>
          <cell r="H576">
            <v>65171622</v>
          </cell>
          <cell r="I576">
            <v>218283660</v>
          </cell>
        </row>
        <row r="577">
          <cell r="D577" t="str">
            <v>16020273002</v>
          </cell>
          <cell r="E577" t="str">
            <v>Capital de Deudores Transferidos - Cart.</v>
          </cell>
          <cell r="F577">
            <v>0</v>
          </cell>
          <cell r="G577">
            <v>8871.7999999999993</v>
          </cell>
          <cell r="H577">
            <v>65171622</v>
          </cell>
          <cell r="I577">
            <v>65171622</v>
          </cell>
        </row>
        <row r="578">
          <cell r="D578" t="str">
            <v>16020273002</v>
          </cell>
          <cell r="E578" t="str">
            <v>Capital de Deudores Transferidos - Cart.</v>
          </cell>
          <cell r="F578">
            <v>153112038</v>
          </cell>
          <cell r="G578">
            <v>0</v>
          </cell>
          <cell r="H578">
            <v>0</v>
          </cell>
          <cell r="I578">
            <v>153112038</v>
          </cell>
        </row>
        <row r="579">
          <cell r="D579" t="str">
            <v>16030000000</v>
          </cell>
          <cell r="E579" t="str">
            <v>Creditos Morosos</v>
          </cell>
          <cell r="F579">
            <v>62751801575</v>
          </cell>
          <cell r="G579">
            <v>3550952.06</v>
          </cell>
          <cell r="H579">
            <v>26085045265</v>
          </cell>
          <cell r="I579">
            <v>88836846840</v>
          </cell>
        </row>
        <row r="580">
          <cell r="D580" t="str">
            <v>16030275000</v>
          </cell>
          <cell r="E580" t="str">
            <v>Creditos Morosos-No Reajustables</v>
          </cell>
          <cell r="F580">
            <v>62751801575</v>
          </cell>
          <cell r="G580">
            <v>3550952.06</v>
          </cell>
          <cell r="H580">
            <v>26085045265</v>
          </cell>
          <cell r="I580">
            <v>88836846840</v>
          </cell>
        </row>
        <row r="581">
          <cell r="D581" t="str">
            <v>16030275002</v>
          </cell>
          <cell r="E581" t="str">
            <v>Residentes</v>
          </cell>
          <cell r="F581">
            <v>46022181334</v>
          </cell>
          <cell r="G581">
            <v>2960965.22</v>
          </cell>
          <cell r="H581">
            <v>21751043238</v>
          </cell>
          <cell r="I581">
            <v>67773224572</v>
          </cell>
        </row>
        <row r="582">
          <cell r="D582" t="str">
            <v>16030275002</v>
          </cell>
          <cell r="E582" t="str">
            <v>Creditos Morosos-No Reaj.Resid. Cartera de Creditos</v>
          </cell>
          <cell r="F582">
            <v>0</v>
          </cell>
          <cell r="G582">
            <v>2960965.22</v>
          </cell>
          <cell r="H582">
            <v>21751043238</v>
          </cell>
          <cell r="I582">
            <v>21751043238</v>
          </cell>
        </row>
        <row r="583">
          <cell r="D583" t="str">
            <v>16030275002</v>
          </cell>
          <cell r="E583" t="str">
            <v>Creditos Morosos-No Reaj.Resid. Cartera de Creditos</v>
          </cell>
          <cell r="F583">
            <v>42840282248</v>
          </cell>
          <cell r="G583">
            <v>0</v>
          </cell>
          <cell r="H583">
            <v>0</v>
          </cell>
          <cell r="I583">
            <v>42840282248</v>
          </cell>
        </row>
        <row r="584">
          <cell r="D584" t="str">
            <v>16030275002</v>
          </cell>
          <cell r="E584" t="str">
            <v>Creditos Morosos-No Reaj.Resid. Tarjeta</v>
          </cell>
          <cell r="F584">
            <v>3181899086</v>
          </cell>
          <cell r="G584">
            <v>0</v>
          </cell>
          <cell r="H584">
            <v>0</v>
          </cell>
          <cell r="I584">
            <v>3181899086</v>
          </cell>
        </row>
        <row r="585">
          <cell r="D585" t="str">
            <v>16030275006</v>
          </cell>
          <cell r="E585" t="str">
            <v xml:space="preserve">Medida Excepcional de Apoyo Emitidas por el Bcp - </v>
          </cell>
          <cell r="F585">
            <v>13803156987</v>
          </cell>
          <cell r="G585">
            <v>589986.84</v>
          </cell>
          <cell r="H585">
            <v>4334002027</v>
          </cell>
          <cell r="I585">
            <v>18137159014</v>
          </cell>
        </row>
        <row r="586">
          <cell r="D586" t="str">
            <v>16030275006</v>
          </cell>
          <cell r="E586" t="str">
            <v>Medida Excepcional de Apoyo Em. Bcp - Reprogramaciones 2020</v>
          </cell>
          <cell r="F586">
            <v>0</v>
          </cell>
          <cell r="G586">
            <v>589986.84</v>
          </cell>
          <cell r="H586">
            <v>4334002027</v>
          </cell>
          <cell r="I586">
            <v>4334002027</v>
          </cell>
        </row>
        <row r="587">
          <cell r="D587" t="str">
            <v>16030275006</v>
          </cell>
          <cell r="E587" t="str">
            <v>Medida Excepcional de Apoyo Em. Bcp - Reprogramaciones 2020</v>
          </cell>
          <cell r="F587">
            <v>13803156987</v>
          </cell>
          <cell r="G587">
            <v>0</v>
          </cell>
          <cell r="H587">
            <v>0</v>
          </cell>
          <cell r="I587">
            <v>13803156987</v>
          </cell>
        </row>
        <row r="588">
          <cell r="D588" t="str">
            <v>16030275008</v>
          </cell>
          <cell r="E588" t="str">
            <v>Medida Excepcional de Apoyo Em. Bcp - Créditos Nuevos</v>
          </cell>
          <cell r="F588">
            <v>2926463254</v>
          </cell>
          <cell r="G588">
            <v>0</v>
          </cell>
          <cell r="H588">
            <v>0</v>
          </cell>
          <cell r="I588">
            <v>2926463254</v>
          </cell>
        </row>
        <row r="589">
          <cell r="D589" t="str">
            <v>16030275008</v>
          </cell>
          <cell r="E589" t="str">
            <v>Medida Excepcional de Apoyo Em. Bcp - Créditos Nuevos 2020</v>
          </cell>
          <cell r="F589">
            <v>2926463254</v>
          </cell>
          <cell r="G589">
            <v>0</v>
          </cell>
          <cell r="H589">
            <v>0</v>
          </cell>
          <cell r="I589">
            <v>2926463254</v>
          </cell>
        </row>
        <row r="590">
          <cell r="D590" t="str">
            <v>16080000000</v>
          </cell>
          <cell r="E590" t="str">
            <v>Deudores por Productos Financieros Devengados</v>
          </cell>
          <cell r="F590">
            <v>6640519159</v>
          </cell>
          <cell r="G590">
            <v>184114.69</v>
          </cell>
          <cell r="H590">
            <v>1352493625</v>
          </cell>
          <cell r="I590">
            <v>7993012784</v>
          </cell>
        </row>
        <row r="591">
          <cell r="D591" t="str">
            <v>16080277000</v>
          </cell>
          <cell r="E591" t="str">
            <v>Deud. X Prod.Fin.Dev.-Sec.No Fin.-No Pub.-Coloc.Venc.</v>
          </cell>
          <cell r="F591">
            <v>819688363</v>
          </cell>
          <cell r="G591">
            <v>1969.13</v>
          </cell>
          <cell r="H591">
            <v>14465091</v>
          </cell>
          <cell r="I591">
            <v>834153454</v>
          </cell>
        </row>
        <row r="592">
          <cell r="D592" t="str">
            <v>16080277082</v>
          </cell>
          <cell r="E592" t="str">
            <v>Productos Financ.Documentados - Residentes</v>
          </cell>
          <cell r="F592">
            <v>2615710309</v>
          </cell>
          <cell r="G592">
            <v>2671.39</v>
          </cell>
          <cell r="H592">
            <v>19623844</v>
          </cell>
          <cell r="I592">
            <v>2635334153</v>
          </cell>
        </row>
        <row r="593">
          <cell r="D593" t="str">
            <v>16080277082</v>
          </cell>
          <cell r="E593" t="str">
            <v>Productos Financ.Documentados - Residentes - Cart.</v>
          </cell>
          <cell r="F593">
            <v>0</v>
          </cell>
          <cell r="G593">
            <v>2671.39</v>
          </cell>
          <cell r="H593">
            <v>19623844</v>
          </cell>
          <cell r="I593">
            <v>19623844</v>
          </cell>
        </row>
        <row r="594">
          <cell r="D594" t="str">
            <v>16080277082</v>
          </cell>
          <cell r="E594" t="str">
            <v>Productos Financ.Documentados - Residentes - Cart.</v>
          </cell>
          <cell r="F594">
            <v>2615710309</v>
          </cell>
          <cell r="G594">
            <v>0</v>
          </cell>
          <cell r="H594">
            <v>0</v>
          </cell>
          <cell r="I594">
            <v>2615710309</v>
          </cell>
        </row>
        <row r="595">
          <cell r="D595" t="str">
            <v>16080277086</v>
          </cell>
          <cell r="E595" t="str">
            <v>Productos Fin. Doc. - Medidas Excepcionales</v>
          </cell>
          <cell r="F595">
            <v>251214663</v>
          </cell>
          <cell r="G595">
            <v>0</v>
          </cell>
          <cell r="H595">
            <v>0</v>
          </cell>
          <cell r="I595">
            <v>251214663</v>
          </cell>
        </row>
        <row r="596">
          <cell r="D596" t="str">
            <v>16080277086</v>
          </cell>
          <cell r="E596" t="str">
            <v>Productos Fin. Doc. - Medidas Excepcionales</v>
          </cell>
          <cell r="F596">
            <v>251214663</v>
          </cell>
          <cell r="G596">
            <v>0</v>
          </cell>
          <cell r="H596">
            <v>0</v>
          </cell>
          <cell r="I596">
            <v>251214663</v>
          </cell>
        </row>
        <row r="597">
          <cell r="D597" t="str">
            <v>16080277092</v>
          </cell>
          <cell r="E597" t="str">
            <v>(Productos Financieros en Suspenso - Residnetes)</v>
          </cell>
          <cell r="F597">
            <v>-85306102</v>
          </cell>
          <cell r="G597">
            <v>-44.25</v>
          </cell>
          <cell r="H597">
            <v>-325057</v>
          </cell>
          <cell r="I597">
            <v>-85631159</v>
          </cell>
        </row>
        <row r="598">
          <cell r="D598" t="str">
            <v>16080277092</v>
          </cell>
          <cell r="E598" t="str">
            <v>(Productos Financieros en Suspenso - Residnetes) Cart.</v>
          </cell>
          <cell r="F598">
            <v>0</v>
          </cell>
          <cell r="G598">
            <v>-44.25</v>
          </cell>
          <cell r="H598">
            <v>-325057</v>
          </cell>
          <cell r="I598">
            <v>-325057</v>
          </cell>
        </row>
        <row r="599">
          <cell r="D599" t="str">
            <v>16080277092</v>
          </cell>
          <cell r="E599" t="str">
            <v>(Productos Financieros en Suspenso - Residnetes) Cart.</v>
          </cell>
          <cell r="F599">
            <v>-85306102</v>
          </cell>
          <cell r="G599">
            <v>0</v>
          </cell>
          <cell r="H599">
            <v>0</v>
          </cell>
          <cell r="I599">
            <v>-85306102</v>
          </cell>
        </row>
        <row r="600">
          <cell r="D600" t="str">
            <v>16080277094</v>
          </cell>
          <cell r="E600" t="str">
            <v>(Productos Financieros Documentados a Devengar - Residentes)</v>
          </cell>
          <cell r="F600">
            <v>-1885471699</v>
          </cell>
          <cell r="G600">
            <v>-658.01</v>
          </cell>
          <cell r="H600">
            <v>-4833696</v>
          </cell>
          <cell r="I600">
            <v>-1890305395</v>
          </cell>
        </row>
        <row r="601">
          <cell r="D601" t="str">
            <v>16080277094</v>
          </cell>
          <cell r="E601" t="str">
            <v>(Productos Financieros Docum.a Devengar - Resident Cart.</v>
          </cell>
          <cell r="F601">
            <v>0</v>
          </cell>
          <cell r="G601">
            <v>-658.01</v>
          </cell>
          <cell r="H601">
            <v>-4833696</v>
          </cell>
          <cell r="I601">
            <v>-4833696</v>
          </cell>
        </row>
        <row r="602">
          <cell r="D602" t="str">
            <v>16080277094</v>
          </cell>
          <cell r="E602" t="str">
            <v>(Productos Financieros Docum.a Devengar - Resident Cart.</v>
          </cell>
          <cell r="F602">
            <v>-1885471699</v>
          </cell>
          <cell r="G602">
            <v>0</v>
          </cell>
          <cell r="H602">
            <v>0</v>
          </cell>
          <cell r="I602">
            <v>-1885471699</v>
          </cell>
        </row>
        <row r="603">
          <cell r="D603" t="str">
            <v>16080277096</v>
          </cell>
          <cell r="E603" t="str">
            <v>Productos Fin. Suspenso - Medidas Excepcionales</v>
          </cell>
          <cell r="F603">
            <v>-13923905</v>
          </cell>
          <cell r="G603">
            <v>0</v>
          </cell>
          <cell r="H603">
            <v>0</v>
          </cell>
          <cell r="I603">
            <v>-13923905</v>
          </cell>
        </row>
        <row r="604">
          <cell r="D604" t="str">
            <v>16080277096</v>
          </cell>
          <cell r="E604" t="str">
            <v>Productos Fin. Suspenso - Medidas Excepcionales</v>
          </cell>
          <cell r="F604">
            <v>-13923905</v>
          </cell>
          <cell r="G604">
            <v>0</v>
          </cell>
          <cell r="H604">
            <v>0</v>
          </cell>
          <cell r="I604">
            <v>-13923905</v>
          </cell>
        </row>
        <row r="605">
          <cell r="D605" t="str">
            <v>16080277097</v>
          </cell>
          <cell r="E605" t="str">
            <v>Prod. Financieros a Devengar - Medidas Excepcional</v>
          </cell>
          <cell r="F605">
            <v>-62534903</v>
          </cell>
          <cell r="G605">
            <v>0</v>
          </cell>
          <cell r="H605">
            <v>0</v>
          </cell>
          <cell r="I605">
            <v>-62534903</v>
          </cell>
        </row>
        <row r="606">
          <cell r="D606" t="str">
            <v>16080277097</v>
          </cell>
          <cell r="E606" t="str">
            <v>Prod. Financieros a Devengar - Medidas Excepcionales</v>
          </cell>
          <cell r="F606">
            <v>-62534903</v>
          </cell>
          <cell r="G606">
            <v>0</v>
          </cell>
          <cell r="H606">
            <v>0</v>
          </cell>
          <cell r="I606">
            <v>-62534903</v>
          </cell>
        </row>
        <row r="607">
          <cell r="D607" t="str">
            <v>16080279000</v>
          </cell>
          <cell r="E607" t="str">
            <v>Deud. X Prod.Fin.Dev.-Sec.No Fin.-No Pub.-Cred.Gest.</v>
          </cell>
          <cell r="F607">
            <v>792576791</v>
          </cell>
          <cell r="G607">
            <v>15582.85</v>
          </cell>
          <cell r="H607">
            <v>114470526</v>
          </cell>
          <cell r="I607">
            <v>907047317</v>
          </cell>
        </row>
        <row r="608">
          <cell r="D608" t="str">
            <v>16080279082</v>
          </cell>
          <cell r="E608" t="str">
            <v>Product.Financ.Document.- Residentes</v>
          </cell>
          <cell r="F608">
            <v>1918633873</v>
          </cell>
          <cell r="G608">
            <v>26764</v>
          </cell>
          <cell r="H608">
            <v>196606471</v>
          </cell>
          <cell r="I608">
            <v>2115240344</v>
          </cell>
        </row>
        <row r="609">
          <cell r="D609" t="str">
            <v>16080279082</v>
          </cell>
          <cell r="E609" t="str">
            <v>Product.Financ.Document.- Residentes Cart.</v>
          </cell>
          <cell r="F609">
            <v>0</v>
          </cell>
          <cell r="G609">
            <v>26764</v>
          </cell>
          <cell r="H609">
            <v>196606471</v>
          </cell>
          <cell r="I609">
            <v>196606471</v>
          </cell>
        </row>
        <row r="610">
          <cell r="D610" t="str">
            <v>16080279082</v>
          </cell>
          <cell r="E610" t="str">
            <v>Product.Financ.Document.- Residentes Cart.</v>
          </cell>
          <cell r="F610">
            <v>1918633873</v>
          </cell>
          <cell r="G610">
            <v>0</v>
          </cell>
          <cell r="H610">
            <v>0</v>
          </cell>
          <cell r="I610">
            <v>1918633873</v>
          </cell>
        </row>
        <row r="611">
          <cell r="D611" t="str">
            <v>16080279086</v>
          </cell>
          <cell r="E611" t="str">
            <v>Productos Financieros Doc. - Medidas Excepcionales</v>
          </cell>
          <cell r="F611">
            <v>388996093</v>
          </cell>
          <cell r="G611">
            <v>0</v>
          </cell>
          <cell r="H611">
            <v>0</v>
          </cell>
          <cell r="I611">
            <v>388996093</v>
          </cell>
        </row>
        <row r="612">
          <cell r="D612" t="str">
            <v>16080279086</v>
          </cell>
          <cell r="E612" t="str">
            <v>Productos Financieros Doc. - Medidas Excepcionales Bcp</v>
          </cell>
          <cell r="F612">
            <v>388996093</v>
          </cell>
          <cell r="G612">
            <v>0</v>
          </cell>
          <cell r="H612">
            <v>0</v>
          </cell>
          <cell r="I612">
            <v>388996093</v>
          </cell>
        </row>
        <row r="613">
          <cell r="D613" t="str">
            <v>16080279092</v>
          </cell>
          <cell r="E613" t="str">
            <v>(Productos Financieros en Suspenso - Residentes)</v>
          </cell>
          <cell r="F613">
            <v>-350648623</v>
          </cell>
          <cell r="G613">
            <v>-9375.4500000000007</v>
          </cell>
          <cell r="H613">
            <v>-68871399</v>
          </cell>
          <cell r="I613">
            <v>-419520022</v>
          </cell>
        </row>
        <row r="614">
          <cell r="D614" t="str">
            <v>16080279092</v>
          </cell>
          <cell r="E614" t="str">
            <v>(Productos Financieros en Suspenso - Residentes) Cart.</v>
          </cell>
          <cell r="F614">
            <v>0</v>
          </cell>
          <cell r="G614">
            <v>-9375.4500000000007</v>
          </cell>
          <cell r="H614">
            <v>-68871399</v>
          </cell>
          <cell r="I614">
            <v>-68871399</v>
          </cell>
        </row>
        <row r="615">
          <cell r="D615" t="str">
            <v>16080279092</v>
          </cell>
          <cell r="E615" t="str">
            <v>(Productos Financieros en Suspenso - Residentes) Cart.</v>
          </cell>
          <cell r="F615">
            <v>-350648623</v>
          </cell>
          <cell r="G615">
            <v>0</v>
          </cell>
          <cell r="H615">
            <v>0</v>
          </cell>
          <cell r="I615">
            <v>-350648623</v>
          </cell>
        </row>
        <row r="616">
          <cell r="D616" t="str">
            <v>16080279094</v>
          </cell>
          <cell r="E616" t="str">
            <v>(Productos Financieros Documentados a Devengar - Residentes)</v>
          </cell>
          <cell r="F616">
            <v>-946253445</v>
          </cell>
          <cell r="G616">
            <v>-1805.7</v>
          </cell>
          <cell r="H616">
            <v>-13264546</v>
          </cell>
          <cell r="I616">
            <v>-959517991</v>
          </cell>
        </row>
        <row r="617">
          <cell r="D617" t="str">
            <v>16080279094</v>
          </cell>
          <cell r="E617" t="str">
            <v>(Productos Financieros Docum.a Devengar - Resident Cart.</v>
          </cell>
          <cell r="F617">
            <v>0</v>
          </cell>
          <cell r="G617">
            <v>-1805.7</v>
          </cell>
          <cell r="H617">
            <v>-13264546</v>
          </cell>
          <cell r="I617">
            <v>-13264546</v>
          </cell>
        </row>
        <row r="618">
          <cell r="D618" t="str">
            <v>16080279094</v>
          </cell>
          <cell r="E618" t="str">
            <v>(Productos Financieros Docum.a Devengar - Resident Cart.</v>
          </cell>
          <cell r="F618">
            <v>-946253445</v>
          </cell>
          <cell r="G618">
            <v>0</v>
          </cell>
          <cell r="H618">
            <v>0</v>
          </cell>
          <cell r="I618">
            <v>-946253445</v>
          </cell>
        </row>
        <row r="619">
          <cell r="D619" t="str">
            <v>16080279096</v>
          </cell>
          <cell r="E619" t="str">
            <v>Productos Fin. en Suspenso - Medidas Excepcionales</v>
          </cell>
          <cell r="F619">
            <v>-69870818</v>
          </cell>
          <cell r="G619">
            <v>0</v>
          </cell>
          <cell r="H619">
            <v>0</v>
          </cell>
          <cell r="I619">
            <v>-69870818</v>
          </cell>
        </row>
        <row r="620">
          <cell r="D620" t="str">
            <v>16080279096</v>
          </cell>
          <cell r="E620" t="str">
            <v>Productos Fin. en Suspenso - Medidas Excepcionales</v>
          </cell>
          <cell r="F620">
            <v>-69870818</v>
          </cell>
          <cell r="G620">
            <v>0</v>
          </cell>
          <cell r="H620">
            <v>0</v>
          </cell>
          <cell r="I620">
            <v>-69870818</v>
          </cell>
        </row>
        <row r="621">
          <cell r="D621" t="str">
            <v>16080279097</v>
          </cell>
          <cell r="E621" t="str">
            <v>Productos Financieros a Devengar - Medidas Excepci</v>
          </cell>
          <cell r="F621">
            <v>-148280289</v>
          </cell>
          <cell r="G621">
            <v>0</v>
          </cell>
          <cell r="H621">
            <v>0</v>
          </cell>
          <cell r="I621">
            <v>-148280289</v>
          </cell>
        </row>
        <row r="622">
          <cell r="D622" t="str">
            <v>16080279097</v>
          </cell>
          <cell r="E622" t="str">
            <v>Productos Financieros a Devengar - Medidas Excepcionales</v>
          </cell>
          <cell r="F622">
            <v>-148280289</v>
          </cell>
          <cell r="G622">
            <v>0</v>
          </cell>
          <cell r="H622">
            <v>0</v>
          </cell>
          <cell r="I622">
            <v>-148280289</v>
          </cell>
        </row>
        <row r="623">
          <cell r="D623" t="str">
            <v>16080347000</v>
          </cell>
          <cell r="E623" t="str">
            <v>Deuds. X Product. Financ.Deveng. - Creditos Morosos</v>
          </cell>
          <cell r="F623">
            <v>5028254005</v>
          </cell>
          <cell r="G623">
            <v>166562.71</v>
          </cell>
          <cell r="H623">
            <v>1223558008</v>
          </cell>
          <cell r="I623">
            <v>6251812013</v>
          </cell>
        </row>
        <row r="624">
          <cell r="D624" t="str">
            <v>16080347082</v>
          </cell>
          <cell r="E624" t="str">
            <v>Productos Financ. Document. - Residentes</v>
          </cell>
          <cell r="F624">
            <v>12692800596</v>
          </cell>
          <cell r="G624">
            <v>439718.56</v>
          </cell>
          <cell r="H624">
            <v>3230141761</v>
          </cell>
          <cell r="I624">
            <v>15922942357</v>
          </cell>
        </row>
        <row r="625">
          <cell r="D625" t="str">
            <v>16080347082</v>
          </cell>
          <cell r="E625" t="str">
            <v>Productos Financ. Document. - Residentes Cart.</v>
          </cell>
          <cell r="F625">
            <v>0</v>
          </cell>
          <cell r="G625">
            <v>439718.56</v>
          </cell>
          <cell r="H625">
            <v>3230141761</v>
          </cell>
          <cell r="I625">
            <v>3230141761</v>
          </cell>
        </row>
        <row r="626">
          <cell r="D626" t="str">
            <v>16080347082</v>
          </cell>
          <cell r="E626" t="str">
            <v>Productos Financ. Document. - Residentes Cart.</v>
          </cell>
          <cell r="F626">
            <v>12692800596</v>
          </cell>
          <cell r="G626">
            <v>0</v>
          </cell>
          <cell r="H626">
            <v>0</v>
          </cell>
          <cell r="I626">
            <v>12692800596</v>
          </cell>
        </row>
        <row r="627">
          <cell r="D627" t="str">
            <v>16080347086</v>
          </cell>
          <cell r="E627" t="str">
            <v>Prod. Fin. Documentados - Medidas Excepcionales Bc</v>
          </cell>
          <cell r="F627">
            <v>2943476505</v>
          </cell>
          <cell r="G627">
            <v>73658.3</v>
          </cell>
          <cell r="H627">
            <v>541088716</v>
          </cell>
          <cell r="I627">
            <v>3484565221</v>
          </cell>
        </row>
        <row r="628">
          <cell r="D628" t="str">
            <v>16080347086</v>
          </cell>
          <cell r="E628" t="str">
            <v>Prod. Fin. Documentados - Medidas Excepcionales Bcp</v>
          </cell>
          <cell r="F628">
            <v>0</v>
          </cell>
          <cell r="G628">
            <v>73658.3</v>
          </cell>
          <cell r="H628">
            <v>541088716</v>
          </cell>
          <cell r="I628">
            <v>541088716</v>
          </cell>
        </row>
        <row r="629">
          <cell r="D629" t="str">
            <v>16080347086</v>
          </cell>
          <cell r="E629" t="str">
            <v>Prod. Fin. Documentados - Medidas Excepcionales Bcp</v>
          </cell>
          <cell r="F629">
            <v>2943476505</v>
          </cell>
          <cell r="G629">
            <v>0</v>
          </cell>
          <cell r="H629">
            <v>0</v>
          </cell>
          <cell r="I629">
            <v>2943476505</v>
          </cell>
        </row>
        <row r="630">
          <cell r="D630" t="str">
            <v>16080347092</v>
          </cell>
          <cell r="E630" t="str">
            <v>(Product.Financ.en Suspenso - Residentes)</v>
          </cell>
          <cell r="F630">
            <v>-4102765352</v>
          </cell>
          <cell r="G630">
            <v>-125241.21</v>
          </cell>
          <cell r="H630">
            <v>-920013162</v>
          </cell>
          <cell r="I630">
            <v>-5022778514</v>
          </cell>
        </row>
        <row r="631">
          <cell r="D631" t="str">
            <v>16080347092</v>
          </cell>
          <cell r="E631" t="str">
            <v>(Product.Financ.en Suspenso - Residentes) Cart.</v>
          </cell>
          <cell r="F631">
            <v>0</v>
          </cell>
          <cell r="G631">
            <v>-125241.21</v>
          </cell>
          <cell r="H631">
            <v>-920013162</v>
          </cell>
          <cell r="I631">
            <v>-920013162</v>
          </cell>
        </row>
        <row r="632">
          <cell r="D632" t="str">
            <v>16080347092</v>
          </cell>
          <cell r="E632" t="str">
            <v>(Product.Financ.en Suspenso - Residentes) Cart.</v>
          </cell>
          <cell r="F632">
            <v>-4102765352</v>
          </cell>
          <cell r="G632">
            <v>0</v>
          </cell>
          <cell r="H632">
            <v>0</v>
          </cell>
          <cell r="I632">
            <v>-4102765352</v>
          </cell>
        </row>
        <row r="633">
          <cell r="D633" t="str">
            <v>16080347094</v>
          </cell>
          <cell r="E633" t="str">
            <v>(Productos Financieros Documentados a Devengar - Residentes)</v>
          </cell>
          <cell r="F633">
            <v>-5361240330</v>
          </cell>
          <cell r="G633">
            <v>-201106.52</v>
          </cell>
          <cell r="H633">
            <v>-1477314419</v>
          </cell>
          <cell r="I633">
            <v>-6838554749</v>
          </cell>
        </row>
        <row r="634">
          <cell r="D634" t="str">
            <v>16080347094</v>
          </cell>
          <cell r="E634" t="str">
            <v>(Productos Financieros Docum.a Devengar - Resident Cart.</v>
          </cell>
          <cell r="F634">
            <v>0</v>
          </cell>
          <cell r="G634">
            <v>-201106.52</v>
          </cell>
          <cell r="H634">
            <v>-1477314419</v>
          </cell>
          <cell r="I634">
            <v>-1477314419</v>
          </cell>
        </row>
        <row r="635">
          <cell r="D635" t="str">
            <v>16080347094</v>
          </cell>
          <cell r="E635" t="str">
            <v>(Productos Financieros Docum.a Devengar - Resident Cart.</v>
          </cell>
          <cell r="F635">
            <v>-5361240330</v>
          </cell>
          <cell r="G635">
            <v>0</v>
          </cell>
          <cell r="H635">
            <v>0</v>
          </cell>
          <cell r="I635">
            <v>-5361240330</v>
          </cell>
        </row>
        <row r="636">
          <cell r="D636" t="str">
            <v>16080347096</v>
          </cell>
          <cell r="E636" t="str">
            <v>Prod. Fin. en Suspenso - Medidas Excepcionales Bcp</v>
          </cell>
          <cell r="F636">
            <v>-710777380</v>
          </cell>
          <cell r="G636">
            <v>-9676.14</v>
          </cell>
          <cell r="H636">
            <v>-71080247</v>
          </cell>
          <cell r="I636">
            <v>-781857627</v>
          </cell>
        </row>
        <row r="637">
          <cell r="D637" t="str">
            <v>16080347096</v>
          </cell>
          <cell r="E637" t="str">
            <v>Prod. Fin. en Suspenso - Medidas Excepcionales Bcp</v>
          </cell>
          <cell r="F637">
            <v>0</v>
          </cell>
          <cell r="G637">
            <v>-9676.14</v>
          </cell>
          <cell r="H637">
            <v>-71080247</v>
          </cell>
          <cell r="I637">
            <v>-71080247</v>
          </cell>
        </row>
        <row r="638">
          <cell r="D638" t="str">
            <v>16080347096</v>
          </cell>
          <cell r="E638" t="str">
            <v>Prod. Fin. en Suspenso - Medidas Excepcionales Bcp</v>
          </cell>
          <cell r="F638">
            <v>-710777380</v>
          </cell>
          <cell r="G638">
            <v>0</v>
          </cell>
          <cell r="H638">
            <v>0</v>
          </cell>
          <cell r="I638">
            <v>-710777380</v>
          </cell>
        </row>
        <row r="639">
          <cell r="D639" t="str">
            <v>16080347097</v>
          </cell>
          <cell r="E639" t="str">
            <v>Productos Fin. a Devengar - Medidas Excepcionales</v>
          </cell>
          <cell r="F639">
            <v>-433240034</v>
          </cell>
          <cell r="G639">
            <v>-10790.28</v>
          </cell>
          <cell r="H639">
            <v>-79264641</v>
          </cell>
          <cell r="I639">
            <v>-512504675</v>
          </cell>
        </row>
        <row r="640">
          <cell r="D640" t="str">
            <v>16080347097</v>
          </cell>
          <cell r="E640" t="str">
            <v>Productos Fin. a Devengar - Medidas Excepcionales</v>
          </cell>
          <cell r="F640">
            <v>0</v>
          </cell>
          <cell r="G640">
            <v>-10790.28</v>
          </cell>
          <cell r="H640">
            <v>-79264641</v>
          </cell>
          <cell r="I640">
            <v>-79264641</v>
          </cell>
        </row>
        <row r="641">
          <cell r="D641" t="str">
            <v>16080347097</v>
          </cell>
          <cell r="E641" t="str">
            <v>Productos Fin. a Devengar - Medidas Excepcionales</v>
          </cell>
          <cell r="F641">
            <v>-433240034</v>
          </cell>
          <cell r="G641">
            <v>0</v>
          </cell>
          <cell r="H641">
            <v>0</v>
          </cell>
          <cell r="I641">
            <v>-433240034</v>
          </cell>
        </row>
        <row r="642">
          <cell r="D642" t="str">
            <v>16090000000</v>
          </cell>
          <cell r="E642" t="str">
            <v>(Previsiones)</v>
          </cell>
          <cell r="F642">
            <v>-57794098030</v>
          </cell>
          <cell r="G642">
            <v>-2036062.56</v>
          </cell>
          <cell r="H642">
            <v>-14956773042</v>
          </cell>
          <cell r="I642">
            <v>-72750871072</v>
          </cell>
        </row>
        <row r="643">
          <cell r="D643" t="str">
            <v>16090285000</v>
          </cell>
          <cell r="E643" t="str">
            <v>(Prev.Riesgos Crediticios-Sec.No Fin.-No Pub-Col.Venc.)</v>
          </cell>
          <cell r="F643">
            <v>-2434795776</v>
          </cell>
          <cell r="G643">
            <v>-6991.05</v>
          </cell>
          <cell r="H643">
            <v>-51355765</v>
          </cell>
          <cell r="I643">
            <v>-2486151541</v>
          </cell>
        </row>
        <row r="644">
          <cell r="D644" t="str">
            <v>16090285092</v>
          </cell>
          <cell r="E644" t="str">
            <v>Residentes</v>
          </cell>
          <cell r="F644">
            <v>-2220531544</v>
          </cell>
          <cell r="G644">
            <v>-6991.05</v>
          </cell>
          <cell r="H644">
            <v>-51355765</v>
          </cell>
          <cell r="I644">
            <v>-2271887309</v>
          </cell>
        </row>
        <row r="645">
          <cell r="D645" t="str">
            <v>16090285092</v>
          </cell>
          <cell r="E645" t="str">
            <v>(Prev.Riesgos Creditic.-Sec.No Fin.-No Pub-Col.Venc.)Cart.</v>
          </cell>
          <cell r="F645">
            <v>0</v>
          </cell>
          <cell r="G645">
            <v>-6991.05</v>
          </cell>
          <cell r="H645">
            <v>-51355765</v>
          </cell>
          <cell r="I645">
            <v>-51355765</v>
          </cell>
        </row>
        <row r="646">
          <cell r="D646" t="str">
            <v>16090285092</v>
          </cell>
          <cell r="E646" t="str">
            <v>(Prev.Riesgos Creditic.-Sec.No Fin.-No Pub-Col.Venc.)Cart.</v>
          </cell>
          <cell r="F646">
            <v>-1815707599</v>
          </cell>
          <cell r="G646">
            <v>0</v>
          </cell>
          <cell r="H646">
            <v>0</v>
          </cell>
          <cell r="I646">
            <v>-1815707599</v>
          </cell>
        </row>
        <row r="647">
          <cell r="D647" t="str">
            <v>16090285092</v>
          </cell>
          <cell r="E647" t="str">
            <v>(Prevision Venc-Tarjetas de Creditos)</v>
          </cell>
          <cell r="F647">
            <v>-404823945</v>
          </cell>
          <cell r="G647">
            <v>0</v>
          </cell>
          <cell r="H647">
            <v>0</v>
          </cell>
          <cell r="I647">
            <v>-404823945</v>
          </cell>
        </row>
        <row r="648">
          <cell r="D648" t="str">
            <v>16090285094</v>
          </cell>
          <cell r="E648" t="str">
            <v>Previsiones - Medidas Excepcionales - Reprogramaci</v>
          </cell>
          <cell r="F648">
            <v>-200844250</v>
          </cell>
          <cell r="G648">
            <v>0</v>
          </cell>
          <cell r="H648">
            <v>0</v>
          </cell>
          <cell r="I648">
            <v>-200844250</v>
          </cell>
        </row>
        <row r="649">
          <cell r="D649" t="str">
            <v>16090285094</v>
          </cell>
          <cell r="E649" t="str">
            <v>Previsiones - Medidas Excepcionales - Reprogramaciones</v>
          </cell>
          <cell r="F649">
            <v>-200844250</v>
          </cell>
          <cell r="G649">
            <v>0</v>
          </cell>
          <cell r="H649">
            <v>0</v>
          </cell>
          <cell r="I649">
            <v>-200844250</v>
          </cell>
        </row>
        <row r="650">
          <cell r="D650" t="str">
            <v>16090285095</v>
          </cell>
          <cell r="E650" t="str">
            <v>Previsiones - Medidas Excepcionales - Nuevos Creditos</v>
          </cell>
          <cell r="F650">
            <v>-13419982</v>
          </cell>
          <cell r="G650">
            <v>0</v>
          </cell>
          <cell r="H650">
            <v>0</v>
          </cell>
          <cell r="I650">
            <v>-13419982</v>
          </cell>
        </row>
        <row r="651">
          <cell r="D651" t="str">
            <v>16090285095</v>
          </cell>
          <cell r="E651" t="str">
            <v>Previsiones - Medidas Excepcionales - Nuevos Creditos</v>
          </cell>
          <cell r="F651">
            <v>-13419982</v>
          </cell>
          <cell r="G651">
            <v>0</v>
          </cell>
          <cell r="H651">
            <v>0</v>
          </cell>
          <cell r="I651">
            <v>-13419982</v>
          </cell>
        </row>
        <row r="652">
          <cell r="D652" t="str">
            <v>16090287000</v>
          </cell>
          <cell r="E652" t="str">
            <v>(Prev.Ries.Crediticios-Sec.No Fin.No Pub.-Cred.Gest.)</v>
          </cell>
          <cell r="F652">
            <v>-5409672838</v>
          </cell>
          <cell r="G652">
            <v>-42693.36</v>
          </cell>
          <cell r="H652">
            <v>-313622433</v>
          </cell>
          <cell r="I652">
            <v>-5723295271</v>
          </cell>
        </row>
        <row r="653">
          <cell r="D653" t="str">
            <v>16090287092</v>
          </cell>
          <cell r="E653" t="str">
            <v>Residentes</v>
          </cell>
          <cell r="F653">
            <v>-4849977046</v>
          </cell>
          <cell r="G653">
            <v>-42693.36</v>
          </cell>
          <cell r="H653">
            <v>-313622433</v>
          </cell>
          <cell r="I653">
            <v>-5163599479</v>
          </cell>
        </row>
        <row r="654">
          <cell r="D654" t="str">
            <v>16090287092</v>
          </cell>
          <cell r="E654" t="str">
            <v>(Prev.Riesgos Cred.-Sec.No Fin.-No Pub-Cred.Jest.) Cart.</v>
          </cell>
          <cell r="F654">
            <v>0</v>
          </cell>
          <cell r="G654">
            <v>-42693.36</v>
          </cell>
          <cell r="H654">
            <v>-313622433</v>
          </cell>
          <cell r="I654">
            <v>-313622433</v>
          </cell>
        </row>
        <row r="655">
          <cell r="D655" t="str">
            <v>16090287092</v>
          </cell>
          <cell r="E655" t="str">
            <v>(Prev.Riesgos Cred.-Sec.No Fin.-No Pub-Cred.Jest.) Cart.</v>
          </cell>
          <cell r="F655">
            <v>-4365527548</v>
          </cell>
          <cell r="G655">
            <v>0</v>
          </cell>
          <cell r="H655">
            <v>0</v>
          </cell>
          <cell r="I655">
            <v>-4365527548</v>
          </cell>
        </row>
        <row r="656">
          <cell r="D656" t="str">
            <v>16090287092</v>
          </cell>
          <cell r="E656" t="str">
            <v>(Prevision Gest-Tarjetas de Creditos)</v>
          </cell>
          <cell r="F656">
            <v>-484449498</v>
          </cell>
          <cell r="G656">
            <v>0</v>
          </cell>
          <cell r="H656">
            <v>0</v>
          </cell>
          <cell r="I656">
            <v>-484449498</v>
          </cell>
        </row>
        <row r="657">
          <cell r="D657" t="str">
            <v>16090287094</v>
          </cell>
          <cell r="E657" t="str">
            <v>Previsiones Medidas Excepcionales - Reprogramaciones</v>
          </cell>
          <cell r="F657">
            <v>-483303178</v>
          </cell>
          <cell r="G657">
            <v>0</v>
          </cell>
          <cell r="H657">
            <v>0</v>
          </cell>
          <cell r="I657">
            <v>-483303178</v>
          </cell>
        </row>
        <row r="658">
          <cell r="D658" t="str">
            <v>16090287094</v>
          </cell>
          <cell r="E658" t="str">
            <v>Previsiones Medidas Excepcionales - Reprogramaciones</v>
          </cell>
          <cell r="F658">
            <v>-483303178</v>
          </cell>
          <cell r="G658">
            <v>0</v>
          </cell>
          <cell r="H658">
            <v>0</v>
          </cell>
          <cell r="I658">
            <v>-483303178</v>
          </cell>
        </row>
        <row r="659">
          <cell r="D659" t="str">
            <v>16090287095</v>
          </cell>
          <cell r="E659" t="str">
            <v>Previsiones Medidas Excepcionales - Nuevos Creditos</v>
          </cell>
          <cell r="F659">
            <v>-76392614</v>
          </cell>
          <cell r="G659">
            <v>0</v>
          </cell>
          <cell r="H659">
            <v>0</v>
          </cell>
          <cell r="I659">
            <v>-76392614</v>
          </cell>
        </row>
        <row r="660">
          <cell r="D660" t="str">
            <v>16090287095</v>
          </cell>
          <cell r="E660" t="str">
            <v>Previsiones Medidas Excepcionales - Nuevos Creditos</v>
          </cell>
          <cell r="F660">
            <v>-76392614</v>
          </cell>
          <cell r="G660">
            <v>0</v>
          </cell>
          <cell r="H660">
            <v>0</v>
          </cell>
          <cell r="I660">
            <v>-76392614</v>
          </cell>
        </row>
        <row r="661">
          <cell r="D661" t="str">
            <v>16090349000</v>
          </cell>
          <cell r="E661" t="str">
            <v>(Prev.Riesgos Crediticios-Creditos Morosos)</v>
          </cell>
          <cell r="F661">
            <v>-49949629416</v>
          </cell>
          <cell r="G661">
            <v>-1986378.15</v>
          </cell>
          <cell r="H661">
            <v>-14591794844</v>
          </cell>
          <cell r="I661">
            <v>-64541424260</v>
          </cell>
        </row>
        <row r="662">
          <cell r="D662" t="str">
            <v>16090349092</v>
          </cell>
          <cell r="E662" t="str">
            <v>Residentes</v>
          </cell>
          <cell r="F662">
            <v>-36117185323</v>
          </cell>
          <cell r="G662">
            <v>-1596939.25</v>
          </cell>
          <cell r="H662">
            <v>-11731003945</v>
          </cell>
          <cell r="I662">
            <v>-47848189268</v>
          </cell>
        </row>
        <row r="663">
          <cell r="D663" t="str">
            <v>16090349092</v>
          </cell>
          <cell r="E663" t="str">
            <v>(Prev.Riesgos Crediticios-Creditos Morosos) Cart.</v>
          </cell>
          <cell r="F663">
            <v>0</v>
          </cell>
          <cell r="G663">
            <v>-1596939.25</v>
          </cell>
          <cell r="H663">
            <v>-11731003945</v>
          </cell>
          <cell r="I663">
            <v>-11731003945</v>
          </cell>
        </row>
        <row r="664">
          <cell r="D664" t="str">
            <v>16090349092</v>
          </cell>
          <cell r="E664" t="str">
            <v>(Prev.Riesgos Crediticios-Creditos Morosos) Cart.</v>
          </cell>
          <cell r="F664">
            <v>-33668781501</v>
          </cell>
          <cell r="G664">
            <v>0</v>
          </cell>
          <cell r="H664">
            <v>0</v>
          </cell>
          <cell r="I664">
            <v>-33668781501</v>
          </cell>
        </row>
        <row r="665">
          <cell r="D665" t="str">
            <v>16090349092</v>
          </cell>
          <cell r="E665" t="str">
            <v>(Prevision Moros-Tarjetas de Creditos)</v>
          </cell>
          <cell r="F665">
            <v>-2448403822</v>
          </cell>
          <cell r="G665">
            <v>0</v>
          </cell>
          <cell r="H665">
            <v>0</v>
          </cell>
          <cell r="I665">
            <v>-2448403822</v>
          </cell>
        </row>
        <row r="666">
          <cell r="D666" t="str">
            <v>16090349094</v>
          </cell>
          <cell r="E666" t="str">
            <v>Previsiones Medidas Excepcionales - Reprogramacion</v>
          </cell>
          <cell r="F666">
            <v>-12779631270</v>
          </cell>
          <cell r="G666">
            <v>-389438.9</v>
          </cell>
          <cell r="H666">
            <v>-2860790899</v>
          </cell>
          <cell r="I666">
            <v>-15640422169</v>
          </cell>
        </row>
        <row r="667">
          <cell r="D667" t="str">
            <v>16090349094</v>
          </cell>
          <cell r="E667" t="str">
            <v>Previsiones Medidas Excepcionales - Reprogramaciones</v>
          </cell>
          <cell r="F667">
            <v>0</v>
          </cell>
          <cell r="G667">
            <v>-389438.9</v>
          </cell>
          <cell r="H667">
            <v>-2860790899</v>
          </cell>
          <cell r="I667">
            <v>-2860790899</v>
          </cell>
        </row>
        <row r="668">
          <cell r="D668" t="str">
            <v>16090349094</v>
          </cell>
          <cell r="E668" t="str">
            <v>Previsiones Medidas Excepcionales - Reprogramaciones</v>
          </cell>
          <cell r="F668">
            <v>-12779631270</v>
          </cell>
          <cell r="G668">
            <v>0</v>
          </cell>
          <cell r="H668">
            <v>0</v>
          </cell>
          <cell r="I668">
            <v>-12779631270</v>
          </cell>
        </row>
        <row r="669">
          <cell r="D669" t="str">
            <v>16090349095</v>
          </cell>
          <cell r="E669" t="str">
            <v>Previsiones Medidas Excepcionales - Nuevos Creditos</v>
          </cell>
          <cell r="F669">
            <v>-1052812823</v>
          </cell>
          <cell r="G669">
            <v>0</v>
          </cell>
          <cell r="H669">
            <v>0</v>
          </cell>
          <cell r="I669">
            <v>-1052812823</v>
          </cell>
        </row>
        <row r="670">
          <cell r="D670" t="str">
            <v>16090349095</v>
          </cell>
          <cell r="E670" t="str">
            <v>Previsiones Medidas Excepcionales - Nuevos Creditos</v>
          </cell>
          <cell r="F670">
            <v>-1052812823</v>
          </cell>
          <cell r="G670">
            <v>0</v>
          </cell>
          <cell r="H670">
            <v>0</v>
          </cell>
          <cell r="I670">
            <v>-1052812823</v>
          </cell>
        </row>
        <row r="671">
          <cell r="D671" t="str">
            <v>17000000000</v>
          </cell>
          <cell r="E671" t="str">
            <v>Inversiones</v>
          </cell>
          <cell r="F671">
            <v>61635178635</v>
          </cell>
          <cell r="G671">
            <v>1054193.1000000001</v>
          </cell>
          <cell r="H671">
            <v>7744028719</v>
          </cell>
          <cell r="I671">
            <v>69379207354</v>
          </cell>
        </row>
        <row r="672">
          <cell r="D672" t="str">
            <v>17010000000</v>
          </cell>
          <cell r="E672" t="str">
            <v>Bienes Adquiridos en Recuperacion de Creditos</v>
          </cell>
          <cell r="F672">
            <v>44361145225</v>
          </cell>
          <cell r="G672">
            <v>1377533</v>
          </cell>
          <cell r="H672">
            <v>10119260991</v>
          </cell>
          <cell r="I672">
            <v>54480406216</v>
          </cell>
        </row>
        <row r="673">
          <cell r="D673" t="str">
            <v>17010293000</v>
          </cell>
          <cell r="E673" t="str">
            <v>Bienes Adquiridos en Recuperacion de Creditos</v>
          </cell>
          <cell r="F673">
            <v>44361145225</v>
          </cell>
          <cell r="G673">
            <v>1377533</v>
          </cell>
          <cell r="H673">
            <v>10119260991</v>
          </cell>
          <cell r="I673">
            <v>54480406216</v>
          </cell>
        </row>
        <row r="674">
          <cell r="D674" t="str">
            <v>17010293002</v>
          </cell>
          <cell r="E674" t="str">
            <v>Muebles en el Pais</v>
          </cell>
          <cell r="F674">
            <v>85800003</v>
          </cell>
          <cell r="G674">
            <v>0</v>
          </cell>
          <cell r="H674">
            <v>0</v>
          </cell>
          <cell r="I674">
            <v>85800003</v>
          </cell>
        </row>
        <row r="675">
          <cell r="D675" t="str">
            <v>17010293002</v>
          </cell>
          <cell r="E675" t="str">
            <v>Rodados</v>
          </cell>
          <cell r="F675">
            <v>85800003</v>
          </cell>
          <cell r="G675">
            <v>0</v>
          </cell>
          <cell r="H675">
            <v>0</v>
          </cell>
          <cell r="I675">
            <v>85800003</v>
          </cell>
        </row>
        <row r="676">
          <cell r="D676" t="str">
            <v>17010293004</v>
          </cell>
          <cell r="E676" t="str">
            <v>Inmuebles en el Pais</v>
          </cell>
          <cell r="F676">
            <v>44275345222</v>
          </cell>
          <cell r="G676">
            <v>1377533</v>
          </cell>
          <cell r="H676">
            <v>10119260991</v>
          </cell>
          <cell r="I676">
            <v>54394606213</v>
          </cell>
        </row>
        <row r="677">
          <cell r="D677" t="str">
            <v>17010293004</v>
          </cell>
          <cell r="E677" t="str">
            <v>Inmuebles en el Pais</v>
          </cell>
          <cell r="F677">
            <v>0</v>
          </cell>
          <cell r="G677">
            <v>1377533</v>
          </cell>
          <cell r="H677">
            <v>10119260991</v>
          </cell>
          <cell r="I677">
            <v>10119260991</v>
          </cell>
        </row>
        <row r="678">
          <cell r="D678" t="str">
            <v>17010293004</v>
          </cell>
          <cell r="E678" t="str">
            <v>Inmuebles en el Pais</v>
          </cell>
          <cell r="F678">
            <v>44275345222</v>
          </cell>
          <cell r="G678">
            <v>0</v>
          </cell>
          <cell r="H678">
            <v>0</v>
          </cell>
          <cell r="I678">
            <v>44275345222</v>
          </cell>
        </row>
        <row r="679">
          <cell r="D679" t="str">
            <v>17020000000</v>
          </cell>
          <cell r="E679" t="str">
            <v>Inversiones</v>
          </cell>
          <cell r="F679">
            <v>18486039700</v>
          </cell>
          <cell r="G679">
            <v>0</v>
          </cell>
          <cell r="H679">
            <v>0</v>
          </cell>
          <cell r="I679">
            <v>18486039700</v>
          </cell>
        </row>
        <row r="680">
          <cell r="D680" t="str">
            <v>17020295000</v>
          </cell>
          <cell r="E680" t="str">
            <v>Inversiones en Titulos Val.Emitidos X Sector Priv.Renta Fija</v>
          </cell>
          <cell r="F680">
            <v>18486039700</v>
          </cell>
          <cell r="G680">
            <v>0</v>
          </cell>
          <cell r="H680">
            <v>0</v>
          </cell>
          <cell r="I680">
            <v>18486039700</v>
          </cell>
        </row>
        <row r="681">
          <cell r="D681" t="str">
            <v>17020295002</v>
          </cell>
          <cell r="E681" t="str">
            <v>Sociedades Privadas</v>
          </cell>
          <cell r="F681">
            <v>18486039700</v>
          </cell>
          <cell r="G681">
            <v>0</v>
          </cell>
          <cell r="H681">
            <v>0</v>
          </cell>
          <cell r="I681">
            <v>18486039700</v>
          </cell>
        </row>
        <row r="682">
          <cell r="D682" t="str">
            <v>17020295002</v>
          </cell>
          <cell r="E682" t="str">
            <v>Sociedades Privadas</v>
          </cell>
          <cell r="F682">
            <v>10187238446</v>
          </cell>
          <cell r="G682">
            <v>0</v>
          </cell>
          <cell r="H682">
            <v>0</v>
          </cell>
          <cell r="I682">
            <v>10187238446</v>
          </cell>
        </row>
        <row r="683">
          <cell r="D683" t="str">
            <v>17020295002</v>
          </cell>
          <cell r="E683" t="str">
            <v>Bonos Corporativos Sector Privado</v>
          </cell>
          <cell r="F683">
            <v>8298801254</v>
          </cell>
          <cell r="G683">
            <v>0</v>
          </cell>
          <cell r="H683">
            <v>0</v>
          </cell>
          <cell r="I683">
            <v>8298801254</v>
          </cell>
        </row>
        <row r="684">
          <cell r="D684" t="str">
            <v>17080000000</v>
          </cell>
          <cell r="E684" t="str">
            <v>Rentas Sobre Inv.en el Sector Privado</v>
          </cell>
          <cell r="F684">
            <v>206594690</v>
          </cell>
          <cell r="G684">
            <v>0</v>
          </cell>
          <cell r="H684">
            <v>0</v>
          </cell>
          <cell r="I684">
            <v>206594690</v>
          </cell>
        </row>
        <row r="685">
          <cell r="D685" t="str">
            <v>17080415000</v>
          </cell>
          <cell r="E685" t="str">
            <v>Rentas Sobre Titulos de Rta.Fija de Soc.Priv</v>
          </cell>
          <cell r="F685">
            <v>206594690</v>
          </cell>
          <cell r="G685">
            <v>0</v>
          </cell>
          <cell r="H685">
            <v>0</v>
          </cell>
          <cell r="I685">
            <v>206594690</v>
          </cell>
        </row>
        <row r="686">
          <cell r="D686" t="str">
            <v>17080415082</v>
          </cell>
          <cell r="E686" t="str">
            <v>Rentas s/Titulos de Rta.Fija de Soc.Priv del Pais</v>
          </cell>
          <cell r="F686">
            <v>9479828891</v>
          </cell>
          <cell r="G686">
            <v>0</v>
          </cell>
          <cell r="H686">
            <v>0</v>
          </cell>
          <cell r="I686">
            <v>9479828891</v>
          </cell>
        </row>
        <row r="687">
          <cell r="D687" t="str">
            <v>17080415082</v>
          </cell>
          <cell r="E687" t="str">
            <v>Rentas Sobre Titulos de Renta Fija de Soc.Privadas del Pais</v>
          </cell>
          <cell r="F687">
            <v>9479828891</v>
          </cell>
          <cell r="G687">
            <v>0</v>
          </cell>
          <cell r="H687">
            <v>0</v>
          </cell>
          <cell r="I687">
            <v>9479828891</v>
          </cell>
        </row>
        <row r="688">
          <cell r="D688" t="str">
            <v>17080415092</v>
          </cell>
          <cell r="E688" t="str">
            <v>Rentas s/ Titulos de Renta Fija de Soc. Privadas</v>
          </cell>
          <cell r="F688">
            <v>-9273234201</v>
          </cell>
          <cell r="G688">
            <v>0</v>
          </cell>
          <cell r="H688">
            <v>0</v>
          </cell>
          <cell r="I688">
            <v>-9273234201</v>
          </cell>
        </row>
        <row r="689">
          <cell r="D689" t="str">
            <v>17080415092</v>
          </cell>
          <cell r="E689" t="str">
            <v>Rentas s/ Titulos de Renta Fija de Soc. Privadas</v>
          </cell>
          <cell r="F689">
            <v>-9273234201</v>
          </cell>
          <cell r="G689">
            <v>0</v>
          </cell>
          <cell r="H689">
            <v>0</v>
          </cell>
          <cell r="I689">
            <v>-9273234201</v>
          </cell>
        </row>
        <row r="690">
          <cell r="D690" t="str">
            <v>17080415092</v>
          </cell>
          <cell r="E690" t="str">
            <v>(Rentas Sobre Titulos de Renta Fija de Soc.Privadas del Pais</v>
          </cell>
          <cell r="F690">
            <v>-9273234201</v>
          </cell>
          <cell r="G690">
            <v>0</v>
          </cell>
          <cell r="H690">
            <v>0</v>
          </cell>
          <cell r="I690">
            <v>-9273234201</v>
          </cell>
        </row>
        <row r="691">
          <cell r="D691" t="str">
            <v>17090000000</v>
          </cell>
          <cell r="E691" t="str">
            <v>(Previsiones)</v>
          </cell>
          <cell r="F691">
            <v>-1418600980</v>
          </cell>
          <cell r="G691">
            <v>-323339.90000000002</v>
          </cell>
          <cell r="H691">
            <v>-2375232272</v>
          </cell>
          <cell r="I691">
            <v>-3793833252</v>
          </cell>
        </row>
        <row r="692">
          <cell r="D692" t="str">
            <v>17090317000</v>
          </cell>
          <cell r="E692" t="str">
            <v>(Previsiones por Inversiones)</v>
          </cell>
          <cell r="F692">
            <v>-1418600980</v>
          </cell>
          <cell r="G692">
            <v>-323339.90000000002</v>
          </cell>
          <cell r="H692">
            <v>-2375232272</v>
          </cell>
          <cell r="I692">
            <v>-3793833252</v>
          </cell>
        </row>
        <row r="693">
          <cell r="D693" t="str">
            <v>17090317098</v>
          </cell>
          <cell r="E693" t="str">
            <v>Previsiones Sobre Bienes Adquiridos en Recuperacion de Credi</v>
          </cell>
          <cell r="F693">
            <v>-1418600980</v>
          </cell>
          <cell r="G693">
            <v>-323339.90000000002</v>
          </cell>
          <cell r="H693">
            <v>-2375232272</v>
          </cell>
          <cell r="I693">
            <v>-3793833252</v>
          </cell>
        </row>
        <row r="694">
          <cell r="D694" t="str">
            <v>17090317098</v>
          </cell>
          <cell r="E694" t="str">
            <v>Previsiones Sobre Bienes Adquiridos en Recuperacion de Credi</v>
          </cell>
          <cell r="F694">
            <v>0</v>
          </cell>
          <cell r="G694">
            <v>-323339.90000000002</v>
          </cell>
          <cell r="H694">
            <v>-2375232272</v>
          </cell>
          <cell r="I694">
            <v>-2375232272</v>
          </cell>
        </row>
        <row r="695">
          <cell r="D695" t="str">
            <v>17090317098</v>
          </cell>
          <cell r="E695" t="str">
            <v>Previsiones Sobre Bienes Adquiridos en Recuperacion de Credi</v>
          </cell>
          <cell r="F695">
            <v>-1418600980</v>
          </cell>
          <cell r="G695">
            <v>0</v>
          </cell>
          <cell r="H695">
            <v>0</v>
          </cell>
          <cell r="I695">
            <v>-1418600980</v>
          </cell>
        </row>
        <row r="696">
          <cell r="D696" t="str">
            <v>18000000000</v>
          </cell>
          <cell r="E696" t="str">
            <v>Bienes de Uso</v>
          </cell>
          <cell r="F696">
            <v>16967941061</v>
          </cell>
          <cell r="G696">
            <v>0</v>
          </cell>
          <cell r="H696">
            <v>0</v>
          </cell>
          <cell r="I696">
            <v>16967941061</v>
          </cell>
        </row>
        <row r="697">
          <cell r="D697" t="str">
            <v>18010000000</v>
          </cell>
          <cell r="E697" t="str">
            <v>Bienes de Uso Propio</v>
          </cell>
          <cell r="F697">
            <v>16967941061</v>
          </cell>
          <cell r="G697">
            <v>0</v>
          </cell>
          <cell r="H697">
            <v>0</v>
          </cell>
          <cell r="I697">
            <v>16967941061</v>
          </cell>
        </row>
        <row r="698">
          <cell r="D698" t="str">
            <v>18010319000</v>
          </cell>
          <cell r="E698" t="str">
            <v>Inmuebles</v>
          </cell>
          <cell r="F698">
            <v>5095043660</v>
          </cell>
          <cell r="G698">
            <v>0</v>
          </cell>
          <cell r="H698">
            <v>0</v>
          </cell>
          <cell r="I698">
            <v>5095043660</v>
          </cell>
        </row>
        <row r="699">
          <cell r="D699" t="str">
            <v>18010319002</v>
          </cell>
          <cell r="E699" t="str">
            <v>Valor Revaluado-Edificio</v>
          </cell>
          <cell r="F699">
            <v>7757848112</v>
          </cell>
          <cell r="G699">
            <v>0</v>
          </cell>
          <cell r="H699">
            <v>0</v>
          </cell>
          <cell r="I699">
            <v>7757848112</v>
          </cell>
        </row>
        <row r="700">
          <cell r="D700" t="str">
            <v>18010319002</v>
          </cell>
          <cell r="E700" t="str">
            <v>Valor Revaluado-Edificio</v>
          </cell>
          <cell r="F700">
            <v>7757848112</v>
          </cell>
          <cell r="G700">
            <v>0</v>
          </cell>
          <cell r="H700">
            <v>0</v>
          </cell>
          <cell r="I700">
            <v>7757848112</v>
          </cell>
        </row>
        <row r="701">
          <cell r="D701" t="str">
            <v>18010319004</v>
          </cell>
          <cell r="E701" t="str">
            <v>Valor Historico Revaluado - Terreno</v>
          </cell>
          <cell r="F701">
            <v>1204415814</v>
          </cell>
          <cell r="G701">
            <v>0</v>
          </cell>
          <cell r="H701">
            <v>0</v>
          </cell>
          <cell r="I701">
            <v>1204415814</v>
          </cell>
        </row>
        <row r="702">
          <cell r="D702" t="str">
            <v>18010319004</v>
          </cell>
          <cell r="E702" t="str">
            <v>Valor Historico Revaluado - Terreno</v>
          </cell>
          <cell r="F702">
            <v>1204415814</v>
          </cell>
          <cell r="G702">
            <v>0</v>
          </cell>
          <cell r="H702">
            <v>0</v>
          </cell>
          <cell r="I702">
            <v>1204415814</v>
          </cell>
        </row>
        <row r="703">
          <cell r="D703" t="str">
            <v>18010319092</v>
          </cell>
          <cell r="E703" t="str">
            <v>(Depreciaciones Acumuladas - Edificio)</v>
          </cell>
          <cell r="F703">
            <v>-3867220266</v>
          </cell>
          <cell r="G703">
            <v>0</v>
          </cell>
          <cell r="H703">
            <v>0</v>
          </cell>
          <cell r="I703">
            <v>-3867220266</v>
          </cell>
        </row>
        <row r="704">
          <cell r="D704" t="str">
            <v>18010319092</v>
          </cell>
          <cell r="E704" t="str">
            <v>(Depreciaciones Acumuladas - Edificio)</v>
          </cell>
          <cell r="F704">
            <v>-3867220266</v>
          </cell>
          <cell r="G704">
            <v>0</v>
          </cell>
          <cell r="H704">
            <v>0</v>
          </cell>
          <cell r="I704">
            <v>-3867220266</v>
          </cell>
        </row>
        <row r="705">
          <cell r="D705" t="str">
            <v>18010321000</v>
          </cell>
          <cell r="E705" t="str">
            <v>Muebles, Utiles e Instalaciones</v>
          </cell>
          <cell r="F705">
            <v>11556950358</v>
          </cell>
          <cell r="G705">
            <v>0</v>
          </cell>
          <cell r="H705">
            <v>0</v>
          </cell>
          <cell r="I705">
            <v>11556950358</v>
          </cell>
        </row>
        <row r="706">
          <cell r="D706" t="str">
            <v>18010321002</v>
          </cell>
          <cell r="E706" t="str">
            <v>Valor Costo Reval.-Muebles, Utiles e Instalaciones</v>
          </cell>
          <cell r="F706">
            <v>37282535264</v>
          </cell>
          <cell r="G706">
            <v>0</v>
          </cell>
          <cell r="H706">
            <v>0</v>
          </cell>
          <cell r="I706">
            <v>37282535264</v>
          </cell>
        </row>
        <row r="707">
          <cell r="D707" t="str">
            <v>18010321002</v>
          </cell>
          <cell r="E707" t="str">
            <v>Valor de Costo Revaluado Muebles,Utiles e Instalaciones</v>
          </cell>
          <cell r="F707">
            <v>13705752298</v>
          </cell>
          <cell r="G707">
            <v>0</v>
          </cell>
          <cell r="H707">
            <v>0</v>
          </cell>
          <cell r="I707">
            <v>13705752298</v>
          </cell>
        </row>
        <row r="708">
          <cell r="D708" t="str">
            <v>18010321002</v>
          </cell>
          <cell r="E708" t="str">
            <v>Instalaciones</v>
          </cell>
          <cell r="F708">
            <v>8111729264</v>
          </cell>
          <cell r="G708">
            <v>0</v>
          </cell>
          <cell r="H708">
            <v>0</v>
          </cell>
          <cell r="I708">
            <v>8111729264</v>
          </cell>
        </row>
        <row r="709">
          <cell r="D709" t="str">
            <v>18010321002</v>
          </cell>
          <cell r="E709" t="str">
            <v>Maquinas</v>
          </cell>
          <cell r="F709">
            <v>10512692551</v>
          </cell>
          <cell r="G709">
            <v>0</v>
          </cell>
          <cell r="H709">
            <v>0</v>
          </cell>
          <cell r="I709">
            <v>10512692551</v>
          </cell>
        </row>
        <row r="710">
          <cell r="D710" t="str">
            <v>18010321002</v>
          </cell>
          <cell r="E710" t="str">
            <v>Carteleria</v>
          </cell>
          <cell r="F710">
            <v>4952361151</v>
          </cell>
          <cell r="G710">
            <v>0</v>
          </cell>
          <cell r="H710">
            <v>0</v>
          </cell>
          <cell r="I710">
            <v>4952361151</v>
          </cell>
        </row>
        <row r="711">
          <cell r="D711" t="str">
            <v>18010321092</v>
          </cell>
          <cell r="E711" t="str">
            <v>(Depreciaciones Acumul.-Muebles, Utiles e Instalac</v>
          </cell>
          <cell r="F711">
            <v>-17329238091</v>
          </cell>
          <cell r="G711">
            <v>0</v>
          </cell>
          <cell r="H711">
            <v>0</v>
          </cell>
          <cell r="I711">
            <v>-17329238091</v>
          </cell>
        </row>
        <row r="712">
          <cell r="D712" t="str">
            <v>18010321092</v>
          </cell>
          <cell r="E712" t="str">
            <v>(Depreciacion Acumulada - Muebles )</v>
          </cell>
          <cell r="F712">
            <v>-9939303329</v>
          </cell>
          <cell r="G712">
            <v>0</v>
          </cell>
          <cell r="H712">
            <v>0</v>
          </cell>
          <cell r="I712">
            <v>-9939303329</v>
          </cell>
        </row>
        <row r="713">
          <cell r="D713" t="str">
            <v>18010321092</v>
          </cell>
          <cell r="E713" t="str">
            <v>(Depreciacion Acumulada-Instalaciones</v>
          </cell>
          <cell r="F713">
            <v>-4783844156</v>
          </cell>
          <cell r="G713">
            <v>0</v>
          </cell>
          <cell r="H713">
            <v>0</v>
          </cell>
          <cell r="I713">
            <v>-4783844156</v>
          </cell>
        </row>
        <row r="714">
          <cell r="D714" t="str">
            <v>18010321092</v>
          </cell>
          <cell r="E714" t="str">
            <v>(Depreciaciones Acumul.- Carteleria)</v>
          </cell>
          <cell r="F714">
            <v>-2606090606</v>
          </cell>
          <cell r="G714">
            <v>0</v>
          </cell>
          <cell r="H714">
            <v>0</v>
          </cell>
          <cell r="I714">
            <v>-2606090606</v>
          </cell>
        </row>
        <row r="715">
          <cell r="D715" t="str">
            <v>18010321094</v>
          </cell>
          <cell r="E715" t="str">
            <v>(Depreciaciones Acumul.- Maquinas de Almacenes)</v>
          </cell>
          <cell r="F715">
            <v>-8396346815</v>
          </cell>
          <cell r="G715">
            <v>0</v>
          </cell>
          <cell r="H715">
            <v>0</v>
          </cell>
          <cell r="I715">
            <v>-8396346815</v>
          </cell>
        </row>
        <row r="716">
          <cell r="D716" t="str">
            <v>18010321094</v>
          </cell>
          <cell r="E716" t="str">
            <v>(Dep.Acumuladas Maquinas)</v>
          </cell>
          <cell r="F716">
            <v>-8396346815</v>
          </cell>
          <cell r="G716">
            <v>0</v>
          </cell>
          <cell r="H716">
            <v>0</v>
          </cell>
          <cell r="I716">
            <v>-8396346815</v>
          </cell>
        </row>
        <row r="717">
          <cell r="D717" t="str">
            <v>18010323000</v>
          </cell>
          <cell r="E717" t="str">
            <v>Equipos de Computacion</v>
          </cell>
          <cell r="F717">
            <v>112584085</v>
          </cell>
          <cell r="G717">
            <v>0</v>
          </cell>
          <cell r="H717">
            <v>0</v>
          </cell>
          <cell r="I717">
            <v>112584085</v>
          </cell>
        </row>
        <row r="718">
          <cell r="D718" t="str">
            <v>18010323002</v>
          </cell>
          <cell r="E718" t="str">
            <v>Valor de Costo Revaluado - Equipos de Computacion</v>
          </cell>
          <cell r="F718">
            <v>14915491037</v>
          </cell>
          <cell r="G718">
            <v>0</v>
          </cell>
          <cell r="H718">
            <v>0</v>
          </cell>
          <cell r="I718">
            <v>14915491037</v>
          </cell>
        </row>
        <row r="719">
          <cell r="D719" t="str">
            <v>18010323002</v>
          </cell>
          <cell r="E719" t="str">
            <v>Equipo de Computacion Ley 125</v>
          </cell>
          <cell r="F719">
            <v>14915491037</v>
          </cell>
          <cell r="G719">
            <v>0</v>
          </cell>
          <cell r="H719">
            <v>0</v>
          </cell>
          <cell r="I719">
            <v>14915491037</v>
          </cell>
        </row>
        <row r="720">
          <cell r="D720" t="str">
            <v>18010323092</v>
          </cell>
          <cell r="E720" t="str">
            <v>(Depreciaciones Acumuladas-Equipos de Computacion)</v>
          </cell>
          <cell r="F720">
            <v>-14802906952</v>
          </cell>
          <cell r="G720">
            <v>0</v>
          </cell>
          <cell r="H720">
            <v>0</v>
          </cell>
          <cell r="I720">
            <v>-14802906952</v>
          </cell>
        </row>
        <row r="721">
          <cell r="D721" t="str">
            <v>18010323092</v>
          </cell>
          <cell r="E721" t="str">
            <v>(Depreciacion Equip. de Computacion)</v>
          </cell>
          <cell r="F721">
            <v>-14802906952</v>
          </cell>
          <cell r="G721">
            <v>0</v>
          </cell>
          <cell r="H721">
            <v>0</v>
          </cell>
          <cell r="I721">
            <v>-14802906952</v>
          </cell>
        </row>
        <row r="722">
          <cell r="D722" t="str">
            <v>18010327000</v>
          </cell>
          <cell r="E722" t="str">
            <v>Material de Transporte</v>
          </cell>
          <cell r="F722">
            <v>203362958</v>
          </cell>
          <cell r="G722">
            <v>0</v>
          </cell>
          <cell r="H722">
            <v>0</v>
          </cell>
          <cell r="I722">
            <v>203362958</v>
          </cell>
        </row>
        <row r="723">
          <cell r="D723" t="str">
            <v>18010327002</v>
          </cell>
          <cell r="E723" t="str">
            <v>Valor de Costo Revaluado - Material de Transporte</v>
          </cell>
          <cell r="F723">
            <v>3459087272</v>
          </cell>
          <cell r="G723">
            <v>0</v>
          </cell>
          <cell r="H723">
            <v>0</v>
          </cell>
          <cell r="I723">
            <v>3459087272</v>
          </cell>
        </row>
        <row r="724">
          <cell r="D724" t="str">
            <v>18010327002</v>
          </cell>
          <cell r="E724" t="str">
            <v>Valor de Costo Revaluado - Material de Transporte</v>
          </cell>
          <cell r="F724">
            <v>3459087272</v>
          </cell>
          <cell r="G724">
            <v>0</v>
          </cell>
          <cell r="H724">
            <v>0</v>
          </cell>
          <cell r="I724">
            <v>3459087272</v>
          </cell>
        </row>
        <row r="725">
          <cell r="D725" t="str">
            <v>18010327092</v>
          </cell>
          <cell r="E725" t="str">
            <v>(Depreciaciones Acumuladas-Material de Transporte)</v>
          </cell>
          <cell r="F725">
            <v>-3255724314</v>
          </cell>
          <cell r="G725">
            <v>0</v>
          </cell>
          <cell r="H725">
            <v>0</v>
          </cell>
          <cell r="I725">
            <v>-3255724314</v>
          </cell>
        </row>
        <row r="726">
          <cell r="D726" t="str">
            <v>18010327092</v>
          </cell>
          <cell r="E726" t="str">
            <v>(Depreciaciones Acumuladas-Material de Transporte)</v>
          </cell>
          <cell r="F726">
            <v>-3255724314</v>
          </cell>
          <cell r="G726">
            <v>0</v>
          </cell>
          <cell r="H726">
            <v>0</v>
          </cell>
          <cell r="I726">
            <v>-3255724314</v>
          </cell>
        </row>
        <row r="727">
          <cell r="D727" t="str">
            <v>19000000000</v>
          </cell>
          <cell r="E727" t="str">
            <v>Cargos Diferidos</v>
          </cell>
          <cell r="F727">
            <v>31955628978</v>
          </cell>
          <cell r="G727">
            <v>667146.73</v>
          </cell>
          <cell r="H727">
            <v>4900813179</v>
          </cell>
          <cell r="I727">
            <v>36856442157</v>
          </cell>
        </row>
        <row r="728">
          <cell r="D728" t="str">
            <v>19010000000</v>
          </cell>
          <cell r="E728" t="str">
            <v>Cargos Diferidos e Intangibles</v>
          </cell>
          <cell r="F728">
            <v>29940381316</v>
          </cell>
          <cell r="G728">
            <v>0</v>
          </cell>
          <cell r="H728">
            <v>0</v>
          </cell>
          <cell r="I728">
            <v>29940381316</v>
          </cell>
        </row>
        <row r="729">
          <cell r="D729" t="str">
            <v>19010337000</v>
          </cell>
          <cell r="E729" t="str">
            <v>Gastos de Organizacion</v>
          </cell>
          <cell r="F729">
            <v>26986826113</v>
          </cell>
          <cell r="G729">
            <v>0</v>
          </cell>
          <cell r="H729">
            <v>0</v>
          </cell>
          <cell r="I729">
            <v>26986826113</v>
          </cell>
        </row>
        <row r="730">
          <cell r="D730" t="str">
            <v>19010337004</v>
          </cell>
          <cell r="E730" t="str">
            <v>Bienes Intangibles - Sistemas</v>
          </cell>
          <cell r="F730">
            <v>37241553800</v>
          </cell>
          <cell r="G730">
            <v>0</v>
          </cell>
          <cell r="H730">
            <v>0</v>
          </cell>
          <cell r="I730">
            <v>37241553800</v>
          </cell>
        </row>
        <row r="731">
          <cell r="D731" t="str">
            <v>19010337004</v>
          </cell>
          <cell r="E731" t="str">
            <v>Bienes Intangibles - Sistemas</v>
          </cell>
          <cell r="F731">
            <v>37241553800</v>
          </cell>
          <cell r="G731">
            <v>0</v>
          </cell>
          <cell r="H731">
            <v>0</v>
          </cell>
          <cell r="I731">
            <v>37241553800</v>
          </cell>
        </row>
        <row r="732">
          <cell r="D732" t="str">
            <v>19010337094</v>
          </cell>
          <cell r="E732" t="str">
            <v>(Amortizaciones Acumuladas - Sistemas)</v>
          </cell>
          <cell r="F732">
            <v>-10254727687</v>
          </cell>
          <cell r="G732">
            <v>0</v>
          </cell>
          <cell r="H732">
            <v>0</v>
          </cell>
          <cell r="I732">
            <v>-10254727687</v>
          </cell>
        </row>
        <row r="733">
          <cell r="D733" t="str">
            <v>19010337094</v>
          </cell>
          <cell r="E733" t="str">
            <v>(Amortizaciones Acumuladas - Sistemas)</v>
          </cell>
          <cell r="F733">
            <v>-10254727687</v>
          </cell>
          <cell r="G733">
            <v>0</v>
          </cell>
          <cell r="H733">
            <v>0</v>
          </cell>
          <cell r="I733">
            <v>-10254727687</v>
          </cell>
        </row>
        <row r="734">
          <cell r="D734" t="str">
            <v>19010339000</v>
          </cell>
          <cell r="E734" t="str">
            <v>Mejoras e Instalaciones en Inmuebles Arrendados</v>
          </cell>
          <cell r="F734">
            <v>2953555203</v>
          </cell>
          <cell r="G734">
            <v>0</v>
          </cell>
          <cell r="H734">
            <v>0</v>
          </cell>
          <cell r="I734">
            <v>2953555203</v>
          </cell>
        </row>
        <row r="735">
          <cell r="D735" t="str">
            <v>19010339002</v>
          </cell>
          <cell r="E735" t="str">
            <v>Valor de Costo - Mejoras e Instal. en Inmuebles Arrendados</v>
          </cell>
          <cell r="F735">
            <v>29504944550</v>
          </cell>
          <cell r="G735">
            <v>0</v>
          </cell>
          <cell r="H735">
            <v>0</v>
          </cell>
          <cell r="I735">
            <v>29504944550</v>
          </cell>
        </row>
        <row r="736">
          <cell r="D736" t="str">
            <v>19010339002</v>
          </cell>
          <cell r="E736" t="str">
            <v>Valor de Costo-Mejoras en Inst. en Inmueb. Arrendados</v>
          </cell>
          <cell r="F736">
            <v>29504944550</v>
          </cell>
          <cell r="G736">
            <v>0</v>
          </cell>
          <cell r="H736">
            <v>0</v>
          </cell>
          <cell r="I736">
            <v>29504944550</v>
          </cell>
        </row>
        <row r="737">
          <cell r="D737" t="str">
            <v>19010339092</v>
          </cell>
          <cell r="E737" t="str">
            <v xml:space="preserve">(Depreciaciones Acumuladas - Mejoras e Instal. en </v>
          </cell>
          <cell r="F737">
            <v>-26551389347</v>
          </cell>
          <cell r="G737">
            <v>0</v>
          </cell>
          <cell r="H737">
            <v>0</v>
          </cell>
          <cell r="I737">
            <v>-26551389347</v>
          </cell>
        </row>
        <row r="738">
          <cell r="D738" t="str">
            <v>19010339092</v>
          </cell>
          <cell r="E738" t="str">
            <v>(Amortizaciones Acumuladas - Mejoras e Instal. en Inmuebles</v>
          </cell>
          <cell r="F738">
            <v>-26551389347</v>
          </cell>
          <cell r="G738">
            <v>0</v>
          </cell>
          <cell r="H738">
            <v>0</v>
          </cell>
          <cell r="I738">
            <v>-26551389347</v>
          </cell>
        </row>
        <row r="739">
          <cell r="D739" t="str">
            <v>19010341006</v>
          </cell>
          <cell r="E739" t="str">
            <v>Medidas Transitorias - Res. Nro.2 Acta Nro.84 Fec.18-11-2015</v>
          </cell>
          <cell r="F739">
            <v>16717020477</v>
          </cell>
          <cell r="G739">
            <v>0</v>
          </cell>
          <cell r="H739">
            <v>0</v>
          </cell>
          <cell r="I739">
            <v>16717020477</v>
          </cell>
        </row>
        <row r="740">
          <cell r="D740" t="str">
            <v>19010341006</v>
          </cell>
          <cell r="E740" t="str">
            <v>Medidas Transitorias - Res. Nro.2 Acta Nro.84 Fec.18-11-2015</v>
          </cell>
          <cell r="F740">
            <v>16717020477</v>
          </cell>
          <cell r="G740">
            <v>0</v>
          </cell>
          <cell r="H740">
            <v>0</v>
          </cell>
          <cell r="I740">
            <v>16717020477</v>
          </cell>
        </row>
        <row r="741">
          <cell r="D741" t="str">
            <v>19010341094</v>
          </cell>
          <cell r="E741" t="str">
            <v>(Amortizacion Acumuladas - Med. Trans. a Sector Agricola )</v>
          </cell>
          <cell r="F741">
            <v>-16717020477</v>
          </cell>
          <cell r="G741">
            <v>0</v>
          </cell>
          <cell r="H741">
            <v>0</v>
          </cell>
          <cell r="I741">
            <v>-16717020477</v>
          </cell>
        </row>
        <row r="742">
          <cell r="D742" t="str">
            <v>19010341094</v>
          </cell>
          <cell r="E742" t="str">
            <v>(Amortizacion Acumuladas - Med. Trans. a Sector Agricola )</v>
          </cell>
          <cell r="F742">
            <v>-16717020477</v>
          </cell>
          <cell r="G742">
            <v>0</v>
          </cell>
          <cell r="H742">
            <v>0</v>
          </cell>
          <cell r="I742">
            <v>-16717020477</v>
          </cell>
        </row>
        <row r="743">
          <cell r="D743" t="str">
            <v>19020000000</v>
          </cell>
          <cell r="E743" t="str">
            <v>Material de Escritorio y Otros</v>
          </cell>
          <cell r="F743">
            <v>2015247662</v>
          </cell>
          <cell r="G743">
            <v>667146.73</v>
          </cell>
          <cell r="H743">
            <v>4900813179</v>
          </cell>
          <cell r="I743">
            <v>6916060841</v>
          </cell>
        </row>
        <row r="744">
          <cell r="D744" t="str">
            <v>19020345000</v>
          </cell>
          <cell r="E744" t="str">
            <v>Material de Escritorio y Otros</v>
          </cell>
          <cell r="F744">
            <v>2015247662</v>
          </cell>
          <cell r="G744">
            <v>667146.73</v>
          </cell>
          <cell r="H744">
            <v>4900813179</v>
          </cell>
          <cell r="I744">
            <v>6916060841</v>
          </cell>
        </row>
        <row r="745">
          <cell r="D745" t="str">
            <v>19020345002</v>
          </cell>
          <cell r="E745" t="str">
            <v>Material de Escritorio</v>
          </cell>
          <cell r="F745">
            <v>2015247662</v>
          </cell>
          <cell r="G745">
            <v>667146.73</v>
          </cell>
          <cell r="H745">
            <v>4900813179</v>
          </cell>
          <cell r="I745">
            <v>6916060841</v>
          </cell>
        </row>
        <row r="746">
          <cell r="D746" t="str">
            <v>19020345002</v>
          </cell>
          <cell r="E746" t="str">
            <v>Material de Escritorio</v>
          </cell>
          <cell r="F746">
            <v>0</v>
          </cell>
          <cell r="G746">
            <v>2200</v>
          </cell>
          <cell r="H746">
            <v>16161046</v>
          </cell>
          <cell r="I746">
            <v>16161046</v>
          </cell>
        </row>
        <row r="747">
          <cell r="D747" t="str">
            <v>19020345002</v>
          </cell>
          <cell r="E747" t="str">
            <v>Material de Escritorio</v>
          </cell>
          <cell r="F747">
            <v>158105604</v>
          </cell>
          <cell r="G747">
            <v>0</v>
          </cell>
          <cell r="H747">
            <v>0</v>
          </cell>
          <cell r="I747">
            <v>158105604</v>
          </cell>
        </row>
        <row r="748">
          <cell r="D748" t="str">
            <v>19020345002</v>
          </cell>
          <cell r="E748" t="str">
            <v>Plasticos en Depositos</v>
          </cell>
          <cell r="F748">
            <v>0</v>
          </cell>
          <cell r="G748">
            <v>193328.54</v>
          </cell>
          <cell r="H748">
            <v>1420177922</v>
          </cell>
          <cell r="I748">
            <v>1420177922</v>
          </cell>
        </row>
        <row r="749">
          <cell r="D749" t="str">
            <v>19020345002</v>
          </cell>
          <cell r="E749" t="str">
            <v>Plasticos en Depositos</v>
          </cell>
          <cell r="F749">
            <v>386253219</v>
          </cell>
          <cell r="G749">
            <v>0</v>
          </cell>
          <cell r="H749">
            <v>0</v>
          </cell>
          <cell r="I749">
            <v>386253219</v>
          </cell>
        </row>
        <row r="750">
          <cell r="D750" t="str">
            <v>19020345002</v>
          </cell>
          <cell r="E750" t="str">
            <v>Materiales para Promocion</v>
          </cell>
          <cell r="F750">
            <v>0</v>
          </cell>
          <cell r="G750">
            <v>1209.0899999999999</v>
          </cell>
          <cell r="H750">
            <v>8881891</v>
          </cell>
          <cell r="I750">
            <v>8881891</v>
          </cell>
        </row>
        <row r="751">
          <cell r="D751" t="str">
            <v>19020345002</v>
          </cell>
          <cell r="E751" t="str">
            <v>Materiales para Promocion</v>
          </cell>
          <cell r="F751">
            <v>431297877</v>
          </cell>
          <cell r="G751">
            <v>0</v>
          </cell>
          <cell r="H751">
            <v>0</v>
          </cell>
          <cell r="I751">
            <v>431297877</v>
          </cell>
        </row>
        <row r="752">
          <cell r="D752" t="str">
            <v>19020345002</v>
          </cell>
          <cell r="E752" t="str">
            <v>Papeleria y Utiles en Depositos</v>
          </cell>
          <cell r="F752">
            <v>0</v>
          </cell>
          <cell r="G752">
            <v>470409.1</v>
          </cell>
          <cell r="H752">
            <v>3455592320</v>
          </cell>
          <cell r="I752">
            <v>3455592320</v>
          </cell>
        </row>
        <row r="753">
          <cell r="D753" t="str">
            <v>19020345002</v>
          </cell>
          <cell r="E753" t="str">
            <v>Papeleria y Utiles en Depositos</v>
          </cell>
          <cell r="F753">
            <v>1039590962</v>
          </cell>
          <cell r="G753">
            <v>0</v>
          </cell>
          <cell r="H753">
            <v>0</v>
          </cell>
          <cell r="I753">
            <v>1039590962</v>
          </cell>
        </row>
        <row r="754">
          <cell r="D754" t="str">
            <v>20000000000</v>
          </cell>
          <cell r="E754" t="str">
            <v>Pasivo</v>
          </cell>
          <cell r="F754">
            <v>-1665041809019</v>
          </cell>
          <cell r="G754">
            <v>-169337625.84</v>
          </cell>
          <cell r="H754">
            <v>-1243942345814</v>
          </cell>
          <cell r="I754">
            <v>-2908984154833</v>
          </cell>
        </row>
        <row r="755">
          <cell r="D755" t="str">
            <v>21000000000</v>
          </cell>
          <cell r="E755" t="str">
            <v>Obligaciones por Intermediacion Financiera-Sector Financiero</v>
          </cell>
          <cell r="F755">
            <v>-139232451669</v>
          </cell>
          <cell r="G755">
            <v>-27345231.300000001</v>
          </cell>
          <cell r="H755">
            <v>-200876154997</v>
          </cell>
          <cell r="I755">
            <v>-340108606666</v>
          </cell>
        </row>
        <row r="756">
          <cell r="D756" t="str">
            <v>21010000000</v>
          </cell>
          <cell r="E756" t="str">
            <v>Depositos</v>
          </cell>
          <cell r="F756">
            <v>-85044106121</v>
          </cell>
          <cell r="G756">
            <v>-20715625.969999999</v>
          </cell>
          <cell r="H756">
            <v>-152175538283</v>
          </cell>
          <cell r="I756">
            <v>-237219644404</v>
          </cell>
        </row>
        <row r="757">
          <cell r="D757" t="str">
            <v>21010100000</v>
          </cell>
          <cell r="E757" t="str">
            <v>Banco Central del Paraguay</v>
          </cell>
          <cell r="F757">
            <v>-1783108985</v>
          </cell>
          <cell r="G757">
            <v>-190703.43</v>
          </cell>
          <cell r="H757">
            <v>-1400894048</v>
          </cell>
          <cell r="I757">
            <v>-3184003033</v>
          </cell>
        </row>
        <row r="758">
          <cell r="D758" t="str">
            <v>21010100016</v>
          </cell>
          <cell r="E758" t="str">
            <v>Otras Oblicaciones</v>
          </cell>
          <cell r="F758">
            <v>-1783108985</v>
          </cell>
          <cell r="G758">
            <v>-190703.43</v>
          </cell>
          <cell r="H758">
            <v>-1400894048</v>
          </cell>
          <cell r="I758">
            <v>-3184003033</v>
          </cell>
        </row>
        <row r="759">
          <cell r="D759" t="str">
            <v>21010100016</v>
          </cell>
          <cell r="E759" t="str">
            <v>Aporte Fondo de Garantias de Depositos</v>
          </cell>
          <cell r="F759">
            <v>0</v>
          </cell>
          <cell r="G759">
            <v>-190703.43</v>
          </cell>
          <cell r="H759">
            <v>-1400894048</v>
          </cell>
          <cell r="I759">
            <v>-1400894048</v>
          </cell>
        </row>
        <row r="760">
          <cell r="D760" t="str">
            <v>21010100016</v>
          </cell>
          <cell r="E760" t="str">
            <v>Aporte Fondo de Garantias de Depositos</v>
          </cell>
          <cell r="F760">
            <v>-1783108985</v>
          </cell>
          <cell r="G760">
            <v>0</v>
          </cell>
          <cell r="H760">
            <v>0</v>
          </cell>
          <cell r="I760">
            <v>-1783108985</v>
          </cell>
        </row>
        <row r="761">
          <cell r="D761" t="str">
            <v>21010102000</v>
          </cell>
          <cell r="E761" t="str">
            <v>Depositos a la Vista de Otras Instituciones Financieras</v>
          </cell>
          <cell r="F761">
            <v>-2014917677</v>
          </cell>
          <cell r="G761">
            <v>-134442.06</v>
          </cell>
          <cell r="H761">
            <v>-987601963</v>
          </cell>
          <cell r="I761">
            <v>-3002519640</v>
          </cell>
        </row>
        <row r="762">
          <cell r="D762" t="str">
            <v>21010102004</v>
          </cell>
          <cell r="E762" t="str">
            <v>Bancos Privados del Pais</v>
          </cell>
          <cell r="F762">
            <v>-250000000</v>
          </cell>
          <cell r="G762">
            <v>0</v>
          </cell>
          <cell r="H762">
            <v>0</v>
          </cell>
          <cell r="I762">
            <v>-250000000</v>
          </cell>
        </row>
        <row r="763">
          <cell r="D763" t="str">
            <v>21010102004</v>
          </cell>
          <cell r="E763" t="str">
            <v>Bancos Privados del Pais</v>
          </cell>
          <cell r="F763">
            <v>-250000000</v>
          </cell>
          <cell r="G763">
            <v>0</v>
          </cell>
          <cell r="H763">
            <v>0</v>
          </cell>
          <cell r="I763">
            <v>-250000000</v>
          </cell>
        </row>
        <row r="764">
          <cell r="D764" t="str">
            <v>21010102004</v>
          </cell>
          <cell r="E764" t="str">
            <v>Bancos Privados del Pais - sin Cargos Financieros</v>
          </cell>
          <cell r="F764">
            <v>-250000000</v>
          </cell>
          <cell r="G764">
            <v>0</v>
          </cell>
          <cell r="H764">
            <v>0</v>
          </cell>
          <cell r="I764">
            <v>-250000000</v>
          </cell>
        </row>
        <row r="765">
          <cell r="D765" t="str">
            <v>21010102008</v>
          </cell>
          <cell r="E765" t="str">
            <v>Otras Empresas de Intermediacion Financiera</v>
          </cell>
          <cell r="F765">
            <v>-261249772</v>
          </cell>
          <cell r="G765">
            <v>-33701.379999999997</v>
          </cell>
          <cell r="H765">
            <v>-247567979</v>
          </cell>
          <cell r="I765">
            <v>-508817751</v>
          </cell>
        </row>
        <row r="766">
          <cell r="D766" t="str">
            <v>21010102008</v>
          </cell>
          <cell r="E766" t="str">
            <v>Otras Empresas de Intermediacion Financiera</v>
          </cell>
          <cell r="F766">
            <v>0</v>
          </cell>
          <cell r="G766">
            <v>-33701.379999999997</v>
          </cell>
          <cell r="H766">
            <v>-247567979</v>
          </cell>
          <cell r="I766">
            <v>-247567979</v>
          </cell>
        </row>
        <row r="767">
          <cell r="D767" t="str">
            <v>21010102008</v>
          </cell>
          <cell r="E767" t="str">
            <v>Otras Empresas de Intermediacion Financiera</v>
          </cell>
          <cell r="F767">
            <v>-255985388</v>
          </cell>
          <cell r="G767">
            <v>0</v>
          </cell>
          <cell r="H767">
            <v>0</v>
          </cell>
          <cell r="I767">
            <v>-255985388</v>
          </cell>
        </row>
        <row r="768">
          <cell r="D768" t="str">
            <v>21010102008</v>
          </cell>
          <cell r="E768" t="str">
            <v>Otras Empresas de Intermediacion Financiera</v>
          </cell>
          <cell r="F768">
            <v>-255985388</v>
          </cell>
          <cell r="G768">
            <v>0</v>
          </cell>
          <cell r="H768">
            <v>0</v>
          </cell>
          <cell r="I768">
            <v>-255985388</v>
          </cell>
        </row>
        <row r="769">
          <cell r="D769" t="str">
            <v>21010102008</v>
          </cell>
          <cell r="E769" t="str">
            <v>Otras Empresas de Intermediacion Financiera</v>
          </cell>
          <cell r="F769">
            <v>-5264384</v>
          </cell>
          <cell r="G769">
            <v>0</v>
          </cell>
          <cell r="H769">
            <v>0</v>
          </cell>
          <cell r="I769">
            <v>-5264384</v>
          </cell>
        </row>
        <row r="770">
          <cell r="D770" t="str">
            <v>21010102008</v>
          </cell>
          <cell r="E770" t="str">
            <v>Otras Empresas de Interm. Financ. - sin Cargos Financieros</v>
          </cell>
          <cell r="F770">
            <v>-5264384</v>
          </cell>
          <cell r="G770">
            <v>0</v>
          </cell>
          <cell r="H770">
            <v>0</v>
          </cell>
          <cell r="I770">
            <v>-5264384</v>
          </cell>
        </row>
        <row r="771">
          <cell r="D771" t="str">
            <v>21010102012</v>
          </cell>
          <cell r="E771" t="str">
            <v>Cooperativas de Ahorro y Credito</v>
          </cell>
          <cell r="F771">
            <v>-110787093</v>
          </cell>
          <cell r="G771">
            <v>-0.44</v>
          </cell>
          <cell r="H771">
            <v>-3232</v>
          </cell>
          <cell r="I771">
            <v>-110790325</v>
          </cell>
        </row>
        <row r="772">
          <cell r="D772" t="str">
            <v>21010102012</v>
          </cell>
          <cell r="E772" t="str">
            <v>Cooperativas de Ahorro y Credito</v>
          </cell>
          <cell r="F772">
            <v>0</v>
          </cell>
          <cell r="G772">
            <v>-0.44</v>
          </cell>
          <cell r="H772">
            <v>-3232</v>
          </cell>
          <cell r="I772">
            <v>-3232</v>
          </cell>
        </row>
        <row r="773">
          <cell r="D773" t="str">
            <v>21010102012</v>
          </cell>
          <cell r="E773" t="str">
            <v>Cooperativas de Ahorro y Credito</v>
          </cell>
          <cell r="F773">
            <v>-110787093</v>
          </cell>
          <cell r="G773">
            <v>0</v>
          </cell>
          <cell r="H773">
            <v>0</v>
          </cell>
          <cell r="I773">
            <v>-110787093</v>
          </cell>
        </row>
        <row r="774">
          <cell r="D774" t="str">
            <v>21010102020</v>
          </cell>
          <cell r="E774" t="str">
            <v>Empresas de Seguros</v>
          </cell>
          <cell r="F774">
            <v>-659906690</v>
          </cell>
          <cell r="G774">
            <v>-89007.15</v>
          </cell>
          <cell r="H774">
            <v>-653840294</v>
          </cell>
          <cell r="I774">
            <v>-1313746984</v>
          </cell>
        </row>
        <row r="775">
          <cell r="D775" t="str">
            <v>21010102020</v>
          </cell>
          <cell r="E775" t="str">
            <v>Empresas de Seguros</v>
          </cell>
          <cell r="F775">
            <v>0</v>
          </cell>
          <cell r="G775">
            <v>-89007.15</v>
          </cell>
          <cell r="H775">
            <v>-653840294</v>
          </cell>
          <cell r="I775">
            <v>-653840294</v>
          </cell>
        </row>
        <row r="776">
          <cell r="D776" t="str">
            <v>21010102020</v>
          </cell>
          <cell r="E776" t="str">
            <v>Empresas de Seguros</v>
          </cell>
          <cell r="F776">
            <v>-659906690</v>
          </cell>
          <cell r="G776">
            <v>0</v>
          </cell>
          <cell r="H776">
            <v>0</v>
          </cell>
          <cell r="I776">
            <v>-659906690</v>
          </cell>
        </row>
        <row r="777">
          <cell r="D777" t="str">
            <v>21010102026</v>
          </cell>
          <cell r="E777" t="str">
            <v>Cooperativas Multiactivas</v>
          </cell>
          <cell r="F777">
            <v>-732974122</v>
          </cell>
          <cell r="G777">
            <v>-11733.09</v>
          </cell>
          <cell r="H777">
            <v>-86190458</v>
          </cell>
          <cell r="I777">
            <v>-819164580</v>
          </cell>
        </row>
        <row r="778">
          <cell r="D778" t="str">
            <v>21010102026</v>
          </cell>
          <cell r="E778" t="str">
            <v>Cooperativas Multiactivas</v>
          </cell>
          <cell r="F778">
            <v>0</v>
          </cell>
          <cell r="G778">
            <v>-11733.09</v>
          </cell>
          <cell r="H778">
            <v>-86190458</v>
          </cell>
          <cell r="I778">
            <v>-86190458</v>
          </cell>
        </row>
        <row r="779">
          <cell r="D779" t="str">
            <v>21010102026</v>
          </cell>
          <cell r="E779" t="str">
            <v>Cooperativas Multiactivas</v>
          </cell>
          <cell r="F779">
            <v>-732974122</v>
          </cell>
          <cell r="G779">
            <v>0</v>
          </cell>
          <cell r="H779">
            <v>0</v>
          </cell>
          <cell r="I779">
            <v>-732974122</v>
          </cell>
        </row>
        <row r="780">
          <cell r="D780" t="str">
            <v>21010196000</v>
          </cell>
          <cell r="E780" t="str">
            <v>Dep.a la Vista de Inst.Financ.Combinados con Cta.Cte.</v>
          </cell>
          <cell r="F780">
            <v>-15380278482</v>
          </cell>
          <cell r="G780">
            <v>-139668.20000000001</v>
          </cell>
          <cell r="H780">
            <v>-1025992820</v>
          </cell>
          <cell r="I780">
            <v>-16406271302</v>
          </cell>
        </row>
        <row r="781">
          <cell r="D781" t="str">
            <v>21010196006</v>
          </cell>
          <cell r="E781" t="str">
            <v>Empresas Financieras en el Pais</v>
          </cell>
          <cell r="F781">
            <v>-772354185</v>
          </cell>
          <cell r="G781">
            <v>0</v>
          </cell>
          <cell r="H781">
            <v>0</v>
          </cell>
          <cell r="I781">
            <v>-772354185</v>
          </cell>
        </row>
        <row r="782">
          <cell r="D782" t="str">
            <v>21010196006</v>
          </cell>
          <cell r="E782" t="str">
            <v>Empresas Financieras en el Pais</v>
          </cell>
          <cell r="F782">
            <v>-772354185</v>
          </cell>
          <cell r="G782">
            <v>0</v>
          </cell>
          <cell r="H782">
            <v>0</v>
          </cell>
          <cell r="I782">
            <v>-772354185</v>
          </cell>
        </row>
        <row r="783">
          <cell r="D783" t="str">
            <v>21010196012</v>
          </cell>
          <cell r="E783" t="str">
            <v>Cooperativas de Ahorro y Credito</v>
          </cell>
          <cell r="F783">
            <v>-5754236508</v>
          </cell>
          <cell r="G783">
            <v>-139668.20000000001</v>
          </cell>
          <cell r="H783">
            <v>-1025992820</v>
          </cell>
          <cell r="I783">
            <v>-6780229328</v>
          </cell>
        </row>
        <row r="784">
          <cell r="D784" t="str">
            <v>21010196012</v>
          </cell>
          <cell r="E784" t="str">
            <v>Cooperativas de Ahorro y Credito</v>
          </cell>
          <cell r="F784">
            <v>0</v>
          </cell>
          <cell r="G784">
            <v>-139668.20000000001</v>
          </cell>
          <cell r="H784">
            <v>-1025992820</v>
          </cell>
          <cell r="I784">
            <v>-1025992820</v>
          </cell>
        </row>
        <row r="785">
          <cell r="D785" t="str">
            <v>21010196012</v>
          </cell>
          <cell r="E785" t="str">
            <v>Cooperativas de Ahorro y Credito</v>
          </cell>
          <cell r="F785">
            <v>-5754236508</v>
          </cell>
          <cell r="G785">
            <v>0</v>
          </cell>
          <cell r="H785">
            <v>0</v>
          </cell>
          <cell r="I785">
            <v>-5754236508</v>
          </cell>
        </row>
        <row r="786">
          <cell r="D786" t="str">
            <v>21010196020</v>
          </cell>
          <cell r="E786" t="str">
            <v>Empresas de Seguros</v>
          </cell>
          <cell r="F786">
            <v>-37998255</v>
          </cell>
          <cell r="G786">
            <v>0</v>
          </cell>
          <cell r="H786">
            <v>0</v>
          </cell>
          <cell r="I786">
            <v>-37998255</v>
          </cell>
        </row>
        <row r="787">
          <cell r="D787" t="str">
            <v>21010196020</v>
          </cell>
          <cell r="E787" t="str">
            <v>Empresas de Seguros</v>
          </cell>
          <cell r="F787">
            <v>-37998255</v>
          </cell>
          <cell r="G787">
            <v>0</v>
          </cell>
          <cell r="H787">
            <v>0</v>
          </cell>
          <cell r="I787">
            <v>-37998255</v>
          </cell>
        </row>
        <row r="788">
          <cell r="D788" t="str">
            <v>21010196024</v>
          </cell>
          <cell r="E788" t="str">
            <v>Cooperativas de Produccion</v>
          </cell>
          <cell r="F788">
            <v>-320576948</v>
          </cell>
          <cell r="G788">
            <v>0</v>
          </cell>
          <cell r="H788">
            <v>0</v>
          </cell>
          <cell r="I788">
            <v>-320576948</v>
          </cell>
        </row>
        <row r="789">
          <cell r="D789" t="str">
            <v>21010196024</v>
          </cell>
          <cell r="E789" t="str">
            <v>Cooperativas de Produccion</v>
          </cell>
          <cell r="F789">
            <v>-320576948</v>
          </cell>
          <cell r="G789">
            <v>0</v>
          </cell>
          <cell r="H789">
            <v>0</v>
          </cell>
          <cell r="I789">
            <v>-320576948</v>
          </cell>
        </row>
        <row r="790">
          <cell r="D790" t="str">
            <v>21010196026</v>
          </cell>
          <cell r="E790" t="str">
            <v>Cooperativas Multiactivas</v>
          </cell>
          <cell r="F790">
            <v>-8495112586</v>
          </cell>
          <cell r="G790">
            <v>0</v>
          </cell>
          <cell r="H790">
            <v>0</v>
          </cell>
          <cell r="I790">
            <v>-8495112586</v>
          </cell>
        </row>
        <row r="791">
          <cell r="D791" t="str">
            <v>21010196026</v>
          </cell>
          <cell r="E791" t="str">
            <v>Cooperativas Multiactivas</v>
          </cell>
          <cell r="F791">
            <v>-8495112586</v>
          </cell>
          <cell r="G791">
            <v>0</v>
          </cell>
          <cell r="H791">
            <v>0</v>
          </cell>
          <cell r="I791">
            <v>-8495112586</v>
          </cell>
        </row>
        <row r="792">
          <cell r="D792" t="str">
            <v>21010284000</v>
          </cell>
          <cell r="E792" t="str">
            <v>Banco Privados del Pais</v>
          </cell>
          <cell r="F792">
            <v>-19414079545</v>
          </cell>
          <cell r="G792">
            <v>-1091244.28</v>
          </cell>
          <cell r="H792">
            <v>-8016204094</v>
          </cell>
          <cell r="I792">
            <v>-27430283639</v>
          </cell>
        </row>
        <row r="793">
          <cell r="D793" t="str">
            <v>21010284004</v>
          </cell>
          <cell r="E793" t="str">
            <v>Bancos Privados del Pais</v>
          </cell>
          <cell r="F793">
            <v>-5694156018</v>
          </cell>
          <cell r="G793">
            <v>-182468.16</v>
          </cell>
          <cell r="H793">
            <v>-1340398331</v>
          </cell>
          <cell r="I793">
            <v>-7034554349</v>
          </cell>
        </row>
        <row r="794">
          <cell r="D794" t="str">
            <v>21010284004</v>
          </cell>
          <cell r="E794" t="str">
            <v>Banco Privados del Pais</v>
          </cell>
          <cell r="F794">
            <v>0</v>
          </cell>
          <cell r="G794">
            <v>-182468.16</v>
          </cell>
          <cell r="H794">
            <v>-1340398331</v>
          </cell>
          <cell r="I794">
            <v>-1340398331</v>
          </cell>
        </row>
        <row r="795">
          <cell r="D795" t="str">
            <v>21010284004</v>
          </cell>
          <cell r="E795" t="str">
            <v>Banco Privados del Pais</v>
          </cell>
          <cell r="F795">
            <v>-5694156018</v>
          </cell>
          <cell r="G795">
            <v>0</v>
          </cell>
          <cell r="H795">
            <v>0</v>
          </cell>
          <cell r="I795">
            <v>-5694156018</v>
          </cell>
        </row>
        <row r="796">
          <cell r="D796" t="str">
            <v>21010284006</v>
          </cell>
          <cell r="E796" t="str">
            <v>Empresas Financieras en el Pais</v>
          </cell>
          <cell r="F796">
            <v>-388091758</v>
          </cell>
          <cell r="G796">
            <v>-20623.28</v>
          </cell>
          <cell r="H796">
            <v>-151497171</v>
          </cell>
          <cell r="I796">
            <v>-539588929</v>
          </cell>
        </row>
        <row r="797">
          <cell r="D797" t="str">
            <v>21010284006</v>
          </cell>
          <cell r="E797" t="str">
            <v>Empresas Financieras en el Pais</v>
          </cell>
          <cell r="F797">
            <v>0</v>
          </cell>
          <cell r="G797">
            <v>-20623.28</v>
          </cell>
          <cell r="H797">
            <v>-151497171</v>
          </cell>
          <cell r="I797">
            <v>-151497171</v>
          </cell>
        </row>
        <row r="798">
          <cell r="D798" t="str">
            <v>21010284006</v>
          </cell>
          <cell r="E798" t="str">
            <v>Empresas Financieras en el Pais</v>
          </cell>
          <cell r="F798">
            <v>-388091758</v>
          </cell>
          <cell r="G798">
            <v>0</v>
          </cell>
          <cell r="H798">
            <v>0</v>
          </cell>
          <cell r="I798">
            <v>-388091758</v>
          </cell>
        </row>
        <row r="799">
          <cell r="D799" t="str">
            <v>21010284008</v>
          </cell>
          <cell r="E799" t="str">
            <v>Otras Empresas de Intermediacion Financiera</v>
          </cell>
          <cell r="F799">
            <v>-207896098</v>
          </cell>
          <cell r="G799">
            <v>-37429.51</v>
          </cell>
          <cell r="H799">
            <v>-274954560</v>
          </cell>
          <cell r="I799">
            <v>-482850658</v>
          </cell>
        </row>
        <row r="800">
          <cell r="D800" t="str">
            <v>21010284008</v>
          </cell>
          <cell r="E800" t="str">
            <v>Otras Empresas de Interm. Financiera en el Pais</v>
          </cell>
          <cell r="F800">
            <v>0</v>
          </cell>
          <cell r="G800">
            <v>-37429.51</v>
          </cell>
          <cell r="H800">
            <v>-274954560</v>
          </cell>
          <cell r="I800">
            <v>-274954560</v>
          </cell>
        </row>
        <row r="801">
          <cell r="D801" t="str">
            <v>21010284008</v>
          </cell>
          <cell r="E801" t="str">
            <v>Otras Empresas de Interm. Financiera en el Pais</v>
          </cell>
          <cell r="F801">
            <v>-207896098</v>
          </cell>
          <cell r="G801">
            <v>0</v>
          </cell>
          <cell r="H801">
            <v>0</v>
          </cell>
          <cell r="I801">
            <v>-207896098</v>
          </cell>
        </row>
        <row r="802">
          <cell r="D802" t="str">
            <v>21010284012</v>
          </cell>
          <cell r="E802" t="str">
            <v>Cooperativas de Ahorro y Credito</v>
          </cell>
          <cell r="F802">
            <v>-1586025032</v>
          </cell>
          <cell r="G802">
            <v>-57014.05</v>
          </cell>
          <cell r="H802">
            <v>-418821220</v>
          </cell>
          <cell r="I802">
            <v>-2004846252</v>
          </cell>
        </row>
        <row r="803">
          <cell r="D803" t="str">
            <v>21010284012</v>
          </cell>
          <cell r="E803" t="str">
            <v>Cooperativas de Ahorros y Creditos</v>
          </cell>
          <cell r="F803">
            <v>0</v>
          </cell>
          <cell r="G803">
            <v>-57014.05</v>
          </cell>
          <cell r="H803">
            <v>-418821220</v>
          </cell>
          <cell r="I803">
            <v>-418821220</v>
          </cell>
        </row>
        <row r="804">
          <cell r="D804" t="str">
            <v>21010284012</v>
          </cell>
          <cell r="E804" t="str">
            <v>Cooperativas de Ahorros y Creditos</v>
          </cell>
          <cell r="F804">
            <v>-1586025032</v>
          </cell>
          <cell r="G804">
            <v>0</v>
          </cell>
          <cell r="H804">
            <v>0</v>
          </cell>
          <cell r="I804">
            <v>-1586025032</v>
          </cell>
        </row>
        <row r="805">
          <cell r="D805" t="str">
            <v>21010284020</v>
          </cell>
          <cell r="E805" t="str">
            <v>Empresas de Seguros</v>
          </cell>
          <cell r="F805">
            <v>-1278553557</v>
          </cell>
          <cell r="G805">
            <v>-748053.68</v>
          </cell>
          <cell r="H805">
            <v>-5495149970</v>
          </cell>
          <cell r="I805">
            <v>-6773703527</v>
          </cell>
        </row>
        <row r="806">
          <cell r="D806" t="str">
            <v>21010284020</v>
          </cell>
          <cell r="E806" t="str">
            <v>Empresas de Seguros</v>
          </cell>
          <cell r="F806">
            <v>0</v>
          </cell>
          <cell r="G806">
            <v>-748053.68</v>
          </cell>
          <cell r="H806">
            <v>-5495149970</v>
          </cell>
          <cell r="I806">
            <v>-5495149970</v>
          </cell>
        </row>
        <row r="807">
          <cell r="D807" t="str">
            <v>21010284020</v>
          </cell>
          <cell r="E807" t="str">
            <v>Empresas de Seguros</v>
          </cell>
          <cell r="F807">
            <v>-1278553557</v>
          </cell>
          <cell r="G807">
            <v>0</v>
          </cell>
          <cell r="H807">
            <v>0</v>
          </cell>
          <cell r="I807">
            <v>-1278553557</v>
          </cell>
        </row>
        <row r="808">
          <cell r="D808" t="str">
            <v>21010284024</v>
          </cell>
          <cell r="E808" t="str">
            <v>Cooperativas de Produccion</v>
          </cell>
          <cell r="F808">
            <v>-25789884</v>
          </cell>
          <cell r="G808">
            <v>-45655.6</v>
          </cell>
          <cell r="H808">
            <v>-335382842</v>
          </cell>
          <cell r="I808">
            <v>-361172726</v>
          </cell>
        </row>
        <row r="809">
          <cell r="D809" t="str">
            <v>21010284024</v>
          </cell>
          <cell r="E809" t="str">
            <v>Cooperativas de Produccion</v>
          </cell>
          <cell r="F809">
            <v>0</v>
          </cell>
          <cell r="G809">
            <v>-45655.6</v>
          </cell>
          <cell r="H809">
            <v>-335382842</v>
          </cell>
          <cell r="I809">
            <v>-335382842</v>
          </cell>
        </row>
        <row r="810">
          <cell r="D810" t="str">
            <v>21010284024</v>
          </cell>
          <cell r="E810" t="str">
            <v>Cooperativas de Produccion</v>
          </cell>
          <cell r="F810">
            <v>-25789884</v>
          </cell>
          <cell r="G810">
            <v>0</v>
          </cell>
          <cell r="H810">
            <v>0</v>
          </cell>
          <cell r="I810">
            <v>-25789884</v>
          </cell>
        </row>
        <row r="811">
          <cell r="D811" t="str">
            <v>21010284026</v>
          </cell>
          <cell r="E811" t="str">
            <v>Cooperativas Multiactivas</v>
          </cell>
          <cell r="F811">
            <v>-10233567198</v>
          </cell>
          <cell r="G811">
            <v>0</v>
          </cell>
          <cell r="H811">
            <v>0</v>
          </cell>
          <cell r="I811">
            <v>-10233567198</v>
          </cell>
        </row>
        <row r="812">
          <cell r="D812" t="str">
            <v>21010284026</v>
          </cell>
          <cell r="E812" t="str">
            <v>Cooperativas Multiactivas</v>
          </cell>
          <cell r="F812">
            <v>-10233567198</v>
          </cell>
          <cell r="G812">
            <v>0</v>
          </cell>
          <cell r="H812">
            <v>0</v>
          </cell>
          <cell r="I812">
            <v>-10233567198</v>
          </cell>
        </row>
        <row r="813">
          <cell r="D813" t="str">
            <v>21010306000</v>
          </cell>
          <cell r="E813" t="str">
            <v>Cda No Reajustables Residentes Dolares</v>
          </cell>
          <cell r="F813">
            <v>-46451721432</v>
          </cell>
          <cell r="G813">
            <v>-19159568</v>
          </cell>
          <cell r="H813">
            <v>-140744845358</v>
          </cell>
          <cell r="I813">
            <v>-187196566790</v>
          </cell>
        </row>
        <row r="814">
          <cell r="D814" t="str">
            <v>21010306004</v>
          </cell>
          <cell r="E814" t="str">
            <v>Empresas Bancarias en el Pais</v>
          </cell>
          <cell r="F814">
            <v>-8337589099</v>
          </cell>
          <cell r="G814">
            <v>-4090222</v>
          </cell>
          <cell r="H814">
            <v>-30046484496</v>
          </cell>
          <cell r="I814">
            <v>-38384073595</v>
          </cell>
        </row>
        <row r="815">
          <cell r="D815" t="str">
            <v>21010306004</v>
          </cell>
          <cell r="E815" t="str">
            <v>Empresas Bancarias en el Pais Usd</v>
          </cell>
          <cell r="F815">
            <v>0</v>
          </cell>
          <cell r="G815">
            <v>-4090222</v>
          </cell>
          <cell r="H815">
            <v>-30046484496</v>
          </cell>
          <cell r="I815">
            <v>-30046484496</v>
          </cell>
        </row>
        <row r="816">
          <cell r="D816" t="str">
            <v>21010306004</v>
          </cell>
          <cell r="E816" t="str">
            <v>Empresas Bancarias en el Pais Gs</v>
          </cell>
          <cell r="F816">
            <v>-3000000000</v>
          </cell>
          <cell r="G816">
            <v>0</v>
          </cell>
          <cell r="H816">
            <v>0</v>
          </cell>
          <cell r="I816">
            <v>-3000000000</v>
          </cell>
        </row>
        <row r="817">
          <cell r="D817" t="str">
            <v>21010306004</v>
          </cell>
          <cell r="E817" t="str">
            <v>Empresas Bancarias en el Pais Gs</v>
          </cell>
          <cell r="F817">
            <v>-5337589099</v>
          </cell>
          <cell r="G817">
            <v>0</v>
          </cell>
          <cell r="H817">
            <v>0</v>
          </cell>
          <cell r="I817">
            <v>-5337589099</v>
          </cell>
        </row>
        <row r="818">
          <cell r="D818" t="str">
            <v>21010306008</v>
          </cell>
          <cell r="E818" t="str">
            <v>Otras Empresas de Intermediacion Financiera en el Pais</v>
          </cell>
          <cell r="F818">
            <v>-14370000000</v>
          </cell>
          <cell r="G818">
            <v>-11141000</v>
          </cell>
          <cell r="H818">
            <v>-81841006130</v>
          </cell>
          <cell r="I818">
            <v>-96211006130</v>
          </cell>
        </row>
        <row r="819">
          <cell r="D819" t="str">
            <v>21010306008</v>
          </cell>
          <cell r="E819" t="str">
            <v>Otras Empresas de Intermediacion Financiera en el Pais</v>
          </cell>
          <cell r="F819">
            <v>0</v>
          </cell>
          <cell r="G819">
            <v>-7771000</v>
          </cell>
          <cell r="H819">
            <v>-57085222030</v>
          </cell>
          <cell r="I819">
            <v>-57085222030</v>
          </cell>
        </row>
        <row r="820">
          <cell r="D820" t="str">
            <v>21010306008</v>
          </cell>
          <cell r="E820" t="str">
            <v>Otras Empresas de Intermediacion Financiera en el Pais</v>
          </cell>
          <cell r="F820">
            <v>0</v>
          </cell>
          <cell r="G820">
            <v>-3370000</v>
          </cell>
          <cell r="H820">
            <v>-24755784100</v>
          </cell>
          <cell r="I820">
            <v>-24755784100</v>
          </cell>
        </row>
        <row r="821">
          <cell r="D821" t="str">
            <v>21010306008</v>
          </cell>
          <cell r="E821" t="str">
            <v>Otras Empresas de Intermediacion Financiera en el Pais</v>
          </cell>
          <cell r="F821">
            <v>-5000000000</v>
          </cell>
          <cell r="G821">
            <v>0</v>
          </cell>
          <cell r="H821">
            <v>0</v>
          </cell>
          <cell r="I821">
            <v>-5000000000</v>
          </cell>
        </row>
        <row r="822">
          <cell r="D822" t="str">
            <v>21010306008</v>
          </cell>
          <cell r="E822" t="str">
            <v>Otras Empresas de Intermediacion Financiera en el Pais</v>
          </cell>
          <cell r="F822">
            <v>-9370000000</v>
          </cell>
          <cell r="G822">
            <v>0</v>
          </cell>
          <cell r="H822">
            <v>0</v>
          </cell>
          <cell r="I822">
            <v>-9370000000</v>
          </cell>
        </row>
        <row r="823">
          <cell r="D823" t="str">
            <v>21010306020</v>
          </cell>
          <cell r="E823" t="str">
            <v>Empresas de Seguro Gs</v>
          </cell>
          <cell r="F823">
            <v>-19744132333</v>
          </cell>
          <cell r="G823">
            <v>-3928346</v>
          </cell>
          <cell r="H823">
            <v>-28857354732</v>
          </cell>
          <cell r="I823">
            <v>-48601487065</v>
          </cell>
        </row>
        <row r="824">
          <cell r="D824" t="str">
            <v>21010306020</v>
          </cell>
          <cell r="E824" t="str">
            <v>Empresas de Seguro Usd</v>
          </cell>
          <cell r="F824">
            <v>0</v>
          </cell>
          <cell r="G824">
            <v>-3068346</v>
          </cell>
          <cell r="H824">
            <v>-22539854932</v>
          </cell>
          <cell r="I824">
            <v>-22539854932</v>
          </cell>
        </row>
        <row r="825">
          <cell r="D825" t="str">
            <v>21010306020</v>
          </cell>
          <cell r="E825" t="str">
            <v>Empresas de Seguro Usd</v>
          </cell>
          <cell r="F825">
            <v>0</v>
          </cell>
          <cell r="G825">
            <v>-860000</v>
          </cell>
          <cell r="H825">
            <v>-6317499800</v>
          </cell>
          <cell r="I825">
            <v>-6317499800</v>
          </cell>
        </row>
        <row r="826">
          <cell r="D826" t="str">
            <v>21010306020</v>
          </cell>
          <cell r="E826" t="str">
            <v>Empresas de Seguros</v>
          </cell>
          <cell r="F826">
            <v>-8824132333</v>
          </cell>
          <cell r="G826">
            <v>0</v>
          </cell>
          <cell r="H826">
            <v>0</v>
          </cell>
          <cell r="I826">
            <v>-8824132333</v>
          </cell>
        </row>
        <row r="827">
          <cell r="D827" t="str">
            <v>21010306020</v>
          </cell>
          <cell r="E827" t="str">
            <v>Empresas de Seguro Gs</v>
          </cell>
          <cell r="F827">
            <v>-10920000000</v>
          </cell>
          <cell r="G827">
            <v>0</v>
          </cell>
          <cell r="H827">
            <v>0</v>
          </cell>
          <cell r="I827">
            <v>-10920000000</v>
          </cell>
        </row>
        <row r="828">
          <cell r="D828" t="str">
            <v>21010306024</v>
          </cell>
          <cell r="E828" t="str">
            <v>Cooperativas de Produccion</v>
          </cell>
          <cell r="F828">
            <v>-4000000000</v>
          </cell>
          <cell r="G828">
            <v>0</v>
          </cell>
          <cell r="H828">
            <v>0</v>
          </cell>
          <cell r="I828">
            <v>-4000000000</v>
          </cell>
        </row>
        <row r="829">
          <cell r="D829" t="str">
            <v>21010306024</v>
          </cell>
          <cell r="E829" t="str">
            <v>Cooperativas de Produccion</v>
          </cell>
          <cell r="F829">
            <v>-4000000000</v>
          </cell>
          <cell r="G829">
            <v>0</v>
          </cell>
          <cell r="H829">
            <v>0</v>
          </cell>
          <cell r="I829">
            <v>-4000000000</v>
          </cell>
        </row>
        <row r="830">
          <cell r="D830" t="str">
            <v>21030132004</v>
          </cell>
          <cell r="E830" t="str">
            <v>Prima por Venta Futura de Valores Comprados -  Residentes</v>
          </cell>
          <cell r="F830">
            <v>732842497</v>
          </cell>
          <cell r="G830">
            <v>0</v>
          </cell>
          <cell r="H830">
            <v>0</v>
          </cell>
          <cell r="I830">
            <v>732842497</v>
          </cell>
        </row>
        <row r="831">
          <cell r="D831" t="str">
            <v>21030132004</v>
          </cell>
          <cell r="E831" t="str">
            <v>Prima por Venta Futura de Valores Comprados -  Residentes</v>
          </cell>
          <cell r="F831">
            <v>-732842497</v>
          </cell>
          <cell r="G831">
            <v>0</v>
          </cell>
          <cell r="H831">
            <v>0</v>
          </cell>
          <cell r="I831">
            <v>-732842497</v>
          </cell>
        </row>
        <row r="832">
          <cell r="D832" t="str">
            <v>21040000000</v>
          </cell>
          <cell r="E832" t="str">
            <v>Prestamos de Entidades Financieras</v>
          </cell>
          <cell r="F832">
            <v>-51539376228</v>
          </cell>
          <cell r="G832">
            <v>-6177821.3300000001</v>
          </cell>
          <cell r="H832">
            <v>-45381843076</v>
          </cell>
          <cell r="I832">
            <v>-96921219304</v>
          </cell>
        </row>
        <row r="833">
          <cell r="D833" t="str">
            <v>21040390000</v>
          </cell>
          <cell r="E833" t="str">
            <v>Prestamos de Entidades Financieras</v>
          </cell>
          <cell r="F833">
            <v>-51539376228</v>
          </cell>
          <cell r="G833">
            <v>-6177821.3300000001</v>
          </cell>
          <cell r="H833">
            <v>-45381843076</v>
          </cell>
          <cell r="I833">
            <v>-96921219304</v>
          </cell>
        </row>
        <row r="834">
          <cell r="D834" t="str">
            <v>21040390002</v>
          </cell>
          <cell r="E834" t="str">
            <v>Prestamos Directos</v>
          </cell>
          <cell r="F834">
            <v>0</v>
          </cell>
          <cell r="G834">
            <v>-3574213</v>
          </cell>
          <cell r="H834">
            <v>-26255918503</v>
          </cell>
          <cell r="I834">
            <v>-26255918503</v>
          </cell>
        </row>
        <row r="835">
          <cell r="D835" t="str">
            <v>21040390002</v>
          </cell>
          <cell r="E835" t="str">
            <v>Prestamos Directos</v>
          </cell>
          <cell r="F835">
            <v>0</v>
          </cell>
          <cell r="G835">
            <v>-3574213</v>
          </cell>
          <cell r="H835">
            <v>-26255918503</v>
          </cell>
          <cell r="I835">
            <v>-26255918503</v>
          </cell>
        </row>
        <row r="836">
          <cell r="D836" t="str">
            <v>21040390002</v>
          </cell>
          <cell r="E836" t="str">
            <v>Prestamos Directos</v>
          </cell>
          <cell r="F836">
            <v>0</v>
          </cell>
          <cell r="G836">
            <v>-3574213</v>
          </cell>
          <cell r="H836">
            <v>-26255918503</v>
          </cell>
          <cell r="I836">
            <v>-26255918503</v>
          </cell>
        </row>
        <row r="837">
          <cell r="D837" t="str">
            <v>21040390006</v>
          </cell>
          <cell r="E837" t="str">
            <v>Sobregiros en Cuenta Corriente</v>
          </cell>
          <cell r="F837">
            <v>0</v>
          </cell>
          <cell r="G837">
            <v>-2185758.5699999998</v>
          </cell>
          <cell r="H837">
            <v>-16056429486</v>
          </cell>
          <cell r="I837">
            <v>-16056429486</v>
          </cell>
        </row>
        <row r="838">
          <cell r="D838" t="str">
            <v>21040390006</v>
          </cell>
          <cell r="E838" t="str">
            <v>Sobregiros en Cuenta Corriente</v>
          </cell>
          <cell r="F838">
            <v>0</v>
          </cell>
          <cell r="G838">
            <v>-2185192.41</v>
          </cell>
          <cell r="H838">
            <v>-16052270480</v>
          </cell>
          <cell r="I838">
            <v>-16052270480</v>
          </cell>
        </row>
        <row r="839">
          <cell r="D839" t="str">
            <v>21040390006</v>
          </cell>
          <cell r="E839" t="str">
            <v>Sobregiros en Cuenta Corriente</v>
          </cell>
          <cell r="F839">
            <v>0</v>
          </cell>
          <cell r="G839">
            <v>-531.66</v>
          </cell>
          <cell r="H839">
            <v>-4159006</v>
          </cell>
          <cell r="I839">
            <v>-4159006</v>
          </cell>
        </row>
        <row r="840">
          <cell r="D840" t="str">
            <v>21040390008</v>
          </cell>
          <cell r="E840" t="str">
            <v>Fondos Proveidos por la Agencia Financiera de Desarrollo</v>
          </cell>
          <cell r="F840">
            <v>-49114559492</v>
          </cell>
          <cell r="G840">
            <v>-289357</v>
          </cell>
          <cell r="H840">
            <v>-2125596267</v>
          </cell>
          <cell r="I840">
            <v>-51240155759</v>
          </cell>
        </row>
        <row r="841">
          <cell r="D841" t="str">
            <v>21040390008</v>
          </cell>
          <cell r="E841" t="str">
            <v>Fondos Proveidos por la Agencia Financiera de Desarrollo</v>
          </cell>
          <cell r="F841">
            <v>0</v>
          </cell>
          <cell r="G841">
            <v>-289357</v>
          </cell>
          <cell r="H841">
            <v>-2125596267</v>
          </cell>
          <cell r="I841">
            <v>-2125596267</v>
          </cell>
        </row>
        <row r="842">
          <cell r="D842" t="str">
            <v>21040390008</v>
          </cell>
          <cell r="E842" t="str">
            <v>Fondos Proveidos por la Agencia Financiera de Desarrollo</v>
          </cell>
          <cell r="F842">
            <v>-49114559492</v>
          </cell>
          <cell r="G842">
            <v>0</v>
          </cell>
          <cell r="H842">
            <v>0</v>
          </cell>
          <cell r="I842">
            <v>-49114559492</v>
          </cell>
        </row>
        <row r="843">
          <cell r="D843" t="str">
            <v>21040390008</v>
          </cell>
          <cell r="E843" t="str">
            <v>Fondos Proveidos por la Agencia Financiera de Desarrollo</v>
          </cell>
          <cell r="F843">
            <v>-154566602</v>
          </cell>
          <cell r="G843">
            <v>0</v>
          </cell>
          <cell r="H843">
            <v>0</v>
          </cell>
          <cell r="I843">
            <v>-154566602</v>
          </cell>
        </row>
        <row r="844">
          <cell r="D844" t="str">
            <v>21040390008</v>
          </cell>
          <cell r="E844" t="str">
            <v>Fondos Proveidos por la Agencia Financiera de Desarrollo</v>
          </cell>
          <cell r="F844">
            <v>-48959992890</v>
          </cell>
          <cell r="G844">
            <v>0</v>
          </cell>
          <cell r="H844">
            <v>0</v>
          </cell>
          <cell r="I844">
            <v>-48959992890</v>
          </cell>
        </row>
        <row r="845">
          <cell r="D845" t="str">
            <v>21040390010</v>
          </cell>
          <cell r="E845" t="str">
            <v>Operaciones Pendientes de Compensacion-Atm</v>
          </cell>
          <cell r="F845">
            <v>-2424816736</v>
          </cell>
          <cell r="G845">
            <v>-128492.76</v>
          </cell>
          <cell r="H845">
            <v>-943898820</v>
          </cell>
          <cell r="I845">
            <v>-3368715556</v>
          </cell>
        </row>
        <row r="846">
          <cell r="D846" t="str">
            <v>21040390010</v>
          </cell>
          <cell r="E846" t="str">
            <v>Operaciones Pendientes de Compensacion-Atm</v>
          </cell>
          <cell r="F846">
            <v>-4230600</v>
          </cell>
          <cell r="G846">
            <v>0</v>
          </cell>
          <cell r="H846">
            <v>0</v>
          </cell>
          <cell r="I846">
            <v>-4230600</v>
          </cell>
        </row>
        <row r="847">
          <cell r="D847" t="str">
            <v>21040390010</v>
          </cell>
          <cell r="E847" t="str">
            <v>Banco de la Nacion Argentina</v>
          </cell>
          <cell r="F847">
            <v>-4230600</v>
          </cell>
          <cell r="G847">
            <v>0</v>
          </cell>
          <cell r="H847">
            <v>0</v>
          </cell>
          <cell r="I847">
            <v>-4230600</v>
          </cell>
        </row>
        <row r="848">
          <cell r="D848" t="str">
            <v>21040390010</v>
          </cell>
          <cell r="E848" t="str">
            <v>Banco Gnb Paraguay S.A.</v>
          </cell>
          <cell r="F848">
            <v>0</v>
          </cell>
          <cell r="G848">
            <v>-3099.18</v>
          </cell>
          <cell r="H848">
            <v>-22766359</v>
          </cell>
          <cell r="I848">
            <v>-22766359</v>
          </cell>
        </row>
        <row r="849">
          <cell r="D849" t="str">
            <v>21040390010</v>
          </cell>
          <cell r="E849" t="str">
            <v>Banco Gnb Paraguay S.A. - Atm</v>
          </cell>
          <cell r="F849">
            <v>0</v>
          </cell>
          <cell r="G849">
            <v>-500</v>
          </cell>
          <cell r="H849">
            <v>-3672965</v>
          </cell>
          <cell r="I849">
            <v>-3672965</v>
          </cell>
        </row>
        <row r="850">
          <cell r="D850" t="str">
            <v>21040390010</v>
          </cell>
          <cell r="E850" t="str">
            <v>Operaciones Pendientes de Compensacion-Atm</v>
          </cell>
          <cell r="F850">
            <v>-105238850</v>
          </cell>
          <cell r="G850">
            <v>0</v>
          </cell>
          <cell r="H850">
            <v>0</v>
          </cell>
          <cell r="I850">
            <v>-105238850</v>
          </cell>
        </row>
        <row r="851">
          <cell r="D851" t="str">
            <v>21040390010</v>
          </cell>
          <cell r="E851" t="str">
            <v>Citibank N.A.</v>
          </cell>
          <cell r="F851">
            <v>-105238850</v>
          </cell>
          <cell r="G851">
            <v>0</v>
          </cell>
          <cell r="H851">
            <v>0</v>
          </cell>
          <cell r="I851">
            <v>-105238850</v>
          </cell>
        </row>
        <row r="852">
          <cell r="D852" t="str">
            <v>21040390010</v>
          </cell>
          <cell r="E852" t="str">
            <v>Banco Gnb Fusion</v>
          </cell>
          <cell r="F852">
            <v>0</v>
          </cell>
          <cell r="G852">
            <v>-2400</v>
          </cell>
          <cell r="H852">
            <v>-17630232</v>
          </cell>
          <cell r="I852">
            <v>-17630232</v>
          </cell>
        </row>
        <row r="853">
          <cell r="D853" t="str">
            <v>21040390010</v>
          </cell>
          <cell r="E853" t="str">
            <v>Banco Gnb Fusion - Atm</v>
          </cell>
          <cell r="F853">
            <v>0</v>
          </cell>
          <cell r="G853">
            <v>-4817.5200000000004</v>
          </cell>
          <cell r="H853">
            <v>-35389165</v>
          </cell>
          <cell r="I853">
            <v>-35389165</v>
          </cell>
        </row>
        <row r="854">
          <cell r="D854" t="str">
            <v>21040390010</v>
          </cell>
          <cell r="E854" t="str">
            <v>Banco Itau Paraguay S.A.</v>
          </cell>
          <cell r="F854">
            <v>0</v>
          </cell>
          <cell r="G854">
            <v>-49155.7</v>
          </cell>
          <cell r="H854">
            <v>-361094331</v>
          </cell>
          <cell r="I854">
            <v>-361094331</v>
          </cell>
        </row>
        <row r="855">
          <cell r="D855" t="str">
            <v>21040390010</v>
          </cell>
          <cell r="E855" t="str">
            <v>Banco Itau Paraguay S.A. - Atm</v>
          </cell>
          <cell r="F855">
            <v>0</v>
          </cell>
          <cell r="G855">
            <v>-6500</v>
          </cell>
          <cell r="H855">
            <v>-47748545</v>
          </cell>
          <cell r="I855">
            <v>-47748545</v>
          </cell>
        </row>
        <row r="856">
          <cell r="D856" t="str">
            <v>21040390010</v>
          </cell>
          <cell r="E856" t="str">
            <v>Banco Continental SAECA</v>
          </cell>
          <cell r="F856">
            <v>0</v>
          </cell>
          <cell r="G856">
            <v>-55684.480000000003</v>
          </cell>
          <cell r="H856">
            <v>-409054292</v>
          </cell>
          <cell r="I856">
            <v>-409054292</v>
          </cell>
        </row>
        <row r="857">
          <cell r="D857" t="str">
            <v>21040390010</v>
          </cell>
          <cell r="E857" t="str">
            <v>Operaciones Pendientes de Compensacion-Atm</v>
          </cell>
          <cell r="F857">
            <v>-140757382</v>
          </cell>
          <cell r="G857">
            <v>0</v>
          </cell>
          <cell r="H857">
            <v>0</v>
          </cell>
          <cell r="I857">
            <v>-140757382</v>
          </cell>
        </row>
        <row r="858">
          <cell r="D858" t="str">
            <v>21040390010</v>
          </cell>
          <cell r="E858" t="str">
            <v>Banco Continental SAECA</v>
          </cell>
          <cell r="F858">
            <v>-140757382</v>
          </cell>
          <cell r="G858">
            <v>0</v>
          </cell>
          <cell r="H858">
            <v>0</v>
          </cell>
          <cell r="I858">
            <v>-140757382</v>
          </cell>
        </row>
        <row r="859">
          <cell r="D859" t="str">
            <v>21040390010</v>
          </cell>
          <cell r="E859" t="str">
            <v>Banco Regional SAECA</v>
          </cell>
          <cell r="F859">
            <v>0</v>
          </cell>
          <cell r="G859">
            <v>-3226.18</v>
          </cell>
          <cell r="H859">
            <v>-23699292</v>
          </cell>
          <cell r="I859">
            <v>-23699292</v>
          </cell>
        </row>
        <row r="860">
          <cell r="D860" t="str">
            <v>21040390010</v>
          </cell>
          <cell r="E860" t="str">
            <v>Banco Regional SAECA - Atm</v>
          </cell>
          <cell r="F860">
            <v>0</v>
          </cell>
          <cell r="G860">
            <v>-200</v>
          </cell>
          <cell r="H860">
            <v>-1469186</v>
          </cell>
          <cell r="I860">
            <v>-1469186</v>
          </cell>
        </row>
        <row r="861">
          <cell r="D861" t="str">
            <v>21040390010</v>
          </cell>
          <cell r="E861" t="str">
            <v>Operaciones Pendientes de Compensacion-Atm</v>
          </cell>
          <cell r="F861">
            <v>-2166473514</v>
          </cell>
          <cell r="G861">
            <v>0</v>
          </cell>
          <cell r="H861">
            <v>0</v>
          </cell>
          <cell r="I861">
            <v>-2166473514</v>
          </cell>
        </row>
        <row r="862">
          <cell r="D862" t="str">
            <v>21040390010</v>
          </cell>
          <cell r="E862" t="str">
            <v>Banco Basa S.A.</v>
          </cell>
          <cell r="F862">
            <v>-2166473514</v>
          </cell>
          <cell r="G862">
            <v>0</v>
          </cell>
          <cell r="H862">
            <v>0</v>
          </cell>
          <cell r="I862">
            <v>-2166473514</v>
          </cell>
        </row>
        <row r="863">
          <cell r="D863" t="str">
            <v>21040390010</v>
          </cell>
          <cell r="E863" t="str">
            <v>Banco Basa S.A. - Atm</v>
          </cell>
          <cell r="F863">
            <v>0</v>
          </cell>
          <cell r="G863">
            <v>-600</v>
          </cell>
          <cell r="H863">
            <v>-4407558</v>
          </cell>
          <cell r="I863">
            <v>-4407558</v>
          </cell>
        </row>
        <row r="864">
          <cell r="D864" t="str">
            <v>21040390010</v>
          </cell>
          <cell r="E864" t="str">
            <v>Operaciones Pendientes de Compensacion-Atm</v>
          </cell>
          <cell r="F864">
            <v>-6744867</v>
          </cell>
          <cell r="G864">
            <v>0</v>
          </cell>
          <cell r="H864">
            <v>0</v>
          </cell>
          <cell r="I864">
            <v>-6744867</v>
          </cell>
        </row>
        <row r="865">
          <cell r="D865" t="str">
            <v>21040390010</v>
          </cell>
          <cell r="E865" t="str">
            <v>Vision Banco</v>
          </cell>
          <cell r="F865">
            <v>-6744867</v>
          </cell>
          <cell r="G865">
            <v>0</v>
          </cell>
          <cell r="H865">
            <v>0</v>
          </cell>
          <cell r="I865">
            <v>-6744867</v>
          </cell>
        </row>
        <row r="866">
          <cell r="D866" t="str">
            <v>21040390010</v>
          </cell>
          <cell r="E866" t="str">
            <v>Banco Familiar</v>
          </cell>
          <cell r="F866">
            <v>0</v>
          </cell>
          <cell r="G866">
            <v>-309.7</v>
          </cell>
          <cell r="H866">
            <v>-2275035</v>
          </cell>
          <cell r="I866">
            <v>-2275035</v>
          </cell>
        </row>
        <row r="867">
          <cell r="D867" t="str">
            <v>21040390010</v>
          </cell>
          <cell r="E867" t="str">
            <v>Bancop S.A.</v>
          </cell>
          <cell r="F867">
            <v>0</v>
          </cell>
          <cell r="G867">
            <v>-2000</v>
          </cell>
          <cell r="H867">
            <v>-14691860</v>
          </cell>
          <cell r="I867">
            <v>-14691860</v>
          </cell>
        </row>
        <row r="868">
          <cell r="D868" t="str">
            <v>21040390010</v>
          </cell>
          <cell r="E868" t="str">
            <v>Operaciones Pendientes de Compensacion-Atm</v>
          </cell>
          <cell r="F868">
            <v>-1371523</v>
          </cell>
          <cell r="G868">
            <v>0</v>
          </cell>
          <cell r="H868">
            <v>0</v>
          </cell>
          <cell r="I868">
            <v>-1371523</v>
          </cell>
        </row>
        <row r="869">
          <cell r="D869" t="str">
            <v>21040390010</v>
          </cell>
          <cell r="E869" t="str">
            <v>Banco Rio S.A.E.C.A.</v>
          </cell>
          <cell r="F869">
            <v>-1371523</v>
          </cell>
          <cell r="G869">
            <v>0</v>
          </cell>
          <cell r="H869">
            <v>0</v>
          </cell>
          <cell r="I869">
            <v>-1371523</v>
          </cell>
        </row>
        <row r="870">
          <cell r="D870" t="str">
            <v>21080000000</v>
          </cell>
          <cell r="E870" t="str">
            <v>Acreedores por Cargos Financieros Devengados</v>
          </cell>
          <cell r="F870">
            <v>-2648969320</v>
          </cell>
          <cell r="G870">
            <v>-451784</v>
          </cell>
          <cell r="H870">
            <v>-3318773638</v>
          </cell>
          <cell r="I870">
            <v>-5967742958</v>
          </cell>
        </row>
        <row r="871">
          <cell r="D871" t="str">
            <v>21080134000</v>
          </cell>
          <cell r="E871" t="str">
            <v>Acreedores por Cargos Financieros Devengados-Depositos</v>
          </cell>
          <cell r="F871">
            <v>-2648969320</v>
          </cell>
          <cell r="G871">
            <v>-451784</v>
          </cell>
          <cell r="H871">
            <v>-3318773638</v>
          </cell>
          <cell r="I871">
            <v>-5967742958</v>
          </cell>
        </row>
        <row r="872">
          <cell r="D872" t="str">
            <v>21080134082</v>
          </cell>
          <cell r="E872" t="str">
            <v>Cargos Financieros Documentados-Residentes</v>
          </cell>
          <cell r="F872">
            <v>-32994361021</v>
          </cell>
          <cell r="G872">
            <v>-1471725.06</v>
          </cell>
          <cell r="H872">
            <v>-10811189270</v>
          </cell>
          <cell r="I872">
            <v>-43805550291</v>
          </cell>
        </row>
        <row r="873">
          <cell r="D873" t="str">
            <v>21080134082</v>
          </cell>
          <cell r="E873" t="str">
            <v>Cargos Financieros Documentados-Residentes</v>
          </cell>
          <cell r="F873">
            <v>0</v>
          </cell>
          <cell r="G873">
            <v>-443101.8</v>
          </cell>
          <cell r="H873">
            <v>-3254994806</v>
          </cell>
          <cell r="I873">
            <v>-3254994806</v>
          </cell>
        </row>
        <row r="874">
          <cell r="D874" t="str">
            <v>21080134082</v>
          </cell>
          <cell r="E874" t="str">
            <v>Cargos Financieros Documentados-Residentes</v>
          </cell>
          <cell r="F874">
            <v>0</v>
          </cell>
          <cell r="G874">
            <v>-1028623.26</v>
          </cell>
          <cell r="H874">
            <v>-7556194464</v>
          </cell>
          <cell r="I874">
            <v>-7556194464</v>
          </cell>
        </row>
        <row r="875">
          <cell r="D875" t="str">
            <v>21080134082</v>
          </cell>
          <cell r="E875" t="str">
            <v>Cargos Financieros Documentados-Residentes</v>
          </cell>
          <cell r="F875">
            <v>-32994361021</v>
          </cell>
          <cell r="G875">
            <v>0</v>
          </cell>
          <cell r="H875">
            <v>0</v>
          </cell>
          <cell r="I875">
            <v>-32994361021</v>
          </cell>
        </row>
        <row r="876">
          <cell r="D876" t="str">
            <v>21080134082</v>
          </cell>
          <cell r="E876" t="str">
            <v>Cargos Financieros Documentados-Residentes</v>
          </cell>
          <cell r="F876">
            <v>-1400496896</v>
          </cell>
          <cell r="G876">
            <v>0</v>
          </cell>
          <cell r="H876">
            <v>0</v>
          </cell>
          <cell r="I876">
            <v>-1400496896</v>
          </cell>
        </row>
        <row r="877">
          <cell r="D877" t="str">
            <v>21080134082</v>
          </cell>
          <cell r="E877" t="str">
            <v>Cargos Financieros Documentados-Residentes</v>
          </cell>
          <cell r="F877">
            <v>-31593864125</v>
          </cell>
          <cell r="G877">
            <v>0</v>
          </cell>
          <cell r="H877">
            <v>0</v>
          </cell>
          <cell r="I877">
            <v>-31593864125</v>
          </cell>
        </row>
        <row r="878">
          <cell r="D878" t="str">
            <v>21080134092</v>
          </cell>
          <cell r="E878" t="str">
            <v>(Cargos Financieros Documentados a Dengar-Residentes)</v>
          </cell>
          <cell r="F878">
            <v>30345391701</v>
          </cell>
          <cell r="G878">
            <v>845752.69</v>
          </cell>
          <cell r="H878">
            <v>6212840059</v>
          </cell>
          <cell r="I878">
            <v>36558231760</v>
          </cell>
        </row>
        <row r="879">
          <cell r="D879" t="str">
            <v>21080134092</v>
          </cell>
          <cell r="E879" t="str">
            <v>(Cargos Financieros Documentados a Dengar-Residentes)</v>
          </cell>
          <cell r="F879">
            <v>0</v>
          </cell>
          <cell r="G879">
            <v>270442.8</v>
          </cell>
          <cell r="H879">
            <v>1986653878</v>
          </cell>
          <cell r="I879">
            <v>1986653878</v>
          </cell>
        </row>
        <row r="880">
          <cell r="D880" t="str">
            <v>21080134092</v>
          </cell>
          <cell r="E880" t="str">
            <v>(Cargos Financieros Documentados a Dengar-Residentes)</v>
          </cell>
          <cell r="F880">
            <v>0</v>
          </cell>
          <cell r="G880">
            <v>575309.89</v>
          </cell>
          <cell r="H880">
            <v>4226186181</v>
          </cell>
          <cell r="I880">
            <v>4226186181</v>
          </cell>
        </row>
        <row r="881">
          <cell r="D881" t="str">
            <v>21080134092</v>
          </cell>
          <cell r="E881" t="str">
            <v>(Cargos Financieros Documentados a Dengar-Residentes)</v>
          </cell>
          <cell r="F881">
            <v>30345391701</v>
          </cell>
          <cell r="G881">
            <v>0</v>
          </cell>
          <cell r="H881">
            <v>0</v>
          </cell>
          <cell r="I881">
            <v>30345391701</v>
          </cell>
        </row>
        <row r="882">
          <cell r="D882" t="str">
            <v>21080134092</v>
          </cell>
          <cell r="E882" t="str">
            <v>(Cargos Financieros Documentados a Dengar-Residentes)</v>
          </cell>
          <cell r="F882">
            <v>657469273</v>
          </cell>
          <cell r="G882">
            <v>0</v>
          </cell>
          <cell r="H882">
            <v>0</v>
          </cell>
          <cell r="I882">
            <v>657469273</v>
          </cell>
        </row>
        <row r="883">
          <cell r="D883" t="str">
            <v>21080134092</v>
          </cell>
          <cell r="E883" t="str">
            <v>(Cargos Financieros Documentados a Dengar-Residentes)</v>
          </cell>
          <cell r="F883">
            <v>29687922428</v>
          </cell>
          <cell r="G883">
            <v>0</v>
          </cell>
          <cell r="H883">
            <v>0</v>
          </cell>
          <cell r="I883">
            <v>29687922428</v>
          </cell>
        </row>
        <row r="884">
          <cell r="D884" t="str">
            <v>21080134093</v>
          </cell>
          <cell r="E884" t="str">
            <v>(Cargos Financieros Documentados a Devengar-No Residentes)</v>
          </cell>
          <cell r="F884">
            <v>0</v>
          </cell>
          <cell r="G884">
            <v>174188.37</v>
          </cell>
          <cell r="H884">
            <v>1279575573</v>
          </cell>
          <cell r="I884">
            <v>1279575573</v>
          </cell>
        </row>
        <row r="885">
          <cell r="D885" t="str">
            <v>21080134093</v>
          </cell>
          <cell r="E885" t="str">
            <v>(Cargos Financieros Documentados a Devengar-No Residentes)</v>
          </cell>
          <cell r="F885">
            <v>0</v>
          </cell>
          <cell r="G885">
            <v>174188.37</v>
          </cell>
          <cell r="H885">
            <v>1279575573</v>
          </cell>
          <cell r="I885">
            <v>1279575573</v>
          </cell>
        </row>
        <row r="886">
          <cell r="D886" t="str">
            <v>22000000000</v>
          </cell>
          <cell r="E886" t="str">
            <v>Obligaciones por Intermediacion Financiera-Sector No Financi</v>
          </cell>
          <cell r="F886">
            <v>-1514851802534</v>
          </cell>
          <cell r="G886">
            <v>-137919916.41999999</v>
          </cell>
          <cell r="H886">
            <v>-1013150051627</v>
          </cell>
          <cell r="I886">
            <v>-2528001854161</v>
          </cell>
        </row>
        <row r="887">
          <cell r="D887" t="str">
            <v>22010000000</v>
          </cell>
          <cell r="E887" t="str">
            <v>Depositos</v>
          </cell>
          <cell r="F887">
            <v>-1237520128087</v>
          </cell>
          <cell r="G887">
            <v>-126515691.36</v>
          </cell>
          <cell r="H887">
            <v>-929375412631</v>
          </cell>
          <cell r="I887">
            <v>-2166895540718</v>
          </cell>
        </row>
        <row r="888">
          <cell r="D888" t="str">
            <v>22010136000</v>
          </cell>
          <cell r="E888" t="str">
            <v>Cuenta Corriente</v>
          </cell>
          <cell r="F888">
            <v>-346144247157</v>
          </cell>
          <cell r="G888">
            <v>-41175001.490000002</v>
          </cell>
          <cell r="H888">
            <v>-302468678697</v>
          </cell>
          <cell r="I888">
            <v>-648612925854</v>
          </cell>
        </row>
        <row r="889">
          <cell r="D889" t="str">
            <v>22010136002</v>
          </cell>
          <cell r="E889" t="str">
            <v>Residentes</v>
          </cell>
          <cell r="F889">
            <v>-346144247157</v>
          </cell>
          <cell r="G889">
            <v>-41175001.490000002</v>
          </cell>
          <cell r="H889">
            <v>-302468678697</v>
          </cell>
          <cell r="I889">
            <v>-648612925854</v>
          </cell>
        </row>
        <row r="890">
          <cell r="D890" t="str">
            <v>22010136002</v>
          </cell>
          <cell r="E890" t="str">
            <v>Cuentas Corrientes</v>
          </cell>
          <cell r="F890">
            <v>0</v>
          </cell>
          <cell r="G890">
            <v>-41175001.490000002</v>
          </cell>
          <cell r="H890">
            <v>-302468678697</v>
          </cell>
          <cell r="I890">
            <v>-302468678697</v>
          </cell>
        </row>
        <row r="891">
          <cell r="D891" t="str">
            <v>22010136002</v>
          </cell>
          <cell r="E891" t="str">
            <v>Cuentas Corrientes</v>
          </cell>
          <cell r="F891">
            <v>-346144247157</v>
          </cell>
          <cell r="G891">
            <v>0</v>
          </cell>
          <cell r="H891">
            <v>0</v>
          </cell>
          <cell r="I891">
            <v>-346144247157</v>
          </cell>
        </row>
        <row r="892">
          <cell r="D892" t="str">
            <v>22010138000</v>
          </cell>
          <cell r="E892" t="str">
            <v>Depositos a la Vista</v>
          </cell>
          <cell r="F892">
            <v>-245803786926</v>
          </cell>
          <cell r="G892">
            <v>-13595359.76</v>
          </cell>
          <cell r="H892">
            <v>-99870561120</v>
          </cell>
          <cell r="I892">
            <v>-345674348046</v>
          </cell>
        </row>
        <row r="893">
          <cell r="D893" t="str">
            <v>22010138002</v>
          </cell>
          <cell r="E893" t="str">
            <v>Residentes</v>
          </cell>
          <cell r="F893">
            <v>-221633062081</v>
          </cell>
          <cell r="G893">
            <v>-10277016.189999999</v>
          </cell>
          <cell r="H893">
            <v>-75494241538</v>
          </cell>
          <cell r="I893">
            <v>-297127303619</v>
          </cell>
        </row>
        <row r="894">
          <cell r="D894" t="str">
            <v>22010138002</v>
          </cell>
          <cell r="E894" t="str">
            <v>Depositos a la Vista-Residentes</v>
          </cell>
          <cell r="F894">
            <v>0</v>
          </cell>
          <cell r="G894">
            <v>-10277016.189999999</v>
          </cell>
          <cell r="H894">
            <v>-75494241538</v>
          </cell>
          <cell r="I894">
            <v>-75494241538</v>
          </cell>
        </row>
        <row r="895">
          <cell r="D895" t="str">
            <v>22010138002</v>
          </cell>
          <cell r="E895" t="str">
            <v>Residentes</v>
          </cell>
          <cell r="F895">
            <v>-221633062081</v>
          </cell>
          <cell r="G895">
            <v>0</v>
          </cell>
          <cell r="H895">
            <v>0</v>
          </cell>
          <cell r="I895">
            <v>-221633062081</v>
          </cell>
        </row>
        <row r="896">
          <cell r="D896" t="str">
            <v>22010138002</v>
          </cell>
          <cell r="E896" t="str">
            <v>Depositos a la Vista-Residentes</v>
          </cell>
          <cell r="F896">
            <v>-221633062081</v>
          </cell>
          <cell r="G896">
            <v>0</v>
          </cell>
          <cell r="H896">
            <v>0</v>
          </cell>
          <cell r="I896">
            <v>-221633062081</v>
          </cell>
        </row>
        <row r="897">
          <cell r="D897" t="str">
            <v>22010138004</v>
          </cell>
          <cell r="E897" t="str">
            <v>Residentes - sin Cargos Financieros</v>
          </cell>
          <cell r="F897">
            <v>-16364617967</v>
          </cell>
          <cell r="G897">
            <v>-3318343.57</v>
          </cell>
          <cell r="H897">
            <v>-24376319582</v>
          </cell>
          <cell r="I897">
            <v>-40740937549</v>
          </cell>
        </row>
        <row r="898">
          <cell r="D898" t="str">
            <v>22010138004</v>
          </cell>
          <cell r="E898" t="str">
            <v>Dep.a la Vista Res.- sin Cargos Financ.</v>
          </cell>
          <cell r="F898">
            <v>0</v>
          </cell>
          <cell r="G898">
            <v>-3318343.57</v>
          </cell>
          <cell r="H898">
            <v>-24376319582</v>
          </cell>
          <cell r="I898">
            <v>-24376319582</v>
          </cell>
        </row>
        <row r="899">
          <cell r="D899" t="str">
            <v>22010138004</v>
          </cell>
          <cell r="E899" t="str">
            <v>Residentes - sin Cargos Financieros</v>
          </cell>
          <cell r="F899">
            <v>-16364617967</v>
          </cell>
          <cell r="G899">
            <v>0</v>
          </cell>
          <cell r="H899">
            <v>0</v>
          </cell>
          <cell r="I899">
            <v>-16364617967</v>
          </cell>
        </row>
        <row r="900">
          <cell r="D900" t="str">
            <v>22010138004</v>
          </cell>
          <cell r="E900" t="str">
            <v>Dep.a la Vista Res.- sin Cargos Financ.</v>
          </cell>
          <cell r="F900">
            <v>-16364617967</v>
          </cell>
          <cell r="G900">
            <v>0</v>
          </cell>
          <cell r="H900">
            <v>0</v>
          </cell>
          <cell r="I900">
            <v>-16364617967</v>
          </cell>
        </row>
        <row r="901">
          <cell r="D901" t="str">
            <v>22010138008</v>
          </cell>
          <cell r="E901" t="str">
            <v>Cuentas Basicas de Ahorros</v>
          </cell>
          <cell r="F901">
            <v>-7806106878</v>
          </cell>
          <cell r="G901">
            <v>0</v>
          </cell>
          <cell r="H901">
            <v>0</v>
          </cell>
          <cell r="I901">
            <v>-7806106878</v>
          </cell>
        </row>
        <row r="902">
          <cell r="D902" t="str">
            <v>22010138008</v>
          </cell>
          <cell r="E902" t="str">
            <v>Cuentas Basicas de Ahorros</v>
          </cell>
          <cell r="F902">
            <v>-7806106878</v>
          </cell>
          <cell r="G902">
            <v>0</v>
          </cell>
          <cell r="H902">
            <v>0</v>
          </cell>
          <cell r="I902">
            <v>-7806106878</v>
          </cell>
        </row>
        <row r="903">
          <cell r="D903" t="str">
            <v>22010138008</v>
          </cell>
          <cell r="E903" t="str">
            <v>Cuentas Basicas de Ahorros</v>
          </cell>
          <cell r="F903">
            <v>-7806106878</v>
          </cell>
          <cell r="G903">
            <v>0</v>
          </cell>
          <cell r="H903">
            <v>0</v>
          </cell>
          <cell r="I903">
            <v>-7806106878</v>
          </cell>
        </row>
        <row r="904">
          <cell r="D904" t="str">
            <v>22010140000</v>
          </cell>
          <cell r="E904" t="str">
            <v>Acreedores por Documentos para Compensar</v>
          </cell>
          <cell r="F904">
            <v>-6749847835</v>
          </cell>
          <cell r="G904">
            <v>0</v>
          </cell>
          <cell r="H904">
            <v>0</v>
          </cell>
          <cell r="I904">
            <v>-6749847835</v>
          </cell>
        </row>
        <row r="905">
          <cell r="D905" t="str">
            <v>22010140001</v>
          </cell>
          <cell r="E905" t="str">
            <v>Acreedores por Documentos para Compensar</v>
          </cell>
          <cell r="F905">
            <v>-6749847835</v>
          </cell>
          <cell r="G905">
            <v>0</v>
          </cell>
          <cell r="H905">
            <v>0</v>
          </cell>
          <cell r="I905">
            <v>-6749847835</v>
          </cell>
        </row>
        <row r="906">
          <cell r="D906" t="str">
            <v>22010140001</v>
          </cell>
          <cell r="E906" t="str">
            <v>Acreedores por Documentos para Compensar</v>
          </cell>
          <cell r="F906">
            <v>-6749847835</v>
          </cell>
          <cell r="G906">
            <v>0</v>
          </cell>
          <cell r="H906">
            <v>0</v>
          </cell>
          <cell r="I906">
            <v>-6749847835</v>
          </cell>
        </row>
        <row r="907">
          <cell r="D907" t="str">
            <v>22010142000</v>
          </cell>
          <cell r="E907" t="str">
            <v>Depositos a la Vista-Documentos Pendientes de Confirmacion</v>
          </cell>
          <cell r="F907">
            <v>-258716896</v>
          </cell>
          <cell r="G907">
            <v>0</v>
          </cell>
          <cell r="H907">
            <v>0</v>
          </cell>
          <cell r="I907">
            <v>-258716896</v>
          </cell>
        </row>
        <row r="908">
          <cell r="D908" t="str">
            <v>22010142002</v>
          </cell>
          <cell r="E908" t="str">
            <v>Residentes</v>
          </cell>
          <cell r="F908">
            <v>-258716896</v>
          </cell>
          <cell r="G908">
            <v>0</v>
          </cell>
          <cell r="H908">
            <v>0</v>
          </cell>
          <cell r="I908">
            <v>-258716896</v>
          </cell>
        </row>
        <row r="909">
          <cell r="D909" t="str">
            <v>22010142002</v>
          </cell>
          <cell r="E909" t="str">
            <v>Depositos a la Vista-Documentos Pendientes de Confirmacion</v>
          </cell>
          <cell r="F909">
            <v>-258716896</v>
          </cell>
          <cell r="G909">
            <v>0</v>
          </cell>
          <cell r="H909">
            <v>0</v>
          </cell>
          <cell r="I909">
            <v>-258716896</v>
          </cell>
        </row>
        <row r="910">
          <cell r="D910" t="str">
            <v>22010156000</v>
          </cell>
          <cell r="E910" t="str">
            <v>Certificados de Ahorros</v>
          </cell>
          <cell r="F910">
            <v>-612261886037</v>
          </cell>
          <cell r="G910">
            <v>-63615826.229999997</v>
          </cell>
          <cell r="H910">
            <v>-467317406377</v>
          </cell>
          <cell r="I910">
            <v>-1079579292414</v>
          </cell>
        </row>
        <row r="911">
          <cell r="D911" t="str">
            <v>22010156002</v>
          </cell>
          <cell r="E911" t="str">
            <v>Certificados de Ahorros -Residentes</v>
          </cell>
          <cell r="F911">
            <v>-612261886037</v>
          </cell>
          <cell r="G911">
            <v>-63615826.229999997</v>
          </cell>
          <cell r="H911">
            <v>-467317406377</v>
          </cell>
          <cell r="I911">
            <v>-1079579292414</v>
          </cell>
        </row>
        <row r="912">
          <cell r="D912" t="str">
            <v>22010156002</v>
          </cell>
          <cell r="E912" t="str">
            <v>Certific.Dep.Ahorro No Reajustables-Residentes 180 Dias</v>
          </cell>
          <cell r="F912">
            <v>0</v>
          </cell>
          <cell r="G912">
            <v>-850000</v>
          </cell>
          <cell r="H912">
            <v>-6244040500</v>
          </cell>
          <cell r="I912">
            <v>-6244040500</v>
          </cell>
        </row>
        <row r="913">
          <cell r="D913" t="str">
            <v>22010156002</v>
          </cell>
          <cell r="E913" t="str">
            <v>Certific.Dep.Ahorro No Reajustables-Residentes 1 Aðo</v>
          </cell>
          <cell r="F913">
            <v>0</v>
          </cell>
          <cell r="G913">
            <v>-672623.34</v>
          </cell>
          <cell r="H913">
            <v>-4941043971</v>
          </cell>
          <cell r="I913">
            <v>-4941043971</v>
          </cell>
        </row>
        <row r="914">
          <cell r="D914" t="str">
            <v>22010156002</v>
          </cell>
          <cell r="E914" t="str">
            <v>Certific.Dep.Ahorro No Reajustables-Residentes Hasta 3 Aðos</v>
          </cell>
          <cell r="F914">
            <v>0</v>
          </cell>
          <cell r="G914">
            <v>-36344393.909999996</v>
          </cell>
          <cell r="H914">
            <v>-266983373555</v>
          </cell>
          <cell r="I914">
            <v>-266983373555</v>
          </cell>
        </row>
        <row r="915">
          <cell r="D915" t="str">
            <v>22010156002</v>
          </cell>
          <cell r="E915" t="str">
            <v>Certific.Dep.Ahorro No Reajustables-Residentes Mayor a 3 Aðo</v>
          </cell>
          <cell r="F915">
            <v>0</v>
          </cell>
          <cell r="G915">
            <v>-25748808.98</v>
          </cell>
          <cell r="H915">
            <v>-189148948351</v>
          </cell>
          <cell r="I915">
            <v>-189148948351</v>
          </cell>
        </row>
        <row r="916">
          <cell r="D916" t="str">
            <v>22010156002</v>
          </cell>
          <cell r="E916" t="str">
            <v>Residentes</v>
          </cell>
          <cell r="F916">
            <v>-612261886037</v>
          </cell>
          <cell r="G916">
            <v>0</v>
          </cell>
          <cell r="H916">
            <v>0</v>
          </cell>
          <cell r="I916">
            <v>-612261886037</v>
          </cell>
        </row>
        <row r="917">
          <cell r="D917" t="str">
            <v>22010156002</v>
          </cell>
          <cell r="E917" t="str">
            <v>Certific.Dep.Ahorro No Reajustables-Residentes 180 Dias</v>
          </cell>
          <cell r="F917">
            <v>-5700000000</v>
          </cell>
          <cell r="G917">
            <v>0</v>
          </cell>
          <cell r="H917">
            <v>0</v>
          </cell>
          <cell r="I917">
            <v>-5700000000</v>
          </cell>
        </row>
        <row r="918">
          <cell r="D918" t="str">
            <v>22010156002</v>
          </cell>
          <cell r="E918" t="str">
            <v>Certific.Dep.Ahorro No Reajustables-Residentes 1 Aðo</v>
          </cell>
          <cell r="F918">
            <v>-1514817899</v>
          </cell>
          <cell r="G918">
            <v>0</v>
          </cell>
          <cell r="H918">
            <v>0</v>
          </cell>
          <cell r="I918">
            <v>-1514817899</v>
          </cell>
        </row>
        <row r="919">
          <cell r="D919" t="str">
            <v>22010156002</v>
          </cell>
          <cell r="E919" t="str">
            <v>Certific.Dep.Ahorro No Reajustables-Residentes Hasta 3 Aðos</v>
          </cell>
          <cell r="F919">
            <v>-305948767011</v>
          </cell>
          <cell r="G919">
            <v>0</v>
          </cell>
          <cell r="H919">
            <v>0</v>
          </cell>
          <cell r="I919">
            <v>-305948767011</v>
          </cell>
        </row>
        <row r="920">
          <cell r="D920" t="str">
            <v>22010156002</v>
          </cell>
          <cell r="E920" t="str">
            <v>Certific.Dep.Ahorro No Reajustables-Residentes Mayor a 3 Aðo</v>
          </cell>
          <cell r="F920">
            <v>-299098301127</v>
          </cell>
          <cell r="G920">
            <v>0</v>
          </cell>
          <cell r="H920">
            <v>0</v>
          </cell>
          <cell r="I920">
            <v>-299098301127</v>
          </cell>
        </row>
        <row r="921">
          <cell r="D921" t="str">
            <v>22010236000</v>
          </cell>
          <cell r="E921" t="str">
            <v>Dep.a la Vista Combinadas con Cta.Cte.</v>
          </cell>
          <cell r="F921">
            <v>-26301643236</v>
          </cell>
          <cell r="G921">
            <v>-8129503.8799999999</v>
          </cell>
          <cell r="H921">
            <v>-59718766437</v>
          </cell>
          <cell r="I921">
            <v>-86020409673</v>
          </cell>
        </row>
        <row r="922">
          <cell r="D922" t="str">
            <v>22010236002</v>
          </cell>
          <cell r="E922" t="str">
            <v>Dep.a la Vista Combinadas con Cta.Cte. - Residente</v>
          </cell>
          <cell r="F922">
            <v>-26301643236</v>
          </cell>
          <cell r="G922">
            <v>-8129503.8799999999</v>
          </cell>
          <cell r="H922">
            <v>-59718766437</v>
          </cell>
          <cell r="I922">
            <v>-86020409673</v>
          </cell>
        </row>
        <row r="923">
          <cell r="D923" t="str">
            <v>22010236002</v>
          </cell>
          <cell r="E923" t="str">
            <v>Dep.a la Vista Combinadas con Cta.Cte. - Residente</v>
          </cell>
          <cell r="F923">
            <v>0</v>
          </cell>
          <cell r="G923">
            <v>-8129503.8799999999</v>
          </cell>
          <cell r="H923">
            <v>-59718766437</v>
          </cell>
          <cell r="I923">
            <v>-59718766437</v>
          </cell>
        </row>
        <row r="924">
          <cell r="D924" t="str">
            <v>22010236002</v>
          </cell>
          <cell r="E924" t="str">
            <v>Dep.a la Vista Combinadas con Cta.Cte. - Residente</v>
          </cell>
          <cell r="F924">
            <v>-26301643236</v>
          </cell>
          <cell r="G924">
            <v>0</v>
          </cell>
          <cell r="H924">
            <v>0</v>
          </cell>
          <cell r="I924">
            <v>-26301643236</v>
          </cell>
        </row>
        <row r="925">
          <cell r="D925" t="str">
            <v>22020000000</v>
          </cell>
          <cell r="E925" t="str">
            <v>Otras Obligaciones por Intermediacion Financiera</v>
          </cell>
          <cell r="F925">
            <v>-317718135</v>
          </cell>
          <cell r="G925">
            <v>0</v>
          </cell>
          <cell r="H925">
            <v>0</v>
          </cell>
          <cell r="I925">
            <v>-317718135</v>
          </cell>
        </row>
        <row r="926">
          <cell r="D926" t="str">
            <v>22020174000</v>
          </cell>
          <cell r="E926" t="str">
            <v>Obligaciones con Establecimientos Adheridos Al Sistema de Ta</v>
          </cell>
          <cell r="F926">
            <v>-317718135</v>
          </cell>
          <cell r="G926">
            <v>0</v>
          </cell>
          <cell r="H926">
            <v>0</v>
          </cell>
          <cell r="I926">
            <v>-317718135</v>
          </cell>
        </row>
        <row r="927">
          <cell r="D927" t="str">
            <v>22020174002</v>
          </cell>
          <cell r="E927" t="str">
            <v>Residentes</v>
          </cell>
          <cell r="F927">
            <v>-317718135</v>
          </cell>
          <cell r="G927">
            <v>0</v>
          </cell>
          <cell r="H927">
            <v>0</v>
          </cell>
          <cell r="I927">
            <v>-317718135</v>
          </cell>
        </row>
        <row r="928">
          <cell r="D928" t="str">
            <v>22020174002</v>
          </cell>
          <cell r="E928" t="str">
            <v>Residentes</v>
          </cell>
          <cell r="F928">
            <v>-317718135</v>
          </cell>
          <cell r="G928">
            <v>0</v>
          </cell>
          <cell r="H928">
            <v>0</v>
          </cell>
          <cell r="I928">
            <v>-317718135</v>
          </cell>
        </row>
        <row r="929">
          <cell r="D929" t="str">
            <v>22020174002</v>
          </cell>
          <cell r="E929" t="str">
            <v>Residentes</v>
          </cell>
          <cell r="F929">
            <v>-317718135</v>
          </cell>
          <cell r="G929">
            <v>0</v>
          </cell>
          <cell r="H929">
            <v>0</v>
          </cell>
          <cell r="I929">
            <v>-317718135</v>
          </cell>
        </row>
        <row r="930">
          <cell r="D930" t="str">
            <v>22030000000</v>
          </cell>
          <cell r="E930" t="str">
            <v>Operaciones a Liquidar</v>
          </cell>
          <cell r="F930">
            <v>-33149210059</v>
          </cell>
          <cell r="G930">
            <v>0</v>
          </cell>
          <cell r="H930">
            <v>0</v>
          </cell>
          <cell r="I930">
            <v>-33149210059</v>
          </cell>
        </row>
        <row r="931">
          <cell r="D931" t="str">
            <v>22030188000</v>
          </cell>
          <cell r="E931" t="str">
            <v>Acreedores por Valores Comprados con Venta Futura</v>
          </cell>
          <cell r="F931">
            <v>-33149210059</v>
          </cell>
          <cell r="G931">
            <v>0</v>
          </cell>
          <cell r="H931">
            <v>0</v>
          </cell>
          <cell r="I931">
            <v>-33149210059</v>
          </cell>
        </row>
        <row r="932">
          <cell r="D932" t="str">
            <v>22030188004</v>
          </cell>
          <cell r="E932" t="str">
            <v>Otros Valores</v>
          </cell>
          <cell r="F932">
            <v>-33149210059</v>
          </cell>
          <cell r="G932">
            <v>0</v>
          </cell>
          <cell r="H932">
            <v>0</v>
          </cell>
          <cell r="I932">
            <v>-33149210059</v>
          </cell>
        </row>
        <row r="933">
          <cell r="D933" t="str">
            <v>22030188004</v>
          </cell>
          <cell r="E933" t="str">
            <v>Otros Valores</v>
          </cell>
          <cell r="F933">
            <v>-33149210059</v>
          </cell>
          <cell r="G933">
            <v>0</v>
          </cell>
          <cell r="H933">
            <v>0</v>
          </cell>
          <cell r="I933">
            <v>-33149210059</v>
          </cell>
        </row>
        <row r="934">
          <cell r="D934" t="str">
            <v>22040000000</v>
          </cell>
          <cell r="E934" t="str">
            <v>Sector Publico</v>
          </cell>
          <cell r="F934">
            <v>-201155647737</v>
          </cell>
          <cell r="G934">
            <v>-10050000</v>
          </cell>
          <cell r="H934">
            <v>-73826596500</v>
          </cell>
          <cell r="I934">
            <v>-274982244237</v>
          </cell>
        </row>
        <row r="935">
          <cell r="D935" t="str">
            <v>22040290000</v>
          </cell>
          <cell r="E935" t="str">
            <v>Cuentas Corrientes</v>
          </cell>
          <cell r="F935">
            <v>-135497839</v>
          </cell>
          <cell r="G935">
            <v>0</v>
          </cell>
          <cell r="H935">
            <v>0</v>
          </cell>
          <cell r="I935">
            <v>-135497839</v>
          </cell>
        </row>
        <row r="936">
          <cell r="D936" t="str">
            <v>22040290006</v>
          </cell>
          <cell r="E936" t="str">
            <v>Seguridad Social</v>
          </cell>
          <cell r="F936">
            <v>-10000000</v>
          </cell>
          <cell r="G936">
            <v>0</v>
          </cell>
          <cell r="H936">
            <v>0</v>
          </cell>
          <cell r="I936">
            <v>-10000000</v>
          </cell>
        </row>
        <row r="937">
          <cell r="D937" t="str">
            <v>22040290006</v>
          </cell>
          <cell r="E937" t="str">
            <v>Seguridad Social</v>
          </cell>
          <cell r="F937">
            <v>-10000000</v>
          </cell>
          <cell r="G937">
            <v>0</v>
          </cell>
          <cell r="H937">
            <v>0</v>
          </cell>
          <cell r="I937">
            <v>-10000000</v>
          </cell>
        </row>
        <row r="938">
          <cell r="D938" t="str">
            <v>22040290008</v>
          </cell>
          <cell r="E938" t="str">
            <v>Municipalidades</v>
          </cell>
          <cell r="F938">
            <v>-24846236</v>
          </cell>
          <cell r="G938">
            <v>0</v>
          </cell>
          <cell r="H938">
            <v>0</v>
          </cell>
          <cell r="I938">
            <v>-24846236</v>
          </cell>
        </row>
        <row r="939">
          <cell r="D939" t="str">
            <v>22040290008</v>
          </cell>
          <cell r="E939" t="str">
            <v>Municipalidades</v>
          </cell>
          <cell r="F939">
            <v>-24846236</v>
          </cell>
          <cell r="G939">
            <v>0</v>
          </cell>
          <cell r="H939">
            <v>0</v>
          </cell>
          <cell r="I939">
            <v>-24846236</v>
          </cell>
        </row>
        <row r="940">
          <cell r="D940" t="str">
            <v>22040290010</v>
          </cell>
          <cell r="E940" t="str">
            <v>Empresas Publicas</v>
          </cell>
          <cell r="F940">
            <v>-100651603</v>
          </cell>
          <cell r="G940">
            <v>0</v>
          </cell>
          <cell r="H940">
            <v>0</v>
          </cell>
          <cell r="I940">
            <v>-100651603</v>
          </cell>
        </row>
        <row r="941">
          <cell r="D941" t="str">
            <v>22040290010</v>
          </cell>
          <cell r="E941" t="str">
            <v>Empresas Publicas</v>
          </cell>
          <cell r="F941">
            <v>-100651603</v>
          </cell>
          <cell r="G941">
            <v>0</v>
          </cell>
          <cell r="H941">
            <v>0</v>
          </cell>
          <cell r="I941">
            <v>-100651603</v>
          </cell>
        </row>
        <row r="942">
          <cell r="D942" t="str">
            <v>22040292000</v>
          </cell>
          <cell r="E942" t="str">
            <v>Depositos a la Vista</v>
          </cell>
          <cell r="F942">
            <v>-20149898</v>
          </cell>
          <cell r="G942">
            <v>0</v>
          </cell>
          <cell r="H942">
            <v>0</v>
          </cell>
          <cell r="I942">
            <v>-20149898</v>
          </cell>
        </row>
        <row r="943">
          <cell r="D943" t="str">
            <v>22040292006</v>
          </cell>
          <cell r="E943" t="str">
            <v>Seguridad Social</v>
          </cell>
          <cell r="F943">
            <v>-20149898</v>
          </cell>
          <cell r="G943">
            <v>0</v>
          </cell>
          <cell r="H943">
            <v>0</v>
          </cell>
          <cell r="I943">
            <v>-20149898</v>
          </cell>
        </row>
        <row r="944">
          <cell r="D944" t="str">
            <v>22040292006</v>
          </cell>
          <cell r="E944" t="str">
            <v>Seguridad Social</v>
          </cell>
          <cell r="F944">
            <v>-20149898</v>
          </cell>
          <cell r="G944">
            <v>0</v>
          </cell>
          <cell r="H944">
            <v>0</v>
          </cell>
          <cell r="I944">
            <v>-20149898</v>
          </cell>
        </row>
        <row r="945">
          <cell r="D945" t="str">
            <v>22040298000</v>
          </cell>
          <cell r="E945" t="str">
            <v>Certificados de Depositos No Reajustables</v>
          </cell>
          <cell r="F945">
            <v>-201000000000</v>
          </cell>
          <cell r="G945">
            <v>-10050000</v>
          </cell>
          <cell r="H945">
            <v>-73826596500</v>
          </cell>
          <cell r="I945">
            <v>-274826596500</v>
          </cell>
        </row>
        <row r="946">
          <cell r="D946" t="str">
            <v>22040298006</v>
          </cell>
          <cell r="E946" t="str">
            <v>Seguridad Social</v>
          </cell>
          <cell r="F946">
            <v>-201000000000</v>
          </cell>
          <cell r="G946">
            <v>-10050000</v>
          </cell>
          <cell r="H946">
            <v>-73826596500</v>
          </cell>
          <cell r="I946">
            <v>-274826596500</v>
          </cell>
        </row>
        <row r="947">
          <cell r="D947" t="str">
            <v>22040298006</v>
          </cell>
          <cell r="E947" t="str">
            <v>Seguridad Social</v>
          </cell>
          <cell r="F947">
            <v>0</v>
          </cell>
          <cell r="G947">
            <v>-1000000</v>
          </cell>
          <cell r="H947">
            <v>-7345930000</v>
          </cell>
          <cell r="I947">
            <v>-7345930000</v>
          </cell>
        </row>
        <row r="948">
          <cell r="D948" t="str">
            <v>22040298006</v>
          </cell>
          <cell r="E948" t="str">
            <v>Seguridad Social</v>
          </cell>
          <cell r="F948">
            <v>0</v>
          </cell>
          <cell r="G948">
            <v>-9050000</v>
          </cell>
          <cell r="H948">
            <v>-66480666500</v>
          </cell>
          <cell r="I948">
            <v>-66480666500</v>
          </cell>
        </row>
        <row r="949">
          <cell r="D949" t="str">
            <v>22040298006</v>
          </cell>
          <cell r="E949" t="str">
            <v>Seguridad Social</v>
          </cell>
          <cell r="F949">
            <v>-60000000000</v>
          </cell>
          <cell r="G949">
            <v>0</v>
          </cell>
          <cell r="H949">
            <v>0</v>
          </cell>
          <cell r="I949">
            <v>-60000000000</v>
          </cell>
        </row>
        <row r="950">
          <cell r="D950" t="str">
            <v>22040298006</v>
          </cell>
          <cell r="E950" t="str">
            <v>Seguridad Social</v>
          </cell>
          <cell r="F950">
            <v>-141000000000</v>
          </cell>
          <cell r="G950">
            <v>0</v>
          </cell>
          <cell r="H950">
            <v>0</v>
          </cell>
          <cell r="I950">
            <v>-141000000000</v>
          </cell>
        </row>
        <row r="951">
          <cell r="D951" t="str">
            <v>22060000000</v>
          </cell>
          <cell r="E951" t="str">
            <v>Obligaciones O Debentures y Bonos Emitidos en Circulacion</v>
          </cell>
          <cell r="F951">
            <v>-25000000000</v>
          </cell>
          <cell r="G951">
            <v>0</v>
          </cell>
          <cell r="H951">
            <v>0</v>
          </cell>
          <cell r="I951">
            <v>-25000000000</v>
          </cell>
        </row>
        <row r="952">
          <cell r="D952" t="str">
            <v>22060266000</v>
          </cell>
          <cell r="E952" t="str">
            <v>Obligaciones de Pago Subordinado - No Reajustables</v>
          </cell>
          <cell r="F952">
            <v>-25000000000</v>
          </cell>
          <cell r="G952">
            <v>0</v>
          </cell>
          <cell r="H952">
            <v>0</v>
          </cell>
          <cell r="I952">
            <v>-25000000000</v>
          </cell>
        </row>
        <row r="953">
          <cell r="D953" t="str">
            <v>22060266001</v>
          </cell>
          <cell r="E953" t="str">
            <v>Obligaciones de Pago Subordinado - No Reajustables</v>
          </cell>
          <cell r="F953">
            <v>-25000000000</v>
          </cell>
          <cell r="G953">
            <v>0</v>
          </cell>
          <cell r="H953">
            <v>0</v>
          </cell>
          <cell r="I953">
            <v>-25000000000</v>
          </cell>
        </row>
        <row r="954">
          <cell r="D954" t="str">
            <v>22060266001</v>
          </cell>
          <cell r="E954" t="str">
            <v>Obligaciones de Pago Subordinado - No Reajustables</v>
          </cell>
          <cell r="F954">
            <v>-25000000000</v>
          </cell>
          <cell r="G954">
            <v>0</v>
          </cell>
          <cell r="H954">
            <v>0</v>
          </cell>
          <cell r="I954">
            <v>-25000000000</v>
          </cell>
        </row>
        <row r="955">
          <cell r="D955" t="str">
            <v>22060266001</v>
          </cell>
          <cell r="E955" t="str">
            <v>Bonos Subordinados - No Reajustables</v>
          </cell>
          <cell r="F955">
            <v>-25000000000</v>
          </cell>
          <cell r="G955">
            <v>0</v>
          </cell>
          <cell r="H955">
            <v>0</v>
          </cell>
          <cell r="I955">
            <v>-25000000000</v>
          </cell>
        </row>
        <row r="956">
          <cell r="D956" t="str">
            <v>22080000000</v>
          </cell>
          <cell r="E956" t="str">
            <v>Acreedores por Cargos Financieros Devengados</v>
          </cell>
          <cell r="F956">
            <v>-17709098516</v>
          </cell>
          <cell r="G956">
            <v>-1354225.06</v>
          </cell>
          <cell r="H956">
            <v>-9948042496</v>
          </cell>
          <cell r="I956">
            <v>-27657141012</v>
          </cell>
        </row>
        <row r="957">
          <cell r="D957" t="str">
            <v>22080224000</v>
          </cell>
          <cell r="E957" t="str">
            <v>Acreedores por Cargos Financieros Devengados-Depositos</v>
          </cell>
          <cell r="F957">
            <v>-14672117700</v>
          </cell>
          <cell r="G957">
            <v>-1263843.06</v>
          </cell>
          <cell r="H957">
            <v>-9284102651</v>
          </cell>
          <cell r="I957">
            <v>-23956220351</v>
          </cell>
        </row>
        <row r="958">
          <cell r="D958" t="str">
            <v>22080224082</v>
          </cell>
          <cell r="E958" t="str">
            <v>Cargos Financieros Documentados - Residentes</v>
          </cell>
          <cell r="F958">
            <v>-80776649294</v>
          </cell>
          <cell r="G958">
            <v>-5248033.01</v>
          </cell>
          <cell r="H958">
            <v>-38551683128</v>
          </cell>
          <cell r="I958">
            <v>-119328332422</v>
          </cell>
        </row>
        <row r="959">
          <cell r="D959" t="str">
            <v>22080224082</v>
          </cell>
          <cell r="E959" t="str">
            <v>Cargos Financieros Documentados - Residentes</v>
          </cell>
          <cell r="F959">
            <v>0</v>
          </cell>
          <cell r="G959">
            <v>-5695.89</v>
          </cell>
          <cell r="H959">
            <v>-41841609</v>
          </cell>
          <cell r="I959">
            <v>-41841609</v>
          </cell>
        </row>
        <row r="960">
          <cell r="D960" t="str">
            <v>22080224082</v>
          </cell>
          <cell r="E960" t="str">
            <v>Cargos Financieros Documentados - Residentes</v>
          </cell>
          <cell r="F960">
            <v>0</v>
          </cell>
          <cell r="G960">
            <v>-7310.19</v>
          </cell>
          <cell r="H960">
            <v>-53700144</v>
          </cell>
          <cell r="I960">
            <v>-53700144</v>
          </cell>
        </row>
        <row r="961">
          <cell r="D961" t="str">
            <v>22080224082</v>
          </cell>
          <cell r="E961" t="str">
            <v>Cargos Financieros Documentados - Residentes</v>
          </cell>
          <cell r="F961">
            <v>0</v>
          </cell>
          <cell r="G961">
            <v>-2146458.88</v>
          </cell>
          <cell r="H961">
            <v>-15767736680</v>
          </cell>
          <cell r="I961">
            <v>-15767736680</v>
          </cell>
        </row>
        <row r="962">
          <cell r="D962" t="str">
            <v>22080224082</v>
          </cell>
          <cell r="E962" t="str">
            <v>Cargos Financieros Documentados - Residentes</v>
          </cell>
          <cell r="F962">
            <v>0</v>
          </cell>
          <cell r="G962">
            <v>-3088568.05</v>
          </cell>
          <cell r="H962">
            <v>-22688404695</v>
          </cell>
          <cell r="I962">
            <v>-22688404695</v>
          </cell>
        </row>
        <row r="963">
          <cell r="D963" t="str">
            <v>22080224082</v>
          </cell>
          <cell r="E963" t="str">
            <v>Cargos Financieros Documentados - Residentes</v>
          </cell>
          <cell r="F963">
            <v>-80776649294</v>
          </cell>
          <cell r="G963">
            <v>0</v>
          </cell>
          <cell r="H963">
            <v>0</v>
          </cell>
          <cell r="I963">
            <v>-80776649294</v>
          </cell>
        </row>
        <row r="964">
          <cell r="D964" t="str">
            <v>22080224082</v>
          </cell>
          <cell r="E964" t="str">
            <v>Cargos Financieros Documentados - Residentes</v>
          </cell>
          <cell r="F964">
            <v>-63246575</v>
          </cell>
          <cell r="G964">
            <v>0</v>
          </cell>
          <cell r="H964">
            <v>0</v>
          </cell>
          <cell r="I964">
            <v>-63246575</v>
          </cell>
        </row>
        <row r="965">
          <cell r="D965" t="str">
            <v>22080224082</v>
          </cell>
          <cell r="E965" t="str">
            <v>Cargos Financieros Documentados - Residentes</v>
          </cell>
          <cell r="F965">
            <v>-32631317</v>
          </cell>
          <cell r="G965">
            <v>0</v>
          </cell>
          <cell r="H965">
            <v>0</v>
          </cell>
          <cell r="I965">
            <v>-32631317</v>
          </cell>
        </row>
        <row r="966">
          <cell r="D966" t="str">
            <v>22080224082</v>
          </cell>
          <cell r="E966" t="str">
            <v>Cargos Financieros Documentados - Residentes</v>
          </cell>
          <cell r="F966">
            <v>-30640968054</v>
          </cell>
          <cell r="G966">
            <v>0</v>
          </cell>
          <cell r="H966">
            <v>0</v>
          </cell>
          <cell r="I966">
            <v>-30640968054</v>
          </cell>
        </row>
        <row r="967">
          <cell r="D967" t="str">
            <v>22080224082</v>
          </cell>
          <cell r="E967" t="str">
            <v>Cargos Financieros Documentados - Residentes</v>
          </cell>
          <cell r="F967">
            <v>-50039803348</v>
          </cell>
          <cell r="G967">
            <v>0</v>
          </cell>
          <cell r="H967">
            <v>0</v>
          </cell>
          <cell r="I967">
            <v>-50039803348</v>
          </cell>
        </row>
        <row r="968">
          <cell r="D968" t="str">
            <v>22080224084</v>
          </cell>
          <cell r="E968" t="str">
            <v>Cargos Financieros No Documentados Devengados -Residentes</v>
          </cell>
          <cell r="F968">
            <v>-57</v>
          </cell>
          <cell r="G968">
            <v>-0.06</v>
          </cell>
          <cell r="H968">
            <v>-441</v>
          </cell>
          <cell r="I968">
            <v>-498</v>
          </cell>
        </row>
        <row r="969">
          <cell r="D969" t="str">
            <v>22080224084</v>
          </cell>
          <cell r="E969" t="str">
            <v>Cargos Financieros No Documentados Devengados -Residentes</v>
          </cell>
          <cell r="F969">
            <v>0</v>
          </cell>
          <cell r="G969">
            <v>-0.06</v>
          </cell>
          <cell r="H969">
            <v>-441</v>
          </cell>
          <cell r="I969">
            <v>-441</v>
          </cell>
        </row>
        <row r="970">
          <cell r="D970" t="str">
            <v>22080224084</v>
          </cell>
          <cell r="E970" t="str">
            <v>Cargos Financieros No Documentados Devengados -Res</v>
          </cell>
          <cell r="F970">
            <v>-57</v>
          </cell>
          <cell r="G970">
            <v>0</v>
          </cell>
          <cell r="H970">
            <v>0</v>
          </cell>
          <cell r="I970">
            <v>-57</v>
          </cell>
        </row>
        <row r="971">
          <cell r="D971" t="str">
            <v>22080224084</v>
          </cell>
          <cell r="E971" t="str">
            <v>Cargos Financieros No Documentados Devengados -Residentes</v>
          </cell>
          <cell r="F971">
            <v>-57</v>
          </cell>
          <cell r="G971">
            <v>0</v>
          </cell>
          <cell r="H971">
            <v>0</v>
          </cell>
          <cell r="I971">
            <v>-57</v>
          </cell>
        </row>
        <row r="972">
          <cell r="D972" t="str">
            <v>22080224092</v>
          </cell>
          <cell r="E972" t="str">
            <v>(Cargos Financieros Documentados a Devengar - Residentes)</v>
          </cell>
          <cell r="F972">
            <v>66104531651</v>
          </cell>
          <cell r="G972">
            <v>3984190.01</v>
          </cell>
          <cell r="H972">
            <v>29267580918</v>
          </cell>
          <cell r="I972">
            <v>95372112569</v>
          </cell>
        </row>
        <row r="973">
          <cell r="D973" t="str">
            <v>22080224092</v>
          </cell>
          <cell r="E973" t="str">
            <v>(Cargos Financieros Documentados a Devengar - Residentes)</v>
          </cell>
          <cell r="F973">
            <v>0</v>
          </cell>
          <cell r="G973">
            <v>3878.89</v>
          </cell>
          <cell r="H973">
            <v>28494055</v>
          </cell>
          <cell r="I973">
            <v>28494055</v>
          </cell>
        </row>
        <row r="974">
          <cell r="D974" t="str">
            <v>22080224092</v>
          </cell>
          <cell r="E974" t="str">
            <v>(Cargos Financieros Documentados a Devengar - Residentes)</v>
          </cell>
          <cell r="F974">
            <v>0</v>
          </cell>
          <cell r="G974">
            <v>2421.19</v>
          </cell>
          <cell r="H974">
            <v>17785892</v>
          </cell>
          <cell r="I974">
            <v>17785892</v>
          </cell>
        </row>
        <row r="975">
          <cell r="D975" t="str">
            <v>22080224092</v>
          </cell>
          <cell r="E975" t="str">
            <v>(Cargos Financieros Documentados a Devengar - Residentes)</v>
          </cell>
          <cell r="F975">
            <v>0</v>
          </cell>
          <cell r="G975">
            <v>1287346.8799999999</v>
          </cell>
          <cell r="H975">
            <v>9456760064</v>
          </cell>
          <cell r="I975">
            <v>9456760064</v>
          </cell>
        </row>
        <row r="976">
          <cell r="D976" t="str">
            <v>22080224092</v>
          </cell>
          <cell r="E976" t="str">
            <v>(Cargos Financieros Documentados a Devengar - Residentes)</v>
          </cell>
          <cell r="F976">
            <v>0</v>
          </cell>
          <cell r="G976">
            <v>2690543.05</v>
          </cell>
          <cell r="H976">
            <v>19764540907</v>
          </cell>
          <cell r="I976">
            <v>19764540907</v>
          </cell>
        </row>
        <row r="977">
          <cell r="D977" t="str">
            <v>22080224092</v>
          </cell>
          <cell r="E977" t="str">
            <v>(Cargos Financieros Documentados a Devengar - Residentes)</v>
          </cell>
          <cell r="F977">
            <v>66104531651</v>
          </cell>
          <cell r="G977">
            <v>0</v>
          </cell>
          <cell r="H977">
            <v>0</v>
          </cell>
          <cell r="I977">
            <v>66104531651</v>
          </cell>
        </row>
        <row r="978">
          <cell r="D978" t="str">
            <v>22080224092</v>
          </cell>
          <cell r="E978" t="str">
            <v>(Cargos Financieros Documentados a Devengar - Residentes)</v>
          </cell>
          <cell r="F978">
            <v>59732877</v>
          </cell>
          <cell r="G978">
            <v>0</v>
          </cell>
          <cell r="H978">
            <v>0</v>
          </cell>
          <cell r="I978">
            <v>59732877</v>
          </cell>
        </row>
        <row r="979">
          <cell r="D979" t="str">
            <v>22080224092</v>
          </cell>
          <cell r="E979" t="str">
            <v>(Cargos Financieros Documentados a Devengar - Residentes)</v>
          </cell>
          <cell r="F979">
            <v>20384078</v>
          </cell>
          <cell r="G979">
            <v>0</v>
          </cell>
          <cell r="H979">
            <v>0</v>
          </cell>
          <cell r="I979">
            <v>20384078</v>
          </cell>
        </row>
        <row r="980">
          <cell r="D980" t="str">
            <v>22080224092</v>
          </cell>
          <cell r="E980" t="str">
            <v>(Cargos Financieros Documentados a Devengar - Residentes)</v>
          </cell>
          <cell r="F980">
            <v>22871483946</v>
          </cell>
          <cell r="G980">
            <v>0</v>
          </cell>
          <cell r="H980">
            <v>0</v>
          </cell>
          <cell r="I980">
            <v>22871483946</v>
          </cell>
        </row>
        <row r="981">
          <cell r="D981" t="str">
            <v>22080224092</v>
          </cell>
          <cell r="E981" t="str">
            <v>(Cargos Financieros Documentados a Devengar - Residentes)</v>
          </cell>
          <cell r="F981">
            <v>43152930750</v>
          </cell>
          <cell r="G981">
            <v>0</v>
          </cell>
          <cell r="H981">
            <v>0</v>
          </cell>
          <cell r="I981">
            <v>43152930750</v>
          </cell>
        </row>
        <row r="982">
          <cell r="D982" t="str">
            <v>22080230000</v>
          </cell>
          <cell r="E982" t="str">
            <v>Acreedores por Cargos Devengados - Sector Publico</v>
          </cell>
          <cell r="F982">
            <v>-2718487668</v>
          </cell>
          <cell r="G982">
            <v>-90382</v>
          </cell>
          <cell r="H982">
            <v>-663939845</v>
          </cell>
          <cell r="I982">
            <v>-3382427513</v>
          </cell>
        </row>
        <row r="983">
          <cell r="D983" t="str">
            <v>22080230082</v>
          </cell>
          <cell r="E983" t="str">
            <v>Cargos Financieros Documentados - Residentes</v>
          </cell>
          <cell r="F983">
            <v>-52798593435</v>
          </cell>
          <cell r="G983">
            <v>-1610674.51</v>
          </cell>
          <cell r="H983">
            <v>-11831902203</v>
          </cell>
          <cell r="I983">
            <v>-64630495638</v>
          </cell>
        </row>
        <row r="984">
          <cell r="D984" t="str">
            <v>22080230082</v>
          </cell>
          <cell r="E984" t="str">
            <v>Cargos Financieros Documentados - Residentes</v>
          </cell>
          <cell r="F984">
            <v>0</v>
          </cell>
          <cell r="G984">
            <v>-39671.22</v>
          </cell>
          <cell r="H984">
            <v>-291422005</v>
          </cell>
          <cell r="I984">
            <v>-291422005</v>
          </cell>
        </row>
        <row r="985">
          <cell r="D985" t="str">
            <v>22080230082</v>
          </cell>
          <cell r="E985" t="str">
            <v>Cargos Financieros Documentados - Residentes</v>
          </cell>
          <cell r="F985">
            <v>0</v>
          </cell>
          <cell r="G985">
            <v>-1571003.29</v>
          </cell>
          <cell r="H985">
            <v>-11540480198</v>
          </cell>
          <cell r="I985">
            <v>-11540480198</v>
          </cell>
        </row>
        <row r="986">
          <cell r="D986" t="str">
            <v>22080230082</v>
          </cell>
          <cell r="E986" t="str">
            <v>Cargos Financieros Documentados - Residentes</v>
          </cell>
          <cell r="F986">
            <v>-52798593435</v>
          </cell>
          <cell r="G986">
            <v>0</v>
          </cell>
          <cell r="H986">
            <v>0</v>
          </cell>
          <cell r="I986">
            <v>-52798593435</v>
          </cell>
        </row>
        <row r="987">
          <cell r="D987" t="str">
            <v>22080230082</v>
          </cell>
          <cell r="E987" t="str">
            <v>Cargos Financieros Documentados - Residentes</v>
          </cell>
          <cell r="F987">
            <v>-7176394522</v>
          </cell>
          <cell r="G987">
            <v>0</v>
          </cell>
          <cell r="H987">
            <v>0</v>
          </cell>
          <cell r="I987">
            <v>-7176394522</v>
          </cell>
        </row>
        <row r="988">
          <cell r="D988" t="str">
            <v>22080230082</v>
          </cell>
          <cell r="E988" t="str">
            <v>Cargos Financieros Documentados - Residentes</v>
          </cell>
          <cell r="F988">
            <v>-45622198913</v>
          </cell>
          <cell r="G988">
            <v>0</v>
          </cell>
          <cell r="H988">
            <v>0</v>
          </cell>
          <cell r="I988">
            <v>-45622198913</v>
          </cell>
        </row>
        <row r="989">
          <cell r="D989" t="str">
            <v>22080230092</v>
          </cell>
          <cell r="E989" t="str">
            <v>(Cargos Financieros Documentados a Devengar - Residentes)</v>
          </cell>
          <cell r="F989">
            <v>50080105767</v>
          </cell>
          <cell r="G989">
            <v>1520292.51</v>
          </cell>
          <cell r="H989">
            <v>11167962358</v>
          </cell>
          <cell r="I989">
            <v>61248068125</v>
          </cell>
        </row>
        <row r="990">
          <cell r="D990" t="str">
            <v>22080230092</v>
          </cell>
          <cell r="E990" t="str">
            <v>(Cargos Financieros Documentados a Devengar - Residentes)</v>
          </cell>
          <cell r="F990">
            <v>0</v>
          </cell>
          <cell r="G990">
            <v>31671.22</v>
          </cell>
          <cell r="H990">
            <v>232654565</v>
          </cell>
          <cell r="I990">
            <v>232654565</v>
          </cell>
        </row>
        <row r="991">
          <cell r="D991" t="str">
            <v>22080230092</v>
          </cell>
          <cell r="E991" t="str">
            <v>(Cargos Financieros Documentados a Devengar - Residentes)</v>
          </cell>
          <cell r="F991">
            <v>0</v>
          </cell>
          <cell r="G991">
            <v>1488621.29</v>
          </cell>
          <cell r="H991">
            <v>10935307793</v>
          </cell>
          <cell r="I991">
            <v>10935307793</v>
          </cell>
        </row>
        <row r="992">
          <cell r="D992" t="str">
            <v>22080230092</v>
          </cell>
          <cell r="E992" t="str">
            <v>(Cargos Financieros Documentados a Devengar - Residentes)</v>
          </cell>
          <cell r="F992">
            <v>50080105767</v>
          </cell>
          <cell r="G992">
            <v>0</v>
          </cell>
          <cell r="H992">
            <v>0</v>
          </cell>
          <cell r="I992">
            <v>50080105767</v>
          </cell>
        </row>
        <row r="993">
          <cell r="D993" t="str">
            <v>22080230092</v>
          </cell>
          <cell r="E993" t="str">
            <v>(Cargos Financieros Documentados a Devengar - Residentes)</v>
          </cell>
          <cell r="F993">
            <v>6409063017</v>
          </cell>
          <cell r="G993">
            <v>0</v>
          </cell>
          <cell r="H993">
            <v>0</v>
          </cell>
          <cell r="I993">
            <v>6409063017</v>
          </cell>
        </row>
        <row r="994">
          <cell r="D994" t="str">
            <v>22080230092</v>
          </cell>
          <cell r="E994" t="str">
            <v>(Cargos Financieros Documentados a Devengar - Residentes)</v>
          </cell>
          <cell r="F994">
            <v>43671042750</v>
          </cell>
          <cell r="G994">
            <v>0</v>
          </cell>
          <cell r="H994">
            <v>0</v>
          </cell>
          <cell r="I994">
            <v>43671042750</v>
          </cell>
        </row>
        <row r="995">
          <cell r="D995" t="str">
            <v>22080234000</v>
          </cell>
          <cell r="E995" t="str">
            <v>Acreedores por Cargos Devengados - Obligaciones Emitidas en</v>
          </cell>
          <cell r="F995">
            <v>-318493148</v>
          </cell>
          <cell r="G995">
            <v>0</v>
          </cell>
          <cell r="H995">
            <v>0</v>
          </cell>
          <cell r="I995">
            <v>-318493148</v>
          </cell>
        </row>
        <row r="996">
          <cell r="D996" t="str">
            <v>22080234082</v>
          </cell>
          <cell r="E996" t="str">
            <v>Cargos Financieros Documentados - Residentes</v>
          </cell>
          <cell r="F996">
            <v>-7771232873</v>
          </cell>
          <cell r="G996">
            <v>0</v>
          </cell>
          <cell r="H996">
            <v>0</v>
          </cell>
          <cell r="I996">
            <v>-7771232873</v>
          </cell>
        </row>
        <row r="997">
          <cell r="D997" t="str">
            <v>22080234082</v>
          </cell>
          <cell r="E997" t="str">
            <v>Cargos Financieros Documentados - Residentes</v>
          </cell>
          <cell r="F997">
            <v>-7771232873</v>
          </cell>
          <cell r="G997">
            <v>0</v>
          </cell>
          <cell r="H997">
            <v>0</v>
          </cell>
          <cell r="I997">
            <v>-7771232873</v>
          </cell>
        </row>
        <row r="998">
          <cell r="D998" t="str">
            <v>22080234082</v>
          </cell>
          <cell r="E998" t="str">
            <v>Cargos Financieros Documentados - Residentes</v>
          </cell>
          <cell r="F998">
            <v>-7771232873</v>
          </cell>
          <cell r="G998">
            <v>0</v>
          </cell>
          <cell r="H998">
            <v>0</v>
          </cell>
          <cell r="I998">
            <v>-7771232873</v>
          </cell>
        </row>
        <row r="999">
          <cell r="D999" t="str">
            <v>22080234092</v>
          </cell>
          <cell r="E999" t="str">
            <v>(Cargos Financieros Documentados a Devengar - Residentes)</v>
          </cell>
          <cell r="F999">
            <v>7452739725</v>
          </cell>
          <cell r="G999">
            <v>0</v>
          </cell>
          <cell r="H999">
            <v>0</v>
          </cell>
          <cell r="I999">
            <v>7452739725</v>
          </cell>
        </row>
        <row r="1000">
          <cell r="D1000" t="str">
            <v>22080234092</v>
          </cell>
          <cell r="E1000" t="str">
            <v>(Cargos Financieros Documentados a Devengar - Residentes)</v>
          </cell>
          <cell r="F1000">
            <v>7452739725</v>
          </cell>
          <cell r="G1000">
            <v>0</v>
          </cell>
          <cell r="H1000">
            <v>0</v>
          </cell>
          <cell r="I1000">
            <v>7452739725</v>
          </cell>
        </row>
        <row r="1001">
          <cell r="D1001" t="str">
            <v>22080234092</v>
          </cell>
          <cell r="E1001" t="str">
            <v>(Cargos Financieros Documentados a Devengar - Residentes)</v>
          </cell>
          <cell r="F1001">
            <v>7452739725</v>
          </cell>
          <cell r="G1001">
            <v>0</v>
          </cell>
          <cell r="H1001">
            <v>0</v>
          </cell>
          <cell r="I1001">
            <v>7452739725</v>
          </cell>
        </row>
        <row r="1002">
          <cell r="D1002" t="str">
            <v>24000000000</v>
          </cell>
          <cell r="E1002" t="str">
            <v>Obligaciones Diversas</v>
          </cell>
          <cell r="F1002">
            <v>-10957554816</v>
          </cell>
          <cell r="G1002">
            <v>-4072478.12</v>
          </cell>
          <cell r="H1002">
            <v>-29916139190</v>
          </cell>
          <cell r="I1002">
            <v>-40873694006</v>
          </cell>
        </row>
        <row r="1003">
          <cell r="D1003" t="str">
            <v>24010000000</v>
          </cell>
          <cell r="E1003" t="str">
            <v>Acreedores Fiscales</v>
          </cell>
          <cell r="F1003">
            <v>-3048002496</v>
          </cell>
          <cell r="G1003">
            <v>0</v>
          </cell>
          <cell r="H1003">
            <v>0</v>
          </cell>
          <cell r="I1003">
            <v>-3048002496</v>
          </cell>
        </row>
        <row r="1004">
          <cell r="D1004" t="str">
            <v>24010242000</v>
          </cell>
          <cell r="E1004" t="str">
            <v>Acreedores Fiscales - Retenciones a Terceros</v>
          </cell>
          <cell r="F1004">
            <v>-1109959860</v>
          </cell>
          <cell r="G1004">
            <v>0</v>
          </cell>
          <cell r="H1004">
            <v>0</v>
          </cell>
          <cell r="I1004">
            <v>-1109959860</v>
          </cell>
        </row>
        <row r="1005">
          <cell r="D1005" t="str">
            <v>24010242001</v>
          </cell>
          <cell r="E1005" t="str">
            <v>Acreedores Fiscales - Retenciones a Terceros</v>
          </cell>
          <cell r="F1005">
            <v>-1109959860</v>
          </cell>
          <cell r="G1005">
            <v>0</v>
          </cell>
          <cell r="H1005">
            <v>0</v>
          </cell>
          <cell r="I1005">
            <v>-1109959860</v>
          </cell>
        </row>
        <row r="1006">
          <cell r="D1006" t="str">
            <v>24010242001</v>
          </cell>
          <cell r="E1006" t="str">
            <v>Retencion Iva a Pagar - Internacional</v>
          </cell>
          <cell r="F1006">
            <v>-72003942</v>
          </cell>
          <cell r="G1006">
            <v>0</v>
          </cell>
          <cell r="H1006">
            <v>0</v>
          </cell>
          <cell r="I1006">
            <v>-72003942</v>
          </cell>
        </row>
        <row r="1007">
          <cell r="D1007" t="str">
            <v>24010242001</v>
          </cell>
          <cell r="E1007" t="str">
            <v>Retencion Imp. Al Valor Agregado - Iva</v>
          </cell>
          <cell r="F1007">
            <v>-829889735</v>
          </cell>
          <cell r="G1007">
            <v>0</v>
          </cell>
          <cell r="H1007">
            <v>0</v>
          </cell>
          <cell r="I1007">
            <v>-829889735</v>
          </cell>
        </row>
        <row r="1008">
          <cell r="D1008" t="str">
            <v>24010242001</v>
          </cell>
          <cell r="E1008" t="str">
            <v>Retencion  Impuesto a la Renta</v>
          </cell>
          <cell r="F1008">
            <v>-208066183</v>
          </cell>
          <cell r="G1008">
            <v>0</v>
          </cell>
          <cell r="H1008">
            <v>0</v>
          </cell>
          <cell r="I1008">
            <v>-208066183</v>
          </cell>
        </row>
        <row r="1009">
          <cell r="D1009" t="str">
            <v>24010244000</v>
          </cell>
          <cell r="E1009" t="str">
            <v>Acreedores Fiscales - Iva a Pagar</v>
          </cell>
          <cell r="F1009">
            <v>-1938042636</v>
          </cell>
          <cell r="G1009">
            <v>0</v>
          </cell>
          <cell r="H1009">
            <v>0</v>
          </cell>
          <cell r="I1009">
            <v>-1938042636</v>
          </cell>
        </row>
        <row r="1010">
          <cell r="D1010" t="str">
            <v>24010244001</v>
          </cell>
          <cell r="E1010" t="str">
            <v>Acreedores Fiscales - Iva a Pagar</v>
          </cell>
          <cell r="F1010">
            <v>-1938042636</v>
          </cell>
          <cell r="G1010">
            <v>0</v>
          </cell>
          <cell r="H1010">
            <v>0</v>
          </cell>
          <cell r="I1010">
            <v>-1938042636</v>
          </cell>
        </row>
        <row r="1011">
          <cell r="D1011" t="str">
            <v>24010244001</v>
          </cell>
          <cell r="E1011" t="str">
            <v>Acreedores Fiscales - Iva a Pagar</v>
          </cell>
          <cell r="F1011">
            <v>-1756237787</v>
          </cell>
          <cell r="G1011">
            <v>0</v>
          </cell>
          <cell r="H1011">
            <v>0</v>
          </cell>
          <cell r="I1011">
            <v>-1756237787</v>
          </cell>
        </row>
        <row r="1012">
          <cell r="D1012" t="str">
            <v>24010244001</v>
          </cell>
          <cell r="E1012" t="str">
            <v>Iva Débito 10% Notas de Creditos Recibidas</v>
          </cell>
          <cell r="F1012">
            <v>-11622762</v>
          </cell>
          <cell r="G1012">
            <v>0</v>
          </cell>
          <cell r="H1012">
            <v>0</v>
          </cell>
          <cell r="I1012">
            <v>-11622762</v>
          </cell>
        </row>
        <row r="1013">
          <cell r="D1013" t="str">
            <v>24010244001</v>
          </cell>
          <cell r="E1013" t="str">
            <v>Iva- Debito Fiscal 10% s/Tarj.Credit.</v>
          </cell>
          <cell r="F1013">
            <v>-170182087</v>
          </cell>
          <cell r="G1013">
            <v>0</v>
          </cell>
          <cell r="H1013">
            <v>0</v>
          </cell>
          <cell r="I1013">
            <v>-170182087</v>
          </cell>
        </row>
        <row r="1014">
          <cell r="D1014" t="str">
            <v>24020000000</v>
          </cell>
          <cell r="E1014" t="str">
            <v>Acreedores Sociales</v>
          </cell>
          <cell r="F1014">
            <v>-276510737</v>
          </cell>
          <cell r="G1014">
            <v>0</v>
          </cell>
          <cell r="H1014">
            <v>0</v>
          </cell>
          <cell r="I1014">
            <v>-276510737</v>
          </cell>
        </row>
        <row r="1015">
          <cell r="D1015" t="str">
            <v>24020250000</v>
          </cell>
          <cell r="E1015" t="str">
            <v>Acreedores Sociales - Retenciones a Terceros</v>
          </cell>
          <cell r="F1015">
            <v>-5497404</v>
          </cell>
          <cell r="G1015">
            <v>0</v>
          </cell>
          <cell r="H1015">
            <v>0</v>
          </cell>
          <cell r="I1015">
            <v>-5497404</v>
          </cell>
        </row>
        <row r="1016">
          <cell r="D1016" t="str">
            <v>24020250001</v>
          </cell>
          <cell r="E1016" t="str">
            <v>Acreedores Sociales - Retenciones a Terceros</v>
          </cell>
          <cell r="F1016">
            <v>-5497404</v>
          </cell>
          <cell r="G1016">
            <v>0</v>
          </cell>
          <cell r="H1016">
            <v>0</v>
          </cell>
          <cell r="I1016">
            <v>-5497404</v>
          </cell>
        </row>
        <row r="1017">
          <cell r="D1017" t="str">
            <v>24020250001</v>
          </cell>
          <cell r="E1017" t="str">
            <v>Aporte Caja Jub. Bancarios 11%</v>
          </cell>
          <cell r="F1017">
            <v>-5497404</v>
          </cell>
          <cell r="G1017">
            <v>0</v>
          </cell>
          <cell r="H1017">
            <v>0</v>
          </cell>
          <cell r="I1017">
            <v>-5497404</v>
          </cell>
        </row>
        <row r="1018">
          <cell r="D1018" t="str">
            <v>24020252000</v>
          </cell>
          <cell r="E1018" t="str">
            <v>Acreedores Sociales - a Cargo de la Empresa</v>
          </cell>
          <cell r="F1018">
            <v>-271013333</v>
          </cell>
          <cell r="G1018">
            <v>0</v>
          </cell>
          <cell r="H1018">
            <v>0</v>
          </cell>
          <cell r="I1018">
            <v>-271013333</v>
          </cell>
        </row>
        <row r="1019">
          <cell r="D1019" t="str">
            <v>24020252001</v>
          </cell>
          <cell r="E1019" t="str">
            <v>Acreedores Sociales - a Cargo de la Empresa</v>
          </cell>
          <cell r="F1019">
            <v>-271013333</v>
          </cell>
          <cell r="G1019">
            <v>0</v>
          </cell>
          <cell r="H1019">
            <v>0</v>
          </cell>
          <cell r="I1019">
            <v>-271013333</v>
          </cell>
        </row>
        <row r="1020">
          <cell r="D1020" t="str">
            <v>24020252001</v>
          </cell>
          <cell r="E1020" t="str">
            <v>Retencion Aporte Caja Bancaria</v>
          </cell>
          <cell r="F1020">
            <v>-153450000</v>
          </cell>
          <cell r="G1020">
            <v>0</v>
          </cell>
          <cell r="H1020">
            <v>0</v>
          </cell>
          <cell r="I1020">
            <v>-153450000</v>
          </cell>
        </row>
        <row r="1021">
          <cell r="D1021" t="str">
            <v>24020252001</v>
          </cell>
          <cell r="E1021" t="str">
            <v xml:space="preserve">Provision Fallo de Caja     </v>
          </cell>
          <cell r="F1021">
            <v>-117563333</v>
          </cell>
          <cell r="G1021">
            <v>0</v>
          </cell>
          <cell r="H1021">
            <v>0</v>
          </cell>
          <cell r="I1021">
            <v>-117563333</v>
          </cell>
        </row>
        <row r="1022">
          <cell r="D1022" t="str">
            <v>24040000000</v>
          </cell>
          <cell r="E1022" t="str">
            <v>Otras Obligaciones Diversas</v>
          </cell>
          <cell r="F1022">
            <v>-7633041583</v>
          </cell>
          <cell r="G1022">
            <v>-4072478.12</v>
          </cell>
          <cell r="H1022">
            <v>-29916139190</v>
          </cell>
          <cell r="I1022">
            <v>-37549180773</v>
          </cell>
        </row>
        <row r="1023">
          <cell r="D1023" t="str">
            <v>24040258000</v>
          </cell>
          <cell r="E1023" t="str">
            <v>Cuentas a Pagar</v>
          </cell>
          <cell r="F1023">
            <v>-5029850615</v>
          </cell>
          <cell r="G1023">
            <v>-25820.85</v>
          </cell>
          <cell r="H1023">
            <v>-189678156</v>
          </cell>
          <cell r="I1023">
            <v>-5219528771</v>
          </cell>
        </row>
        <row r="1024">
          <cell r="D1024" t="str">
            <v>24040258002</v>
          </cell>
          <cell r="E1024" t="str">
            <v>Residentes</v>
          </cell>
          <cell r="F1024">
            <v>-5029850615</v>
          </cell>
          <cell r="G1024">
            <v>-25820.85</v>
          </cell>
          <cell r="H1024">
            <v>-189678156</v>
          </cell>
          <cell r="I1024">
            <v>-5219528771</v>
          </cell>
        </row>
        <row r="1025">
          <cell r="D1025" t="str">
            <v>24040258002</v>
          </cell>
          <cell r="E1025" t="str">
            <v>Acreedores por Utilizacion de Tarjeta de Credito</v>
          </cell>
          <cell r="F1025">
            <v>-325763962</v>
          </cell>
          <cell r="G1025">
            <v>0</v>
          </cell>
          <cell r="H1025">
            <v>0</v>
          </cell>
          <cell r="I1025">
            <v>-325763962</v>
          </cell>
        </row>
        <row r="1026">
          <cell r="D1026" t="str">
            <v>24040258002</v>
          </cell>
          <cell r="E1026" t="str">
            <v>Tarjeta Visa Prepaga - Ctas a Pagar</v>
          </cell>
          <cell r="F1026">
            <v>-133508494</v>
          </cell>
          <cell r="G1026">
            <v>0</v>
          </cell>
          <cell r="H1026">
            <v>0</v>
          </cell>
          <cell r="I1026">
            <v>-133508494</v>
          </cell>
        </row>
        <row r="1027">
          <cell r="D1027" t="str">
            <v>24040258002</v>
          </cell>
          <cell r="E1027" t="str">
            <v>Tarjeta Gourmet Card - Interfisa</v>
          </cell>
          <cell r="F1027">
            <v>-63869536</v>
          </cell>
          <cell r="G1027">
            <v>0</v>
          </cell>
          <cell r="H1027">
            <v>0</v>
          </cell>
          <cell r="I1027">
            <v>-63869536</v>
          </cell>
        </row>
        <row r="1028">
          <cell r="D1028" t="str">
            <v>24040258002</v>
          </cell>
          <cell r="E1028" t="str">
            <v>Seguros a Pagar</v>
          </cell>
          <cell r="F1028">
            <v>-341965177</v>
          </cell>
          <cell r="G1028">
            <v>0</v>
          </cell>
          <cell r="H1028">
            <v>0</v>
          </cell>
          <cell r="I1028">
            <v>-341965177</v>
          </cell>
        </row>
        <row r="1029">
          <cell r="D1029" t="str">
            <v>24040258002</v>
          </cell>
          <cell r="E1029" t="str">
            <v>Honorarios Profesionales - Abogados y Escribanos</v>
          </cell>
          <cell r="F1029">
            <v>-20706287</v>
          </cell>
          <cell r="G1029">
            <v>0</v>
          </cell>
          <cell r="H1029">
            <v>0</v>
          </cell>
          <cell r="I1029">
            <v>-20706287</v>
          </cell>
        </row>
        <row r="1030">
          <cell r="D1030" t="str">
            <v>24040258002</v>
          </cell>
          <cell r="E1030" t="str">
            <v>Retencion Seg.Prestamo Tc Vida</v>
          </cell>
          <cell r="F1030">
            <v>0</v>
          </cell>
          <cell r="G1030">
            <v>-25820.85</v>
          </cell>
          <cell r="H1030">
            <v>-189678156</v>
          </cell>
          <cell r="I1030">
            <v>-189678156</v>
          </cell>
        </row>
        <row r="1031">
          <cell r="D1031" t="str">
            <v>24040258002</v>
          </cell>
          <cell r="E1031" t="str">
            <v>Retencion Seg.Prestamo Tc Vida</v>
          </cell>
          <cell r="F1031">
            <v>-1219810052</v>
          </cell>
          <cell r="G1031">
            <v>0</v>
          </cell>
          <cell r="H1031">
            <v>0</v>
          </cell>
          <cell r="I1031">
            <v>-1219810052</v>
          </cell>
        </row>
        <row r="1032">
          <cell r="D1032" t="str">
            <v>24040258002</v>
          </cell>
          <cell r="E1032" t="str">
            <v>Interfisa Club -Tc</v>
          </cell>
          <cell r="F1032">
            <v>-156498035</v>
          </cell>
          <cell r="G1032">
            <v>0</v>
          </cell>
          <cell r="H1032">
            <v>0</v>
          </cell>
          <cell r="I1032">
            <v>-156498035</v>
          </cell>
        </row>
        <row r="1033">
          <cell r="D1033" t="str">
            <v>24040258002</v>
          </cell>
          <cell r="E1033" t="str">
            <v>Comisiones a Pagar - Bandard</v>
          </cell>
          <cell r="F1033">
            <v>-2321928773</v>
          </cell>
          <cell r="G1033">
            <v>0</v>
          </cell>
          <cell r="H1033">
            <v>0</v>
          </cell>
          <cell r="I1033">
            <v>-2321928773</v>
          </cell>
        </row>
        <row r="1034">
          <cell r="D1034" t="str">
            <v>24040258002</v>
          </cell>
          <cell r="E1034" t="str">
            <v>Devolucion Tarjeta Visa</v>
          </cell>
          <cell r="F1034">
            <v>-20370189</v>
          </cell>
          <cell r="G1034">
            <v>0</v>
          </cell>
          <cell r="H1034">
            <v>0</v>
          </cell>
          <cell r="I1034">
            <v>-20370189</v>
          </cell>
        </row>
        <row r="1035">
          <cell r="D1035" t="str">
            <v>24040258002</v>
          </cell>
          <cell r="E1035" t="str">
            <v>Retencion Seguro Desempleo y Hospitalizacion</v>
          </cell>
          <cell r="F1035">
            <v>-261159771</v>
          </cell>
          <cell r="G1035">
            <v>0</v>
          </cell>
          <cell r="H1035">
            <v>0</v>
          </cell>
          <cell r="I1035">
            <v>-261159771</v>
          </cell>
        </row>
        <row r="1036">
          <cell r="D1036" t="str">
            <v>24040258002</v>
          </cell>
          <cell r="E1036" t="str">
            <v>Retencion Seguro Medico</v>
          </cell>
          <cell r="F1036">
            <v>-6432631</v>
          </cell>
          <cell r="G1036">
            <v>0</v>
          </cell>
          <cell r="H1036">
            <v>0</v>
          </cell>
          <cell r="I1036">
            <v>-6432631</v>
          </cell>
        </row>
        <row r="1037">
          <cell r="D1037" t="str">
            <v>24040258002</v>
          </cell>
          <cell r="E1037" t="str">
            <v>Sobrante Atm Gs</v>
          </cell>
          <cell r="F1037">
            <v>-157837708</v>
          </cell>
          <cell r="G1037">
            <v>0</v>
          </cell>
          <cell r="H1037">
            <v>0</v>
          </cell>
          <cell r="I1037">
            <v>-157837708</v>
          </cell>
        </row>
        <row r="1038">
          <cell r="D1038" t="str">
            <v>24040260000</v>
          </cell>
          <cell r="E1038" t="str">
            <v>Diversos</v>
          </cell>
          <cell r="F1038">
            <v>-2603190968</v>
          </cell>
          <cell r="G1038">
            <v>-4046657.27</v>
          </cell>
          <cell r="H1038">
            <v>-29726461034</v>
          </cell>
          <cell r="I1038">
            <v>-32329652002</v>
          </cell>
        </row>
        <row r="1039">
          <cell r="D1039" t="str">
            <v>24040260002</v>
          </cell>
          <cell r="E1039" t="str">
            <v>Residentes</v>
          </cell>
          <cell r="F1039">
            <v>-2603190968</v>
          </cell>
          <cell r="G1039">
            <v>-4046657.27</v>
          </cell>
          <cell r="H1039">
            <v>-29726461034</v>
          </cell>
          <cell r="I1039">
            <v>-32329652002</v>
          </cell>
        </row>
        <row r="1040">
          <cell r="D1040" t="str">
            <v>24040260002</v>
          </cell>
          <cell r="E1040" t="str">
            <v>Cheques de Gerencia Emitidos Me</v>
          </cell>
          <cell r="F1040">
            <v>0</v>
          </cell>
          <cell r="G1040">
            <v>-28147.3</v>
          </cell>
          <cell r="H1040">
            <v>-206768095</v>
          </cell>
          <cell r="I1040">
            <v>-206768095</v>
          </cell>
        </row>
        <row r="1041">
          <cell r="D1041" t="str">
            <v>24040260002</v>
          </cell>
          <cell r="E1041" t="str">
            <v>Cheques de Gerencia Emitidos Mn</v>
          </cell>
          <cell r="F1041">
            <v>-315735306</v>
          </cell>
          <cell r="G1041">
            <v>0</v>
          </cell>
          <cell r="H1041">
            <v>0</v>
          </cell>
          <cell r="I1041">
            <v>-315735306</v>
          </cell>
        </row>
        <row r="1042">
          <cell r="D1042" t="str">
            <v>24040260002</v>
          </cell>
          <cell r="E1042" t="str">
            <v>Pendiente de Cobros - Sobregiros</v>
          </cell>
          <cell r="F1042">
            <v>-44108207</v>
          </cell>
          <cell r="G1042">
            <v>0</v>
          </cell>
          <cell r="H1042">
            <v>0</v>
          </cell>
          <cell r="I1042">
            <v>-44108207</v>
          </cell>
        </row>
        <row r="1043">
          <cell r="D1043" t="str">
            <v>24040260002</v>
          </cell>
          <cell r="E1043" t="str">
            <v>Sobrante de Caja</v>
          </cell>
          <cell r="F1043">
            <v>0</v>
          </cell>
          <cell r="G1043">
            <v>-14.73</v>
          </cell>
          <cell r="H1043">
            <v>-108206</v>
          </cell>
          <cell r="I1043">
            <v>-108206</v>
          </cell>
        </row>
        <row r="1044">
          <cell r="D1044" t="str">
            <v>24040260002</v>
          </cell>
          <cell r="E1044" t="str">
            <v>Sobrante de Caja</v>
          </cell>
          <cell r="F1044">
            <v>-137229150</v>
          </cell>
          <cell r="G1044">
            <v>0</v>
          </cell>
          <cell r="H1044">
            <v>0</v>
          </cell>
          <cell r="I1044">
            <v>-137229150</v>
          </cell>
        </row>
        <row r="1045">
          <cell r="D1045" t="str">
            <v>24040260002</v>
          </cell>
          <cell r="E1045" t="str">
            <v>Multa 2% Ch. Devuelto por If a Pagar - Minist. Just. &amp; Trab</v>
          </cell>
          <cell r="F1045">
            <v>-787618</v>
          </cell>
          <cell r="G1045">
            <v>0</v>
          </cell>
          <cell r="H1045">
            <v>0</v>
          </cell>
          <cell r="I1045">
            <v>-787618</v>
          </cell>
        </row>
        <row r="1046">
          <cell r="D1046" t="str">
            <v>24040260002</v>
          </cell>
          <cell r="E1046" t="str">
            <v>Siniestro</v>
          </cell>
          <cell r="F1046">
            <v>-1755499</v>
          </cell>
          <cell r="G1046">
            <v>0</v>
          </cell>
          <cell r="H1046">
            <v>0</v>
          </cell>
          <cell r="I1046">
            <v>-1755499</v>
          </cell>
        </row>
        <row r="1047">
          <cell r="D1047" t="str">
            <v>24040260002</v>
          </cell>
          <cell r="E1047" t="str">
            <v>Pronet Cobros de Servicios</v>
          </cell>
          <cell r="F1047">
            <v>-2101147354</v>
          </cell>
          <cell r="G1047">
            <v>0</v>
          </cell>
          <cell r="H1047">
            <v>0</v>
          </cell>
          <cell r="I1047">
            <v>-2101147354</v>
          </cell>
        </row>
        <row r="1048">
          <cell r="D1048" t="str">
            <v>24040260002</v>
          </cell>
          <cell r="E1048" t="str">
            <v>Otras Cuentas Acreedoras Bank Notes</v>
          </cell>
          <cell r="F1048">
            <v>0</v>
          </cell>
          <cell r="G1048">
            <v>-20999918</v>
          </cell>
          <cell r="H1048">
            <v>-29519584733</v>
          </cell>
          <cell r="I1048">
            <v>-29519584733</v>
          </cell>
        </row>
        <row r="1049">
          <cell r="D1049" t="str">
            <v>24040260002</v>
          </cell>
          <cell r="E1049" t="str">
            <v>Cobro Prest. con Quita Cap. e Int. a Liq.</v>
          </cell>
          <cell r="F1049">
            <v>-1000000</v>
          </cell>
          <cell r="G1049">
            <v>0</v>
          </cell>
          <cell r="H1049">
            <v>0</v>
          </cell>
          <cell r="I1049">
            <v>-1000000</v>
          </cell>
        </row>
        <row r="1050">
          <cell r="D1050" t="str">
            <v>24040260002</v>
          </cell>
          <cell r="E1050" t="str">
            <v>Oper.a Cancelar en It - Manual - Gs</v>
          </cell>
          <cell r="F1050">
            <v>-1427834</v>
          </cell>
          <cell r="G1050">
            <v>0</v>
          </cell>
          <cell r="H1050">
            <v>0</v>
          </cell>
          <cell r="I1050">
            <v>-1427834</v>
          </cell>
        </row>
        <row r="1051">
          <cell r="D1051" t="str">
            <v>30000000000</v>
          </cell>
          <cell r="E1051" t="str">
            <v>Patrimonio</v>
          </cell>
          <cell r="F1051">
            <v>-275482674509</v>
          </cell>
          <cell r="G1051">
            <v>0</v>
          </cell>
          <cell r="H1051">
            <v>0</v>
          </cell>
          <cell r="I1051">
            <v>-275482674509</v>
          </cell>
        </row>
        <row r="1052">
          <cell r="D1052" t="str">
            <v>31000000000</v>
          </cell>
          <cell r="E1052" t="str">
            <v>Patrimonio</v>
          </cell>
          <cell r="F1052">
            <v>-275482674509</v>
          </cell>
          <cell r="G1052">
            <v>0</v>
          </cell>
          <cell r="H1052">
            <v>0</v>
          </cell>
          <cell r="I1052">
            <v>-275482674509</v>
          </cell>
        </row>
        <row r="1053">
          <cell r="D1053" t="str">
            <v>31010000000</v>
          </cell>
          <cell r="E1053" t="str">
            <v>Capital Social</v>
          </cell>
          <cell r="F1053">
            <v>-250000000000</v>
          </cell>
          <cell r="G1053">
            <v>0</v>
          </cell>
          <cell r="H1053">
            <v>0</v>
          </cell>
          <cell r="I1053">
            <v>-250000000000</v>
          </cell>
        </row>
        <row r="1054">
          <cell r="D1054" t="str">
            <v>31010400000</v>
          </cell>
          <cell r="E1054" t="str">
            <v>Capital Integrado</v>
          </cell>
          <cell r="F1054">
            <v>-248277471133</v>
          </cell>
          <cell r="G1054">
            <v>0</v>
          </cell>
          <cell r="H1054">
            <v>0</v>
          </cell>
          <cell r="I1054">
            <v>-248277471133</v>
          </cell>
        </row>
        <row r="1055">
          <cell r="D1055" t="str">
            <v>31010400001</v>
          </cell>
          <cell r="E1055" t="str">
            <v>Capital Integrado</v>
          </cell>
          <cell r="F1055">
            <v>-248277471133</v>
          </cell>
          <cell r="G1055">
            <v>0</v>
          </cell>
          <cell r="H1055">
            <v>0</v>
          </cell>
          <cell r="I1055">
            <v>-248277471133</v>
          </cell>
        </row>
        <row r="1056">
          <cell r="D1056" t="str">
            <v>31010400001</v>
          </cell>
          <cell r="E1056" t="str">
            <v>Capital Integrado</v>
          </cell>
          <cell r="F1056">
            <v>-248277471133</v>
          </cell>
          <cell r="G1056">
            <v>0</v>
          </cell>
          <cell r="H1056">
            <v>0</v>
          </cell>
          <cell r="I1056">
            <v>-248277471133</v>
          </cell>
        </row>
        <row r="1057">
          <cell r="D1057" t="str">
            <v>31010430000</v>
          </cell>
          <cell r="E1057" t="str">
            <v>Capital Secundario</v>
          </cell>
          <cell r="F1057">
            <v>-1722528867</v>
          </cell>
          <cell r="G1057">
            <v>0</v>
          </cell>
          <cell r="H1057">
            <v>0</v>
          </cell>
          <cell r="I1057">
            <v>-1722528867</v>
          </cell>
        </row>
        <row r="1058">
          <cell r="D1058" t="str">
            <v>31010430001</v>
          </cell>
          <cell r="E1058" t="str">
            <v>Capital Secundario</v>
          </cell>
          <cell r="F1058">
            <v>-1722528867</v>
          </cell>
          <cell r="G1058">
            <v>0</v>
          </cell>
          <cell r="H1058">
            <v>0</v>
          </cell>
          <cell r="I1058">
            <v>-1722528867</v>
          </cell>
        </row>
        <row r="1059">
          <cell r="D1059" t="str">
            <v>31010430001</v>
          </cell>
          <cell r="E1059" t="str">
            <v>Capital Secundario</v>
          </cell>
          <cell r="F1059">
            <v>-1722528867</v>
          </cell>
          <cell r="G1059">
            <v>0</v>
          </cell>
          <cell r="H1059">
            <v>0</v>
          </cell>
          <cell r="I1059">
            <v>-1722528867</v>
          </cell>
        </row>
        <row r="1060">
          <cell r="D1060" t="str">
            <v>31020000000</v>
          </cell>
          <cell r="E1060" t="str">
            <v>Aportes No Capitalizados</v>
          </cell>
          <cell r="F1060">
            <v>-1111200000</v>
          </cell>
          <cell r="G1060">
            <v>0</v>
          </cell>
          <cell r="H1060">
            <v>0</v>
          </cell>
          <cell r="I1060">
            <v>-1111200000</v>
          </cell>
        </row>
        <row r="1061">
          <cell r="D1061" t="str">
            <v>31020402000</v>
          </cell>
          <cell r="E1061" t="str">
            <v>Primas de Emision</v>
          </cell>
          <cell r="F1061">
            <v>-1111200000</v>
          </cell>
          <cell r="G1061">
            <v>0</v>
          </cell>
          <cell r="H1061">
            <v>0</v>
          </cell>
          <cell r="I1061">
            <v>-1111200000</v>
          </cell>
        </row>
        <row r="1062">
          <cell r="D1062" t="str">
            <v>31020402001</v>
          </cell>
          <cell r="E1062" t="str">
            <v>Primas de Emision</v>
          </cell>
          <cell r="F1062">
            <v>-1111200000</v>
          </cell>
          <cell r="G1062">
            <v>0</v>
          </cell>
          <cell r="H1062">
            <v>0</v>
          </cell>
          <cell r="I1062">
            <v>-1111200000</v>
          </cell>
        </row>
        <row r="1063">
          <cell r="D1063" t="str">
            <v>31020402001</v>
          </cell>
          <cell r="E1063" t="str">
            <v>Primas de Emision</v>
          </cell>
          <cell r="F1063">
            <v>-1111200000</v>
          </cell>
          <cell r="G1063">
            <v>0</v>
          </cell>
          <cell r="H1063">
            <v>0</v>
          </cell>
          <cell r="I1063">
            <v>-1111200000</v>
          </cell>
        </row>
        <row r="1064">
          <cell r="D1064" t="str">
            <v>31030000000</v>
          </cell>
          <cell r="E1064" t="str">
            <v>Ajustes Al Patrimonio</v>
          </cell>
          <cell r="F1064">
            <v>-12318955505</v>
          </cell>
          <cell r="G1064">
            <v>0</v>
          </cell>
          <cell r="H1064">
            <v>0</v>
          </cell>
          <cell r="I1064">
            <v>-12318955505</v>
          </cell>
        </row>
        <row r="1065">
          <cell r="D1065" t="str">
            <v>31030408000</v>
          </cell>
          <cell r="E1065" t="str">
            <v>Reservas de Revaluo</v>
          </cell>
          <cell r="F1065">
            <v>-12318955505</v>
          </cell>
          <cell r="G1065">
            <v>0</v>
          </cell>
          <cell r="H1065">
            <v>0</v>
          </cell>
          <cell r="I1065">
            <v>-12318955505</v>
          </cell>
        </row>
        <row r="1066">
          <cell r="D1066" t="str">
            <v>31030408001</v>
          </cell>
          <cell r="E1066" t="str">
            <v>Reservas de Revaluo</v>
          </cell>
          <cell r="F1066">
            <v>-12318955505</v>
          </cell>
          <cell r="G1066">
            <v>0</v>
          </cell>
          <cell r="H1066">
            <v>0</v>
          </cell>
          <cell r="I1066">
            <v>-12318955505</v>
          </cell>
        </row>
        <row r="1067">
          <cell r="D1067" t="str">
            <v>31030408001</v>
          </cell>
          <cell r="E1067" t="str">
            <v>Reservas de Revaluo</v>
          </cell>
          <cell r="F1067">
            <v>-12318955505</v>
          </cell>
          <cell r="G1067">
            <v>0</v>
          </cell>
          <cell r="H1067">
            <v>0</v>
          </cell>
          <cell r="I1067">
            <v>-12318955505</v>
          </cell>
        </row>
        <row r="1068">
          <cell r="D1068" t="str">
            <v>31040000000</v>
          </cell>
          <cell r="E1068" t="str">
            <v>Reservas</v>
          </cell>
          <cell r="F1068">
            <v>-7976745393</v>
          </cell>
          <cell r="G1068">
            <v>0</v>
          </cell>
          <cell r="H1068">
            <v>0</v>
          </cell>
          <cell r="I1068">
            <v>-7976745393</v>
          </cell>
        </row>
        <row r="1069">
          <cell r="D1069" t="str">
            <v>31040424000</v>
          </cell>
          <cell r="E1069" t="str">
            <v>Reservas Legal</v>
          </cell>
          <cell r="F1069">
            <v>-7976745393</v>
          </cell>
          <cell r="G1069">
            <v>0</v>
          </cell>
          <cell r="H1069">
            <v>0</v>
          </cell>
          <cell r="I1069">
            <v>-7976745393</v>
          </cell>
        </row>
        <row r="1070">
          <cell r="D1070" t="str">
            <v>31040424001</v>
          </cell>
          <cell r="E1070" t="str">
            <v>Reservas Legal</v>
          </cell>
          <cell r="F1070">
            <v>-7976745393</v>
          </cell>
          <cell r="G1070">
            <v>0</v>
          </cell>
          <cell r="H1070">
            <v>0</v>
          </cell>
          <cell r="I1070">
            <v>-7976745393</v>
          </cell>
        </row>
        <row r="1071">
          <cell r="D1071" t="str">
            <v>31040424001</v>
          </cell>
          <cell r="E1071" t="str">
            <v>Reservas Legal</v>
          </cell>
          <cell r="F1071">
            <v>-7976745393</v>
          </cell>
          <cell r="G1071">
            <v>0</v>
          </cell>
          <cell r="H1071">
            <v>0</v>
          </cell>
          <cell r="I1071">
            <v>-7976745393</v>
          </cell>
        </row>
        <row r="1072">
          <cell r="D1072" t="str">
            <v>31060000000</v>
          </cell>
          <cell r="E1072" t="str">
            <v>Resultados del Ejercicio</v>
          </cell>
          <cell r="F1072">
            <v>-4075773611</v>
          </cell>
          <cell r="G1072">
            <v>0</v>
          </cell>
          <cell r="H1072">
            <v>0</v>
          </cell>
          <cell r="I1072">
            <v>-4075773611</v>
          </cell>
        </row>
        <row r="1073">
          <cell r="D1073" t="str">
            <v>31060418000</v>
          </cell>
          <cell r="E1073" t="str">
            <v>Utilidades del Ejercicio</v>
          </cell>
          <cell r="F1073">
            <v>-4075773611</v>
          </cell>
          <cell r="G1073">
            <v>0</v>
          </cell>
          <cell r="H1073">
            <v>0</v>
          </cell>
          <cell r="I1073">
            <v>-4075773611</v>
          </cell>
        </row>
        <row r="1074">
          <cell r="D1074" t="str">
            <v>31060418001</v>
          </cell>
          <cell r="E1074" t="str">
            <v>Utilidades del Ejercicio</v>
          </cell>
          <cell r="F1074">
            <v>-4075773611</v>
          </cell>
          <cell r="G1074">
            <v>0</v>
          </cell>
          <cell r="H1074">
            <v>0</v>
          </cell>
          <cell r="I1074">
            <v>-4075773611</v>
          </cell>
        </row>
        <row r="1075">
          <cell r="D1075" t="str">
            <v>31060418001</v>
          </cell>
          <cell r="E1075" t="str">
            <v>Utilidades del Ejercicio</v>
          </cell>
          <cell r="F1075">
            <v>-4075773611</v>
          </cell>
          <cell r="G1075">
            <v>0</v>
          </cell>
          <cell r="H1075">
            <v>0</v>
          </cell>
          <cell r="I1075">
            <v>-4075773611</v>
          </cell>
        </row>
        <row r="1076">
          <cell r="D1076" t="str">
            <v>41000000000</v>
          </cell>
          <cell r="E1076" t="str">
            <v>Cuentas de Contingencia Deudoras</v>
          </cell>
          <cell r="F1076">
            <v>88527309005</v>
          </cell>
          <cell r="G1076">
            <v>766359.9</v>
          </cell>
          <cell r="H1076">
            <v>5629626181</v>
          </cell>
          <cell r="I1076">
            <v>94156935186</v>
          </cell>
        </row>
        <row r="1077">
          <cell r="D1077" t="str">
            <v>41010000000</v>
          </cell>
          <cell r="E1077" t="str">
            <v>Cuentas de Contingencia Deudoras</v>
          </cell>
          <cell r="F1077">
            <v>88527309005</v>
          </cell>
          <cell r="G1077">
            <v>766359.9</v>
          </cell>
          <cell r="H1077">
            <v>5629626181</v>
          </cell>
          <cell r="I1077">
            <v>94156935186</v>
          </cell>
        </row>
        <row r="1078">
          <cell r="D1078" t="str">
            <v>41010607000</v>
          </cell>
          <cell r="E1078" t="str">
            <v>Deudores por Garantias Otorgadas</v>
          </cell>
          <cell r="F1078">
            <v>12318120252</v>
          </cell>
          <cell r="G1078">
            <v>287000</v>
          </cell>
          <cell r="H1078">
            <v>2108281910</v>
          </cell>
          <cell r="I1078">
            <v>14426402162</v>
          </cell>
        </row>
        <row r="1079">
          <cell r="D1079" t="str">
            <v>41010607002</v>
          </cell>
          <cell r="E1079" t="str">
            <v>Deudores por Garantia Otorgadas</v>
          </cell>
          <cell r="F1079">
            <v>12318120252</v>
          </cell>
          <cell r="G1079">
            <v>287000</v>
          </cell>
          <cell r="H1079">
            <v>2108281910</v>
          </cell>
          <cell r="I1079">
            <v>14426402162</v>
          </cell>
        </row>
        <row r="1080">
          <cell r="D1080" t="str">
            <v>41010607002</v>
          </cell>
          <cell r="E1080" t="str">
            <v>Deudores por Garantia Otorgadas - Aval</v>
          </cell>
          <cell r="F1080">
            <v>0</v>
          </cell>
          <cell r="G1080">
            <v>287000</v>
          </cell>
          <cell r="H1080">
            <v>2108281910</v>
          </cell>
          <cell r="I1080">
            <v>2108281910</v>
          </cell>
        </row>
        <row r="1081">
          <cell r="D1081" t="str">
            <v>41010607002</v>
          </cell>
          <cell r="E1081" t="str">
            <v>Deudores por Garantia Otorgadas - Aval</v>
          </cell>
          <cell r="F1081">
            <v>12318120252</v>
          </cell>
          <cell r="G1081">
            <v>0</v>
          </cell>
          <cell r="H1081">
            <v>0</v>
          </cell>
          <cell r="I1081">
            <v>12318120252</v>
          </cell>
        </row>
        <row r="1082">
          <cell r="D1082" t="str">
            <v>41010615000</v>
          </cell>
          <cell r="E1082" t="str">
            <v>Creditos Acordados en Cuentas Corrientes</v>
          </cell>
          <cell r="F1082">
            <v>17385109127</v>
          </cell>
          <cell r="G1082">
            <v>479359.9</v>
          </cell>
          <cell r="H1082">
            <v>3521344271</v>
          </cell>
          <cell r="I1082">
            <v>20906453398</v>
          </cell>
        </row>
        <row r="1083">
          <cell r="D1083" t="str">
            <v>41010615002</v>
          </cell>
          <cell r="E1083" t="str">
            <v>Creditos Acordados en Cta Cte - Residentes</v>
          </cell>
          <cell r="F1083">
            <v>17385109127</v>
          </cell>
          <cell r="G1083">
            <v>479359.9</v>
          </cell>
          <cell r="H1083">
            <v>3521344271</v>
          </cell>
          <cell r="I1083">
            <v>20906453398</v>
          </cell>
        </row>
        <row r="1084">
          <cell r="D1084" t="str">
            <v>41010615002</v>
          </cell>
          <cell r="E1084" t="str">
            <v>Creditos Acordados en Cta Cte - Residentes</v>
          </cell>
          <cell r="F1084">
            <v>0</v>
          </cell>
          <cell r="G1084">
            <v>479359.9</v>
          </cell>
          <cell r="H1084">
            <v>3521344271</v>
          </cell>
          <cell r="I1084">
            <v>3521344271</v>
          </cell>
        </row>
        <row r="1085">
          <cell r="D1085" t="str">
            <v>41010615002</v>
          </cell>
          <cell r="E1085" t="str">
            <v>Creditos Acordados en Cta Cte - Residentes</v>
          </cell>
          <cell r="F1085">
            <v>17385109127</v>
          </cell>
          <cell r="G1085">
            <v>0</v>
          </cell>
          <cell r="H1085">
            <v>0</v>
          </cell>
          <cell r="I1085">
            <v>17385109127</v>
          </cell>
        </row>
        <row r="1086">
          <cell r="D1086" t="str">
            <v>41010617000</v>
          </cell>
          <cell r="E1086" t="str">
            <v>Prestamos a Utilizar Mediante Tarjeta de Credito</v>
          </cell>
          <cell r="F1086">
            <v>58824079626</v>
          </cell>
          <cell r="G1086">
            <v>0</v>
          </cell>
          <cell r="H1086">
            <v>0</v>
          </cell>
          <cell r="I1086">
            <v>58824079626</v>
          </cell>
        </row>
        <row r="1087">
          <cell r="D1087" t="str">
            <v>41010617002</v>
          </cell>
          <cell r="E1087" t="str">
            <v>Residentes</v>
          </cell>
          <cell r="F1087">
            <v>58824079626</v>
          </cell>
          <cell r="G1087">
            <v>0</v>
          </cell>
          <cell r="H1087">
            <v>0</v>
          </cell>
          <cell r="I1087">
            <v>58824079626</v>
          </cell>
        </row>
        <row r="1088">
          <cell r="D1088" t="str">
            <v>41010617002</v>
          </cell>
          <cell r="E1088" t="str">
            <v>Prestamos a Utilizar Mediante Tarjetas de Creditos</v>
          </cell>
          <cell r="F1088">
            <v>58824079626</v>
          </cell>
          <cell r="G1088">
            <v>0</v>
          </cell>
          <cell r="H1088">
            <v>0</v>
          </cell>
          <cell r="I1088">
            <v>58824079626</v>
          </cell>
        </row>
        <row r="1089">
          <cell r="D1089" t="str">
            <v>42000000000</v>
          </cell>
          <cell r="E1089" t="str">
            <v>Cuentas de Contingencia Acreedoras</v>
          </cell>
          <cell r="F1089">
            <v>-88527309005</v>
          </cell>
          <cell r="G1089">
            <v>-766359.9</v>
          </cell>
          <cell r="H1089">
            <v>-5629626181</v>
          </cell>
          <cell r="I1089">
            <v>-94156935186</v>
          </cell>
        </row>
        <row r="1090">
          <cell r="D1090" t="str">
            <v>42010000000</v>
          </cell>
          <cell r="E1090" t="str">
            <v>Cuentas de Contingencia Acreedoras</v>
          </cell>
          <cell r="F1090">
            <v>-88527309005</v>
          </cell>
          <cell r="G1090">
            <v>-766359.9</v>
          </cell>
          <cell r="H1090">
            <v>-5629626181</v>
          </cell>
          <cell r="I1090">
            <v>-94156935186</v>
          </cell>
        </row>
        <row r="1091">
          <cell r="D1091" t="str">
            <v>42010606000</v>
          </cell>
          <cell r="E1091" t="str">
            <v>Garantias Otorgadas</v>
          </cell>
          <cell r="F1091">
            <v>-12318120252</v>
          </cell>
          <cell r="G1091">
            <v>-287000</v>
          </cell>
          <cell r="H1091">
            <v>-2108281910</v>
          </cell>
          <cell r="I1091">
            <v>-14426402162</v>
          </cell>
        </row>
        <row r="1092">
          <cell r="D1092" t="str">
            <v>42010606002</v>
          </cell>
          <cell r="E1092" t="str">
            <v>Garantias Otorgadas</v>
          </cell>
          <cell r="F1092">
            <v>-12318120252</v>
          </cell>
          <cell r="G1092">
            <v>-287000</v>
          </cell>
          <cell r="H1092">
            <v>-2108281910</v>
          </cell>
          <cell r="I1092">
            <v>-14426402162</v>
          </cell>
        </row>
        <row r="1093">
          <cell r="D1093" t="str">
            <v>42010606002</v>
          </cell>
          <cell r="E1093" t="str">
            <v>Garantias Otorgadas - Aval</v>
          </cell>
          <cell r="F1093">
            <v>0</v>
          </cell>
          <cell r="G1093">
            <v>-287000</v>
          </cell>
          <cell r="H1093">
            <v>-2108281910</v>
          </cell>
          <cell r="I1093">
            <v>-2108281910</v>
          </cell>
        </row>
        <row r="1094">
          <cell r="D1094" t="str">
            <v>42010606002</v>
          </cell>
          <cell r="E1094" t="str">
            <v>Garantias Otorgadas - Aval</v>
          </cell>
          <cell r="F1094">
            <v>-12318120252</v>
          </cell>
          <cell r="G1094">
            <v>0</v>
          </cell>
          <cell r="H1094">
            <v>0</v>
          </cell>
          <cell r="I1094">
            <v>-12318120252</v>
          </cell>
        </row>
        <row r="1095">
          <cell r="D1095" t="str">
            <v>42010614000</v>
          </cell>
          <cell r="E1095" t="str">
            <v>Beneficiarios por Creditos Acordados en Cuentas Cor</v>
          </cell>
          <cell r="F1095">
            <v>-17385109127</v>
          </cell>
          <cell r="G1095">
            <v>-479359.9</v>
          </cell>
          <cell r="H1095">
            <v>-3521344271</v>
          </cell>
          <cell r="I1095">
            <v>-20906453398</v>
          </cell>
        </row>
        <row r="1096">
          <cell r="D1096" t="str">
            <v>42010614001</v>
          </cell>
          <cell r="E1096" t="str">
            <v>Beneficiarios por Creditos Acordados en Cuentas Co</v>
          </cell>
          <cell r="F1096">
            <v>-17385109127</v>
          </cell>
          <cell r="G1096">
            <v>-479359.9</v>
          </cell>
          <cell r="H1096">
            <v>-3521344271</v>
          </cell>
          <cell r="I1096">
            <v>-20906453398</v>
          </cell>
        </row>
        <row r="1097">
          <cell r="D1097" t="str">
            <v>42010614001</v>
          </cell>
          <cell r="E1097" t="str">
            <v>Beneficiarios por Creditos Acordados en Cuentas Corrientes</v>
          </cell>
          <cell r="F1097">
            <v>0</v>
          </cell>
          <cell r="G1097">
            <v>-479359.9</v>
          </cell>
          <cell r="H1097">
            <v>-3521344271</v>
          </cell>
          <cell r="I1097">
            <v>-3521344271</v>
          </cell>
        </row>
        <row r="1098">
          <cell r="D1098" t="str">
            <v>42010614001</v>
          </cell>
          <cell r="E1098" t="str">
            <v>Beneficiarios por Creditos Acordados en Cuentas Corrientes</v>
          </cell>
          <cell r="F1098">
            <v>-17385109127</v>
          </cell>
          <cell r="G1098">
            <v>0</v>
          </cell>
          <cell r="H1098">
            <v>0</v>
          </cell>
          <cell r="I1098">
            <v>-17385109127</v>
          </cell>
        </row>
        <row r="1099">
          <cell r="D1099" t="str">
            <v>42010616000</v>
          </cell>
          <cell r="E1099" t="str">
            <v>Beneficiarios por Prestamos a Utilizar Mediante Tar</v>
          </cell>
          <cell r="F1099">
            <v>-58824079626</v>
          </cell>
          <cell r="G1099">
            <v>0</v>
          </cell>
          <cell r="H1099">
            <v>0</v>
          </cell>
          <cell r="I1099">
            <v>-58824079626</v>
          </cell>
        </row>
        <row r="1100">
          <cell r="D1100" t="str">
            <v>42010616001</v>
          </cell>
          <cell r="E1100" t="str">
            <v>Beneficiarios por Prestamos a Utilizar Mediante Ta</v>
          </cell>
          <cell r="F1100">
            <v>-58824079626</v>
          </cell>
          <cell r="G1100">
            <v>0</v>
          </cell>
          <cell r="H1100">
            <v>0</v>
          </cell>
          <cell r="I1100">
            <v>-58824079626</v>
          </cell>
        </row>
        <row r="1101">
          <cell r="D1101" t="str">
            <v>42010616001</v>
          </cell>
          <cell r="E1101" t="str">
            <v>Contrac.Prestamos a Utilizar Mediante Tarjetas de Creditos</v>
          </cell>
          <cell r="F1101">
            <v>-58824079626</v>
          </cell>
          <cell r="G1101">
            <v>0</v>
          </cell>
          <cell r="H1101">
            <v>0</v>
          </cell>
          <cell r="I1101">
            <v>-58824079626</v>
          </cell>
        </row>
        <row r="1102">
          <cell r="D1102" t="str">
            <v>51000000000</v>
          </cell>
          <cell r="E1102" t="str">
            <v>Cuentas de Orden Deudoras</v>
          </cell>
          <cell r="F1102">
            <v>5348202602737</v>
          </cell>
          <cell r="G1102">
            <v>165564006.09999999</v>
          </cell>
          <cell r="H1102">
            <v>1216221599308</v>
          </cell>
          <cell r="I1102">
            <v>6564424202045</v>
          </cell>
        </row>
        <row r="1103">
          <cell r="D1103" t="str">
            <v>51010000000</v>
          </cell>
          <cell r="E1103" t="str">
            <v>Garantias Recibidas</v>
          </cell>
          <cell r="F1103">
            <v>5190708045663</v>
          </cell>
          <cell r="G1103">
            <v>157008582.56999999</v>
          </cell>
          <cell r="H1103">
            <v>1153374056937</v>
          </cell>
          <cell r="I1103">
            <v>6344082102600</v>
          </cell>
        </row>
        <row r="1104">
          <cell r="D1104" t="str">
            <v>51010651000</v>
          </cell>
          <cell r="E1104" t="str">
            <v>Garantias</v>
          </cell>
          <cell r="F1104">
            <v>289254215965</v>
          </cell>
          <cell r="G1104">
            <v>34912174.659999996</v>
          </cell>
          <cell r="H1104">
            <v>256462391178</v>
          </cell>
          <cell r="I1104">
            <v>545716607143</v>
          </cell>
        </row>
        <row r="1105">
          <cell r="D1105" t="str">
            <v>51010651002</v>
          </cell>
          <cell r="E1105" t="str">
            <v>Prendas s/ Certificado de Deposito Ahorro - Valor Computable</v>
          </cell>
          <cell r="F1105">
            <v>16450309939</v>
          </cell>
          <cell r="G1105">
            <v>584726.48</v>
          </cell>
          <cell r="H1105">
            <v>4295359790</v>
          </cell>
          <cell r="I1105">
            <v>20745669729</v>
          </cell>
        </row>
        <row r="1106">
          <cell r="D1106" t="str">
            <v>51010651002</v>
          </cell>
          <cell r="E1106" t="str">
            <v>Prendas s/ Certificado de Deposito Ahorro - Valor Computable</v>
          </cell>
          <cell r="F1106">
            <v>0</v>
          </cell>
          <cell r="G1106">
            <v>584726.48</v>
          </cell>
          <cell r="H1106">
            <v>4295359790</v>
          </cell>
          <cell r="I1106">
            <v>4295359790</v>
          </cell>
        </row>
        <row r="1107">
          <cell r="D1107" t="str">
            <v>51010651002</v>
          </cell>
          <cell r="E1107" t="str">
            <v>Prendas s/ Certificado de Deposito Ahorro - Valor Computable</v>
          </cell>
          <cell r="F1107">
            <v>16450309939</v>
          </cell>
          <cell r="G1107">
            <v>0</v>
          </cell>
          <cell r="H1107">
            <v>0</v>
          </cell>
          <cell r="I1107">
            <v>16450309939</v>
          </cell>
        </row>
        <row r="1108">
          <cell r="D1108" t="str">
            <v>51010651003</v>
          </cell>
          <cell r="E1108" t="str">
            <v>Cash Collateral - Valor Computable</v>
          </cell>
          <cell r="F1108">
            <v>11155461357</v>
          </cell>
          <cell r="G1108">
            <v>469802.77</v>
          </cell>
          <cell r="H1108">
            <v>3451138262</v>
          </cell>
          <cell r="I1108">
            <v>14606599619</v>
          </cell>
        </row>
        <row r="1109">
          <cell r="D1109" t="str">
            <v>51010651003</v>
          </cell>
          <cell r="E1109" t="str">
            <v>Cash Collateral - Valor Computable</v>
          </cell>
          <cell r="F1109">
            <v>0</v>
          </cell>
          <cell r="G1109">
            <v>469802.77</v>
          </cell>
          <cell r="H1109">
            <v>3451138262</v>
          </cell>
          <cell r="I1109">
            <v>3451138262</v>
          </cell>
        </row>
        <row r="1110">
          <cell r="D1110" t="str">
            <v>51010651003</v>
          </cell>
          <cell r="E1110" t="str">
            <v>Cash Collateral - Valor Computable</v>
          </cell>
          <cell r="F1110">
            <v>11155461357</v>
          </cell>
          <cell r="G1110">
            <v>0</v>
          </cell>
          <cell r="H1110">
            <v>0</v>
          </cell>
          <cell r="I1110">
            <v>11155461357</v>
          </cell>
        </row>
        <row r="1111">
          <cell r="D1111" t="str">
            <v>51010651006</v>
          </cell>
          <cell r="E1111" t="str">
            <v>Garantias Hipotecarias - Valor Computable</v>
          </cell>
          <cell r="F1111">
            <v>127760727479</v>
          </cell>
          <cell r="G1111">
            <v>10640243.43</v>
          </cell>
          <cell r="H1111">
            <v>78162483418</v>
          </cell>
          <cell r="I1111">
            <v>205923210897</v>
          </cell>
        </row>
        <row r="1112">
          <cell r="D1112" t="str">
            <v>51010651006</v>
          </cell>
          <cell r="E1112" t="str">
            <v>Garantias Hipotecarias - Valor Computable</v>
          </cell>
          <cell r="F1112">
            <v>0</v>
          </cell>
          <cell r="G1112">
            <v>10640243.43</v>
          </cell>
          <cell r="H1112">
            <v>78162483418</v>
          </cell>
          <cell r="I1112">
            <v>78162483418</v>
          </cell>
        </row>
        <row r="1113">
          <cell r="D1113" t="str">
            <v>51010651006</v>
          </cell>
          <cell r="E1113" t="str">
            <v>Garantias Hipotecarias - Valor Computable</v>
          </cell>
          <cell r="F1113">
            <v>127760727479</v>
          </cell>
          <cell r="G1113">
            <v>0</v>
          </cell>
          <cell r="H1113">
            <v>0</v>
          </cell>
          <cell r="I1113">
            <v>127760727479</v>
          </cell>
        </row>
        <row r="1114">
          <cell r="D1114" t="str">
            <v>51010651008</v>
          </cell>
          <cell r="E1114" t="str">
            <v>Prendas Sobre Automoviles y Maquinarias - Valor Computable</v>
          </cell>
          <cell r="F1114">
            <v>1168008291</v>
          </cell>
          <cell r="G1114">
            <v>746153.06</v>
          </cell>
          <cell r="H1114">
            <v>5481188148</v>
          </cell>
          <cell r="I1114">
            <v>6649196439</v>
          </cell>
        </row>
        <row r="1115">
          <cell r="D1115" t="str">
            <v>51010651008</v>
          </cell>
          <cell r="E1115" t="str">
            <v>Prendas Sobre Automoviles y Maquinarias - Valor Computable</v>
          </cell>
          <cell r="F1115">
            <v>0</v>
          </cell>
          <cell r="G1115">
            <v>746153.06</v>
          </cell>
          <cell r="H1115">
            <v>5481188148</v>
          </cell>
          <cell r="I1115">
            <v>5481188148</v>
          </cell>
        </row>
        <row r="1116">
          <cell r="D1116" t="str">
            <v>51010651008</v>
          </cell>
          <cell r="E1116" t="str">
            <v>Prendas Sobre Automoviles y Maquinarias - Valor Computable</v>
          </cell>
          <cell r="F1116">
            <v>1168008291</v>
          </cell>
          <cell r="G1116">
            <v>0</v>
          </cell>
          <cell r="H1116">
            <v>0</v>
          </cell>
          <cell r="I1116">
            <v>1168008291</v>
          </cell>
        </row>
        <row r="1117">
          <cell r="D1117" t="str">
            <v>51010651012</v>
          </cell>
          <cell r="E1117" t="str">
            <v>Warrants s/ Granos y Cereales - Valor Computable</v>
          </cell>
          <cell r="F1117">
            <v>36355808219</v>
          </cell>
          <cell r="G1117">
            <v>2794040</v>
          </cell>
          <cell r="H1117">
            <v>20524822257</v>
          </cell>
          <cell r="I1117">
            <v>56880630476</v>
          </cell>
        </row>
        <row r="1118">
          <cell r="D1118" t="str">
            <v>51010651012</v>
          </cell>
          <cell r="E1118" t="str">
            <v>Warrants s/ Granos y Cereales - Valor Computable</v>
          </cell>
          <cell r="F1118">
            <v>0</v>
          </cell>
          <cell r="G1118">
            <v>2794040</v>
          </cell>
          <cell r="H1118">
            <v>20524822257</v>
          </cell>
          <cell r="I1118">
            <v>20524822257</v>
          </cell>
        </row>
        <row r="1119">
          <cell r="D1119" t="str">
            <v>51010651012</v>
          </cell>
          <cell r="E1119" t="str">
            <v>Warrants s/ Granos y Cereales - Valor Computable</v>
          </cell>
          <cell r="F1119">
            <v>36355808219</v>
          </cell>
          <cell r="G1119">
            <v>0</v>
          </cell>
          <cell r="H1119">
            <v>0</v>
          </cell>
          <cell r="I1119">
            <v>36355808219</v>
          </cell>
        </row>
        <row r="1120">
          <cell r="D1120" t="str">
            <v>51010651015</v>
          </cell>
          <cell r="E1120" t="str">
            <v>Warrants - Valor No Computable</v>
          </cell>
          <cell r="F1120">
            <v>1329842030</v>
          </cell>
          <cell r="G1120">
            <v>333160</v>
          </cell>
          <cell r="H1120">
            <v>2447370038</v>
          </cell>
          <cell r="I1120">
            <v>3777212068</v>
          </cell>
        </row>
        <row r="1121">
          <cell r="D1121" t="str">
            <v>51010651015</v>
          </cell>
          <cell r="E1121" t="str">
            <v>Warrants - Valor No Computable</v>
          </cell>
          <cell r="F1121">
            <v>0</v>
          </cell>
          <cell r="G1121">
            <v>333160</v>
          </cell>
          <cell r="H1121">
            <v>2447370038</v>
          </cell>
          <cell r="I1121">
            <v>2447370038</v>
          </cell>
        </row>
        <row r="1122">
          <cell r="D1122" t="str">
            <v>51010651015</v>
          </cell>
          <cell r="E1122" t="str">
            <v>Warrants - Valor No Computable</v>
          </cell>
          <cell r="F1122">
            <v>1329842030</v>
          </cell>
          <cell r="G1122">
            <v>0</v>
          </cell>
          <cell r="H1122">
            <v>0</v>
          </cell>
          <cell r="I1122">
            <v>1329842030</v>
          </cell>
        </row>
        <row r="1123">
          <cell r="D1123" t="str">
            <v>51010651018</v>
          </cell>
          <cell r="E1123" t="str">
            <v>Garantias en Fideicomisos - Valor Computable</v>
          </cell>
          <cell r="F1123">
            <v>1441811700</v>
          </cell>
          <cell r="G1123">
            <v>11037553.470000001</v>
          </cell>
          <cell r="H1123">
            <v>81081095162</v>
          </cell>
          <cell r="I1123">
            <v>82522906862</v>
          </cell>
        </row>
        <row r="1124">
          <cell r="D1124" t="str">
            <v>51010651018</v>
          </cell>
          <cell r="E1124" t="str">
            <v>Garantias en Fideicomisos - Valor Computable</v>
          </cell>
          <cell r="F1124">
            <v>0</v>
          </cell>
          <cell r="G1124">
            <v>11037553.470000001</v>
          </cell>
          <cell r="H1124">
            <v>81081095162</v>
          </cell>
          <cell r="I1124">
            <v>81081095162</v>
          </cell>
        </row>
        <row r="1125">
          <cell r="D1125" t="str">
            <v>51010651018</v>
          </cell>
          <cell r="E1125" t="str">
            <v>Garantias en Fideicomisos - Valor Computable</v>
          </cell>
          <cell r="F1125">
            <v>1441811700</v>
          </cell>
          <cell r="G1125">
            <v>0</v>
          </cell>
          <cell r="H1125">
            <v>0</v>
          </cell>
          <cell r="I1125">
            <v>1441811700</v>
          </cell>
        </row>
        <row r="1126">
          <cell r="D1126" t="str">
            <v>51010651019</v>
          </cell>
          <cell r="E1126" t="str">
            <v>Garantias en Fideicomisos - Valor No Computable</v>
          </cell>
          <cell r="F1126">
            <v>15873978680</v>
          </cell>
          <cell r="G1126">
            <v>0</v>
          </cell>
          <cell r="H1126">
            <v>0</v>
          </cell>
          <cell r="I1126">
            <v>15873978680</v>
          </cell>
        </row>
        <row r="1127">
          <cell r="D1127" t="str">
            <v>51010651019</v>
          </cell>
          <cell r="E1127" t="str">
            <v>Garantias en Fideicomisos - Valor No Computable</v>
          </cell>
          <cell r="F1127">
            <v>15873978680</v>
          </cell>
          <cell r="G1127">
            <v>0</v>
          </cell>
          <cell r="H1127">
            <v>0</v>
          </cell>
          <cell r="I1127">
            <v>15873978680</v>
          </cell>
        </row>
        <row r="1128">
          <cell r="D1128" t="str">
            <v>51010651020</v>
          </cell>
          <cell r="E1128" t="str">
            <v>Otras Garantias en el Pais - Valor Computable</v>
          </cell>
          <cell r="F1128">
            <v>0</v>
          </cell>
          <cell r="G1128">
            <v>3315271.52</v>
          </cell>
          <cell r="H1128">
            <v>24353752500</v>
          </cell>
          <cell r="I1128">
            <v>24353752500</v>
          </cell>
        </row>
        <row r="1129">
          <cell r="D1129" t="str">
            <v>51010651020</v>
          </cell>
          <cell r="E1129" t="str">
            <v>Otras Garantias en el Pais - Reales Recib - Valor Computable</v>
          </cell>
          <cell r="F1129">
            <v>0</v>
          </cell>
          <cell r="G1129">
            <v>17325000</v>
          </cell>
          <cell r="H1129">
            <v>24353752500</v>
          </cell>
          <cell r="I1129">
            <v>24353752500</v>
          </cell>
        </row>
        <row r="1130">
          <cell r="D1130" t="str">
            <v>51010651021</v>
          </cell>
          <cell r="E1130" t="str">
            <v>Otras Garantias en el Pais - Valor No Computable</v>
          </cell>
          <cell r="F1130">
            <v>38005405786</v>
          </cell>
          <cell r="G1130">
            <v>4991223.93</v>
          </cell>
          <cell r="H1130">
            <v>36665181603</v>
          </cell>
          <cell r="I1130">
            <v>74670587389</v>
          </cell>
        </row>
        <row r="1131">
          <cell r="D1131" t="str">
            <v>51010651021</v>
          </cell>
          <cell r="E1131" t="str">
            <v>Otras Garantias en el Pais - Pagares - Valor No Computable</v>
          </cell>
          <cell r="F1131">
            <v>0</v>
          </cell>
          <cell r="G1131">
            <v>2273103.02</v>
          </cell>
          <cell r="H1131">
            <v>16698055666</v>
          </cell>
          <cell r="I1131">
            <v>16698055666</v>
          </cell>
        </row>
        <row r="1132">
          <cell r="D1132" t="str">
            <v>51010651021</v>
          </cell>
          <cell r="E1132" t="str">
            <v>Otras Garantias en el Pais - Pagares - Valor No Computable</v>
          </cell>
          <cell r="F1132">
            <v>561118761</v>
          </cell>
          <cell r="G1132">
            <v>0</v>
          </cell>
          <cell r="H1132">
            <v>0</v>
          </cell>
          <cell r="I1132">
            <v>561118761</v>
          </cell>
        </row>
        <row r="1133">
          <cell r="D1133" t="str">
            <v>51010651021</v>
          </cell>
          <cell r="E1133" t="str">
            <v>Otras Garantias en el Pais - Acciones - Valor No Computable</v>
          </cell>
          <cell r="F1133">
            <v>0</v>
          </cell>
          <cell r="G1133">
            <v>2650887.9300000002</v>
          </cell>
          <cell r="H1133">
            <v>19473237172</v>
          </cell>
          <cell r="I1133">
            <v>19473237172</v>
          </cell>
        </row>
        <row r="1134">
          <cell r="D1134" t="str">
            <v>51010651021</v>
          </cell>
          <cell r="E1134" t="str">
            <v>Otras Garantias en el Pais - Acciones - Valor No Computable</v>
          </cell>
          <cell r="F1134">
            <v>36492371007</v>
          </cell>
          <cell r="G1134">
            <v>0</v>
          </cell>
          <cell r="H1134">
            <v>0</v>
          </cell>
          <cell r="I1134">
            <v>36492371007</v>
          </cell>
        </row>
        <row r="1135">
          <cell r="D1135" t="str">
            <v>51010651021</v>
          </cell>
          <cell r="E1135" t="str">
            <v>Otras Garantias en el Pais - Cheques - Valor No Computable</v>
          </cell>
          <cell r="F1135">
            <v>0</v>
          </cell>
          <cell r="G1135">
            <v>67232.98</v>
          </cell>
          <cell r="H1135">
            <v>493888765</v>
          </cell>
          <cell r="I1135">
            <v>493888765</v>
          </cell>
        </row>
        <row r="1136">
          <cell r="D1136" t="str">
            <v>51010651021</v>
          </cell>
          <cell r="E1136" t="str">
            <v>Otras Garantias en el Pais - Cheques - Valor No Computable</v>
          </cell>
          <cell r="F1136">
            <v>951916018</v>
          </cell>
          <cell r="G1136">
            <v>0</v>
          </cell>
          <cell r="H1136">
            <v>0</v>
          </cell>
          <cell r="I1136">
            <v>951916018</v>
          </cell>
        </row>
        <row r="1137">
          <cell r="D1137" t="str">
            <v>51010651024</v>
          </cell>
          <cell r="E1137" t="str">
            <v>Garantias Emitidas por el Fogapy - Valor Computable</v>
          </cell>
          <cell r="F1137">
            <v>39712862484</v>
          </cell>
          <cell r="G1137">
            <v>0</v>
          </cell>
          <cell r="H1137">
            <v>0</v>
          </cell>
          <cell r="I1137">
            <v>39712862484</v>
          </cell>
        </row>
        <row r="1138">
          <cell r="D1138" t="str">
            <v>51010651024</v>
          </cell>
          <cell r="E1138" t="str">
            <v>Garantias Emitidas por el Fogapy - Valor Computable</v>
          </cell>
          <cell r="F1138">
            <v>39712862484</v>
          </cell>
          <cell r="G1138">
            <v>0</v>
          </cell>
          <cell r="H1138">
            <v>0</v>
          </cell>
          <cell r="I1138">
            <v>39712862484</v>
          </cell>
        </row>
        <row r="1139">
          <cell r="D1139" t="str">
            <v>51010653000</v>
          </cell>
          <cell r="E1139" t="str">
            <v>Garantias de Firma</v>
          </cell>
          <cell r="F1139">
            <v>4901453829698</v>
          </cell>
          <cell r="G1139">
            <v>122096407.91</v>
          </cell>
          <cell r="H1139">
            <v>896911665759</v>
          </cell>
          <cell r="I1139">
            <v>5798365495457</v>
          </cell>
        </row>
        <row r="1140">
          <cell r="D1140" t="str">
            <v>51010653001</v>
          </cell>
          <cell r="E1140" t="str">
            <v>Garantias de Firma</v>
          </cell>
          <cell r="F1140">
            <v>4901453829698</v>
          </cell>
          <cell r="G1140">
            <v>122096407.91</v>
          </cell>
          <cell r="H1140">
            <v>896911665759</v>
          </cell>
          <cell r="I1140">
            <v>5798365495457</v>
          </cell>
        </row>
        <row r="1141">
          <cell r="D1141" t="str">
            <v>51010653001</v>
          </cell>
          <cell r="E1141" t="str">
            <v>Garantias a Sola Firma</v>
          </cell>
          <cell r="F1141">
            <v>0</v>
          </cell>
          <cell r="G1141">
            <v>45865222.210000001</v>
          </cell>
          <cell r="H1141">
            <v>336922711789</v>
          </cell>
          <cell r="I1141">
            <v>336922711789</v>
          </cell>
        </row>
        <row r="1142">
          <cell r="D1142" t="str">
            <v>51010653001</v>
          </cell>
          <cell r="E1142" t="str">
            <v>Garantias a Sola Firma</v>
          </cell>
          <cell r="F1142">
            <v>3944573809131</v>
          </cell>
          <cell r="G1142">
            <v>0</v>
          </cell>
          <cell r="H1142">
            <v>0</v>
          </cell>
          <cell r="I1142">
            <v>3944573809131</v>
          </cell>
        </row>
        <row r="1143">
          <cell r="D1143" t="str">
            <v>51010653001</v>
          </cell>
          <cell r="E1143" t="str">
            <v>Garantias con Codeudoria</v>
          </cell>
          <cell r="F1143">
            <v>0</v>
          </cell>
          <cell r="G1143">
            <v>76231185.700000003</v>
          </cell>
          <cell r="H1143">
            <v>559988953970</v>
          </cell>
          <cell r="I1143">
            <v>559988953970</v>
          </cell>
        </row>
        <row r="1144">
          <cell r="D1144" t="str">
            <v>51010653001</v>
          </cell>
          <cell r="E1144" t="str">
            <v>Garantias con Codeudoria</v>
          </cell>
          <cell r="F1144">
            <v>956880020567</v>
          </cell>
          <cell r="G1144">
            <v>0</v>
          </cell>
          <cell r="H1144">
            <v>0</v>
          </cell>
          <cell r="I1144">
            <v>956880020567</v>
          </cell>
        </row>
        <row r="1145">
          <cell r="D1145" t="str">
            <v>51030000000</v>
          </cell>
          <cell r="E1145" t="str">
            <v>Negocios en el Exterior y Cobranzas</v>
          </cell>
          <cell r="F1145">
            <v>0</v>
          </cell>
          <cell r="G1145">
            <v>29908.78</v>
          </cell>
          <cell r="H1145">
            <v>219707803</v>
          </cell>
          <cell r="I1145">
            <v>219707803</v>
          </cell>
        </row>
        <row r="1146">
          <cell r="D1146" t="str">
            <v>51030667000</v>
          </cell>
          <cell r="E1146" t="str">
            <v>Depositarios de Valores Propios Remitidos Al Cobro</v>
          </cell>
          <cell r="F1146">
            <v>0</v>
          </cell>
          <cell r="G1146">
            <v>13625.78</v>
          </cell>
          <cell r="H1146">
            <v>100094025</v>
          </cell>
          <cell r="I1146">
            <v>100094025</v>
          </cell>
        </row>
        <row r="1147">
          <cell r="D1147" t="str">
            <v>51030667002</v>
          </cell>
          <cell r="E1147" t="str">
            <v>Depositarios de Valores Propios Remitidos Al Cobro del Pais</v>
          </cell>
          <cell r="F1147">
            <v>0</v>
          </cell>
          <cell r="G1147">
            <v>13625.78</v>
          </cell>
          <cell r="H1147">
            <v>100094025</v>
          </cell>
          <cell r="I1147">
            <v>100094025</v>
          </cell>
        </row>
        <row r="1148">
          <cell r="D1148" t="str">
            <v>51030667002</v>
          </cell>
          <cell r="E1148" t="str">
            <v>Depositarios de Valores Propios Remitidos Al Cobro del Pais</v>
          </cell>
          <cell r="F1148">
            <v>0</v>
          </cell>
          <cell r="G1148">
            <v>13625.78</v>
          </cell>
          <cell r="H1148">
            <v>100094025</v>
          </cell>
          <cell r="I1148">
            <v>100094025</v>
          </cell>
        </row>
        <row r="1149">
          <cell r="D1149" t="str">
            <v>51030669000</v>
          </cell>
          <cell r="E1149" t="str">
            <v>Corresponsales por Cobranzas Remitidas</v>
          </cell>
          <cell r="F1149">
            <v>0</v>
          </cell>
          <cell r="G1149">
            <v>16283</v>
          </cell>
          <cell r="H1149">
            <v>119613778</v>
          </cell>
          <cell r="I1149">
            <v>119613778</v>
          </cell>
        </row>
        <row r="1150">
          <cell r="D1150" t="str">
            <v>51030669006</v>
          </cell>
          <cell r="E1150" t="str">
            <v>Valores Al Cobro - Depositos en la Entidad</v>
          </cell>
          <cell r="F1150">
            <v>0</v>
          </cell>
          <cell r="G1150">
            <v>16283</v>
          </cell>
          <cell r="H1150">
            <v>119613778</v>
          </cell>
          <cell r="I1150">
            <v>119613778</v>
          </cell>
        </row>
        <row r="1151">
          <cell r="D1151" t="str">
            <v>51030669006</v>
          </cell>
          <cell r="E1151" t="str">
            <v>Valores Al Cobro - Depositos en la Entidad</v>
          </cell>
          <cell r="F1151">
            <v>0</v>
          </cell>
          <cell r="G1151">
            <v>16283</v>
          </cell>
          <cell r="H1151">
            <v>119613778</v>
          </cell>
          <cell r="I1151">
            <v>119613778</v>
          </cell>
        </row>
        <row r="1152">
          <cell r="D1152" t="str">
            <v>51040000000</v>
          </cell>
          <cell r="E1152" t="str">
            <v>Otras Cuentas de Orden Deudoras</v>
          </cell>
          <cell r="F1152">
            <v>157494557074</v>
          </cell>
          <cell r="G1152">
            <v>8525514.75</v>
          </cell>
          <cell r="H1152">
            <v>62627834568</v>
          </cell>
          <cell r="I1152">
            <v>220122391642</v>
          </cell>
        </row>
        <row r="1153">
          <cell r="D1153" t="str">
            <v>51040677000</v>
          </cell>
          <cell r="E1153" t="str">
            <v>Mandatos y Comisiones</v>
          </cell>
          <cell r="F1153">
            <v>0</v>
          </cell>
          <cell r="G1153">
            <v>87484.3</v>
          </cell>
          <cell r="H1153">
            <v>642653544</v>
          </cell>
          <cell r="I1153">
            <v>642653544</v>
          </cell>
        </row>
        <row r="1154">
          <cell r="D1154" t="str">
            <v>51040677001</v>
          </cell>
          <cell r="E1154" t="str">
            <v>Mandatos y Comisiones</v>
          </cell>
          <cell r="F1154">
            <v>0</v>
          </cell>
          <cell r="G1154">
            <v>87484.3</v>
          </cell>
          <cell r="H1154">
            <v>642653544</v>
          </cell>
          <cell r="I1154">
            <v>642653544</v>
          </cell>
        </row>
        <row r="1155">
          <cell r="D1155" t="str">
            <v>51040677001</v>
          </cell>
          <cell r="E1155" t="str">
            <v>Mandatos y Comisiones</v>
          </cell>
          <cell r="F1155">
            <v>0</v>
          </cell>
          <cell r="G1155">
            <v>87484.3</v>
          </cell>
          <cell r="H1155">
            <v>642653544</v>
          </cell>
          <cell r="I1155">
            <v>642653544</v>
          </cell>
        </row>
        <row r="1156">
          <cell r="D1156" t="str">
            <v>51040681000</v>
          </cell>
          <cell r="E1156" t="str">
            <v>Polizas de Seguros Contratadas</v>
          </cell>
          <cell r="F1156">
            <v>37956474715</v>
          </cell>
          <cell r="G1156">
            <v>5000000</v>
          </cell>
          <cell r="H1156">
            <v>36729650000</v>
          </cell>
          <cell r="I1156">
            <v>74686124715</v>
          </cell>
        </row>
        <row r="1157">
          <cell r="D1157" t="str">
            <v>51040681001</v>
          </cell>
          <cell r="E1157" t="str">
            <v>Polizas de Seguros Contratadas</v>
          </cell>
          <cell r="F1157">
            <v>37956474715</v>
          </cell>
          <cell r="G1157">
            <v>5000000</v>
          </cell>
          <cell r="H1157">
            <v>36729650000</v>
          </cell>
          <cell r="I1157">
            <v>74686124715</v>
          </cell>
        </row>
        <row r="1158">
          <cell r="D1158" t="str">
            <v>51040681001</v>
          </cell>
          <cell r="E1158" t="str">
            <v xml:space="preserve">Polizas de Seguros </v>
          </cell>
          <cell r="F1158">
            <v>0</v>
          </cell>
          <cell r="G1158">
            <v>5000000</v>
          </cell>
          <cell r="H1158">
            <v>36729650000</v>
          </cell>
          <cell r="I1158">
            <v>36729650000</v>
          </cell>
        </row>
        <row r="1159">
          <cell r="D1159" t="str">
            <v>51040681001</v>
          </cell>
          <cell r="E1159" t="str">
            <v xml:space="preserve">Polizas de Seguros </v>
          </cell>
          <cell r="F1159">
            <v>37956474715</v>
          </cell>
          <cell r="G1159">
            <v>0</v>
          </cell>
          <cell r="H1159">
            <v>0</v>
          </cell>
          <cell r="I1159">
            <v>37956474715</v>
          </cell>
        </row>
        <row r="1160">
          <cell r="D1160" t="str">
            <v>51040689000</v>
          </cell>
          <cell r="E1160" t="str">
            <v>Deudores Incobrables</v>
          </cell>
          <cell r="F1160">
            <v>23111275773</v>
          </cell>
          <cell r="G1160">
            <v>1276286.3899999999</v>
          </cell>
          <cell r="H1160">
            <v>9375510481</v>
          </cell>
          <cell r="I1160">
            <v>32486786254</v>
          </cell>
        </row>
        <row r="1161">
          <cell r="D1161" t="str">
            <v>51040689002</v>
          </cell>
          <cell r="E1161" t="str">
            <v>Deudores Incobrables - Creditos Incobrables</v>
          </cell>
          <cell r="F1161">
            <v>21724707110</v>
          </cell>
          <cell r="G1161">
            <v>1276286.3899999999</v>
          </cell>
          <cell r="H1161">
            <v>9375510481</v>
          </cell>
          <cell r="I1161">
            <v>31100217591</v>
          </cell>
        </row>
        <row r="1162">
          <cell r="D1162" t="str">
            <v>51040689002</v>
          </cell>
          <cell r="E1162" t="str">
            <v>Deudores Incobrables - Creditos Incobrables</v>
          </cell>
          <cell r="F1162">
            <v>0</v>
          </cell>
          <cell r="G1162">
            <v>1276286.3899999999</v>
          </cell>
          <cell r="H1162">
            <v>9375510481</v>
          </cell>
          <cell r="I1162">
            <v>9375510481</v>
          </cell>
        </row>
        <row r="1163">
          <cell r="D1163" t="str">
            <v>51040689002</v>
          </cell>
          <cell r="E1163" t="str">
            <v>Deudores Incobrables - Creditos Incobrables</v>
          </cell>
          <cell r="F1163">
            <v>21724707110</v>
          </cell>
          <cell r="G1163">
            <v>0</v>
          </cell>
          <cell r="H1163">
            <v>0</v>
          </cell>
          <cell r="I1163">
            <v>21724707110</v>
          </cell>
        </row>
        <row r="1164">
          <cell r="D1164" t="str">
            <v>51040689003</v>
          </cell>
          <cell r="E1164" t="str">
            <v>Creditos en Gestion Judicial - Garantizados por el Fogapy</v>
          </cell>
          <cell r="F1164">
            <v>1386568663</v>
          </cell>
          <cell r="G1164">
            <v>0</v>
          </cell>
          <cell r="H1164">
            <v>0</v>
          </cell>
          <cell r="I1164">
            <v>1386568663</v>
          </cell>
        </row>
        <row r="1165">
          <cell r="D1165" t="str">
            <v>51040689003</v>
          </cell>
          <cell r="E1165" t="str">
            <v>Creditos en Gestion Judicial - Garantizados por el Fogapy</v>
          </cell>
          <cell r="F1165">
            <v>1386568663</v>
          </cell>
          <cell r="G1165">
            <v>0</v>
          </cell>
          <cell r="H1165">
            <v>0</v>
          </cell>
          <cell r="I1165">
            <v>1386568663</v>
          </cell>
        </row>
        <row r="1166">
          <cell r="D1166" t="str">
            <v>51040691000</v>
          </cell>
          <cell r="E1166" t="str">
            <v>Posicion de Cambios</v>
          </cell>
          <cell r="F1166">
            <v>1670358509</v>
          </cell>
          <cell r="G1166">
            <v>0</v>
          </cell>
          <cell r="H1166">
            <v>0</v>
          </cell>
          <cell r="I1166">
            <v>1670358509</v>
          </cell>
        </row>
        <row r="1167">
          <cell r="D1167" t="str">
            <v>51040691004</v>
          </cell>
          <cell r="E1167" t="str">
            <v>Sobrevendida</v>
          </cell>
          <cell r="F1167">
            <v>1670358509</v>
          </cell>
          <cell r="G1167">
            <v>0</v>
          </cell>
          <cell r="H1167">
            <v>0</v>
          </cell>
          <cell r="I1167">
            <v>1670358509</v>
          </cell>
        </row>
        <row r="1168">
          <cell r="D1168" t="str">
            <v>51040691004</v>
          </cell>
          <cell r="E1168" t="str">
            <v>Sobrevendida</v>
          </cell>
          <cell r="F1168">
            <v>1670358509</v>
          </cell>
          <cell r="G1168">
            <v>0</v>
          </cell>
          <cell r="H1168">
            <v>0</v>
          </cell>
          <cell r="I1168">
            <v>1670358509</v>
          </cell>
        </row>
        <row r="1169">
          <cell r="D1169" t="str">
            <v>51040697000</v>
          </cell>
          <cell r="E1169" t="str">
            <v>Venta y Cesion de Cartera</v>
          </cell>
          <cell r="F1169">
            <v>94756448077</v>
          </cell>
          <cell r="G1169">
            <v>2161744.06</v>
          </cell>
          <cell r="H1169">
            <v>15880020543</v>
          </cell>
          <cell r="I1169">
            <v>110636468620</v>
          </cell>
        </row>
        <row r="1170">
          <cell r="D1170" t="str">
            <v>51040697004</v>
          </cell>
          <cell r="E1170" t="str">
            <v>Venta y Cesion de Cartera-Sector No Financiero</v>
          </cell>
          <cell r="F1170">
            <v>94756448077</v>
          </cell>
          <cell r="G1170">
            <v>2161744.06</v>
          </cell>
          <cell r="H1170">
            <v>15880020543</v>
          </cell>
          <cell r="I1170">
            <v>110636468620</v>
          </cell>
        </row>
        <row r="1171">
          <cell r="D1171" t="str">
            <v>51040697004</v>
          </cell>
          <cell r="E1171" t="str">
            <v>Venta y Cesion de Cartera-Sector No Financiero</v>
          </cell>
          <cell r="F1171">
            <v>0</v>
          </cell>
          <cell r="G1171">
            <v>2161744.06</v>
          </cell>
          <cell r="H1171">
            <v>15880020543</v>
          </cell>
          <cell r="I1171">
            <v>15880020543</v>
          </cell>
        </row>
        <row r="1172">
          <cell r="D1172" t="str">
            <v>51040697004</v>
          </cell>
          <cell r="E1172" t="str">
            <v>Venta y Cesion de Cartera-Sector No Financiero</v>
          </cell>
          <cell r="F1172">
            <v>94756448077</v>
          </cell>
          <cell r="G1172">
            <v>0</v>
          </cell>
          <cell r="H1172">
            <v>0</v>
          </cell>
          <cell r="I1172">
            <v>94756448077</v>
          </cell>
        </row>
        <row r="1173">
          <cell r="D1173" t="str">
            <v>52000000000</v>
          </cell>
          <cell r="E1173" t="str">
            <v>Cuentas de Orden Acreedoras</v>
          </cell>
          <cell r="F1173">
            <v>-5348202602737</v>
          </cell>
          <cell r="G1173">
            <v>-165564006.09999999</v>
          </cell>
          <cell r="H1173">
            <v>-1216221599308</v>
          </cell>
          <cell r="I1173">
            <v>-6564424202045</v>
          </cell>
        </row>
        <row r="1174">
          <cell r="D1174" t="str">
            <v>52010000000</v>
          </cell>
          <cell r="E1174" t="str">
            <v>Otorgantes de Garantias</v>
          </cell>
          <cell r="F1174">
            <v>-5190708045663</v>
          </cell>
          <cell r="G1174">
            <v>-157008582.56999999</v>
          </cell>
          <cell r="H1174">
            <v>-1153374056937</v>
          </cell>
          <cell r="I1174">
            <v>-6344082102600</v>
          </cell>
        </row>
        <row r="1175">
          <cell r="D1175" t="str">
            <v>52010652000</v>
          </cell>
          <cell r="E1175" t="str">
            <v>Otorgantes de Garantias Reales</v>
          </cell>
          <cell r="F1175">
            <v>-289254215965</v>
          </cell>
          <cell r="G1175">
            <v>-34912174.659999996</v>
          </cell>
          <cell r="H1175">
            <v>-256462391178</v>
          </cell>
          <cell r="I1175">
            <v>-545716607143</v>
          </cell>
        </row>
        <row r="1176">
          <cell r="D1176" t="str">
            <v>52010652002</v>
          </cell>
          <cell r="E1176" t="str">
            <v>Residentes</v>
          </cell>
          <cell r="F1176">
            <v>-289254215965</v>
          </cell>
          <cell r="G1176">
            <v>-34912174.659999996</v>
          </cell>
          <cell r="H1176">
            <v>-256462391178</v>
          </cell>
          <cell r="I1176">
            <v>-545716607143</v>
          </cell>
        </row>
        <row r="1177">
          <cell r="D1177" t="str">
            <v>52010652002</v>
          </cell>
          <cell r="E1177" t="str">
            <v>Garantias Hipotecarias - Valor Computable</v>
          </cell>
          <cell r="F1177">
            <v>0</v>
          </cell>
          <cell r="G1177">
            <v>-10640243.43</v>
          </cell>
          <cell r="H1177">
            <v>-78162483418</v>
          </cell>
          <cell r="I1177">
            <v>-78162483418</v>
          </cell>
        </row>
        <row r="1178">
          <cell r="D1178" t="str">
            <v>52010652002</v>
          </cell>
          <cell r="E1178" t="str">
            <v>Garantias Hipotecarias - Valor Computable</v>
          </cell>
          <cell r="F1178">
            <v>-127760727479</v>
          </cell>
          <cell r="G1178">
            <v>0</v>
          </cell>
          <cell r="H1178">
            <v>0</v>
          </cell>
          <cell r="I1178">
            <v>-127760727479</v>
          </cell>
        </row>
        <row r="1179">
          <cell r="D1179" t="str">
            <v>52010652002</v>
          </cell>
          <cell r="E1179" t="str">
            <v>Garantia Fideicomiso - Valor Computable</v>
          </cell>
          <cell r="F1179">
            <v>0</v>
          </cell>
          <cell r="G1179">
            <v>-11037553.470000001</v>
          </cell>
          <cell r="H1179">
            <v>-81081095162</v>
          </cell>
          <cell r="I1179">
            <v>-81081095162</v>
          </cell>
        </row>
        <row r="1180">
          <cell r="D1180" t="str">
            <v>52010652002</v>
          </cell>
          <cell r="E1180" t="str">
            <v>Garantia Fideicomiso - Valor Computable</v>
          </cell>
          <cell r="F1180">
            <v>-1441811700</v>
          </cell>
          <cell r="G1180">
            <v>0</v>
          </cell>
          <cell r="H1180">
            <v>0</v>
          </cell>
          <cell r="I1180">
            <v>-1441811700</v>
          </cell>
        </row>
        <row r="1181">
          <cell r="D1181" t="str">
            <v>52010652002</v>
          </cell>
          <cell r="E1181" t="str">
            <v>Garantia Fideicomiso - Valor No Computable</v>
          </cell>
          <cell r="F1181">
            <v>-15873978680</v>
          </cell>
          <cell r="G1181">
            <v>0</v>
          </cell>
          <cell r="H1181">
            <v>0</v>
          </cell>
          <cell r="I1181">
            <v>-15873978680</v>
          </cell>
        </row>
        <row r="1182">
          <cell r="D1182" t="str">
            <v>52010652002</v>
          </cell>
          <cell r="E1182" t="str">
            <v>Prendas s/ Certificado de Deposito Ahorro - Valor Computable</v>
          </cell>
          <cell r="F1182">
            <v>0</v>
          </cell>
          <cell r="G1182">
            <v>-584726.48</v>
          </cell>
          <cell r="H1182">
            <v>-4295359790</v>
          </cell>
          <cell r="I1182">
            <v>-4295359790</v>
          </cell>
        </row>
        <row r="1183">
          <cell r="D1183" t="str">
            <v>52010652002</v>
          </cell>
          <cell r="E1183" t="str">
            <v>Prendas s/ Certificado de Deposito Ahorro - Valor Computable</v>
          </cell>
          <cell r="F1183">
            <v>-16450309939</v>
          </cell>
          <cell r="G1183">
            <v>0</v>
          </cell>
          <cell r="H1183">
            <v>0</v>
          </cell>
          <cell r="I1183">
            <v>-16450309939</v>
          </cell>
        </row>
        <row r="1184">
          <cell r="D1184" t="str">
            <v>52010652002</v>
          </cell>
          <cell r="E1184" t="str">
            <v>Cash Collateral - Valor Computable</v>
          </cell>
          <cell r="F1184">
            <v>0</v>
          </cell>
          <cell r="G1184">
            <v>-469802.77</v>
          </cell>
          <cell r="H1184">
            <v>-3451138262</v>
          </cell>
          <cell r="I1184">
            <v>-3451138262</v>
          </cell>
        </row>
        <row r="1185">
          <cell r="D1185" t="str">
            <v>52010652002</v>
          </cell>
          <cell r="E1185" t="str">
            <v>Cash Collateral - Valor Computable</v>
          </cell>
          <cell r="F1185">
            <v>-11155461357</v>
          </cell>
          <cell r="G1185">
            <v>0</v>
          </cell>
          <cell r="H1185">
            <v>0</v>
          </cell>
          <cell r="I1185">
            <v>-11155461357</v>
          </cell>
        </row>
        <row r="1186">
          <cell r="D1186" t="str">
            <v>52010652002</v>
          </cell>
          <cell r="E1186" t="str">
            <v>Prendas Sobre Automoviles y Maquinarias - Valor Computable</v>
          </cell>
          <cell r="F1186">
            <v>0</v>
          </cell>
          <cell r="G1186">
            <v>-746153.06</v>
          </cell>
          <cell r="H1186">
            <v>-5481188148</v>
          </cell>
          <cell r="I1186">
            <v>-5481188148</v>
          </cell>
        </row>
        <row r="1187">
          <cell r="D1187" t="str">
            <v>52010652002</v>
          </cell>
          <cell r="E1187" t="str">
            <v>Prendas Sobre Automoviles y Maquinarias - Valor Computable</v>
          </cell>
          <cell r="F1187">
            <v>-1168008291</v>
          </cell>
          <cell r="G1187">
            <v>0</v>
          </cell>
          <cell r="H1187">
            <v>0</v>
          </cell>
          <cell r="I1187">
            <v>-1168008291</v>
          </cell>
        </row>
        <row r="1188">
          <cell r="D1188" t="str">
            <v>52010652002</v>
          </cell>
          <cell r="E1188" t="str">
            <v>Warrants s/ Granos y Cereales - Valor Computable</v>
          </cell>
          <cell r="F1188">
            <v>0</v>
          </cell>
          <cell r="G1188">
            <v>-2794040</v>
          </cell>
          <cell r="H1188">
            <v>-20524822257</v>
          </cell>
          <cell r="I1188">
            <v>-20524822257</v>
          </cell>
        </row>
        <row r="1189">
          <cell r="D1189" t="str">
            <v>52010652002</v>
          </cell>
          <cell r="E1189" t="str">
            <v>Warrants s/ Granos y Cereales - Valor Computable</v>
          </cell>
          <cell r="F1189">
            <v>-36355808219</v>
          </cell>
          <cell r="G1189">
            <v>0</v>
          </cell>
          <cell r="H1189">
            <v>0</v>
          </cell>
          <cell r="I1189">
            <v>-36355808219</v>
          </cell>
        </row>
        <row r="1190">
          <cell r="D1190" t="str">
            <v>52010652002</v>
          </cell>
          <cell r="E1190" t="str">
            <v>Warrants - Valor No Computable</v>
          </cell>
          <cell r="F1190">
            <v>0</v>
          </cell>
          <cell r="G1190">
            <v>-333160</v>
          </cell>
          <cell r="H1190">
            <v>-2447370038</v>
          </cell>
          <cell r="I1190">
            <v>-2447370038</v>
          </cell>
        </row>
        <row r="1191">
          <cell r="D1191" t="str">
            <v>52010652002</v>
          </cell>
          <cell r="E1191" t="str">
            <v>Warrants - Valor No Computable</v>
          </cell>
          <cell r="F1191">
            <v>-1329842030</v>
          </cell>
          <cell r="G1191">
            <v>0</v>
          </cell>
          <cell r="H1191">
            <v>0</v>
          </cell>
          <cell r="I1191">
            <v>-1329842030</v>
          </cell>
        </row>
        <row r="1192">
          <cell r="D1192" t="str">
            <v>52010652002</v>
          </cell>
          <cell r="E1192" t="str">
            <v>Otras Garantias en el Pais - Reales Recib - Valor Computable</v>
          </cell>
          <cell r="F1192">
            <v>0</v>
          </cell>
          <cell r="G1192">
            <v>-17325000</v>
          </cell>
          <cell r="H1192">
            <v>-24353752500</v>
          </cell>
          <cell r="I1192">
            <v>-24353752500</v>
          </cell>
        </row>
        <row r="1193">
          <cell r="D1193" t="str">
            <v>52010652002</v>
          </cell>
          <cell r="E1193" t="str">
            <v>Otras Garantias en el Pais - Pagares - Valor No Computable</v>
          </cell>
          <cell r="F1193">
            <v>0</v>
          </cell>
          <cell r="G1193">
            <v>-2273103.02</v>
          </cell>
          <cell r="H1193">
            <v>-16698055666</v>
          </cell>
          <cell r="I1193">
            <v>-16698055666</v>
          </cell>
        </row>
        <row r="1194">
          <cell r="D1194" t="str">
            <v>52010652002</v>
          </cell>
          <cell r="E1194" t="str">
            <v>Otras Garantias en el Pais - Pagares - Valor No Computable</v>
          </cell>
          <cell r="F1194">
            <v>-561118761</v>
          </cell>
          <cell r="G1194">
            <v>0</v>
          </cell>
          <cell r="H1194">
            <v>0</v>
          </cell>
          <cell r="I1194">
            <v>-561118761</v>
          </cell>
        </row>
        <row r="1195">
          <cell r="D1195" t="str">
            <v>52010652002</v>
          </cell>
          <cell r="E1195" t="str">
            <v>Otras Garantias en el Pais - Acciones - Valor No Computable</v>
          </cell>
          <cell r="F1195">
            <v>0</v>
          </cell>
          <cell r="G1195">
            <v>-2650887.9300000002</v>
          </cell>
          <cell r="H1195">
            <v>-19473237172</v>
          </cell>
          <cell r="I1195">
            <v>-19473237172</v>
          </cell>
        </row>
        <row r="1196">
          <cell r="D1196" t="str">
            <v>52010652002</v>
          </cell>
          <cell r="E1196" t="str">
            <v>Otras Garantias en el Pais - Acciones - Valor No Computable</v>
          </cell>
          <cell r="F1196">
            <v>-36492371007</v>
          </cell>
          <cell r="G1196">
            <v>0</v>
          </cell>
          <cell r="H1196">
            <v>0</v>
          </cell>
          <cell r="I1196">
            <v>-36492371007</v>
          </cell>
        </row>
        <row r="1197">
          <cell r="D1197" t="str">
            <v>52010652002</v>
          </cell>
          <cell r="E1197" t="str">
            <v>Otras Garantias en el Pais - Cheques - Valor No Computable</v>
          </cell>
          <cell r="F1197">
            <v>0</v>
          </cell>
          <cell r="G1197">
            <v>-67232.98</v>
          </cell>
          <cell r="H1197">
            <v>-493888765</v>
          </cell>
          <cell r="I1197">
            <v>-493888765</v>
          </cell>
        </row>
        <row r="1198">
          <cell r="D1198" t="str">
            <v>52010652002</v>
          </cell>
          <cell r="E1198" t="str">
            <v>Otras Garantias en el Pais - Cheques - Valor No Computable</v>
          </cell>
          <cell r="F1198">
            <v>-951916018</v>
          </cell>
          <cell r="G1198">
            <v>0</v>
          </cell>
          <cell r="H1198">
            <v>0</v>
          </cell>
          <cell r="I1198">
            <v>-951916018</v>
          </cell>
        </row>
        <row r="1199">
          <cell r="D1199" t="str">
            <v>52010652002</v>
          </cell>
          <cell r="E1199" t="str">
            <v>Garantias Emitidas por el Fogapy - Valor Computable</v>
          </cell>
          <cell r="F1199">
            <v>-39712862484</v>
          </cell>
          <cell r="G1199">
            <v>0</v>
          </cell>
          <cell r="H1199">
            <v>0</v>
          </cell>
          <cell r="I1199">
            <v>-39712862484</v>
          </cell>
        </row>
        <row r="1200">
          <cell r="D1200" t="str">
            <v>52010654000</v>
          </cell>
          <cell r="E1200" t="str">
            <v>Otorgantes de Garantias de Firma</v>
          </cell>
          <cell r="F1200">
            <v>-4901453829698</v>
          </cell>
          <cell r="G1200">
            <v>-122096407.91</v>
          </cell>
          <cell r="H1200">
            <v>-896911665759</v>
          </cell>
          <cell r="I1200">
            <v>-5798365495457</v>
          </cell>
        </row>
        <row r="1201">
          <cell r="D1201" t="str">
            <v>52010654002</v>
          </cell>
          <cell r="E1201" t="str">
            <v>Otorgantes de Garantías de Firmas .Residentes</v>
          </cell>
          <cell r="F1201">
            <v>-4901453829698</v>
          </cell>
          <cell r="G1201">
            <v>-122096407.91</v>
          </cell>
          <cell r="H1201">
            <v>-896911665759</v>
          </cell>
          <cell r="I1201">
            <v>-5798365495457</v>
          </cell>
        </row>
        <row r="1202">
          <cell r="D1202" t="str">
            <v>52010654002</v>
          </cell>
          <cell r="E1202" t="str">
            <v>Otorgantes de Garantías - Sola Firma</v>
          </cell>
          <cell r="F1202">
            <v>0</v>
          </cell>
          <cell r="G1202">
            <v>-45865222.210000001</v>
          </cell>
          <cell r="H1202">
            <v>-336922711789</v>
          </cell>
          <cell r="I1202">
            <v>-336922711789</v>
          </cell>
        </row>
        <row r="1203">
          <cell r="D1203" t="str">
            <v>52010654002</v>
          </cell>
          <cell r="E1203" t="str">
            <v>Otorgantes de Garantías - Sola Firma</v>
          </cell>
          <cell r="F1203">
            <v>-3944573809131</v>
          </cell>
          <cell r="G1203">
            <v>0</v>
          </cell>
          <cell r="H1203">
            <v>0</v>
          </cell>
          <cell r="I1203">
            <v>-3944573809131</v>
          </cell>
        </row>
        <row r="1204">
          <cell r="D1204" t="str">
            <v>52010654002</v>
          </cell>
          <cell r="E1204" t="str">
            <v>Otorgantes de Garantías - Codeudorias</v>
          </cell>
          <cell r="F1204">
            <v>0</v>
          </cell>
          <cell r="G1204">
            <v>-76231185.700000003</v>
          </cell>
          <cell r="H1204">
            <v>-559988953970</v>
          </cell>
          <cell r="I1204">
            <v>-559988953970</v>
          </cell>
        </row>
        <row r="1205">
          <cell r="D1205" t="str">
            <v>52010654002</v>
          </cell>
          <cell r="E1205" t="str">
            <v>Otorgantes de Garantías - Codeudorias</v>
          </cell>
          <cell r="F1205">
            <v>-956880020567</v>
          </cell>
          <cell r="G1205">
            <v>0</v>
          </cell>
          <cell r="H1205">
            <v>0</v>
          </cell>
          <cell r="I1205">
            <v>-956880020567</v>
          </cell>
        </row>
        <row r="1206">
          <cell r="D1206" t="str">
            <v>52030000000</v>
          </cell>
          <cell r="E1206" t="str">
            <v>Negocios con el Exterior y Cobranzas</v>
          </cell>
          <cell r="F1206">
            <v>0</v>
          </cell>
          <cell r="G1206">
            <v>-29908.78</v>
          </cell>
          <cell r="H1206">
            <v>-219707803</v>
          </cell>
          <cell r="I1206">
            <v>-219707803</v>
          </cell>
        </row>
        <row r="1207">
          <cell r="D1207" t="str">
            <v>52030662000</v>
          </cell>
          <cell r="E1207" t="str">
            <v>Cobranzas Remitidas de Exportacion</v>
          </cell>
          <cell r="F1207">
            <v>0</v>
          </cell>
          <cell r="G1207">
            <v>-16283</v>
          </cell>
          <cell r="H1207">
            <v>-119613778</v>
          </cell>
          <cell r="I1207">
            <v>-119613778</v>
          </cell>
        </row>
        <row r="1208">
          <cell r="D1208" t="str">
            <v>52030662006</v>
          </cell>
          <cell r="E1208" t="str">
            <v>Valores Al Cobro - Depositos en la Entidad</v>
          </cell>
          <cell r="F1208">
            <v>0</v>
          </cell>
          <cell r="G1208">
            <v>-16283</v>
          </cell>
          <cell r="H1208">
            <v>-119613778</v>
          </cell>
          <cell r="I1208">
            <v>-119613778</v>
          </cell>
        </row>
        <row r="1209">
          <cell r="D1209" t="str">
            <v>52030662006</v>
          </cell>
          <cell r="E1209" t="str">
            <v>Valores Al Cobro - Depositos en la Entidad</v>
          </cell>
          <cell r="F1209">
            <v>0</v>
          </cell>
          <cell r="G1209">
            <v>-16283</v>
          </cell>
          <cell r="H1209">
            <v>-119613778</v>
          </cell>
          <cell r="I1209">
            <v>-119613778</v>
          </cell>
        </row>
        <row r="1210">
          <cell r="D1210" t="str">
            <v>52030684000</v>
          </cell>
          <cell r="E1210" t="str">
            <v>Valores Propios Remitidos Al Cobro</v>
          </cell>
          <cell r="F1210">
            <v>0</v>
          </cell>
          <cell r="G1210">
            <v>-13625.78</v>
          </cell>
          <cell r="H1210">
            <v>-100094025</v>
          </cell>
          <cell r="I1210">
            <v>-100094025</v>
          </cell>
        </row>
        <row r="1211">
          <cell r="D1211" t="str">
            <v>52030684002</v>
          </cell>
          <cell r="E1211" t="str">
            <v>Del Pais</v>
          </cell>
          <cell r="F1211">
            <v>0</v>
          </cell>
          <cell r="G1211">
            <v>-13625.78</v>
          </cell>
          <cell r="H1211">
            <v>-100094025</v>
          </cell>
          <cell r="I1211">
            <v>-100094025</v>
          </cell>
        </row>
        <row r="1212">
          <cell r="D1212" t="str">
            <v>52030684002</v>
          </cell>
          <cell r="E1212" t="str">
            <v>Del Pais</v>
          </cell>
          <cell r="F1212">
            <v>0</v>
          </cell>
          <cell r="G1212">
            <v>-13625.78</v>
          </cell>
          <cell r="H1212">
            <v>-100094025</v>
          </cell>
          <cell r="I1212">
            <v>-100094025</v>
          </cell>
        </row>
        <row r="1213">
          <cell r="D1213" t="str">
            <v>52040000000</v>
          </cell>
          <cell r="E1213" t="str">
            <v>Otras Cuentas de Odrden Acreedoras</v>
          </cell>
          <cell r="F1213">
            <v>-157494557074</v>
          </cell>
          <cell r="G1213">
            <v>-8525514.75</v>
          </cell>
          <cell r="H1213">
            <v>-62627834568</v>
          </cell>
          <cell r="I1213">
            <v>-220122391642</v>
          </cell>
        </row>
        <row r="1214">
          <cell r="D1214" t="str">
            <v>52040670000</v>
          </cell>
          <cell r="E1214" t="str">
            <v>Mandatos y Comisiones</v>
          </cell>
          <cell r="F1214">
            <v>0</v>
          </cell>
          <cell r="G1214">
            <v>-87484.3</v>
          </cell>
          <cell r="H1214">
            <v>-642653544</v>
          </cell>
          <cell r="I1214">
            <v>-642653544</v>
          </cell>
        </row>
        <row r="1215">
          <cell r="D1215" t="str">
            <v>52040670001</v>
          </cell>
          <cell r="E1215" t="str">
            <v>Mandatos y Comisiones</v>
          </cell>
          <cell r="F1215">
            <v>0</v>
          </cell>
          <cell r="G1215">
            <v>-87484.3</v>
          </cell>
          <cell r="H1215">
            <v>-642653544</v>
          </cell>
          <cell r="I1215">
            <v>-642653544</v>
          </cell>
        </row>
        <row r="1216">
          <cell r="D1216" t="str">
            <v>52040670001</v>
          </cell>
          <cell r="E1216" t="str">
            <v>Mandatos y Comisiones</v>
          </cell>
          <cell r="F1216">
            <v>0</v>
          </cell>
          <cell r="G1216">
            <v>-87484.3</v>
          </cell>
          <cell r="H1216">
            <v>-642653544</v>
          </cell>
          <cell r="I1216">
            <v>-642653544</v>
          </cell>
        </row>
        <row r="1217">
          <cell r="D1217" t="str">
            <v>52040674000</v>
          </cell>
          <cell r="E1217" t="str">
            <v>Polizas de Seguros</v>
          </cell>
          <cell r="F1217">
            <v>-37956474715</v>
          </cell>
          <cell r="G1217">
            <v>-5000000</v>
          </cell>
          <cell r="H1217">
            <v>-36729650000</v>
          </cell>
          <cell r="I1217">
            <v>-74686124715</v>
          </cell>
        </row>
        <row r="1218">
          <cell r="D1218" t="str">
            <v>52040674001</v>
          </cell>
          <cell r="E1218" t="str">
            <v>Polizas de Seguros</v>
          </cell>
          <cell r="F1218">
            <v>-37956474715</v>
          </cell>
          <cell r="G1218">
            <v>-5000000</v>
          </cell>
          <cell r="H1218">
            <v>-36729650000</v>
          </cell>
          <cell r="I1218">
            <v>-74686124715</v>
          </cell>
        </row>
        <row r="1219">
          <cell r="D1219" t="str">
            <v>52040674001</v>
          </cell>
          <cell r="E1219" t="str">
            <v>Polizas de Seguros</v>
          </cell>
          <cell r="F1219">
            <v>0</v>
          </cell>
          <cell r="G1219">
            <v>-5000000</v>
          </cell>
          <cell r="H1219">
            <v>-36729650000</v>
          </cell>
          <cell r="I1219">
            <v>-36729650000</v>
          </cell>
        </row>
        <row r="1220">
          <cell r="D1220" t="str">
            <v>52040674001</v>
          </cell>
          <cell r="E1220" t="str">
            <v>Polizas de Seguros</v>
          </cell>
          <cell r="F1220">
            <v>-37956474715</v>
          </cell>
          <cell r="G1220">
            <v>0</v>
          </cell>
          <cell r="H1220">
            <v>0</v>
          </cell>
          <cell r="I1220">
            <v>-37956474715</v>
          </cell>
        </row>
        <row r="1221">
          <cell r="D1221" t="str">
            <v>52040688000</v>
          </cell>
          <cell r="E1221" t="str">
            <v>Creditos Incobrables</v>
          </cell>
          <cell r="F1221">
            <v>-23111275773</v>
          </cell>
          <cell r="G1221">
            <v>-1276286.3899999999</v>
          </cell>
          <cell r="H1221">
            <v>-9375510481</v>
          </cell>
          <cell r="I1221">
            <v>-32486786254</v>
          </cell>
        </row>
        <row r="1222">
          <cell r="D1222" t="str">
            <v>52040688001</v>
          </cell>
          <cell r="E1222" t="str">
            <v>Creditos Incobrables</v>
          </cell>
          <cell r="F1222">
            <v>-23111275773</v>
          </cell>
          <cell r="G1222">
            <v>-1276286.3899999999</v>
          </cell>
          <cell r="H1222">
            <v>-9375510481</v>
          </cell>
          <cell r="I1222">
            <v>-32486786254</v>
          </cell>
        </row>
        <row r="1223">
          <cell r="D1223" t="str">
            <v>52040688001</v>
          </cell>
          <cell r="E1223" t="str">
            <v>Creditos Incobrables</v>
          </cell>
          <cell r="F1223">
            <v>0</v>
          </cell>
          <cell r="G1223">
            <v>-1276286.3899999999</v>
          </cell>
          <cell r="H1223">
            <v>-9375510481</v>
          </cell>
          <cell r="I1223">
            <v>-9375510481</v>
          </cell>
        </row>
        <row r="1224">
          <cell r="D1224" t="str">
            <v>52040688001</v>
          </cell>
          <cell r="E1224" t="str">
            <v>Creditos Incobrables</v>
          </cell>
          <cell r="F1224">
            <v>-21724707110</v>
          </cell>
          <cell r="G1224">
            <v>0</v>
          </cell>
          <cell r="H1224">
            <v>0</v>
          </cell>
          <cell r="I1224">
            <v>-21724707110</v>
          </cell>
        </row>
        <row r="1225">
          <cell r="D1225" t="str">
            <v>52040688001</v>
          </cell>
          <cell r="E1225" t="str">
            <v>Creditos Incobrables - Fogapy</v>
          </cell>
          <cell r="F1225">
            <v>-1386568663</v>
          </cell>
          <cell r="G1225">
            <v>0</v>
          </cell>
          <cell r="H1225">
            <v>0</v>
          </cell>
          <cell r="I1225">
            <v>-1386568663</v>
          </cell>
        </row>
        <row r="1226">
          <cell r="D1226" t="str">
            <v>52040690000</v>
          </cell>
          <cell r="E1226" t="str">
            <v>Posicion de Cambios</v>
          </cell>
          <cell r="F1226">
            <v>-1670358509</v>
          </cell>
          <cell r="G1226">
            <v>0</v>
          </cell>
          <cell r="H1226">
            <v>0</v>
          </cell>
          <cell r="I1226">
            <v>-1670358509</v>
          </cell>
        </row>
        <row r="1227">
          <cell r="D1227" t="str">
            <v>52040690004</v>
          </cell>
          <cell r="E1227" t="str">
            <v>Sobrevendida</v>
          </cell>
          <cell r="F1227">
            <v>-1670358509</v>
          </cell>
          <cell r="G1227">
            <v>0</v>
          </cell>
          <cell r="H1227">
            <v>0</v>
          </cell>
          <cell r="I1227">
            <v>-1670358509</v>
          </cell>
        </row>
        <row r="1228">
          <cell r="D1228" t="str">
            <v>52040690004</v>
          </cell>
          <cell r="E1228" t="str">
            <v>Sobrevendida</v>
          </cell>
          <cell r="F1228">
            <v>-1670358509</v>
          </cell>
          <cell r="G1228">
            <v>0</v>
          </cell>
          <cell r="H1228">
            <v>0</v>
          </cell>
          <cell r="I1228">
            <v>-1670358509</v>
          </cell>
        </row>
        <row r="1229">
          <cell r="D1229" t="str">
            <v>52040696000</v>
          </cell>
          <cell r="E1229" t="str">
            <v>Venta y Cesion de Cartera</v>
          </cell>
          <cell r="F1229">
            <v>-94756448077</v>
          </cell>
          <cell r="G1229">
            <v>-2161744.06</v>
          </cell>
          <cell r="H1229">
            <v>-15880020543</v>
          </cell>
          <cell r="I1229">
            <v>-110636468620</v>
          </cell>
        </row>
        <row r="1230">
          <cell r="D1230" t="str">
            <v>52040696004</v>
          </cell>
          <cell r="E1230" t="str">
            <v>Venta y Cesion de Cartera-Sector No Financiero</v>
          </cell>
          <cell r="F1230">
            <v>-94756448077</v>
          </cell>
          <cell r="G1230">
            <v>-2161744.06</v>
          </cell>
          <cell r="H1230">
            <v>-15880020543</v>
          </cell>
          <cell r="I1230">
            <v>-110636468620</v>
          </cell>
        </row>
        <row r="1231">
          <cell r="D1231" t="str">
            <v>52040696004</v>
          </cell>
          <cell r="E1231" t="str">
            <v>Venta y Cesion de Cartera-Sector No Financiero</v>
          </cell>
          <cell r="F1231">
            <v>0</v>
          </cell>
          <cell r="G1231">
            <v>-2161744.06</v>
          </cell>
          <cell r="H1231">
            <v>-15880020543</v>
          </cell>
          <cell r="I1231">
            <v>-15880020543</v>
          </cell>
        </row>
        <row r="1232">
          <cell r="D1232" t="str">
            <v>52040696004</v>
          </cell>
          <cell r="E1232" t="str">
            <v>Venta y Cesion de Cartera-Sector No Financiero</v>
          </cell>
          <cell r="F1232">
            <v>-94756448077</v>
          </cell>
          <cell r="G1232">
            <v>0</v>
          </cell>
          <cell r="H1232">
            <v>0</v>
          </cell>
          <cell r="I1232">
            <v>-94756448077</v>
          </cell>
        </row>
        <row r="1233">
          <cell r="D1233" t="str">
            <v>60000000000</v>
          </cell>
          <cell r="E1233" t="str">
            <v>Ganancias</v>
          </cell>
          <cell r="F1233">
            <v>-10394766561940</v>
          </cell>
          <cell r="G1233">
            <v>-13473625.220000001</v>
          </cell>
          <cell r="H1233">
            <v>-93988195390</v>
          </cell>
          <cell r="I1233">
            <v>-10488754757330</v>
          </cell>
        </row>
        <row r="1234">
          <cell r="D1234" t="str">
            <v>61000000000</v>
          </cell>
          <cell r="E1234" t="str">
            <v>Ganancias Financieras</v>
          </cell>
          <cell r="F1234">
            <v>-2799695007779</v>
          </cell>
          <cell r="G1234">
            <v>-12350369.189999999</v>
          </cell>
          <cell r="H1234">
            <v>-86096775186</v>
          </cell>
          <cell r="I1234">
            <v>-2885791782965</v>
          </cell>
        </row>
        <row r="1235">
          <cell r="D1235" t="str">
            <v>61010000000</v>
          </cell>
          <cell r="E1235" t="str">
            <v>Ganancia X Cred.Vig. X Intermed.Financ. -Sector Financ.</v>
          </cell>
          <cell r="F1235">
            <v>-31496845206</v>
          </cell>
          <cell r="G1235">
            <v>-228248.6</v>
          </cell>
          <cell r="H1235">
            <v>-1610692381</v>
          </cell>
          <cell r="I1235">
            <v>-33107537587</v>
          </cell>
        </row>
        <row r="1236">
          <cell r="D1236" t="str">
            <v>61010702000</v>
          </cell>
          <cell r="E1236" t="str">
            <v>Productos por Colocaciones</v>
          </cell>
          <cell r="F1236">
            <v>-9416273628</v>
          </cell>
          <cell r="G1236">
            <v>-228248.6</v>
          </cell>
          <cell r="H1236">
            <v>-1610692381</v>
          </cell>
          <cell r="I1236">
            <v>-11026966009</v>
          </cell>
        </row>
        <row r="1237">
          <cell r="D1237" t="str">
            <v>61010702002</v>
          </cell>
          <cell r="E1237" t="str">
            <v>No Reajustables-Residentes</v>
          </cell>
          <cell r="F1237">
            <v>-9416273628</v>
          </cell>
          <cell r="G1237">
            <v>-228248.6</v>
          </cell>
          <cell r="H1237">
            <v>-1610692381</v>
          </cell>
          <cell r="I1237">
            <v>-11026966009</v>
          </cell>
        </row>
        <row r="1238">
          <cell r="D1238" t="str">
            <v>61010702002</v>
          </cell>
          <cell r="E1238" t="str">
            <v>Interes Cobrados Bancos del Pais</v>
          </cell>
          <cell r="F1238">
            <v>0</v>
          </cell>
          <cell r="G1238">
            <v>-146135.69</v>
          </cell>
          <cell r="H1238">
            <v>-1034587870</v>
          </cell>
          <cell r="I1238">
            <v>-1034587870</v>
          </cell>
        </row>
        <row r="1239">
          <cell r="D1239" t="str">
            <v>61010702002</v>
          </cell>
          <cell r="E1239" t="str">
            <v>Interes Cobrados Bancos del Pais</v>
          </cell>
          <cell r="F1239">
            <v>-3699009267</v>
          </cell>
          <cell r="G1239">
            <v>0</v>
          </cell>
          <cell r="H1239">
            <v>0</v>
          </cell>
          <cell r="I1239">
            <v>-3699009267</v>
          </cell>
        </row>
        <row r="1240">
          <cell r="D1240" t="str">
            <v>61010702002</v>
          </cell>
          <cell r="E1240" t="str">
            <v>Intereses por Depositos de Operaciones Monetarias</v>
          </cell>
          <cell r="F1240">
            <v>-1729293412</v>
          </cell>
          <cell r="G1240">
            <v>0</v>
          </cell>
          <cell r="H1240">
            <v>0</v>
          </cell>
          <cell r="I1240">
            <v>-1729293412</v>
          </cell>
        </row>
        <row r="1241">
          <cell r="D1241" t="str">
            <v>61010702002</v>
          </cell>
          <cell r="E1241" t="str">
            <v>Remuneracion Encaje Legal</v>
          </cell>
          <cell r="F1241">
            <v>0</v>
          </cell>
          <cell r="G1241">
            <v>-79235.22</v>
          </cell>
          <cell r="H1241">
            <v>-555330208</v>
          </cell>
          <cell r="I1241">
            <v>-555330208</v>
          </cell>
        </row>
        <row r="1242">
          <cell r="D1242" t="str">
            <v>61010702002</v>
          </cell>
          <cell r="E1242" t="str">
            <v>Remuneracion Encaje Legal</v>
          </cell>
          <cell r="F1242">
            <v>-1369920873</v>
          </cell>
          <cell r="G1242">
            <v>0</v>
          </cell>
          <cell r="H1242">
            <v>0</v>
          </cell>
          <cell r="I1242">
            <v>-1369920873</v>
          </cell>
        </row>
        <row r="1243">
          <cell r="D1243" t="str">
            <v>61010702002</v>
          </cell>
          <cell r="E1243" t="str">
            <v>Interes por Prov. Fondos Suc. Agencia</v>
          </cell>
          <cell r="F1243">
            <v>-75263276</v>
          </cell>
          <cell r="G1243">
            <v>0</v>
          </cell>
          <cell r="H1243">
            <v>0</v>
          </cell>
          <cell r="I1243">
            <v>-75263276</v>
          </cell>
        </row>
        <row r="1244">
          <cell r="D1244" t="str">
            <v>61010702002</v>
          </cell>
          <cell r="E1244" t="str">
            <v>Prod. por Colocaciones a Plazo Fijo Bancos</v>
          </cell>
          <cell r="F1244">
            <v>0</v>
          </cell>
          <cell r="G1244">
            <v>-2877.69</v>
          </cell>
          <cell r="H1244">
            <v>-20774303</v>
          </cell>
          <cell r="I1244">
            <v>-20774303</v>
          </cell>
        </row>
        <row r="1245">
          <cell r="D1245" t="str">
            <v>61010702002</v>
          </cell>
          <cell r="E1245" t="str">
            <v>Prod. por Colocaciones a Plazo Fijo Bancos</v>
          </cell>
          <cell r="F1245">
            <v>-2460228418</v>
          </cell>
          <cell r="G1245">
            <v>0</v>
          </cell>
          <cell r="H1245">
            <v>0</v>
          </cell>
          <cell r="I1245">
            <v>-2460228418</v>
          </cell>
        </row>
        <row r="1246">
          <cell r="D1246" t="str">
            <v>61010702002</v>
          </cell>
          <cell r="E1246" t="str">
            <v>Intereses Cobrados Bonos Sector Privado</v>
          </cell>
          <cell r="F1246">
            <v>-82558382</v>
          </cell>
          <cell r="G1246">
            <v>0</v>
          </cell>
          <cell r="H1246">
            <v>0</v>
          </cell>
          <cell r="I1246">
            <v>-82558382</v>
          </cell>
        </row>
        <row r="1247">
          <cell r="D1247" t="str">
            <v>61010704000</v>
          </cell>
          <cell r="E1247" t="str">
            <v>Productos X Colocac.en Oro, Val.Public.Nac. y No Nac.</v>
          </cell>
          <cell r="F1247">
            <v>-21168611910</v>
          </cell>
          <cell r="G1247">
            <v>0</v>
          </cell>
          <cell r="H1247">
            <v>0</v>
          </cell>
          <cell r="I1247">
            <v>-21168611910</v>
          </cell>
        </row>
        <row r="1248">
          <cell r="D1248" t="str">
            <v>61010704004</v>
          </cell>
          <cell r="E1248" t="str">
            <v>En Valores Publicos Nacionales - Residentes</v>
          </cell>
          <cell r="F1248">
            <v>-21168611910</v>
          </cell>
          <cell r="G1248">
            <v>0</v>
          </cell>
          <cell r="H1248">
            <v>0</v>
          </cell>
          <cell r="I1248">
            <v>-21168611910</v>
          </cell>
        </row>
        <row r="1249">
          <cell r="D1249" t="str">
            <v>61010704004</v>
          </cell>
          <cell r="E1249" t="str">
            <v>En Valores Publicos Nacionales - Residentes</v>
          </cell>
          <cell r="F1249">
            <v>-21168611910</v>
          </cell>
          <cell r="G1249">
            <v>0</v>
          </cell>
          <cell r="H1249">
            <v>0</v>
          </cell>
          <cell r="I1249">
            <v>-21168611910</v>
          </cell>
        </row>
        <row r="1250">
          <cell r="D1250" t="str">
            <v>61010708000</v>
          </cell>
          <cell r="E1250" t="str">
            <v>Ganancias por Operaciones a Liquidar</v>
          </cell>
          <cell r="F1250">
            <v>-911959668</v>
          </cell>
          <cell r="G1250">
            <v>0</v>
          </cell>
          <cell r="H1250">
            <v>0</v>
          </cell>
          <cell r="I1250">
            <v>-911959668</v>
          </cell>
        </row>
        <row r="1251">
          <cell r="D1251" t="str">
            <v>61010708006</v>
          </cell>
          <cell r="E1251" t="str">
            <v>Compra Futura - Residentes</v>
          </cell>
          <cell r="F1251">
            <v>-911959668</v>
          </cell>
          <cell r="G1251">
            <v>0</v>
          </cell>
          <cell r="H1251">
            <v>0</v>
          </cell>
          <cell r="I1251">
            <v>-911959668</v>
          </cell>
        </row>
        <row r="1252">
          <cell r="D1252" t="str">
            <v>61010708006</v>
          </cell>
          <cell r="E1252" t="str">
            <v>Compra Futura - Residentes</v>
          </cell>
          <cell r="F1252">
            <v>-911959668</v>
          </cell>
          <cell r="G1252">
            <v>0</v>
          </cell>
          <cell r="H1252">
            <v>0</v>
          </cell>
          <cell r="I1252">
            <v>-911959668</v>
          </cell>
        </row>
        <row r="1253">
          <cell r="D1253" t="str">
            <v>61020000000</v>
          </cell>
          <cell r="E1253" t="str">
            <v>Ganancias X Cred. Vig. X Interm.Fin. - Sector No Financ.</v>
          </cell>
          <cell r="F1253">
            <v>-142864674922</v>
          </cell>
          <cell r="G1253">
            <v>-6718101.0800000001</v>
          </cell>
          <cell r="H1253">
            <v>-46927804893</v>
          </cell>
          <cell r="I1253">
            <v>-189792479815</v>
          </cell>
        </row>
        <row r="1254">
          <cell r="D1254" t="str">
            <v>61020712000</v>
          </cell>
          <cell r="E1254" t="str">
            <v>Productos por Prestamos a Plazo Fijo</v>
          </cell>
          <cell r="F1254">
            <v>-23354435558</v>
          </cell>
          <cell r="G1254">
            <v>-2085330.27</v>
          </cell>
          <cell r="H1254">
            <v>-14558558204</v>
          </cell>
          <cell r="I1254">
            <v>-37912993762</v>
          </cell>
        </row>
        <row r="1255">
          <cell r="D1255" t="str">
            <v>61020712002</v>
          </cell>
          <cell r="E1255" t="str">
            <v>No Reajustables - Residentes</v>
          </cell>
          <cell r="F1255">
            <v>-23354435558</v>
          </cell>
          <cell r="G1255">
            <v>-2085330.27</v>
          </cell>
          <cell r="H1255">
            <v>-14558558204</v>
          </cell>
          <cell r="I1255">
            <v>-37912993762</v>
          </cell>
        </row>
        <row r="1256">
          <cell r="D1256" t="str">
            <v>61020712002</v>
          </cell>
          <cell r="E1256" t="str">
            <v>Produ.por Pres. a Plazo Fijo</v>
          </cell>
          <cell r="F1256">
            <v>0</v>
          </cell>
          <cell r="G1256">
            <v>-2085330.27</v>
          </cell>
          <cell r="H1256">
            <v>-14558558204</v>
          </cell>
          <cell r="I1256">
            <v>-14558558204</v>
          </cell>
        </row>
        <row r="1257">
          <cell r="D1257" t="str">
            <v>61020712002</v>
          </cell>
          <cell r="E1257" t="str">
            <v>Produ.por Pres. a Plazo Fijo</v>
          </cell>
          <cell r="F1257">
            <v>-23354435558</v>
          </cell>
          <cell r="G1257">
            <v>0</v>
          </cell>
          <cell r="H1257">
            <v>0</v>
          </cell>
          <cell r="I1257">
            <v>-23354435558</v>
          </cell>
        </row>
        <row r="1258">
          <cell r="D1258" t="str">
            <v>61020714000</v>
          </cell>
          <cell r="E1258" t="str">
            <v>Productos por Prestamos Amortizables</v>
          </cell>
          <cell r="F1258">
            <v>-83684906201</v>
          </cell>
          <cell r="G1258">
            <v>-4186737.49</v>
          </cell>
          <cell r="H1258">
            <v>-29260221018</v>
          </cell>
          <cell r="I1258">
            <v>-112945127219</v>
          </cell>
        </row>
        <row r="1259">
          <cell r="D1259" t="str">
            <v>61020714002</v>
          </cell>
          <cell r="E1259" t="str">
            <v>No Reajustables - Residentes</v>
          </cell>
          <cell r="F1259">
            <v>-83684906201</v>
          </cell>
          <cell r="G1259">
            <v>-4186737.49</v>
          </cell>
          <cell r="H1259">
            <v>-29260221018</v>
          </cell>
          <cell r="I1259">
            <v>-112945127219</v>
          </cell>
        </row>
        <row r="1260">
          <cell r="D1260" t="str">
            <v>61020714002</v>
          </cell>
          <cell r="E1260" t="str">
            <v>Int. Cobrados s/Dev. Mensual</v>
          </cell>
          <cell r="F1260">
            <v>0</v>
          </cell>
          <cell r="G1260">
            <v>-4186737.49</v>
          </cell>
          <cell r="H1260">
            <v>-29260221018</v>
          </cell>
          <cell r="I1260">
            <v>-29260221018</v>
          </cell>
        </row>
        <row r="1261">
          <cell r="D1261" t="str">
            <v>61020714002</v>
          </cell>
          <cell r="E1261" t="str">
            <v>Int. Cobrados s/Dev. Mensual</v>
          </cell>
          <cell r="F1261">
            <v>-83684906201</v>
          </cell>
          <cell r="G1261">
            <v>0</v>
          </cell>
          <cell r="H1261">
            <v>0</v>
          </cell>
          <cell r="I1261">
            <v>-83684906201</v>
          </cell>
        </row>
        <row r="1262">
          <cell r="D1262" t="str">
            <v>61020718000</v>
          </cell>
          <cell r="E1262" t="str">
            <v>Productos Sobre Documentos Descontados</v>
          </cell>
          <cell r="F1262">
            <v>-5735426089</v>
          </cell>
          <cell r="G1262">
            <v>-296056.03000000003</v>
          </cell>
          <cell r="H1262">
            <v>-2066732446</v>
          </cell>
          <cell r="I1262">
            <v>-7802158535</v>
          </cell>
        </row>
        <row r="1263">
          <cell r="D1263" t="str">
            <v>61020718002</v>
          </cell>
          <cell r="E1263" t="str">
            <v>Residentes</v>
          </cell>
          <cell r="F1263">
            <v>-5735426089</v>
          </cell>
          <cell r="G1263">
            <v>-296056.03000000003</v>
          </cell>
          <cell r="H1263">
            <v>-2066732446</v>
          </cell>
          <cell r="I1263">
            <v>-7802158535</v>
          </cell>
        </row>
        <row r="1264">
          <cell r="D1264" t="str">
            <v>61020718002</v>
          </cell>
          <cell r="E1264" t="str">
            <v>Interes Cob.s/Dev.Mensual Doc.Descontados</v>
          </cell>
          <cell r="F1264">
            <v>0</v>
          </cell>
          <cell r="G1264">
            <v>-296056.03000000003</v>
          </cell>
          <cell r="H1264">
            <v>-2066732446</v>
          </cell>
          <cell r="I1264">
            <v>-2066732446</v>
          </cell>
        </row>
        <row r="1265">
          <cell r="D1265" t="str">
            <v>61020718002</v>
          </cell>
          <cell r="E1265" t="str">
            <v>Interes Cob.s/Dev.Mensual Doc.Descontados</v>
          </cell>
          <cell r="F1265">
            <v>-5735426089</v>
          </cell>
          <cell r="G1265">
            <v>0</v>
          </cell>
          <cell r="H1265">
            <v>0</v>
          </cell>
          <cell r="I1265">
            <v>-5735426089</v>
          </cell>
        </row>
        <row r="1266">
          <cell r="D1266" t="str">
            <v>61020722000</v>
          </cell>
          <cell r="E1266" t="str">
            <v>Productos X Creditos Utilizados en Cuenta Corrientes</v>
          </cell>
          <cell r="F1266">
            <v>-1708672944</v>
          </cell>
          <cell r="G1266">
            <v>-45500.160000000003</v>
          </cell>
          <cell r="H1266">
            <v>-315483674</v>
          </cell>
          <cell r="I1266">
            <v>-2024156618</v>
          </cell>
        </row>
        <row r="1267">
          <cell r="D1267" t="str">
            <v>61020722002</v>
          </cell>
          <cell r="E1267" t="str">
            <v>Productos X Creditos Utilizados Cc - Residentes</v>
          </cell>
          <cell r="F1267">
            <v>-1708672944</v>
          </cell>
          <cell r="G1267">
            <v>-45500.160000000003</v>
          </cell>
          <cell r="H1267">
            <v>-315483674</v>
          </cell>
          <cell r="I1267">
            <v>-2024156618</v>
          </cell>
        </row>
        <row r="1268">
          <cell r="D1268" t="str">
            <v>61020722002</v>
          </cell>
          <cell r="E1268" t="str">
            <v>Productos X Creditos Utilizados Cc - Residentes</v>
          </cell>
          <cell r="F1268">
            <v>0</v>
          </cell>
          <cell r="G1268">
            <v>-45500.160000000003</v>
          </cell>
          <cell r="H1268">
            <v>-315483674</v>
          </cell>
          <cell r="I1268">
            <v>-315483674</v>
          </cell>
        </row>
        <row r="1269">
          <cell r="D1269" t="str">
            <v>61020722002</v>
          </cell>
          <cell r="E1269" t="str">
            <v>Productos X Creditos Utilizados Cc - Residentes</v>
          </cell>
          <cell r="F1269">
            <v>-1708672944</v>
          </cell>
          <cell r="G1269">
            <v>0</v>
          </cell>
          <cell r="H1269">
            <v>0</v>
          </cell>
          <cell r="I1269">
            <v>-1708672944</v>
          </cell>
        </row>
        <row r="1270">
          <cell r="D1270" t="str">
            <v>61020732000</v>
          </cell>
          <cell r="E1270" t="str">
            <v>Productos por Deud. por Utilizacion de Tarj. de Cred.</v>
          </cell>
          <cell r="F1270">
            <v>-8930182279</v>
          </cell>
          <cell r="G1270">
            <v>0</v>
          </cell>
          <cell r="H1270">
            <v>0</v>
          </cell>
          <cell r="I1270">
            <v>-8930182279</v>
          </cell>
        </row>
        <row r="1271">
          <cell r="D1271" t="str">
            <v>61020732002</v>
          </cell>
          <cell r="E1271" t="str">
            <v>Residentes</v>
          </cell>
          <cell r="F1271">
            <v>-8930182279</v>
          </cell>
          <cell r="G1271">
            <v>0</v>
          </cell>
          <cell r="H1271">
            <v>0</v>
          </cell>
          <cell r="I1271">
            <v>-8930182279</v>
          </cell>
        </row>
        <row r="1272">
          <cell r="D1272" t="str">
            <v>61020732002</v>
          </cell>
          <cell r="E1272" t="str">
            <v>Producto por Utilizacion T.C.</v>
          </cell>
          <cell r="F1272">
            <v>-8930182279</v>
          </cell>
          <cell r="G1272">
            <v>0</v>
          </cell>
          <cell r="H1272">
            <v>0</v>
          </cell>
          <cell r="I1272">
            <v>-8930182279</v>
          </cell>
        </row>
        <row r="1273">
          <cell r="D1273" t="str">
            <v>61020734000</v>
          </cell>
          <cell r="E1273" t="str">
            <v>Productos X Prest. con Rec. Administ.</v>
          </cell>
          <cell r="F1273">
            <v>-4950524910</v>
          </cell>
          <cell r="G1273">
            <v>-276.70999999999998</v>
          </cell>
          <cell r="H1273">
            <v>-1957302</v>
          </cell>
          <cell r="I1273">
            <v>-4952482212</v>
          </cell>
        </row>
        <row r="1274">
          <cell r="D1274" t="str">
            <v>61020734002</v>
          </cell>
          <cell r="E1274" t="str">
            <v>No Reajustables</v>
          </cell>
          <cell r="F1274">
            <v>-4950524910</v>
          </cell>
          <cell r="G1274">
            <v>0</v>
          </cell>
          <cell r="H1274">
            <v>0</v>
          </cell>
          <cell r="I1274">
            <v>-4950524910</v>
          </cell>
        </row>
        <row r="1275">
          <cell r="D1275" t="str">
            <v>61020734002</v>
          </cell>
          <cell r="E1275" t="str">
            <v>Reajustable</v>
          </cell>
          <cell r="F1275">
            <v>0</v>
          </cell>
          <cell r="G1275">
            <v>-276.70999999999998</v>
          </cell>
          <cell r="H1275">
            <v>-1957302</v>
          </cell>
          <cell r="I1275">
            <v>-1957302</v>
          </cell>
        </row>
        <row r="1276">
          <cell r="D1276" t="str">
            <v>61020734002</v>
          </cell>
          <cell r="E1276" t="str">
            <v>Prestamos con Recursos Adm. por Bcp</v>
          </cell>
          <cell r="F1276">
            <v>-4950524910</v>
          </cell>
          <cell r="G1276">
            <v>0</v>
          </cell>
          <cell r="H1276">
            <v>0</v>
          </cell>
          <cell r="I1276">
            <v>-4950524910</v>
          </cell>
        </row>
        <row r="1277">
          <cell r="D1277" t="str">
            <v>61020734004</v>
          </cell>
          <cell r="E1277" t="str">
            <v>Reajustable</v>
          </cell>
          <cell r="F1277">
            <v>0</v>
          </cell>
          <cell r="G1277">
            <v>-276.70999999999998</v>
          </cell>
          <cell r="H1277">
            <v>-1957302</v>
          </cell>
          <cell r="I1277">
            <v>-1957302</v>
          </cell>
        </row>
        <row r="1278">
          <cell r="D1278" t="str">
            <v>61020742000</v>
          </cell>
          <cell r="E1278" t="str">
            <v>Productos - Sector Publico</v>
          </cell>
          <cell r="F1278">
            <v>-311735523</v>
          </cell>
          <cell r="G1278">
            <v>0</v>
          </cell>
          <cell r="H1278">
            <v>0</v>
          </cell>
          <cell r="I1278">
            <v>-311735523</v>
          </cell>
        </row>
        <row r="1279">
          <cell r="D1279" t="str">
            <v>61020742002</v>
          </cell>
          <cell r="E1279" t="str">
            <v>No Reajustable</v>
          </cell>
          <cell r="F1279">
            <v>-311735523</v>
          </cell>
          <cell r="G1279">
            <v>0</v>
          </cell>
          <cell r="H1279">
            <v>0</v>
          </cell>
          <cell r="I1279">
            <v>-311735523</v>
          </cell>
        </row>
        <row r="1280">
          <cell r="D1280" t="str">
            <v>61020742002</v>
          </cell>
          <cell r="E1280" t="str">
            <v>No Reajustable</v>
          </cell>
          <cell r="F1280">
            <v>-311735523</v>
          </cell>
          <cell r="G1280">
            <v>0</v>
          </cell>
          <cell r="H1280">
            <v>0</v>
          </cell>
          <cell r="I1280">
            <v>-311735523</v>
          </cell>
        </row>
        <row r="1281">
          <cell r="D1281" t="str">
            <v>61020850000</v>
          </cell>
          <cell r="E1281" t="str">
            <v>Productos por Medidas Excpecional de Apoyo Emitida</v>
          </cell>
          <cell r="F1281">
            <v>-5588579951</v>
          </cell>
          <cell r="G1281">
            <v>-104200.42</v>
          </cell>
          <cell r="H1281">
            <v>-724852249</v>
          </cell>
          <cell r="I1281">
            <v>-6313432200</v>
          </cell>
        </row>
        <row r="1282">
          <cell r="D1282" t="str">
            <v>61020850002</v>
          </cell>
          <cell r="E1282" t="str">
            <v>Productos por Medidas Excpecional de Apoyo Emitida</v>
          </cell>
          <cell r="F1282">
            <v>-5588579951</v>
          </cell>
          <cell r="G1282">
            <v>-104200.42</v>
          </cell>
          <cell r="H1282">
            <v>-724852249</v>
          </cell>
          <cell r="I1282">
            <v>-6313432200</v>
          </cell>
        </row>
        <row r="1283">
          <cell r="D1283" t="str">
            <v>61020850002</v>
          </cell>
          <cell r="E1283" t="str">
            <v>Productos por Medidas Excpecional de Apoyo Emitidas por Bcp</v>
          </cell>
          <cell r="F1283">
            <v>0</v>
          </cell>
          <cell r="G1283">
            <v>-104200.42</v>
          </cell>
          <cell r="H1283">
            <v>-724852249</v>
          </cell>
          <cell r="I1283">
            <v>-724852249</v>
          </cell>
        </row>
        <row r="1284">
          <cell r="D1284" t="str">
            <v>61020850002</v>
          </cell>
          <cell r="E1284" t="str">
            <v>Productos por Medidas Excpecional de Apoyo Emitidas por Bcp</v>
          </cell>
          <cell r="F1284">
            <v>-5588579951</v>
          </cell>
          <cell r="G1284">
            <v>0</v>
          </cell>
          <cell r="H1284">
            <v>0</v>
          </cell>
          <cell r="I1284">
            <v>-5588579951</v>
          </cell>
        </row>
        <row r="1285">
          <cell r="D1285" t="str">
            <v>61020852000</v>
          </cell>
          <cell r="E1285" t="str">
            <v>Residentes Usd</v>
          </cell>
          <cell r="F1285">
            <v>-8600211467</v>
          </cell>
          <cell r="G1285">
            <v>0</v>
          </cell>
          <cell r="H1285">
            <v>0</v>
          </cell>
          <cell r="I1285">
            <v>-8600211467</v>
          </cell>
        </row>
        <row r="1286">
          <cell r="D1286" t="str">
            <v>61020852002</v>
          </cell>
          <cell r="E1286" t="str">
            <v>Residentes Usd</v>
          </cell>
          <cell r="F1286">
            <v>-8600211467</v>
          </cell>
          <cell r="G1286">
            <v>0</v>
          </cell>
          <cell r="H1286">
            <v>0</v>
          </cell>
          <cell r="I1286">
            <v>-8600211467</v>
          </cell>
        </row>
        <row r="1287">
          <cell r="D1287" t="str">
            <v>61020852002</v>
          </cell>
          <cell r="E1287" t="str">
            <v>Residentes</v>
          </cell>
          <cell r="F1287">
            <v>-8600211467</v>
          </cell>
          <cell r="G1287">
            <v>0</v>
          </cell>
          <cell r="H1287">
            <v>0</v>
          </cell>
          <cell r="I1287">
            <v>-8600211467</v>
          </cell>
        </row>
        <row r="1288">
          <cell r="D1288" t="str">
            <v>61030000000</v>
          </cell>
          <cell r="E1288" t="str">
            <v>Ganancias por Creditos Vencidos por Intermed. Financ.</v>
          </cell>
          <cell r="F1288">
            <v>-23827096899</v>
          </cell>
          <cell r="G1288">
            <v>-1030168.68</v>
          </cell>
          <cell r="H1288">
            <v>-7134523395</v>
          </cell>
          <cell r="I1288">
            <v>-30961620294</v>
          </cell>
        </row>
        <row r="1289">
          <cell r="D1289" t="str">
            <v>61030750000</v>
          </cell>
          <cell r="E1289" t="str">
            <v>Productos por Colocacion Vencida - Sector No Publ.</v>
          </cell>
          <cell r="F1289">
            <v>-5964410804</v>
          </cell>
          <cell r="G1289">
            <v>-421062.6</v>
          </cell>
          <cell r="H1289">
            <v>-2950540481</v>
          </cell>
          <cell r="I1289">
            <v>-8914951285</v>
          </cell>
        </row>
        <row r="1290">
          <cell r="D1290" t="str">
            <v>61030750002</v>
          </cell>
          <cell r="E1290" t="str">
            <v>No Reajustables - Residentes</v>
          </cell>
          <cell r="F1290">
            <v>-5964410804</v>
          </cell>
          <cell r="G1290">
            <v>-421062.6</v>
          </cell>
          <cell r="H1290">
            <v>-2950540481</v>
          </cell>
          <cell r="I1290">
            <v>-8914951285</v>
          </cell>
        </row>
        <row r="1291">
          <cell r="D1291" t="str">
            <v>61030750002</v>
          </cell>
          <cell r="E1291" t="str">
            <v>Interes Cob.s/Mora</v>
          </cell>
          <cell r="F1291">
            <v>0</v>
          </cell>
          <cell r="G1291">
            <v>-421062.6</v>
          </cell>
          <cell r="H1291">
            <v>-2950540481</v>
          </cell>
          <cell r="I1291">
            <v>-2950540481</v>
          </cell>
        </row>
        <row r="1292">
          <cell r="D1292" t="str">
            <v>61030750002</v>
          </cell>
          <cell r="E1292" t="str">
            <v>Interes Cob.s/Mora</v>
          </cell>
          <cell r="F1292">
            <v>-5964410804</v>
          </cell>
          <cell r="G1292">
            <v>0</v>
          </cell>
          <cell r="H1292">
            <v>0</v>
          </cell>
          <cell r="I1292">
            <v>-5964410804</v>
          </cell>
        </row>
        <row r="1293">
          <cell r="D1293" t="str">
            <v>61030752000</v>
          </cell>
          <cell r="E1293" t="str">
            <v>Productos por Creditos en Gestion</v>
          </cell>
          <cell r="F1293">
            <v>-8088923493</v>
          </cell>
          <cell r="G1293">
            <v>-157117.78</v>
          </cell>
          <cell r="H1293">
            <v>-1082066903</v>
          </cell>
          <cell r="I1293">
            <v>-9170990396</v>
          </cell>
        </row>
        <row r="1294">
          <cell r="D1294" t="str">
            <v>61030752002</v>
          </cell>
          <cell r="E1294" t="str">
            <v>Productos por Creditos en Gestion</v>
          </cell>
          <cell r="F1294">
            <v>-8088923493</v>
          </cell>
          <cell r="G1294">
            <v>-157117.78</v>
          </cell>
          <cell r="H1294">
            <v>-1082066903</v>
          </cell>
          <cell r="I1294">
            <v>-9170990396</v>
          </cell>
        </row>
        <row r="1295">
          <cell r="D1295" t="str">
            <v>61030752002</v>
          </cell>
          <cell r="E1295" t="str">
            <v>Produc.por Creditos en Gestion No Reajustable - Residentes</v>
          </cell>
          <cell r="F1295">
            <v>0</v>
          </cell>
          <cell r="G1295">
            <v>-6991.89</v>
          </cell>
          <cell r="H1295">
            <v>-48973750</v>
          </cell>
          <cell r="I1295">
            <v>-48973750</v>
          </cell>
        </row>
        <row r="1296">
          <cell r="D1296" t="str">
            <v>61030752002</v>
          </cell>
          <cell r="E1296" t="str">
            <v>Produc.por Creditos en Gestion No Reajustable - Residentes</v>
          </cell>
          <cell r="F1296">
            <v>0</v>
          </cell>
          <cell r="G1296">
            <v>-150125.89000000001</v>
          </cell>
          <cell r="H1296">
            <v>-1033093153</v>
          </cell>
          <cell r="I1296">
            <v>-1033093153</v>
          </cell>
        </row>
        <row r="1297">
          <cell r="D1297" t="str">
            <v>61030752002</v>
          </cell>
          <cell r="E1297" t="str">
            <v>Produc.por Creditos en Gestion No Reajustable - Residentes</v>
          </cell>
          <cell r="F1297">
            <v>-8088923493</v>
          </cell>
          <cell r="G1297">
            <v>0</v>
          </cell>
          <cell r="H1297">
            <v>0</v>
          </cell>
          <cell r="I1297">
            <v>-8088923493</v>
          </cell>
        </row>
        <row r="1298">
          <cell r="D1298" t="str">
            <v>61030754000</v>
          </cell>
          <cell r="E1298" t="str">
            <v>Productos por Deudores en Plan de Regularizacion</v>
          </cell>
          <cell r="F1298">
            <v>-49104206</v>
          </cell>
          <cell r="G1298">
            <v>-1004.17</v>
          </cell>
          <cell r="H1298">
            <v>-6896379</v>
          </cell>
          <cell r="I1298">
            <v>-56000585</v>
          </cell>
        </row>
        <row r="1299">
          <cell r="D1299" t="str">
            <v>61030754001</v>
          </cell>
          <cell r="E1299" t="str">
            <v>Productos por Deudores en Plan de Regularizacion</v>
          </cell>
          <cell r="F1299">
            <v>-49104206</v>
          </cell>
          <cell r="G1299">
            <v>-1004.17</v>
          </cell>
          <cell r="H1299">
            <v>-6896379</v>
          </cell>
          <cell r="I1299">
            <v>-56000585</v>
          </cell>
        </row>
        <row r="1300">
          <cell r="D1300" t="str">
            <v>61030754001</v>
          </cell>
          <cell r="E1300" t="str">
            <v>Productos por Deudores en Plan de Regularizacion</v>
          </cell>
          <cell r="F1300">
            <v>0</v>
          </cell>
          <cell r="G1300">
            <v>-435.53</v>
          </cell>
          <cell r="H1300">
            <v>-2988971</v>
          </cell>
          <cell r="I1300">
            <v>-2988971</v>
          </cell>
        </row>
        <row r="1301">
          <cell r="D1301" t="str">
            <v>61030754001</v>
          </cell>
          <cell r="E1301" t="str">
            <v>Productos por Deudores en Plan de Regularizacion</v>
          </cell>
          <cell r="F1301">
            <v>0</v>
          </cell>
          <cell r="G1301">
            <v>-568.64</v>
          </cell>
          <cell r="H1301">
            <v>-3907408</v>
          </cell>
          <cell r="I1301">
            <v>-3907408</v>
          </cell>
        </row>
        <row r="1302">
          <cell r="D1302" t="str">
            <v>61030754001</v>
          </cell>
          <cell r="E1302" t="str">
            <v>Productos por Deudores en Plan de Regularizacion</v>
          </cell>
          <cell r="F1302">
            <v>-49104206</v>
          </cell>
          <cell r="G1302">
            <v>0</v>
          </cell>
          <cell r="H1302">
            <v>0</v>
          </cell>
          <cell r="I1302">
            <v>-49104206</v>
          </cell>
        </row>
        <row r="1303">
          <cell r="D1303" t="str">
            <v>61030756000</v>
          </cell>
          <cell r="E1303" t="str">
            <v>Recuperacion de Creditos Liquidados por Incobrables</v>
          </cell>
          <cell r="F1303">
            <v>-9724658396</v>
          </cell>
          <cell r="G1303">
            <v>-450984.13</v>
          </cell>
          <cell r="H1303">
            <v>-3095019632</v>
          </cell>
          <cell r="I1303">
            <v>-12819678028</v>
          </cell>
        </row>
        <row r="1304">
          <cell r="D1304" t="str">
            <v>61030756002</v>
          </cell>
          <cell r="E1304" t="str">
            <v>Recuper.de Creditos Liquidados por Incobrables-Capital-Resid</v>
          </cell>
          <cell r="F1304">
            <v>-9724658396</v>
          </cell>
          <cell r="G1304">
            <v>-450984.13</v>
          </cell>
          <cell r="H1304">
            <v>-3095019632</v>
          </cell>
          <cell r="I1304">
            <v>-12819678028</v>
          </cell>
        </row>
        <row r="1305">
          <cell r="D1305" t="str">
            <v>61030756002</v>
          </cell>
          <cell r="E1305" t="str">
            <v>Recuper.de Creditos Liquidados por Incobrables-Capital-Resid</v>
          </cell>
          <cell r="F1305">
            <v>0</v>
          </cell>
          <cell r="G1305">
            <v>-450984.13</v>
          </cell>
          <cell r="H1305">
            <v>-3095019632</v>
          </cell>
          <cell r="I1305">
            <v>-3095019632</v>
          </cell>
        </row>
        <row r="1306">
          <cell r="D1306" t="str">
            <v>61030756002</v>
          </cell>
          <cell r="E1306" t="str">
            <v>Recuper.de Creditos Liquidados por Incobrables-Capital-Resid</v>
          </cell>
          <cell r="F1306">
            <v>-9724658396</v>
          </cell>
          <cell r="G1306">
            <v>0</v>
          </cell>
          <cell r="H1306">
            <v>0</v>
          </cell>
          <cell r="I1306">
            <v>-9724658396</v>
          </cell>
        </row>
        <row r="1307">
          <cell r="D1307" t="str">
            <v>61060000000</v>
          </cell>
          <cell r="E1307" t="str">
            <v>Ganancias por Valuacion</v>
          </cell>
          <cell r="F1307">
            <v>-2491426138496</v>
          </cell>
          <cell r="G1307">
            <v>0</v>
          </cell>
          <cell r="H1307">
            <v>0</v>
          </cell>
          <cell r="I1307">
            <v>-2491426138496</v>
          </cell>
        </row>
        <row r="1308">
          <cell r="D1308" t="str">
            <v>61060766000</v>
          </cell>
          <cell r="E1308" t="str">
            <v>Ganancias X Valuacion de Activos en Moneda Extrajera</v>
          </cell>
          <cell r="F1308">
            <v>-2099847385394</v>
          </cell>
          <cell r="G1308">
            <v>0</v>
          </cell>
          <cell r="H1308">
            <v>0</v>
          </cell>
          <cell r="I1308">
            <v>-2099847385394</v>
          </cell>
        </row>
        <row r="1309">
          <cell r="D1309" t="str">
            <v>61060766002</v>
          </cell>
          <cell r="E1309" t="str">
            <v>Disponibilidades - Residentes</v>
          </cell>
          <cell r="F1309">
            <v>-1509075572700</v>
          </cell>
          <cell r="G1309">
            <v>0</v>
          </cell>
          <cell r="H1309">
            <v>0</v>
          </cell>
          <cell r="I1309">
            <v>-1509075572700</v>
          </cell>
        </row>
        <row r="1310">
          <cell r="D1310" t="str">
            <v>61060766002</v>
          </cell>
          <cell r="E1310" t="str">
            <v>Disponibilidades - Residentes</v>
          </cell>
          <cell r="F1310">
            <v>-1509075572700</v>
          </cell>
          <cell r="G1310">
            <v>0</v>
          </cell>
          <cell r="H1310">
            <v>0</v>
          </cell>
          <cell r="I1310">
            <v>-1509075572700</v>
          </cell>
        </row>
        <row r="1311">
          <cell r="D1311" t="str">
            <v>61060766003</v>
          </cell>
          <cell r="E1311" t="str">
            <v>Disponibilidades - No Residentes</v>
          </cell>
          <cell r="F1311">
            <v>-289667127979</v>
          </cell>
          <cell r="G1311">
            <v>0</v>
          </cell>
          <cell r="H1311">
            <v>0</v>
          </cell>
          <cell r="I1311">
            <v>-289667127979</v>
          </cell>
        </row>
        <row r="1312">
          <cell r="D1312" t="str">
            <v>61060766003</v>
          </cell>
          <cell r="E1312" t="str">
            <v>Disponibilidades - No Residentes</v>
          </cell>
          <cell r="F1312">
            <v>-289667127979</v>
          </cell>
          <cell r="G1312">
            <v>0</v>
          </cell>
          <cell r="H1312">
            <v>0</v>
          </cell>
          <cell r="I1312">
            <v>-289667127979</v>
          </cell>
        </row>
        <row r="1313">
          <cell r="D1313" t="str">
            <v>61060766004</v>
          </cell>
          <cell r="E1313" t="str">
            <v>Cred.Vig. X Inter.Financ. - Sector Financ. - Resid</v>
          </cell>
          <cell r="F1313">
            <v>-3608545858</v>
          </cell>
          <cell r="G1313">
            <v>0</v>
          </cell>
          <cell r="H1313">
            <v>0</v>
          </cell>
          <cell r="I1313">
            <v>-3608545858</v>
          </cell>
        </row>
        <row r="1314">
          <cell r="D1314" t="str">
            <v>61060766004</v>
          </cell>
          <cell r="E1314" t="str">
            <v>Cred.Vig. X Inter.Financ. - Sector Financ. - Residentes</v>
          </cell>
          <cell r="F1314">
            <v>-3608545858</v>
          </cell>
          <cell r="G1314">
            <v>0</v>
          </cell>
          <cell r="H1314">
            <v>0</v>
          </cell>
          <cell r="I1314">
            <v>-3608545858</v>
          </cell>
        </row>
        <row r="1315">
          <cell r="D1315" t="str">
            <v>61060766006</v>
          </cell>
          <cell r="E1315" t="str">
            <v>Cred.Vig. X Inter.Financ. - Sector No Financ. - Re</v>
          </cell>
          <cell r="F1315">
            <v>-272312707984</v>
          </cell>
          <cell r="G1315">
            <v>0</v>
          </cell>
          <cell r="H1315">
            <v>0</v>
          </cell>
          <cell r="I1315">
            <v>-272312707984</v>
          </cell>
        </row>
        <row r="1316">
          <cell r="D1316" t="str">
            <v>61060766006</v>
          </cell>
          <cell r="E1316" t="str">
            <v>Cred.Vig. X Inter.Financ. - Sector No Financ. - Residentes</v>
          </cell>
          <cell r="F1316">
            <v>-272312707984</v>
          </cell>
          <cell r="G1316">
            <v>0</v>
          </cell>
          <cell r="H1316">
            <v>0</v>
          </cell>
          <cell r="I1316">
            <v>-272312707984</v>
          </cell>
        </row>
        <row r="1317">
          <cell r="D1317" t="str">
            <v>61060766008</v>
          </cell>
          <cell r="E1317" t="str">
            <v>Creditos Vencidos por Intermed. Financ. - Resident</v>
          </cell>
          <cell r="F1317">
            <v>-24785063580</v>
          </cell>
          <cell r="G1317">
            <v>0</v>
          </cell>
          <cell r="H1317">
            <v>0</v>
          </cell>
          <cell r="I1317">
            <v>-24785063580</v>
          </cell>
        </row>
        <row r="1318">
          <cell r="D1318" t="str">
            <v>61060766008</v>
          </cell>
          <cell r="E1318" t="str">
            <v>Creditos Vencidos por Intermed. Financ. - Residentes</v>
          </cell>
          <cell r="F1318">
            <v>-24785063580</v>
          </cell>
          <cell r="G1318">
            <v>0</v>
          </cell>
          <cell r="H1318">
            <v>0</v>
          </cell>
          <cell r="I1318">
            <v>-24785063580</v>
          </cell>
        </row>
        <row r="1319">
          <cell r="D1319" t="str">
            <v>61060766010</v>
          </cell>
          <cell r="E1319" t="str">
            <v>Valores Publicos Nacionales</v>
          </cell>
          <cell r="F1319">
            <v>-398367293</v>
          </cell>
          <cell r="G1319">
            <v>0</v>
          </cell>
          <cell r="H1319">
            <v>0</v>
          </cell>
          <cell r="I1319">
            <v>-398367293</v>
          </cell>
        </row>
        <row r="1320">
          <cell r="D1320" t="str">
            <v>61060766010</v>
          </cell>
          <cell r="E1320" t="str">
            <v>Valores Publicos Nacionales</v>
          </cell>
          <cell r="F1320">
            <v>-398367293</v>
          </cell>
          <cell r="G1320">
            <v>0</v>
          </cell>
          <cell r="H1320">
            <v>0</v>
          </cell>
          <cell r="I1320">
            <v>-398367293</v>
          </cell>
        </row>
        <row r="1321">
          <cell r="D1321" t="str">
            <v>61060768000</v>
          </cell>
          <cell r="E1321" t="str">
            <v>Ganancias X Valuacion de Pasivos en Moneda Extranjera</v>
          </cell>
          <cell r="F1321">
            <v>-391578753102</v>
          </cell>
          <cell r="G1321">
            <v>0</v>
          </cell>
          <cell r="H1321">
            <v>0</v>
          </cell>
          <cell r="I1321">
            <v>-391578753102</v>
          </cell>
        </row>
        <row r="1322">
          <cell r="D1322" t="str">
            <v>61060768004</v>
          </cell>
          <cell r="E1322" t="str">
            <v>Obligaciones X Intermed. Financ. - Sector No Finan</v>
          </cell>
          <cell r="F1322">
            <v>-391578753102</v>
          </cell>
          <cell r="G1322">
            <v>0</v>
          </cell>
          <cell r="H1322">
            <v>0</v>
          </cell>
          <cell r="I1322">
            <v>-391578753102</v>
          </cell>
        </row>
        <row r="1323">
          <cell r="D1323" t="str">
            <v>61060768004</v>
          </cell>
          <cell r="E1323" t="str">
            <v>Obligaciones X Intermed. Financ. - Sector No Financ. - Resid</v>
          </cell>
          <cell r="F1323">
            <v>-391578753102</v>
          </cell>
          <cell r="G1323">
            <v>0</v>
          </cell>
          <cell r="H1323">
            <v>0</v>
          </cell>
          <cell r="I1323">
            <v>-391578753102</v>
          </cell>
        </row>
        <row r="1324">
          <cell r="D1324" t="str">
            <v>61070000000</v>
          </cell>
          <cell r="E1324" t="str">
            <v>Rentas y Difer. de Cotiz.de Val. Publicos y Privados</v>
          </cell>
          <cell r="F1324">
            <v>-312183356</v>
          </cell>
          <cell r="G1324">
            <v>0</v>
          </cell>
          <cell r="H1324">
            <v>0</v>
          </cell>
          <cell r="I1324">
            <v>-312183356</v>
          </cell>
        </row>
        <row r="1325">
          <cell r="D1325" t="str">
            <v>61070846000</v>
          </cell>
          <cell r="E1325" t="str">
            <v>Rentas y Dif. de Cotizacion de Val. Privados</v>
          </cell>
          <cell r="F1325">
            <v>-312183356</v>
          </cell>
          <cell r="G1325">
            <v>0</v>
          </cell>
          <cell r="H1325">
            <v>0</v>
          </cell>
          <cell r="I1325">
            <v>-312183356</v>
          </cell>
        </row>
        <row r="1326">
          <cell r="D1326" t="str">
            <v>61070846002</v>
          </cell>
          <cell r="E1326" t="str">
            <v>Rentas de Valores de Rtas.Fija de Soc.Priv.del Pais</v>
          </cell>
          <cell r="F1326">
            <v>-312183356</v>
          </cell>
          <cell r="G1326">
            <v>0</v>
          </cell>
          <cell r="H1326">
            <v>0</v>
          </cell>
          <cell r="I1326">
            <v>-312183356</v>
          </cell>
        </row>
        <row r="1327">
          <cell r="D1327" t="str">
            <v>61070846002</v>
          </cell>
          <cell r="E1327" t="str">
            <v>Rentas de Valores de Renta Fija de Sociedades Privadas del P</v>
          </cell>
          <cell r="F1327">
            <v>-312183356</v>
          </cell>
          <cell r="G1327">
            <v>0</v>
          </cell>
          <cell r="H1327">
            <v>0</v>
          </cell>
          <cell r="I1327">
            <v>-312183356</v>
          </cell>
        </row>
        <row r="1328">
          <cell r="D1328" t="str">
            <v>61080000000</v>
          </cell>
          <cell r="E1328" t="str">
            <v>Desafectacion de Previsiones</v>
          </cell>
          <cell r="F1328">
            <v>-109768068900</v>
          </cell>
          <cell r="G1328">
            <v>-4373850.83</v>
          </cell>
          <cell r="H1328">
            <v>-30423754517</v>
          </cell>
          <cell r="I1328">
            <v>-140191823417</v>
          </cell>
        </row>
        <row r="1329">
          <cell r="D1329" t="str">
            <v>61080772000</v>
          </cell>
          <cell r="E1329" t="str">
            <v>Desafectacion de Previsiones para Riesgos Crediticios</v>
          </cell>
          <cell r="F1329">
            <v>-109768068900</v>
          </cell>
          <cell r="G1329">
            <v>-4373850.83</v>
          </cell>
          <cell r="H1329">
            <v>-30423754517</v>
          </cell>
          <cell r="I1329">
            <v>-140191823417</v>
          </cell>
        </row>
        <row r="1330">
          <cell r="D1330" t="str">
            <v>61080772002</v>
          </cell>
          <cell r="E1330" t="str">
            <v>Residentes</v>
          </cell>
          <cell r="F1330">
            <v>-108945907653</v>
          </cell>
          <cell r="G1330">
            <v>-4359469.18</v>
          </cell>
          <cell r="H1330">
            <v>-30323592797</v>
          </cell>
          <cell r="I1330">
            <v>-139269500450</v>
          </cell>
        </row>
        <row r="1331">
          <cell r="D1331" t="str">
            <v>61080772002</v>
          </cell>
          <cell r="E1331" t="str">
            <v>Previsiones Desafectadas</v>
          </cell>
          <cell r="F1331">
            <v>0</v>
          </cell>
          <cell r="G1331">
            <v>-2883004.29</v>
          </cell>
          <cell r="H1331">
            <v>-20081253648</v>
          </cell>
          <cell r="I1331">
            <v>-20081253648</v>
          </cell>
        </row>
        <row r="1332">
          <cell r="D1332" t="str">
            <v>61080772002</v>
          </cell>
          <cell r="E1332" t="str">
            <v>Previsiones Desafectadas</v>
          </cell>
          <cell r="F1332">
            <v>0</v>
          </cell>
          <cell r="G1332">
            <v>-1476464.89</v>
          </cell>
          <cell r="H1332">
            <v>-10242339149</v>
          </cell>
          <cell r="I1332">
            <v>-10242339149</v>
          </cell>
        </row>
        <row r="1333">
          <cell r="D1333" t="str">
            <v>61080772002</v>
          </cell>
          <cell r="E1333" t="str">
            <v>Previsiones Desafectadas</v>
          </cell>
          <cell r="F1333">
            <v>-97977899965</v>
          </cell>
          <cell r="G1333">
            <v>0</v>
          </cell>
          <cell r="H1333">
            <v>0</v>
          </cell>
          <cell r="I1333">
            <v>-97977899965</v>
          </cell>
        </row>
        <row r="1334">
          <cell r="D1334" t="str">
            <v>61080772002</v>
          </cell>
          <cell r="E1334" t="str">
            <v>Previsiones Desafectadas-Bienes Adjudicados</v>
          </cell>
          <cell r="F1334">
            <v>-4379600752</v>
          </cell>
          <cell r="G1334">
            <v>0</v>
          </cell>
          <cell r="H1334">
            <v>0</v>
          </cell>
          <cell r="I1334">
            <v>-4379600752</v>
          </cell>
        </row>
        <row r="1335">
          <cell r="D1335" t="str">
            <v>61080772002</v>
          </cell>
          <cell r="E1335" t="str">
            <v>Desafecctación de Previsiones - Tc</v>
          </cell>
          <cell r="F1335">
            <v>-6588406936</v>
          </cell>
          <cell r="G1335">
            <v>0</v>
          </cell>
          <cell r="H1335">
            <v>0</v>
          </cell>
          <cell r="I1335">
            <v>-6588406936</v>
          </cell>
        </row>
        <row r="1336">
          <cell r="D1336" t="str">
            <v>61080772004</v>
          </cell>
          <cell r="E1336" t="str">
            <v>Empresas de Intermediacion Financiera en el Pais</v>
          </cell>
          <cell r="F1336">
            <v>-772740642</v>
          </cell>
          <cell r="G1336">
            <v>-14381.65</v>
          </cell>
          <cell r="H1336">
            <v>-100161720</v>
          </cell>
          <cell r="I1336">
            <v>-872902362</v>
          </cell>
        </row>
        <row r="1337">
          <cell r="D1337" t="str">
            <v>61080772004</v>
          </cell>
          <cell r="E1337" t="str">
            <v>Empresas de Intermediacion Financiera en el Pais</v>
          </cell>
          <cell r="F1337">
            <v>0</v>
          </cell>
          <cell r="G1337">
            <v>-14381.65</v>
          </cell>
          <cell r="H1337">
            <v>-100161720</v>
          </cell>
          <cell r="I1337">
            <v>-100161720</v>
          </cell>
        </row>
        <row r="1338">
          <cell r="D1338" t="str">
            <v>61080772004</v>
          </cell>
          <cell r="E1338" t="str">
            <v>Empresas de Intermediacion Financiera en el Pais</v>
          </cell>
          <cell r="F1338">
            <v>-772740642</v>
          </cell>
          <cell r="G1338">
            <v>0</v>
          </cell>
          <cell r="H1338">
            <v>0</v>
          </cell>
          <cell r="I1338">
            <v>-772740642</v>
          </cell>
        </row>
        <row r="1339">
          <cell r="D1339" t="str">
            <v>61080772006</v>
          </cell>
          <cell r="E1339" t="str">
            <v>Organismos Publicos</v>
          </cell>
          <cell r="F1339">
            <v>-49420605</v>
          </cell>
          <cell r="G1339">
            <v>0</v>
          </cell>
          <cell r="H1339">
            <v>0</v>
          </cell>
          <cell r="I1339">
            <v>-49420605</v>
          </cell>
        </row>
        <row r="1340">
          <cell r="D1340" t="str">
            <v>61080772006</v>
          </cell>
          <cell r="E1340" t="str">
            <v>Organismos Publicos</v>
          </cell>
          <cell r="F1340">
            <v>-49420605</v>
          </cell>
          <cell r="G1340">
            <v>0</v>
          </cell>
          <cell r="H1340">
            <v>0</v>
          </cell>
          <cell r="I1340">
            <v>-49420605</v>
          </cell>
        </row>
        <row r="1341">
          <cell r="D1341" t="str">
            <v>62000000000</v>
          </cell>
          <cell r="E1341" t="str">
            <v>Ganancias por Servicios</v>
          </cell>
          <cell r="F1341">
            <v>-44499263115</v>
          </cell>
          <cell r="G1341">
            <v>-807745.55</v>
          </cell>
          <cell r="H1341">
            <v>-5689697429</v>
          </cell>
          <cell r="I1341">
            <v>-50188960544</v>
          </cell>
        </row>
        <row r="1342">
          <cell r="D1342" t="str">
            <v>62010000000</v>
          </cell>
          <cell r="E1342" t="str">
            <v>Ganancias por Servicios</v>
          </cell>
          <cell r="F1342">
            <v>-44499263115</v>
          </cell>
          <cell r="G1342">
            <v>-807745.55</v>
          </cell>
          <cell r="H1342">
            <v>-5689697429</v>
          </cell>
          <cell r="I1342">
            <v>-50188960544</v>
          </cell>
        </row>
        <row r="1343">
          <cell r="D1343" t="str">
            <v>62010776000</v>
          </cell>
          <cell r="E1343" t="str">
            <v>Tarjetas de Credito</v>
          </cell>
          <cell r="F1343">
            <v>-26287729564</v>
          </cell>
          <cell r="G1343">
            <v>0</v>
          </cell>
          <cell r="H1343">
            <v>0</v>
          </cell>
          <cell r="I1343">
            <v>-26287729564</v>
          </cell>
        </row>
        <row r="1344">
          <cell r="D1344" t="str">
            <v>62010776002</v>
          </cell>
          <cell r="E1344" t="str">
            <v>Residentes</v>
          </cell>
          <cell r="F1344">
            <v>-26287729564</v>
          </cell>
          <cell r="G1344">
            <v>0</v>
          </cell>
          <cell r="H1344">
            <v>0</v>
          </cell>
          <cell r="I1344">
            <v>-26287729564</v>
          </cell>
        </row>
        <row r="1345">
          <cell r="D1345" t="str">
            <v>62010776002</v>
          </cell>
          <cell r="E1345" t="str">
            <v>Ganancias por Servicios T.C.</v>
          </cell>
          <cell r="F1345">
            <v>-4970578423</v>
          </cell>
          <cell r="G1345">
            <v>0</v>
          </cell>
          <cell r="H1345">
            <v>0</v>
          </cell>
          <cell r="I1345">
            <v>-4970578423</v>
          </cell>
        </row>
        <row r="1346">
          <cell r="D1346" t="str">
            <v>62010776002</v>
          </cell>
          <cell r="E1346" t="str">
            <v>Regrabacion de Plastico</v>
          </cell>
          <cell r="F1346">
            <v>-1219546</v>
          </cell>
          <cell r="G1346">
            <v>0</v>
          </cell>
          <cell r="H1346">
            <v>0</v>
          </cell>
          <cell r="I1346">
            <v>-1219546</v>
          </cell>
        </row>
        <row r="1347">
          <cell r="D1347" t="str">
            <v>62010776002</v>
          </cell>
          <cell r="E1347" t="str">
            <v>Promociones Tarjetas de Creditos</v>
          </cell>
          <cell r="F1347">
            <v>-200657487</v>
          </cell>
          <cell r="G1347">
            <v>0</v>
          </cell>
          <cell r="H1347">
            <v>0</v>
          </cell>
          <cell r="I1347">
            <v>-200657487</v>
          </cell>
        </row>
        <row r="1348">
          <cell r="D1348" t="str">
            <v>62010776002</v>
          </cell>
          <cell r="E1348" t="str">
            <v>Ganancia de Cambio del Incoming - Tc</v>
          </cell>
          <cell r="F1348">
            <v>-292901412</v>
          </cell>
          <cell r="G1348">
            <v>0</v>
          </cell>
          <cell r="H1348">
            <v>0</v>
          </cell>
          <cell r="I1348">
            <v>-292901412</v>
          </cell>
        </row>
        <row r="1349">
          <cell r="D1349" t="str">
            <v>62010776002</v>
          </cell>
          <cell r="E1349" t="str">
            <v>Comision por Compra en el Exterior - Tc</v>
          </cell>
          <cell r="F1349">
            <v>-633945483</v>
          </cell>
          <cell r="G1349">
            <v>0</v>
          </cell>
          <cell r="H1349">
            <v>0</v>
          </cell>
          <cell r="I1349">
            <v>-633945483</v>
          </cell>
        </row>
        <row r="1350">
          <cell r="D1350" t="str">
            <v>62010776002</v>
          </cell>
          <cell r="E1350" t="str">
            <v>Comision Adelanto Efectivo - Tc</v>
          </cell>
          <cell r="F1350">
            <v>-2222256800</v>
          </cell>
          <cell r="G1350">
            <v>0</v>
          </cell>
          <cell r="H1350">
            <v>0</v>
          </cell>
          <cell r="I1350">
            <v>-2222256800</v>
          </cell>
        </row>
        <row r="1351">
          <cell r="D1351" t="str">
            <v>62010776002</v>
          </cell>
          <cell r="E1351" t="str">
            <v>Comision por Servicios Varios - Tc</v>
          </cell>
          <cell r="F1351">
            <v>-21861775</v>
          </cell>
          <cell r="G1351">
            <v>0</v>
          </cell>
          <cell r="H1351">
            <v>0</v>
          </cell>
          <cell r="I1351">
            <v>-21861775</v>
          </cell>
        </row>
        <row r="1352">
          <cell r="D1352" t="str">
            <v>62010776002</v>
          </cell>
          <cell r="E1352" t="str">
            <v>Promociones Tarjetas de Creditos Qr</v>
          </cell>
          <cell r="F1352">
            <v>-209884414</v>
          </cell>
          <cell r="G1352">
            <v>0</v>
          </cell>
          <cell r="H1352">
            <v>0</v>
          </cell>
          <cell r="I1352">
            <v>-209884414</v>
          </cell>
        </row>
        <row r="1353">
          <cell r="D1353" t="str">
            <v>62010776002</v>
          </cell>
          <cell r="E1353" t="str">
            <v>Mantenimiento Mensual</v>
          </cell>
          <cell r="F1353">
            <v>-5423495685</v>
          </cell>
          <cell r="G1353">
            <v>0</v>
          </cell>
          <cell r="H1353">
            <v>0</v>
          </cell>
          <cell r="I1353">
            <v>-5423495685</v>
          </cell>
        </row>
        <row r="1354">
          <cell r="D1354" t="str">
            <v>62010776002</v>
          </cell>
          <cell r="E1354" t="str">
            <v>Exceso Linea de Credito - Tc</v>
          </cell>
          <cell r="F1354">
            <v>-133738283</v>
          </cell>
          <cell r="G1354">
            <v>0</v>
          </cell>
          <cell r="H1354">
            <v>0</v>
          </cell>
          <cell r="I1354">
            <v>-133738283</v>
          </cell>
        </row>
        <row r="1355">
          <cell r="D1355" t="str">
            <v>62010776002</v>
          </cell>
          <cell r="E1355" t="str">
            <v>Comisiones Cobradas - Tc</v>
          </cell>
          <cell r="F1355">
            <v>-8341348561</v>
          </cell>
          <cell r="G1355">
            <v>0</v>
          </cell>
          <cell r="H1355">
            <v>0</v>
          </cell>
          <cell r="I1355">
            <v>-8341348561</v>
          </cell>
        </row>
        <row r="1356">
          <cell r="D1356" t="str">
            <v>62010776002</v>
          </cell>
          <cell r="E1356" t="str">
            <v>Comision Bancard - Serv. y Canales</v>
          </cell>
          <cell r="F1356">
            <v>-3721388613</v>
          </cell>
          <cell r="G1356">
            <v>0</v>
          </cell>
          <cell r="H1356">
            <v>0</v>
          </cell>
          <cell r="I1356">
            <v>-3721388613</v>
          </cell>
        </row>
        <row r="1357">
          <cell r="D1357" t="str">
            <v>62010776002</v>
          </cell>
          <cell r="E1357" t="str">
            <v>Comision Extraccion Atm Bancard</v>
          </cell>
          <cell r="F1357">
            <v>-114453082</v>
          </cell>
          <cell r="G1357">
            <v>0</v>
          </cell>
          <cell r="H1357">
            <v>0</v>
          </cell>
          <cell r="I1357">
            <v>-114453082</v>
          </cell>
        </row>
        <row r="1358">
          <cell r="D1358" t="str">
            <v>62010778000</v>
          </cell>
          <cell r="E1358" t="str">
            <v>Valores Al Cobro</v>
          </cell>
          <cell r="F1358">
            <v>-5048</v>
          </cell>
          <cell r="G1358">
            <v>0</v>
          </cell>
          <cell r="H1358">
            <v>0</v>
          </cell>
          <cell r="I1358">
            <v>-5048</v>
          </cell>
        </row>
        <row r="1359">
          <cell r="D1359" t="str">
            <v>62010778002</v>
          </cell>
          <cell r="E1359" t="str">
            <v>Residentes</v>
          </cell>
          <cell r="F1359">
            <v>-5048</v>
          </cell>
          <cell r="G1359">
            <v>0</v>
          </cell>
          <cell r="H1359">
            <v>0</v>
          </cell>
          <cell r="I1359">
            <v>-5048</v>
          </cell>
        </row>
        <row r="1360">
          <cell r="D1360" t="str">
            <v>62010778002</v>
          </cell>
          <cell r="E1360" t="str">
            <v>Cobro de Cheque Plaza Extranjera</v>
          </cell>
          <cell r="F1360">
            <v>-5048</v>
          </cell>
          <cell r="G1360">
            <v>0</v>
          </cell>
          <cell r="H1360">
            <v>0</v>
          </cell>
          <cell r="I1360">
            <v>-5048</v>
          </cell>
        </row>
        <row r="1361">
          <cell r="D1361" t="str">
            <v>62010782000</v>
          </cell>
          <cell r="E1361" t="str">
            <v>Gestiones por Cuenta de Terceros</v>
          </cell>
          <cell r="F1361">
            <v>-10436085231</v>
          </cell>
          <cell r="G1361">
            <v>-118268.64</v>
          </cell>
          <cell r="H1361">
            <v>-831016976</v>
          </cell>
          <cell r="I1361">
            <v>-11267102207</v>
          </cell>
        </row>
        <row r="1362">
          <cell r="D1362" t="str">
            <v>62010782002</v>
          </cell>
          <cell r="E1362" t="str">
            <v>Residentes</v>
          </cell>
          <cell r="F1362">
            <v>-10436085231</v>
          </cell>
          <cell r="G1362">
            <v>-53045.14</v>
          </cell>
          <cell r="H1362">
            <v>-367356138</v>
          </cell>
          <cell r="I1362">
            <v>-10803441369</v>
          </cell>
        </row>
        <row r="1363">
          <cell r="D1363" t="str">
            <v>62010782002</v>
          </cell>
          <cell r="E1363" t="str">
            <v xml:space="preserve">Wester Union - Ganancias por Servicios </v>
          </cell>
          <cell r="F1363">
            <v>0</v>
          </cell>
          <cell r="G1363">
            <v>-17616.89</v>
          </cell>
          <cell r="H1363">
            <v>-122185007</v>
          </cell>
          <cell r="I1363">
            <v>-122185007</v>
          </cell>
        </row>
        <row r="1364">
          <cell r="D1364" t="str">
            <v>62010782002</v>
          </cell>
          <cell r="E1364" t="str">
            <v xml:space="preserve">Wester Union - Ganancias por Servicios </v>
          </cell>
          <cell r="F1364">
            <v>-1427468229</v>
          </cell>
          <cell r="G1364">
            <v>0</v>
          </cell>
          <cell r="H1364">
            <v>0</v>
          </cell>
          <cell r="I1364">
            <v>-1427468229</v>
          </cell>
        </row>
        <row r="1365">
          <cell r="D1365" t="str">
            <v>62010782002</v>
          </cell>
          <cell r="E1365" t="str">
            <v>Pronet Cobranzas - Ganancias por Servicios</v>
          </cell>
          <cell r="F1365">
            <v>-228084540</v>
          </cell>
          <cell r="G1365">
            <v>0</v>
          </cell>
          <cell r="H1365">
            <v>0</v>
          </cell>
          <cell r="I1365">
            <v>-228084540</v>
          </cell>
        </row>
        <row r="1366">
          <cell r="D1366" t="str">
            <v>62010782002</v>
          </cell>
          <cell r="E1366" t="str">
            <v>Infonet Cobranzas - Ganancias por Servicios</v>
          </cell>
          <cell r="F1366">
            <v>-4239994</v>
          </cell>
          <cell r="G1366">
            <v>0</v>
          </cell>
          <cell r="H1366">
            <v>0</v>
          </cell>
          <cell r="I1366">
            <v>-4239994</v>
          </cell>
        </row>
        <row r="1367">
          <cell r="D1367" t="str">
            <v>62010782002</v>
          </cell>
          <cell r="E1367" t="str">
            <v>Netel Comision - Ganancias por Servicios</v>
          </cell>
          <cell r="F1367">
            <v>-66585258</v>
          </cell>
          <cell r="G1367">
            <v>0</v>
          </cell>
          <cell r="H1367">
            <v>0</v>
          </cell>
          <cell r="I1367">
            <v>-66585258</v>
          </cell>
        </row>
        <row r="1368">
          <cell r="D1368" t="str">
            <v>62010782002</v>
          </cell>
          <cell r="E1368" t="str">
            <v>Seguros - Ganancias por Colocacion</v>
          </cell>
          <cell r="F1368">
            <v>0</v>
          </cell>
          <cell r="G1368">
            <v>-35428.25</v>
          </cell>
          <cell r="H1368">
            <v>-245171131</v>
          </cell>
          <cell r="I1368">
            <v>-245171131</v>
          </cell>
        </row>
        <row r="1369">
          <cell r="D1369" t="str">
            <v>62010782002</v>
          </cell>
          <cell r="E1369" t="str">
            <v>Seguros - Ganancias por Colocacion</v>
          </cell>
          <cell r="F1369">
            <v>-8709707210</v>
          </cell>
          <cell r="G1369">
            <v>0</v>
          </cell>
          <cell r="H1369">
            <v>0</v>
          </cell>
          <cell r="I1369">
            <v>-8709707210</v>
          </cell>
        </row>
        <row r="1370">
          <cell r="D1370" t="str">
            <v>62010782003</v>
          </cell>
          <cell r="E1370" t="str">
            <v>No Residentes</v>
          </cell>
          <cell r="F1370">
            <v>0</v>
          </cell>
          <cell r="G1370">
            <v>-65223.5</v>
          </cell>
          <cell r="H1370">
            <v>-463660838</v>
          </cell>
          <cell r="I1370">
            <v>-463660838</v>
          </cell>
        </row>
        <row r="1371">
          <cell r="D1371" t="str">
            <v>62010782003</v>
          </cell>
          <cell r="E1371" t="str">
            <v>Comis.por Utilizacion Plataforma Brapago</v>
          </cell>
          <cell r="F1371">
            <v>0</v>
          </cell>
          <cell r="G1371">
            <v>-65223.5</v>
          </cell>
          <cell r="H1371">
            <v>-463660838</v>
          </cell>
          <cell r="I1371">
            <v>-463660838</v>
          </cell>
        </row>
        <row r="1372">
          <cell r="D1372" t="str">
            <v>62010784000</v>
          </cell>
          <cell r="E1372" t="str">
            <v>Giros, Transferencias y Ordenes de Pago</v>
          </cell>
          <cell r="F1372">
            <v>-201814045</v>
          </cell>
          <cell r="G1372">
            <v>-150479.26</v>
          </cell>
          <cell r="H1372">
            <v>-1056114387</v>
          </cell>
          <cell r="I1372">
            <v>-1257928432</v>
          </cell>
        </row>
        <row r="1373">
          <cell r="D1373" t="str">
            <v>62010784002</v>
          </cell>
          <cell r="E1373" t="str">
            <v>Giros, Transferencias y Ordenes de Pago</v>
          </cell>
          <cell r="F1373">
            <v>-201814045</v>
          </cell>
          <cell r="G1373">
            <v>-150479.26</v>
          </cell>
          <cell r="H1373">
            <v>-1056114387</v>
          </cell>
          <cell r="I1373">
            <v>-1257928432</v>
          </cell>
        </row>
        <row r="1374">
          <cell r="D1374" t="str">
            <v>62010784002</v>
          </cell>
          <cell r="E1374" t="str">
            <v>Cargo por Transferencias Al Exterior</v>
          </cell>
          <cell r="F1374">
            <v>0</v>
          </cell>
          <cell r="G1374">
            <v>-147283.35</v>
          </cell>
          <cell r="H1374">
            <v>-1033166109</v>
          </cell>
          <cell r="I1374">
            <v>-1033166109</v>
          </cell>
        </row>
        <row r="1375">
          <cell r="D1375" t="str">
            <v>62010784002</v>
          </cell>
          <cell r="E1375" t="str">
            <v>Cargo por Transferencias Al Exterior</v>
          </cell>
          <cell r="F1375">
            <v>-201268652</v>
          </cell>
          <cell r="G1375">
            <v>0</v>
          </cell>
          <cell r="H1375">
            <v>0</v>
          </cell>
          <cell r="I1375">
            <v>-201268652</v>
          </cell>
        </row>
        <row r="1376">
          <cell r="D1376" t="str">
            <v>62010784002</v>
          </cell>
          <cell r="E1376" t="str">
            <v>Giros, Transferencias y Ordenes de Pago</v>
          </cell>
          <cell r="F1376">
            <v>0</v>
          </cell>
          <cell r="G1376">
            <v>-3195.91</v>
          </cell>
          <cell r="H1376">
            <v>-22948278</v>
          </cell>
          <cell r="I1376">
            <v>-22948278</v>
          </cell>
        </row>
        <row r="1377">
          <cell r="D1377" t="str">
            <v>62010784002</v>
          </cell>
          <cell r="E1377" t="str">
            <v>Giros, Transferencias y Ordenes de Pago</v>
          </cell>
          <cell r="F1377">
            <v>-545393</v>
          </cell>
          <cell r="G1377">
            <v>0</v>
          </cell>
          <cell r="H1377">
            <v>0</v>
          </cell>
          <cell r="I1377">
            <v>-545393</v>
          </cell>
        </row>
        <row r="1378">
          <cell r="D1378" t="str">
            <v>62010796000</v>
          </cell>
          <cell r="E1378" t="str">
            <v>Administracion de Cuentas Corrientes</v>
          </cell>
          <cell r="F1378">
            <v>-2571674294</v>
          </cell>
          <cell r="G1378">
            <v>-482225.75</v>
          </cell>
          <cell r="H1378">
            <v>-3405623809</v>
          </cell>
          <cell r="I1378">
            <v>-5977298103</v>
          </cell>
        </row>
        <row r="1379">
          <cell r="D1379" t="str">
            <v>62010796002</v>
          </cell>
          <cell r="E1379" t="str">
            <v>Residentes</v>
          </cell>
          <cell r="F1379">
            <v>-2571674294</v>
          </cell>
          <cell r="G1379">
            <v>-482225.75</v>
          </cell>
          <cell r="H1379">
            <v>-3405623809</v>
          </cell>
          <cell r="I1379">
            <v>-5977298103</v>
          </cell>
        </row>
        <row r="1380">
          <cell r="D1380" t="str">
            <v>62010796002</v>
          </cell>
          <cell r="E1380" t="str">
            <v>Extraccion de Efectivo sin Chequera</v>
          </cell>
          <cell r="F1380">
            <v>0</v>
          </cell>
          <cell r="G1380">
            <v>-181.54</v>
          </cell>
          <cell r="H1380">
            <v>-1275066</v>
          </cell>
          <cell r="I1380">
            <v>-1275066</v>
          </cell>
        </row>
        <row r="1381">
          <cell r="D1381" t="str">
            <v>62010796002</v>
          </cell>
          <cell r="E1381" t="str">
            <v>Extraccion de Efectivo sin Chequera</v>
          </cell>
          <cell r="F1381">
            <v>-12689563</v>
          </cell>
          <cell r="G1381">
            <v>0</v>
          </cell>
          <cell r="H1381">
            <v>0</v>
          </cell>
          <cell r="I1381">
            <v>-12689563</v>
          </cell>
        </row>
        <row r="1382">
          <cell r="D1382" t="str">
            <v>62010796002</v>
          </cell>
          <cell r="E1382" t="str">
            <v>Devolución de Cheques</v>
          </cell>
          <cell r="F1382">
            <v>0</v>
          </cell>
          <cell r="G1382">
            <v>-881</v>
          </cell>
          <cell r="H1382">
            <v>-6141507</v>
          </cell>
          <cell r="I1382">
            <v>-6141507</v>
          </cell>
        </row>
        <row r="1383">
          <cell r="D1383" t="str">
            <v>62010796002</v>
          </cell>
          <cell r="E1383" t="str">
            <v>Devolución de Cheques</v>
          </cell>
          <cell r="F1383">
            <v>-108387272</v>
          </cell>
          <cell r="G1383">
            <v>0</v>
          </cell>
          <cell r="H1383">
            <v>0</v>
          </cell>
          <cell r="I1383">
            <v>-108387272</v>
          </cell>
        </row>
        <row r="1384">
          <cell r="D1384" t="str">
            <v>62010796002</v>
          </cell>
          <cell r="E1384" t="str">
            <v>Comision por Emision de Cheque Monto Inferior</v>
          </cell>
          <cell r="F1384">
            <v>-1816312</v>
          </cell>
          <cell r="G1384">
            <v>0</v>
          </cell>
          <cell r="H1384">
            <v>0</v>
          </cell>
          <cell r="I1384">
            <v>-1816312</v>
          </cell>
        </row>
        <row r="1385">
          <cell r="D1385" t="str">
            <v>62010796002</v>
          </cell>
          <cell r="E1385" t="str">
            <v>Comision por Emision de Chequera</v>
          </cell>
          <cell r="F1385">
            <v>0</v>
          </cell>
          <cell r="G1385">
            <v>-8602.7999999999993</v>
          </cell>
          <cell r="H1385">
            <v>-60052316</v>
          </cell>
          <cell r="I1385">
            <v>-60052316</v>
          </cell>
        </row>
        <row r="1386">
          <cell r="D1386" t="str">
            <v>62010796002</v>
          </cell>
          <cell r="E1386" t="str">
            <v>Comision por Emision de Chequera</v>
          </cell>
          <cell r="F1386">
            <v>-1014525400</v>
          </cell>
          <cell r="G1386">
            <v>0</v>
          </cell>
          <cell r="H1386">
            <v>0</v>
          </cell>
          <cell r="I1386">
            <v>-1014525400</v>
          </cell>
        </row>
        <row r="1387">
          <cell r="D1387" t="str">
            <v>62010796002</v>
          </cell>
          <cell r="E1387" t="str">
            <v>Certificaciónes Dolares</v>
          </cell>
          <cell r="F1387">
            <v>0</v>
          </cell>
          <cell r="G1387">
            <v>-1947.26</v>
          </cell>
          <cell r="H1387">
            <v>-13512513</v>
          </cell>
          <cell r="I1387">
            <v>-13512513</v>
          </cell>
        </row>
        <row r="1388">
          <cell r="D1388" t="str">
            <v>62010796002</v>
          </cell>
          <cell r="E1388" t="str">
            <v>Certificaciónes Guaranies</v>
          </cell>
          <cell r="F1388">
            <v>-124565000</v>
          </cell>
          <cell r="G1388">
            <v>0</v>
          </cell>
          <cell r="H1388">
            <v>0</v>
          </cell>
          <cell r="I1388">
            <v>-124565000</v>
          </cell>
        </row>
        <row r="1389">
          <cell r="D1389" t="str">
            <v>62010796002</v>
          </cell>
          <cell r="E1389" t="str">
            <v>Comision Sobregiros en Cta Cte</v>
          </cell>
          <cell r="F1389">
            <v>0</v>
          </cell>
          <cell r="G1389">
            <v>-87.56</v>
          </cell>
          <cell r="H1389">
            <v>-623957</v>
          </cell>
          <cell r="I1389">
            <v>-623957</v>
          </cell>
        </row>
        <row r="1390">
          <cell r="D1390" t="str">
            <v>62010796002</v>
          </cell>
          <cell r="E1390" t="str">
            <v>Comision Sobregiros en Cta Cte</v>
          </cell>
          <cell r="F1390">
            <v>-31056200</v>
          </cell>
          <cell r="G1390">
            <v>0</v>
          </cell>
          <cell r="H1390">
            <v>0</v>
          </cell>
          <cell r="I1390">
            <v>-31056200</v>
          </cell>
        </row>
        <row r="1391">
          <cell r="D1391" t="str">
            <v>62010796002</v>
          </cell>
          <cell r="E1391" t="str">
            <v>Comision por Saldo Promedio Inferior en Cta Cte</v>
          </cell>
          <cell r="F1391">
            <v>0</v>
          </cell>
          <cell r="G1391">
            <v>-25859.06</v>
          </cell>
          <cell r="H1391">
            <v>-182120076</v>
          </cell>
          <cell r="I1391">
            <v>-182120076</v>
          </cell>
        </row>
        <row r="1392">
          <cell r="D1392" t="str">
            <v>62010796002</v>
          </cell>
          <cell r="E1392" t="str">
            <v>Comision por Saldo Promedio Inferior en Cta Cte</v>
          </cell>
          <cell r="F1392">
            <v>-1115065951</v>
          </cell>
          <cell r="G1392">
            <v>0</v>
          </cell>
          <cell r="H1392">
            <v>0</v>
          </cell>
          <cell r="I1392">
            <v>-1115065951</v>
          </cell>
        </row>
        <row r="1393">
          <cell r="D1393" t="str">
            <v>62010796002</v>
          </cell>
          <cell r="E1393" t="str">
            <v>Comision Cheque Orden de No Pago</v>
          </cell>
          <cell r="F1393">
            <v>0</v>
          </cell>
          <cell r="G1393">
            <v>-530</v>
          </cell>
          <cell r="H1393">
            <v>-3666574</v>
          </cell>
          <cell r="I1393">
            <v>-3666574</v>
          </cell>
        </row>
        <row r="1394">
          <cell r="D1394" t="str">
            <v>62010796002</v>
          </cell>
          <cell r="E1394" t="str">
            <v>Comision Cheque Orden de No Pago</v>
          </cell>
          <cell r="F1394">
            <v>-38146120</v>
          </cell>
          <cell r="G1394">
            <v>0</v>
          </cell>
          <cell r="H1394">
            <v>0</v>
          </cell>
          <cell r="I1394">
            <v>-38146120</v>
          </cell>
        </row>
        <row r="1395">
          <cell r="D1395" t="str">
            <v>62010796002</v>
          </cell>
          <cell r="E1395" t="str">
            <v>Comision Deposito Efectivo Usd</v>
          </cell>
          <cell r="F1395">
            <v>0</v>
          </cell>
          <cell r="G1395">
            <v>-443891.06</v>
          </cell>
          <cell r="H1395">
            <v>-3136527053</v>
          </cell>
          <cell r="I1395">
            <v>-3136527053</v>
          </cell>
        </row>
        <row r="1396">
          <cell r="D1396" t="str">
            <v>62010796002</v>
          </cell>
          <cell r="E1396" t="str">
            <v>Comision Mantenimiento de Cuenta</v>
          </cell>
          <cell r="F1396">
            <v>-1832642</v>
          </cell>
          <cell r="G1396">
            <v>0</v>
          </cell>
          <cell r="H1396">
            <v>0</v>
          </cell>
          <cell r="I1396">
            <v>-1832642</v>
          </cell>
        </row>
        <row r="1397">
          <cell r="D1397" t="str">
            <v>62010796002</v>
          </cell>
          <cell r="E1397" t="str">
            <v>Comision por Cancelacion de Cta Cte</v>
          </cell>
          <cell r="F1397">
            <v>0</v>
          </cell>
          <cell r="G1397">
            <v>-43.69</v>
          </cell>
          <cell r="H1397">
            <v>-305579</v>
          </cell>
          <cell r="I1397">
            <v>-305579</v>
          </cell>
        </row>
        <row r="1398">
          <cell r="D1398" t="str">
            <v>62010796002</v>
          </cell>
          <cell r="E1398" t="str">
            <v>Comision por Cancelacion de Cta Cte</v>
          </cell>
          <cell r="F1398">
            <v>-3248442</v>
          </cell>
          <cell r="G1398">
            <v>0</v>
          </cell>
          <cell r="H1398">
            <v>0</v>
          </cell>
          <cell r="I1398">
            <v>-3248442</v>
          </cell>
        </row>
        <row r="1399">
          <cell r="D1399" t="str">
            <v>62010796002</v>
          </cell>
          <cell r="E1399" t="str">
            <v>Comision por Reahbilitacion de Cta Cte</v>
          </cell>
          <cell r="F1399">
            <v>-700000</v>
          </cell>
          <cell r="G1399">
            <v>0</v>
          </cell>
          <cell r="H1399">
            <v>0</v>
          </cell>
          <cell r="I1399">
            <v>-700000</v>
          </cell>
        </row>
        <row r="1400">
          <cell r="D1400" t="str">
            <v>62010796002</v>
          </cell>
          <cell r="E1400" t="str">
            <v>Comision por Extraccion de Efectivo</v>
          </cell>
          <cell r="F1400">
            <v>-115241392</v>
          </cell>
          <cell r="G1400">
            <v>0</v>
          </cell>
          <cell r="H1400">
            <v>0</v>
          </cell>
          <cell r="I1400">
            <v>-115241392</v>
          </cell>
        </row>
        <row r="1401">
          <cell r="D1401" t="str">
            <v>62010796002</v>
          </cell>
          <cell r="E1401" t="str">
            <v>Comision por Transferencia entre Cuentas</v>
          </cell>
          <cell r="F1401">
            <v>0</v>
          </cell>
          <cell r="G1401">
            <v>-201.78</v>
          </cell>
          <cell r="H1401">
            <v>-1399168</v>
          </cell>
          <cell r="I1401">
            <v>-1399168</v>
          </cell>
        </row>
        <row r="1402">
          <cell r="D1402" t="str">
            <v>62010796002</v>
          </cell>
          <cell r="E1402" t="str">
            <v>Comision por Transferencia entre Cuentas</v>
          </cell>
          <cell r="F1402">
            <v>-4400000</v>
          </cell>
          <cell r="G1402">
            <v>0</v>
          </cell>
          <cell r="H1402">
            <v>0</v>
          </cell>
          <cell r="I1402">
            <v>-4400000</v>
          </cell>
        </row>
        <row r="1403">
          <cell r="D1403" t="str">
            <v>62010798000</v>
          </cell>
          <cell r="E1403" t="str">
            <v>Cajas de Seguridad</v>
          </cell>
          <cell r="F1403">
            <v>-84863636</v>
          </cell>
          <cell r="G1403">
            <v>0</v>
          </cell>
          <cell r="H1403">
            <v>0</v>
          </cell>
          <cell r="I1403">
            <v>-84863636</v>
          </cell>
        </row>
        <row r="1404">
          <cell r="D1404" t="str">
            <v>62010798002</v>
          </cell>
          <cell r="E1404" t="str">
            <v>Residentes</v>
          </cell>
          <cell r="F1404">
            <v>-84863636</v>
          </cell>
          <cell r="G1404">
            <v>0</v>
          </cell>
          <cell r="H1404">
            <v>0</v>
          </cell>
          <cell r="I1404">
            <v>-84863636</v>
          </cell>
        </row>
        <row r="1405">
          <cell r="D1405" t="str">
            <v>62010798002</v>
          </cell>
          <cell r="E1405" t="str">
            <v>Alquiler Caja Seguridad Chica</v>
          </cell>
          <cell r="F1405">
            <v>-37363639</v>
          </cell>
          <cell r="G1405">
            <v>0</v>
          </cell>
          <cell r="H1405">
            <v>0</v>
          </cell>
          <cell r="I1405">
            <v>-37363639</v>
          </cell>
        </row>
        <row r="1406">
          <cell r="D1406" t="str">
            <v>62010798002</v>
          </cell>
          <cell r="E1406" t="str">
            <v>Alquiler Caja Seguridad Mediana</v>
          </cell>
          <cell r="F1406">
            <v>-33863632</v>
          </cell>
          <cell r="G1406">
            <v>0</v>
          </cell>
          <cell r="H1406">
            <v>0</v>
          </cell>
          <cell r="I1406">
            <v>-33863632</v>
          </cell>
        </row>
        <row r="1407">
          <cell r="D1407" t="str">
            <v>62010798002</v>
          </cell>
          <cell r="E1407" t="str">
            <v>Alquiler Caja Seguridad Grande</v>
          </cell>
          <cell r="F1407">
            <v>-13636365</v>
          </cell>
          <cell r="G1407">
            <v>0</v>
          </cell>
          <cell r="H1407">
            <v>0</v>
          </cell>
          <cell r="I1407">
            <v>-13636365</v>
          </cell>
        </row>
        <row r="1408">
          <cell r="D1408" t="str">
            <v>62010806000</v>
          </cell>
          <cell r="E1408" t="str">
            <v>Diversos</v>
          </cell>
          <cell r="F1408">
            <v>-4917091297</v>
          </cell>
          <cell r="G1408">
            <v>-56771.9</v>
          </cell>
          <cell r="H1408">
            <v>-396942257</v>
          </cell>
          <cell r="I1408">
            <v>-5314033554</v>
          </cell>
        </row>
        <row r="1409">
          <cell r="D1409" t="str">
            <v>62010806002</v>
          </cell>
          <cell r="E1409" t="str">
            <v>Residentes</v>
          </cell>
          <cell r="F1409">
            <v>-4917091297</v>
          </cell>
          <cell r="G1409">
            <v>-56771.9</v>
          </cell>
          <cell r="H1409">
            <v>-396942257</v>
          </cell>
          <cell r="I1409">
            <v>-5314033554</v>
          </cell>
        </row>
        <row r="1410">
          <cell r="D1410" t="str">
            <v>62010806002</v>
          </cell>
          <cell r="E1410" t="str">
            <v>Comision por Uso Atm N/Banco</v>
          </cell>
          <cell r="F1410">
            <v>-1794366620</v>
          </cell>
          <cell r="G1410">
            <v>0</v>
          </cell>
          <cell r="H1410">
            <v>0</v>
          </cell>
          <cell r="I1410">
            <v>-1794366620</v>
          </cell>
        </row>
        <row r="1411">
          <cell r="D1411" t="str">
            <v>62010806002</v>
          </cell>
          <cell r="E1411" t="str">
            <v>Comisiones por Cobranzas</v>
          </cell>
          <cell r="F1411">
            <v>-1486256</v>
          </cell>
          <cell r="G1411">
            <v>0</v>
          </cell>
          <cell r="H1411">
            <v>0</v>
          </cell>
          <cell r="I1411">
            <v>-1486256</v>
          </cell>
        </row>
        <row r="1412">
          <cell r="D1412" t="str">
            <v>62010806002</v>
          </cell>
          <cell r="E1412" t="str">
            <v>Gestion de Cobranzas por Mora</v>
          </cell>
          <cell r="F1412">
            <v>0</v>
          </cell>
          <cell r="G1412">
            <v>-5511.25</v>
          </cell>
          <cell r="H1412">
            <v>-38378526</v>
          </cell>
          <cell r="I1412">
            <v>-38378526</v>
          </cell>
        </row>
        <row r="1413">
          <cell r="D1413" t="str">
            <v>62010806002</v>
          </cell>
          <cell r="E1413" t="str">
            <v>Gestion de Cobranzas por Mora</v>
          </cell>
          <cell r="F1413">
            <v>-1609914463</v>
          </cell>
          <cell r="G1413">
            <v>0</v>
          </cell>
          <cell r="H1413">
            <v>0</v>
          </cell>
          <cell r="I1413">
            <v>-1609914463</v>
          </cell>
        </row>
        <row r="1414">
          <cell r="D1414" t="str">
            <v>62010806002</v>
          </cell>
          <cell r="E1414" t="str">
            <v>Gestion y Publicacion/Rehabilitacion Cta.Cte.</v>
          </cell>
          <cell r="F1414">
            <v>-10900000</v>
          </cell>
          <cell r="G1414">
            <v>0</v>
          </cell>
          <cell r="H1414">
            <v>0</v>
          </cell>
          <cell r="I1414">
            <v>-10900000</v>
          </cell>
        </row>
        <row r="1415">
          <cell r="D1415" t="str">
            <v>62010806002</v>
          </cell>
          <cell r="E1415" t="str">
            <v>Comisiones Cobradas Varias</v>
          </cell>
          <cell r="F1415">
            <v>0</v>
          </cell>
          <cell r="G1415">
            <v>-22300.01</v>
          </cell>
          <cell r="H1415">
            <v>-155536172</v>
          </cell>
          <cell r="I1415">
            <v>-155536172</v>
          </cell>
        </row>
        <row r="1416">
          <cell r="D1416" t="str">
            <v>62010806002</v>
          </cell>
          <cell r="E1416" t="str">
            <v>Comisiones Cobradas Varias</v>
          </cell>
          <cell r="F1416">
            <v>-510591238</v>
          </cell>
          <cell r="G1416">
            <v>0</v>
          </cell>
          <cell r="H1416">
            <v>0</v>
          </cell>
          <cell r="I1416">
            <v>-510591238</v>
          </cell>
        </row>
        <row r="1417">
          <cell r="D1417" t="str">
            <v>62010806002</v>
          </cell>
          <cell r="E1417" t="str">
            <v>Comisiones Cobradas por Tarjeta de Debito</v>
          </cell>
          <cell r="F1417">
            <v>0</v>
          </cell>
          <cell r="G1417">
            <v>-55.51</v>
          </cell>
          <cell r="H1417">
            <v>-390904</v>
          </cell>
          <cell r="I1417">
            <v>-390904</v>
          </cell>
        </row>
        <row r="1418">
          <cell r="D1418" t="str">
            <v>62010806002</v>
          </cell>
          <cell r="E1418" t="str">
            <v>Comisiones Cobradas por Tarjeta de Debito</v>
          </cell>
          <cell r="F1418">
            <v>-805616395</v>
          </cell>
          <cell r="G1418">
            <v>0</v>
          </cell>
          <cell r="H1418">
            <v>0</v>
          </cell>
          <cell r="I1418">
            <v>-805616395</v>
          </cell>
        </row>
        <row r="1419">
          <cell r="D1419" t="str">
            <v>62010806002</v>
          </cell>
          <cell r="E1419" t="str">
            <v>Comisión Copias de Extracto/ Impresion Saldos</v>
          </cell>
          <cell r="F1419">
            <v>0</v>
          </cell>
          <cell r="G1419">
            <v>-84.74</v>
          </cell>
          <cell r="H1419">
            <v>-593391</v>
          </cell>
          <cell r="I1419">
            <v>-593391</v>
          </cell>
        </row>
        <row r="1420">
          <cell r="D1420" t="str">
            <v>62010806002</v>
          </cell>
          <cell r="E1420" t="str">
            <v>Comisión Copias de Extracto/ Impresion Saldos</v>
          </cell>
          <cell r="F1420">
            <v>-17231181</v>
          </cell>
          <cell r="G1420">
            <v>0</v>
          </cell>
          <cell r="H1420">
            <v>0</v>
          </cell>
          <cell r="I1420">
            <v>-17231181</v>
          </cell>
        </row>
        <row r="1421">
          <cell r="D1421" t="str">
            <v>62010806002</v>
          </cell>
          <cell r="E1421" t="str">
            <v>Comision por Deposito Efectivo Usd</v>
          </cell>
          <cell r="F1421">
            <v>0</v>
          </cell>
          <cell r="G1421">
            <v>-18062.25</v>
          </cell>
          <cell r="H1421">
            <v>-125912080</v>
          </cell>
          <cell r="I1421">
            <v>-125912080</v>
          </cell>
        </row>
        <row r="1422">
          <cell r="D1422" t="str">
            <v>62010806002</v>
          </cell>
          <cell r="E1422" t="str">
            <v>Comision Fotocopias Comprobantes Varios</v>
          </cell>
          <cell r="F1422">
            <v>0</v>
          </cell>
          <cell r="G1422">
            <v>-2.75</v>
          </cell>
          <cell r="H1422">
            <v>-19186</v>
          </cell>
          <cell r="I1422">
            <v>-19186</v>
          </cell>
        </row>
        <row r="1423">
          <cell r="D1423" t="str">
            <v>62010806002</v>
          </cell>
          <cell r="E1423" t="str">
            <v>Comision Fotocopias Comprobantes Varios</v>
          </cell>
          <cell r="F1423">
            <v>-309000</v>
          </cell>
          <cell r="G1423">
            <v>0</v>
          </cell>
          <cell r="H1423">
            <v>0</v>
          </cell>
          <cell r="I1423">
            <v>-309000</v>
          </cell>
        </row>
        <row r="1424">
          <cell r="D1424" t="str">
            <v>62010806002</v>
          </cell>
          <cell r="E1424" t="str">
            <v>Comision por Carta de Referencia</v>
          </cell>
          <cell r="F1424">
            <v>-2205000</v>
          </cell>
          <cell r="G1424">
            <v>0</v>
          </cell>
          <cell r="H1424">
            <v>0</v>
          </cell>
          <cell r="I1424">
            <v>-2205000</v>
          </cell>
        </row>
        <row r="1425">
          <cell r="D1425" t="str">
            <v>62010806002</v>
          </cell>
          <cell r="E1425" t="str">
            <v>Comision por Bajo Promedio - Caja Ahorro</v>
          </cell>
          <cell r="F1425">
            <v>0</v>
          </cell>
          <cell r="G1425">
            <v>-10207.39</v>
          </cell>
          <cell r="H1425">
            <v>-72295278</v>
          </cell>
          <cell r="I1425">
            <v>-72295278</v>
          </cell>
        </row>
        <row r="1426">
          <cell r="D1426" t="str">
            <v>62010806002</v>
          </cell>
          <cell r="E1426" t="str">
            <v>Comision por Bajo Promedio - Caja Ahorro</v>
          </cell>
          <cell r="F1426">
            <v>-151456144</v>
          </cell>
          <cell r="G1426">
            <v>0</v>
          </cell>
          <cell r="H1426">
            <v>0</v>
          </cell>
          <cell r="I1426">
            <v>-151456144</v>
          </cell>
        </row>
        <row r="1427">
          <cell r="D1427" t="str">
            <v>62010806002</v>
          </cell>
          <cell r="E1427" t="str">
            <v>Comision por Emision de Cheque Gerencia</v>
          </cell>
          <cell r="F1427">
            <v>0</v>
          </cell>
          <cell r="G1427">
            <v>-548</v>
          </cell>
          <cell r="H1427">
            <v>-3816720</v>
          </cell>
          <cell r="I1427">
            <v>-3816720</v>
          </cell>
        </row>
        <row r="1428">
          <cell r="D1428" t="str">
            <v>62010806002</v>
          </cell>
          <cell r="E1428" t="str">
            <v>Comision por Emision de Cheque Gerencia</v>
          </cell>
          <cell r="F1428">
            <v>-13015000</v>
          </cell>
          <cell r="G1428">
            <v>0</v>
          </cell>
          <cell r="H1428">
            <v>0</v>
          </cell>
          <cell r="I1428">
            <v>-13015000</v>
          </cell>
        </row>
        <row r="1429">
          <cell r="D1429" t="str">
            <v>63000000000</v>
          </cell>
          <cell r="E1429" t="str">
            <v>Otras Ganancias Operativas</v>
          </cell>
          <cell r="F1429">
            <v>-7548420161122</v>
          </cell>
          <cell r="G1429">
            <v>-312653.56</v>
          </cell>
          <cell r="H1429">
            <v>-2181596871</v>
          </cell>
          <cell r="I1429">
            <v>-7550601757993</v>
          </cell>
        </row>
        <row r="1430">
          <cell r="D1430" t="str">
            <v>63010000000</v>
          </cell>
          <cell r="E1430" t="str">
            <v>Ganancias por Creditos Diversos</v>
          </cell>
          <cell r="F1430">
            <v>-73297320846</v>
          </cell>
          <cell r="G1430">
            <v>0</v>
          </cell>
          <cell r="H1430">
            <v>0</v>
          </cell>
          <cell r="I1430">
            <v>-73297320846</v>
          </cell>
        </row>
        <row r="1431">
          <cell r="D1431" t="str">
            <v>63010808000</v>
          </cell>
          <cell r="E1431" t="str">
            <v>Creditos Diversos</v>
          </cell>
          <cell r="F1431">
            <v>-24748694257</v>
          </cell>
          <cell r="G1431">
            <v>0</v>
          </cell>
          <cell r="H1431">
            <v>0</v>
          </cell>
          <cell r="I1431">
            <v>-24748694257</v>
          </cell>
        </row>
        <row r="1432">
          <cell r="D1432" t="str">
            <v>63010808006</v>
          </cell>
          <cell r="E1432" t="str">
            <v>Diversos - Residentes</v>
          </cell>
          <cell r="F1432">
            <v>-24748694257</v>
          </cell>
          <cell r="G1432">
            <v>0</v>
          </cell>
          <cell r="H1432">
            <v>0</v>
          </cell>
          <cell r="I1432">
            <v>-24748694257</v>
          </cell>
        </row>
        <row r="1433">
          <cell r="D1433" t="str">
            <v>63010808006</v>
          </cell>
          <cell r="E1433" t="str">
            <v>Diversos - Residentes</v>
          </cell>
          <cell r="F1433">
            <v>-2731085</v>
          </cell>
          <cell r="G1433">
            <v>0</v>
          </cell>
          <cell r="H1433">
            <v>0</v>
          </cell>
          <cell r="I1433">
            <v>-2731085</v>
          </cell>
        </row>
        <row r="1434">
          <cell r="D1434" t="str">
            <v>63010808006</v>
          </cell>
          <cell r="E1434" t="str">
            <v>Dividendos Bancard</v>
          </cell>
          <cell r="F1434">
            <v>-4286700985</v>
          </cell>
          <cell r="G1434">
            <v>0</v>
          </cell>
          <cell r="H1434">
            <v>0</v>
          </cell>
          <cell r="I1434">
            <v>-4286700985</v>
          </cell>
        </row>
        <row r="1435">
          <cell r="D1435" t="str">
            <v>63010808006</v>
          </cell>
          <cell r="E1435" t="str">
            <v>Dieta Directorio Bancard</v>
          </cell>
          <cell r="F1435">
            <v>-6000000</v>
          </cell>
          <cell r="G1435">
            <v>0</v>
          </cell>
          <cell r="H1435">
            <v>0</v>
          </cell>
          <cell r="I1435">
            <v>-6000000</v>
          </cell>
        </row>
        <row r="1436">
          <cell r="D1436" t="str">
            <v>63010808006</v>
          </cell>
          <cell r="E1436" t="str">
            <v>Ingresos por Venta de Cartera Incobrable</v>
          </cell>
          <cell r="F1436">
            <v>-20453262187</v>
          </cell>
          <cell r="G1436">
            <v>0</v>
          </cell>
          <cell r="H1436">
            <v>0</v>
          </cell>
          <cell r="I1436">
            <v>-20453262187</v>
          </cell>
        </row>
        <row r="1437">
          <cell r="D1437" t="str">
            <v>63010810000</v>
          </cell>
          <cell r="E1437" t="str">
            <v>Ganancias por Operaciones</v>
          </cell>
          <cell r="F1437">
            <v>-48548626589</v>
          </cell>
          <cell r="G1437">
            <v>0</v>
          </cell>
          <cell r="H1437">
            <v>0</v>
          </cell>
          <cell r="I1437">
            <v>-48548626589</v>
          </cell>
        </row>
        <row r="1438">
          <cell r="D1438" t="str">
            <v>63010810002</v>
          </cell>
          <cell r="E1438" t="str">
            <v>De Cambio y Arbitraje</v>
          </cell>
          <cell r="F1438">
            <v>-48548626589</v>
          </cell>
          <cell r="G1438">
            <v>0</v>
          </cell>
          <cell r="H1438">
            <v>0</v>
          </cell>
          <cell r="I1438">
            <v>-48548626589</v>
          </cell>
        </row>
        <row r="1439">
          <cell r="D1439" t="str">
            <v>63010810002</v>
          </cell>
          <cell r="E1439" t="str">
            <v>De Cambio y Arbitraje</v>
          </cell>
          <cell r="F1439">
            <v>-7290</v>
          </cell>
          <cell r="G1439">
            <v>0</v>
          </cell>
          <cell r="H1439">
            <v>0</v>
          </cell>
          <cell r="I1439">
            <v>-7290</v>
          </cell>
        </row>
        <row r="1440">
          <cell r="D1440" t="str">
            <v>63010810002</v>
          </cell>
          <cell r="E1440" t="str">
            <v>Ganancias por Diferencias de Cambio y Arbitraje</v>
          </cell>
          <cell r="F1440">
            <v>-48162355118</v>
          </cell>
          <cell r="G1440">
            <v>0</v>
          </cell>
          <cell r="H1440">
            <v>0</v>
          </cell>
          <cell r="I1440">
            <v>-48162355118</v>
          </cell>
        </row>
        <row r="1441">
          <cell r="D1441" t="str">
            <v>63010810002</v>
          </cell>
          <cell r="E1441" t="str">
            <v>Ganancias por Diferencias de Cambio Wester Union</v>
          </cell>
          <cell r="F1441">
            <v>-386264181</v>
          </cell>
          <cell r="G1441">
            <v>0</v>
          </cell>
          <cell r="H1441">
            <v>0</v>
          </cell>
          <cell r="I1441">
            <v>-386264181</v>
          </cell>
        </row>
        <row r="1442">
          <cell r="D1442" t="str">
            <v>63030000000</v>
          </cell>
          <cell r="E1442" t="str">
            <v>Otras Ganancias Diversas</v>
          </cell>
          <cell r="F1442">
            <v>-8041854056</v>
          </cell>
          <cell r="G1442">
            <v>-312653.56</v>
          </cell>
          <cell r="H1442">
            <v>-2181596871</v>
          </cell>
          <cell r="I1442">
            <v>-10223450927</v>
          </cell>
        </row>
        <row r="1443">
          <cell r="D1443" t="str">
            <v>63030818000</v>
          </cell>
          <cell r="E1443" t="str">
            <v>Otras Ganancias Diversas</v>
          </cell>
          <cell r="F1443">
            <v>-8041854056</v>
          </cell>
          <cell r="G1443">
            <v>-312653.56</v>
          </cell>
          <cell r="H1443">
            <v>-2181596871</v>
          </cell>
          <cell r="I1443">
            <v>-10223450927</v>
          </cell>
        </row>
        <row r="1444">
          <cell r="D1444" t="str">
            <v>63030818002</v>
          </cell>
          <cell r="E1444" t="str">
            <v>Otras Ganancias Diversas - Residentes</v>
          </cell>
          <cell r="F1444">
            <v>-8041854056</v>
          </cell>
          <cell r="G1444">
            <v>-312653.56</v>
          </cell>
          <cell r="H1444">
            <v>-2181596871</v>
          </cell>
          <cell r="I1444">
            <v>-10223450927</v>
          </cell>
        </row>
        <row r="1445">
          <cell r="D1445" t="str">
            <v>63030818002</v>
          </cell>
          <cell r="E1445" t="str">
            <v>Ingresos Varios</v>
          </cell>
          <cell r="F1445">
            <v>0</v>
          </cell>
          <cell r="G1445">
            <v>-1324.41</v>
          </cell>
          <cell r="H1445">
            <v>-9196351</v>
          </cell>
          <cell r="I1445">
            <v>-9196351</v>
          </cell>
        </row>
        <row r="1446">
          <cell r="D1446" t="str">
            <v>63030818002</v>
          </cell>
          <cell r="E1446" t="str">
            <v>Ingresos Varios</v>
          </cell>
          <cell r="F1446">
            <v>0</v>
          </cell>
          <cell r="G1446">
            <v>-10014.709999999999</v>
          </cell>
          <cell r="H1446">
            <v>-70908274</v>
          </cell>
          <cell r="I1446">
            <v>-70908274</v>
          </cell>
        </row>
        <row r="1447">
          <cell r="D1447" t="str">
            <v>63030818002</v>
          </cell>
          <cell r="E1447" t="str">
            <v>Ingresos Varios</v>
          </cell>
          <cell r="F1447">
            <v>-1074529157</v>
          </cell>
          <cell r="G1447">
            <v>0</v>
          </cell>
          <cell r="H1447">
            <v>0</v>
          </cell>
          <cell r="I1447">
            <v>-1074529157</v>
          </cell>
        </row>
        <row r="1448">
          <cell r="D1448" t="str">
            <v>63030818002</v>
          </cell>
          <cell r="E1448" t="str">
            <v>Alquiler de Muebles y Utiles</v>
          </cell>
          <cell r="F1448">
            <v>-40000000</v>
          </cell>
          <cell r="G1448">
            <v>0</v>
          </cell>
          <cell r="H1448">
            <v>0</v>
          </cell>
          <cell r="I1448">
            <v>-40000000</v>
          </cell>
        </row>
        <row r="1449">
          <cell r="D1449" t="str">
            <v>63030818002</v>
          </cell>
          <cell r="E1449" t="str">
            <v>Gastos Administrativos</v>
          </cell>
          <cell r="F1449">
            <v>0</v>
          </cell>
          <cell r="G1449">
            <v>-301314.44</v>
          </cell>
          <cell r="H1449">
            <v>-2101492246</v>
          </cell>
          <cell r="I1449">
            <v>-2101492246</v>
          </cell>
        </row>
        <row r="1450">
          <cell r="D1450" t="str">
            <v>63030818002</v>
          </cell>
          <cell r="E1450" t="str">
            <v>Gastos Administrativos</v>
          </cell>
          <cell r="F1450">
            <v>-6926395983</v>
          </cell>
          <cell r="G1450">
            <v>0</v>
          </cell>
          <cell r="H1450">
            <v>0</v>
          </cell>
          <cell r="I1450">
            <v>-6926395983</v>
          </cell>
        </row>
        <row r="1451">
          <cell r="D1451" t="str">
            <v>63030818002</v>
          </cell>
          <cell r="E1451" t="str">
            <v>Ganancia Diferencia de Cambio Gs</v>
          </cell>
          <cell r="F1451">
            <v>-928916</v>
          </cell>
          <cell r="G1451">
            <v>0</v>
          </cell>
          <cell r="H1451">
            <v>0</v>
          </cell>
          <cell r="I1451">
            <v>-928916</v>
          </cell>
        </row>
        <row r="1452">
          <cell r="D1452" t="str">
            <v>63040000000</v>
          </cell>
          <cell r="E1452" t="str">
            <v>Ganancias por Valuacion</v>
          </cell>
          <cell r="F1452">
            <v>-7467080986220</v>
          </cell>
          <cell r="G1452">
            <v>0</v>
          </cell>
          <cell r="H1452">
            <v>0</v>
          </cell>
          <cell r="I1452">
            <v>-7467080986220</v>
          </cell>
        </row>
        <row r="1453">
          <cell r="D1453" t="str">
            <v>63040820000</v>
          </cell>
          <cell r="E1453" t="str">
            <v>Ganancias por Valuacion de Otros Act. en Moneda Extr.</v>
          </cell>
          <cell r="F1453">
            <v>-7318872272075</v>
          </cell>
          <cell r="G1453">
            <v>0</v>
          </cell>
          <cell r="H1453">
            <v>0</v>
          </cell>
          <cell r="I1453">
            <v>-7318872272075</v>
          </cell>
        </row>
        <row r="1454">
          <cell r="D1454" t="str">
            <v>63040820004</v>
          </cell>
          <cell r="E1454" t="str">
            <v>Creditos Diversos - Residentes</v>
          </cell>
          <cell r="F1454">
            <v>-7318736077731</v>
          </cell>
          <cell r="G1454">
            <v>0</v>
          </cell>
          <cell r="H1454">
            <v>0</v>
          </cell>
          <cell r="I1454">
            <v>-7318736077731</v>
          </cell>
        </row>
        <row r="1455">
          <cell r="D1455" t="str">
            <v>63040820004</v>
          </cell>
          <cell r="E1455" t="str">
            <v>Creditos Diversos - Residentes</v>
          </cell>
          <cell r="F1455">
            <v>-7318736077731</v>
          </cell>
          <cell r="G1455">
            <v>0</v>
          </cell>
          <cell r="H1455">
            <v>0</v>
          </cell>
          <cell r="I1455">
            <v>-7318736077731</v>
          </cell>
        </row>
        <row r="1456">
          <cell r="D1456" t="str">
            <v>63040820005</v>
          </cell>
          <cell r="E1456" t="str">
            <v>Creditos Diversos - No Residentes</v>
          </cell>
          <cell r="F1456">
            <v>-136194344</v>
          </cell>
          <cell r="G1456">
            <v>0</v>
          </cell>
          <cell r="H1456">
            <v>0</v>
          </cell>
          <cell r="I1456">
            <v>-136194344</v>
          </cell>
        </row>
        <row r="1457">
          <cell r="D1457" t="str">
            <v>63040820005</v>
          </cell>
          <cell r="E1457" t="str">
            <v>Creditos Diversos - No Residentes</v>
          </cell>
          <cell r="F1457">
            <v>-136194344</v>
          </cell>
          <cell r="G1457">
            <v>0</v>
          </cell>
          <cell r="H1457">
            <v>0</v>
          </cell>
          <cell r="I1457">
            <v>-136194344</v>
          </cell>
        </row>
        <row r="1458">
          <cell r="D1458" t="str">
            <v>63040822000</v>
          </cell>
          <cell r="E1458" t="str">
            <v>Ganancias por Valuacion de Otros Pas. en Moneda Extr.</v>
          </cell>
          <cell r="F1458">
            <v>-148208714145</v>
          </cell>
          <cell r="G1458">
            <v>0</v>
          </cell>
          <cell r="H1458">
            <v>0</v>
          </cell>
          <cell r="I1458">
            <v>-148208714145</v>
          </cell>
        </row>
        <row r="1459">
          <cell r="D1459" t="str">
            <v>63040822002</v>
          </cell>
          <cell r="E1459" t="str">
            <v>Obligaciones Diversas - Residentes</v>
          </cell>
          <cell r="F1459">
            <v>-106253909523</v>
          </cell>
          <cell r="G1459">
            <v>0</v>
          </cell>
          <cell r="H1459">
            <v>0</v>
          </cell>
          <cell r="I1459">
            <v>-106253909523</v>
          </cell>
        </row>
        <row r="1460">
          <cell r="D1460" t="str">
            <v>63040822002</v>
          </cell>
          <cell r="E1460" t="str">
            <v>Obligaciones Diversas - Residentes</v>
          </cell>
          <cell r="F1460">
            <v>-106253909523</v>
          </cell>
          <cell r="G1460">
            <v>0</v>
          </cell>
          <cell r="H1460">
            <v>0</v>
          </cell>
          <cell r="I1460">
            <v>-106253909523</v>
          </cell>
        </row>
        <row r="1461">
          <cell r="D1461" t="str">
            <v>63040822004</v>
          </cell>
          <cell r="E1461" t="str">
            <v>Provisiones</v>
          </cell>
          <cell r="F1461">
            <v>-41954804622</v>
          </cell>
          <cell r="G1461">
            <v>0</v>
          </cell>
          <cell r="H1461">
            <v>0</v>
          </cell>
          <cell r="I1461">
            <v>-41954804622</v>
          </cell>
        </row>
        <row r="1462">
          <cell r="D1462" t="str">
            <v>63040822004</v>
          </cell>
          <cell r="E1462" t="str">
            <v>Provisiones</v>
          </cell>
          <cell r="F1462">
            <v>-41954804622</v>
          </cell>
          <cell r="G1462">
            <v>0</v>
          </cell>
          <cell r="H1462">
            <v>0</v>
          </cell>
          <cell r="I1462">
            <v>-41954804622</v>
          </cell>
        </row>
        <row r="1463">
          <cell r="D1463" t="str">
            <v>64000000000</v>
          </cell>
          <cell r="E1463" t="str">
            <v>Ganancias Extraordinarias</v>
          </cell>
          <cell r="F1463">
            <v>-485450580</v>
          </cell>
          <cell r="G1463">
            <v>0</v>
          </cell>
          <cell r="H1463">
            <v>0</v>
          </cell>
          <cell r="I1463">
            <v>-485450580</v>
          </cell>
        </row>
        <row r="1464">
          <cell r="D1464" t="str">
            <v>64010000000</v>
          </cell>
          <cell r="E1464" t="str">
            <v>Ganancias Extraordinarias</v>
          </cell>
          <cell r="F1464">
            <v>-485450580</v>
          </cell>
          <cell r="G1464">
            <v>0</v>
          </cell>
          <cell r="H1464">
            <v>0</v>
          </cell>
          <cell r="I1464">
            <v>-485450580</v>
          </cell>
        </row>
        <row r="1465">
          <cell r="D1465" t="str">
            <v>64010828000</v>
          </cell>
          <cell r="E1465" t="str">
            <v>Venta de Bienes Inmuebles</v>
          </cell>
          <cell r="F1465">
            <v>-285880818</v>
          </cell>
          <cell r="G1465">
            <v>0</v>
          </cell>
          <cell r="H1465">
            <v>0</v>
          </cell>
          <cell r="I1465">
            <v>-285880818</v>
          </cell>
        </row>
        <row r="1466">
          <cell r="D1466" t="str">
            <v>64010828001</v>
          </cell>
          <cell r="E1466" t="str">
            <v>Venta de Bienes Inmuebles</v>
          </cell>
          <cell r="F1466">
            <v>-285880818</v>
          </cell>
          <cell r="G1466">
            <v>0</v>
          </cell>
          <cell r="H1466">
            <v>0</v>
          </cell>
          <cell r="I1466">
            <v>-285880818</v>
          </cell>
        </row>
        <row r="1467">
          <cell r="D1467" t="str">
            <v>64010828001</v>
          </cell>
          <cell r="E1467" t="str">
            <v>Venta de Bienes Inmuebles</v>
          </cell>
          <cell r="F1467">
            <v>-285880818</v>
          </cell>
          <cell r="G1467">
            <v>0</v>
          </cell>
          <cell r="H1467">
            <v>0</v>
          </cell>
          <cell r="I1467">
            <v>-285880818</v>
          </cell>
        </row>
        <row r="1468">
          <cell r="D1468" t="str">
            <v>64010830000</v>
          </cell>
          <cell r="E1468" t="str">
            <v>Venta de Bienes Muebles</v>
          </cell>
          <cell r="F1468">
            <v>-199569762</v>
          </cell>
          <cell r="G1468">
            <v>0</v>
          </cell>
          <cell r="H1468">
            <v>0</v>
          </cell>
          <cell r="I1468">
            <v>-199569762</v>
          </cell>
        </row>
        <row r="1469">
          <cell r="D1469" t="str">
            <v>64010830001</v>
          </cell>
          <cell r="E1469" t="str">
            <v>Venta de Bienes Muebles</v>
          </cell>
          <cell r="F1469">
            <v>-199569762</v>
          </cell>
          <cell r="G1469">
            <v>0</v>
          </cell>
          <cell r="H1469">
            <v>0</v>
          </cell>
          <cell r="I1469">
            <v>-199569762</v>
          </cell>
        </row>
        <row r="1470">
          <cell r="D1470" t="str">
            <v>64010830001</v>
          </cell>
          <cell r="E1470" t="str">
            <v>Ganancia por Venta de Rodados</v>
          </cell>
          <cell r="F1470">
            <v>-92744393</v>
          </cell>
          <cell r="G1470">
            <v>0</v>
          </cell>
          <cell r="H1470">
            <v>0</v>
          </cell>
          <cell r="I1470">
            <v>-92744393</v>
          </cell>
        </row>
        <row r="1471">
          <cell r="D1471" t="str">
            <v>64010830001</v>
          </cell>
          <cell r="E1471" t="str">
            <v>Ganancia por Vta Bienes Muebles, Utiles e Inst.</v>
          </cell>
          <cell r="F1471">
            <v>-97626976</v>
          </cell>
          <cell r="G1471">
            <v>0</v>
          </cell>
          <cell r="H1471">
            <v>0</v>
          </cell>
          <cell r="I1471">
            <v>-97626976</v>
          </cell>
        </row>
        <row r="1472">
          <cell r="D1472" t="str">
            <v>64010830001</v>
          </cell>
          <cell r="E1472" t="str">
            <v>Ganancia por Venta de Equipos de Computacion</v>
          </cell>
          <cell r="F1472">
            <v>-733658</v>
          </cell>
          <cell r="G1472">
            <v>0</v>
          </cell>
          <cell r="H1472">
            <v>0</v>
          </cell>
          <cell r="I1472">
            <v>-733658</v>
          </cell>
        </row>
        <row r="1473">
          <cell r="D1473" t="str">
            <v>64010830001</v>
          </cell>
          <cell r="E1473" t="str">
            <v>Ganancia por Venta de Maquinas y Equipos</v>
          </cell>
          <cell r="F1473">
            <v>-8464735</v>
          </cell>
          <cell r="G1473">
            <v>0</v>
          </cell>
          <cell r="H1473">
            <v>0</v>
          </cell>
          <cell r="I1473">
            <v>-8464735</v>
          </cell>
        </row>
        <row r="1474">
          <cell r="D1474" t="str">
            <v>65000000000</v>
          </cell>
          <cell r="E1474" t="str">
            <v>Ajustes de Resultados de Ejercicios Anteriores - Ganancias</v>
          </cell>
          <cell r="F1474">
            <v>-1666679344</v>
          </cell>
          <cell r="G1474">
            <v>-2856.92</v>
          </cell>
          <cell r="H1474">
            <v>-20125904</v>
          </cell>
          <cell r="I1474">
            <v>-1686805248</v>
          </cell>
        </row>
        <row r="1475">
          <cell r="D1475" t="str">
            <v>65010000000</v>
          </cell>
          <cell r="E1475" t="str">
            <v>Ajustes de Resultados de Ejerc. Anteriores - Ganancias</v>
          </cell>
          <cell r="F1475">
            <v>-1666679344</v>
          </cell>
          <cell r="G1475">
            <v>-2856.92</v>
          </cell>
          <cell r="H1475">
            <v>-20125904</v>
          </cell>
          <cell r="I1475">
            <v>-1686805248</v>
          </cell>
        </row>
        <row r="1476">
          <cell r="D1476" t="str">
            <v>65010834000</v>
          </cell>
          <cell r="E1476" t="str">
            <v>Ajustes de Resultados de Ejerc. Anteriores - Ganancias</v>
          </cell>
          <cell r="F1476">
            <v>-1666679344</v>
          </cell>
          <cell r="G1476">
            <v>-2856.92</v>
          </cell>
          <cell r="H1476">
            <v>-20125904</v>
          </cell>
          <cell r="I1476">
            <v>-1686805248</v>
          </cell>
        </row>
        <row r="1477">
          <cell r="D1477" t="str">
            <v>65010834002</v>
          </cell>
          <cell r="E1477" t="str">
            <v>Ganancias Financieras - Residentes</v>
          </cell>
          <cell r="F1477">
            <v>-924093469</v>
          </cell>
          <cell r="G1477">
            <v>-2856.92</v>
          </cell>
          <cell r="H1477">
            <v>-20125904</v>
          </cell>
          <cell r="I1477">
            <v>-944219373</v>
          </cell>
        </row>
        <row r="1478">
          <cell r="D1478" t="str">
            <v>65010834002</v>
          </cell>
          <cell r="E1478" t="str">
            <v>Ganancias Financieras - Residentes</v>
          </cell>
          <cell r="F1478">
            <v>0</v>
          </cell>
          <cell r="G1478">
            <v>-2856.92</v>
          </cell>
          <cell r="H1478">
            <v>-20125904</v>
          </cell>
          <cell r="I1478">
            <v>-20125904</v>
          </cell>
        </row>
        <row r="1479">
          <cell r="D1479" t="str">
            <v>65010834002</v>
          </cell>
          <cell r="E1479" t="str">
            <v>Ganancias Financieras - Residentes</v>
          </cell>
          <cell r="F1479">
            <v>-924093469</v>
          </cell>
          <cell r="G1479">
            <v>0</v>
          </cell>
          <cell r="H1479">
            <v>0</v>
          </cell>
          <cell r="I1479">
            <v>-924093469</v>
          </cell>
        </row>
        <row r="1480">
          <cell r="D1480" t="str">
            <v>65010834004</v>
          </cell>
          <cell r="E1480" t="str">
            <v>Ganancias por Servicios - Residentes</v>
          </cell>
          <cell r="F1480">
            <v>-643790332</v>
          </cell>
          <cell r="G1480">
            <v>0</v>
          </cell>
          <cell r="H1480">
            <v>0</v>
          </cell>
          <cell r="I1480">
            <v>-643790332</v>
          </cell>
        </row>
        <row r="1481">
          <cell r="D1481" t="str">
            <v>65010834004</v>
          </cell>
          <cell r="E1481" t="str">
            <v>Ganancias por Servicios - Residentes</v>
          </cell>
          <cell r="F1481">
            <v>-643790332</v>
          </cell>
          <cell r="G1481">
            <v>0</v>
          </cell>
          <cell r="H1481">
            <v>0</v>
          </cell>
          <cell r="I1481">
            <v>-643790332</v>
          </cell>
        </row>
        <row r="1482">
          <cell r="D1482" t="str">
            <v>65010834006</v>
          </cell>
          <cell r="E1482" t="str">
            <v>Otras Ganancias Operativas - Residentes</v>
          </cell>
          <cell r="F1482">
            <v>-98795543</v>
          </cell>
          <cell r="G1482">
            <v>0</v>
          </cell>
          <cell r="H1482">
            <v>0</v>
          </cell>
          <cell r="I1482">
            <v>-98795543</v>
          </cell>
        </row>
        <row r="1483">
          <cell r="D1483" t="str">
            <v>65010834006</v>
          </cell>
          <cell r="E1483" t="str">
            <v>Otras Ganancias Operativas - Residentes</v>
          </cell>
          <cell r="F1483">
            <v>-98795543</v>
          </cell>
          <cell r="G1483">
            <v>0</v>
          </cell>
          <cell r="H1483">
            <v>0</v>
          </cell>
          <cell r="I1483">
            <v>-98795543</v>
          </cell>
        </row>
        <row r="1484">
          <cell r="D1484" t="str">
            <v>70000000000</v>
          </cell>
          <cell r="E1484" t="str">
            <v>Perdidas</v>
          </cell>
          <cell r="F1484">
            <v>10377594789507</v>
          </cell>
          <cell r="G1484">
            <v>15397010.609999999</v>
          </cell>
          <cell r="H1484">
            <v>107084194212</v>
          </cell>
          <cell r="I1484">
            <v>10484678983719</v>
          </cell>
        </row>
        <row r="1485">
          <cell r="D1485" t="str">
            <v>71000000000</v>
          </cell>
          <cell r="E1485" t="str">
            <v>Perdidas Financieras</v>
          </cell>
          <cell r="F1485">
            <v>2686041661502</v>
          </cell>
          <cell r="G1485">
            <v>12280025.970000001</v>
          </cell>
          <cell r="H1485">
            <v>85313441819</v>
          </cell>
          <cell r="I1485">
            <v>2771355103321</v>
          </cell>
        </row>
        <row r="1486">
          <cell r="D1486" t="str">
            <v>71010000000</v>
          </cell>
          <cell r="E1486" t="str">
            <v>Perdidas por Obligaciones por Intermed. Financ. - Sector Fin</v>
          </cell>
          <cell r="F1486">
            <v>8388675121</v>
          </cell>
          <cell r="G1486">
            <v>948747.32</v>
          </cell>
          <cell r="H1486">
            <v>6631714139</v>
          </cell>
          <cell r="I1486">
            <v>15020389260</v>
          </cell>
        </row>
        <row r="1487">
          <cell r="D1487" t="str">
            <v>71010701000</v>
          </cell>
          <cell r="E1487" t="str">
            <v>Cargos por Depositos</v>
          </cell>
          <cell r="F1487">
            <v>7495013331</v>
          </cell>
          <cell r="G1487">
            <v>697332.56</v>
          </cell>
          <cell r="H1487">
            <v>4879484548</v>
          </cell>
          <cell r="I1487">
            <v>12374497879</v>
          </cell>
        </row>
        <row r="1488">
          <cell r="D1488" t="str">
            <v>71010701002</v>
          </cell>
          <cell r="E1488" t="str">
            <v>No Reajustables - Residentes</v>
          </cell>
          <cell r="F1488">
            <v>7495013331</v>
          </cell>
          <cell r="G1488">
            <v>697332.56</v>
          </cell>
          <cell r="H1488">
            <v>4879484548</v>
          </cell>
          <cell r="I1488">
            <v>12374497879</v>
          </cell>
        </row>
        <row r="1489">
          <cell r="D1489" t="str">
            <v>71010701002</v>
          </cell>
          <cell r="E1489" t="str">
            <v>Perdida por Obligacion - Sector Financiero</v>
          </cell>
          <cell r="F1489">
            <v>0</v>
          </cell>
          <cell r="G1489">
            <v>697332.56</v>
          </cell>
          <cell r="H1489">
            <v>4879484548</v>
          </cell>
          <cell r="I1489">
            <v>4879484548</v>
          </cell>
        </row>
        <row r="1490">
          <cell r="D1490" t="str">
            <v>71010701002</v>
          </cell>
          <cell r="E1490" t="str">
            <v>Perdida por Obligacion - Sector Financiero</v>
          </cell>
          <cell r="F1490">
            <v>7495013331</v>
          </cell>
          <cell r="G1490">
            <v>0</v>
          </cell>
          <cell r="H1490">
            <v>0</v>
          </cell>
          <cell r="I1490">
            <v>7495013331</v>
          </cell>
        </row>
        <row r="1491">
          <cell r="D1491" t="str">
            <v>71010705000</v>
          </cell>
          <cell r="E1491" t="str">
            <v>Cargos X Utiliz. Lineas de Cred. Otor. X Inter. Fin. Ext.</v>
          </cell>
          <cell r="F1491">
            <v>893661790</v>
          </cell>
          <cell r="G1491">
            <v>251414.76</v>
          </cell>
          <cell r="H1491">
            <v>1752229591</v>
          </cell>
          <cell r="I1491">
            <v>2645891381</v>
          </cell>
        </row>
        <row r="1492">
          <cell r="D1492" t="str">
            <v>71010705002</v>
          </cell>
          <cell r="E1492" t="str">
            <v>Entidades Financieras del Pais</v>
          </cell>
          <cell r="F1492">
            <v>893661790</v>
          </cell>
          <cell r="G1492">
            <v>251414.76</v>
          </cell>
          <cell r="H1492">
            <v>1752229591</v>
          </cell>
          <cell r="I1492">
            <v>2645891381</v>
          </cell>
        </row>
        <row r="1493">
          <cell r="D1493" t="str">
            <v>71010705002</v>
          </cell>
          <cell r="E1493" t="str">
            <v>Cargos por Prest. Obt. Entidades Financieras del Pais</v>
          </cell>
          <cell r="F1493">
            <v>0</v>
          </cell>
          <cell r="G1493">
            <v>251414.76</v>
          </cell>
          <cell r="H1493">
            <v>1752229591</v>
          </cell>
          <cell r="I1493">
            <v>1752229591</v>
          </cell>
        </row>
        <row r="1494">
          <cell r="D1494" t="str">
            <v>71010705002</v>
          </cell>
          <cell r="E1494" t="str">
            <v>Comisiones Pagadas Fogapy</v>
          </cell>
          <cell r="F1494">
            <v>893661790</v>
          </cell>
          <cell r="G1494">
            <v>0</v>
          </cell>
          <cell r="H1494">
            <v>0</v>
          </cell>
          <cell r="I1494">
            <v>893661790</v>
          </cell>
        </row>
        <row r="1495">
          <cell r="D1495" t="str">
            <v>71020000000</v>
          </cell>
          <cell r="E1495" t="str">
            <v>Perdidas por Oblig. por Int. Financ. Sector No Financ.</v>
          </cell>
          <cell r="F1495">
            <v>60576641704</v>
          </cell>
          <cell r="G1495">
            <v>3635619.52</v>
          </cell>
          <cell r="H1495">
            <v>25399387696</v>
          </cell>
          <cell r="I1495">
            <v>85976029400</v>
          </cell>
        </row>
        <row r="1496">
          <cell r="D1496" t="str">
            <v>71020709000</v>
          </cell>
          <cell r="E1496" t="str">
            <v>Cargos por Depositos a la Vista</v>
          </cell>
          <cell r="F1496">
            <v>19149220</v>
          </cell>
          <cell r="G1496">
            <v>149.34</v>
          </cell>
          <cell r="H1496">
            <v>1034473</v>
          </cell>
          <cell r="I1496">
            <v>20183693</v>
          </cell>
        </row>
        <row r="1497">
          <cell r="D1497" t="str">
            <v>71020709002</v>
          </cell>
          <cell r="E1497" t="str">
            <v>Residentes</v>
          </cell>
          <cell r="F1497">
            <v>19149220</v>
          </cell>
          <cell r="G1497">
            <v>149.34</v>
          </cell>
          <cell r="H1497">
            <v>1034473</v>
          </cell>
          <cell r="I1497">
            <v>20183693</v>
          </cell>
        </row>
        <row r="1498">
          <cell r="D1498" t="str">
            <v>71020709002</v>
          </cell>
          <cell r="E1498" t="str">
            <v>Cargos p/Dep.a la Vista-Residentes</v>
          </cell>
          <cell r="F1498">
            <v>0</v>
          </cell>
          <cell r="G1498">
            <v>149.34</v>
          </cell>
          <cell r="H1498">
            <v>1034473</v>
          </cell>
          <cell r="I1498">
            <v>1034473</v>
          </cell>
        </row>
        <row r="1499">
          <cell r="D1499" t="str">
            <v>71020709002</v>
          </cell>
          <cell r="E1499" t="str">
            <v>Cargos p/Dep.a la Vista-Residentes</v>
          </cell>
          <cell r="F1499">
            <v>19149220</v>
          </cell>
          <cell r="G1499">
            <v>0</v>
          </cell>
          <cell r="H1499">
            <v>0</v>
          </cell>
          <cell r="I1499">
            <v>19149220</v>
          </cell>
        </row>
        <row r="1500">
          <cell r="D1500" t="str">
            <v>71020711000</v>
          </cell>
          <cell r="E1500" t="str">
            <v>Cargos por Depositos en Cajas de Ahorro</v>
          </cell>
          <cell r="F1500">
            <v>1288195849</v>
          </cell>
          <cell r="G1500">
            <v>108856.76</v>
          </cell>
          <cell r="H1500">
            <v>765440993</v>
          </cell>
          <cell r="I1500">
            <v>2053636842</v>
          </cell>
        </row>
        <row r="1501">
          <cell r="D1501" t="str">
            <v>71020711002</v>
          </cell>
          <cell r="E1501" t="str">
            <v>Residentes</v>
          </cell>
          <cell r="F1501">
            <v>1288195849</v>
          </cell>
          <cell r="G1501">
            <v>108856.76</v>
          </cell>
          <cell r="H1501">
            <v>765440993</v>
          </cell>
          <cell r="I1501">
            <v>2053636842</v>
          </cell>
        </row>
        <row r="1502">
          <cell r="D1502" t="str">
            <v>71020711002</v>
          </cell>
          <cell r="E1502" t="str">
            <v>Interes por Provision de Fondos C. Matriz</v>
          </cell>
          <cell r="F1502">
            <v>0</v>
          </cell>
          <cell r="G1502">
            <v>108856.76</v>
          </cell>
          <cell r="H1502">
            <v>765440993</v>
          </cell>
          <cell r="I1502">
            <v>765440993</v>
          </cell>
        </row>
        <row r="1503">
          <cell r="D1503" t="str">
            <v>71020711002</v>
          </cell>
          <cell r="E1503" t="str">
            <v>Interes por Provision de Fondos C. Matriz</v>
          </cell>
          <cell r="F1503">
            <v>1288195849</v>
          </cell>
          <cell r="G1503">
            <v>0</v>
          </cell>
          <cell r="H1503">
            <v>0</v>
          </cell>
          <cell r="I1503">
            <v>1288195849</v>
          </cell>
        </row>
        <row r="1504">
          <cell r="D1504" t="str">
            <v>71020715000</v>
          </cell>
          <cell r="E1504" t="str">
            <v>Cargos por Dep. a Plazo Fijo Transf.</v>
          </cell>
          <cell r="F1504">
            <v>41922610237</v>
          </cell>
          <cell r="G1504">
            <v>3071597.43</v>
          </cell>
          <cell r="H1504">
            <v>21448649617</v>
          </cell>
          <cell r="I1504">
            <v>63371259854</v>
          </cell>
        </row>
        <row r="1505">
          <cell r="D1505" t="str">
            <v>71020715002</v>
          </cell>
          <cell r="E1505" t="str">
            <v>Cargo por Dep. a Plazo Fijo Transf. No Reaj.Residentes</v>
          </cell>
          <cell r="F1505">
            <v>41922610237</v>
          </cell>
          <cell r="G1505">
            <v>3071597.43</v>
          </cell>
          <cell r="H1505">
            <v>21448649617</v>
          </cell>
          <cell r="I1505">
            <v>63371259854</v>
          </cell>
        </row>
        <row r="1506">
          <cell r="D1506" t="str">
            <v>71020715002</v>
          </cell>
          <cell r="E1506" t="str">
            <v>Cargo por Dep. a Plazo Fijo Transf. Cda</v>
          </cell>
          <cell r="F1506">
            <v>0</v>
          </cell>
          <cell r="G1506">
            <v>3071597.43</v>
          </cell>
          <cell r="H1506">
            <v>21448649617</v>
          </cell>
          <cell r="I1506">
            <v>21448649617</v>
          </cell>
        </row>
        <row r="1507">
          <cell r="D1507" t="str">
            <v>71020715002</v>
          </cell>
          <cell r="E1507" t="str">
            <v>Cargo por Dep. a Plazo Fijo Transf. Cda</v>
          </cell>
          <cell r="F1507">
            <v>41922610237</v>
          </cell>
          <cell r="G1507">
            <v>0</v>
          </cell>
          <cell r="H1507">
            <v>0</v>
          </cell>
          <cell r="I1507">
            <v>41922610237</v>
          </cell>
        </row>
        <row r="1508">
          <cell r="D1508" t="str">
            <v>71020727000</v>
          </cell>
          <cell r="E1508" t="str">
            <v>Perdidas por Operaciones a Liquidar</v>
          </cell>
          <cell r="F1508">
            <v>241774254</v>
          </cell>
          <cell r="G1508">
            <v>341.01</v>
          </cell>
          <cell r="H1508">
            <v>2344078</v>
          </cell>
          <cell r="I1508">
            <v>244118332</v>
          </cell>
        </row>
        <row r="1509">
          <cell r="D1509" t="str">
            <v>71020727006</v>
          </cell>
          <cell r="E1509" t="str">
            <v>Venta Futura - Residentes</v>
          </cell>
          <cell r="F1509">
            <v>241774254</v>
          </cell>
          <cell r="G1509">
            <v>341.01</v>
          </cell>
          <cell r="H1509">
            <v>2344078</v>
          </cell>
          <cell r="I1509">
            <v>244118332</v>
          </cell>
        </row>
        <row r="1510">
          <cell r="D1510" t="str">
            <v>71020727006</v>
          </cell>
          <cell r="E1510" t="str">
            <v>Venta Futura - Residentes</v>
          </cell>
          <cell r="F1510">
            <v>0</v>
          </cell>
          <cell r="G1510">
            <v>341.01</v>
          </cell>
          <cell r="H1510">
            <v>2344078</v>
          </cell>
          <cell r="I1510">
            <v>2344078</v>
          </cell>
        </row>
        <row r="1511">
          <cell r="D1511" t="str">
            <v>71020727006</v>
          </cell>
          <cell r="E1511" t="str">
            <v>Venta Futura - Residentes</v>
          </cell>
          <cell r="F1511">
            <v>241774254</v>
          </cell>
          <cell r="G1511">
            <v>0</v>
          </cell>
          <cell r="H1511">
            <v>0</v>
          </cell>
          <cell r="I1511">
            <v>241774254</v>
          </cell>
        </row>
        <row r="1512">
          <cell r="D1512" t="str">
            <v>71020729000</v>
          </cell>
          <cell r="E1512" t="str">
            <v>Cargos por Depositos - Sector Publico</v>
          </cell>
          <cell r="F1512">
            <v>13235276702</v>
          </cell>
          <cell r="G1512">
            <v>454674.98</v>
          </cell>
          <cell r="H1512">
            <v>3181918535</v>
          </cell>
          <cell r="I1512">
            <v>16417195237</v>
          </cell>
        </row>
        <row r="1513">
          <cell r="D1513" t="str">
            <v>71020729001</v>
          </cell>
          <cell r="E1513" t="str">
            <v>Cargos por Depositos - Sector Publico</v>
          </cell>
          <cell r="F1513">
            <v>13235276702</v>
          </cell>
          <cell r="G1513">
            <v>454674.98</v>
          </cell>
          <cell r="H1513">
            <v>3181918535</v>
          </cell>
          <cell r="I1513">
            <v>16417195237</v>
          </cell>
        </row>
        <row r="1514">
          <cell r="D1514" t="str">
            <v>71020729001</v>
          </cell>
          <cell r="E1514" t="str">
            <v>Cargos por Depositos - Sector Publico</v>
          </cell>
          <cell r="F1514">
            <v>0</v>
          </cell>
          <cell r="G1514">
            <v>454674.98</v>
          </cell>
          <cell r="H1514">
            <v>3181918535</v>
          </cell>
          <cell r="I1514">
            <v>3181918535</v>
          </cell>
        </row>
        <row r="1515">
          <cell r="D1515" t="str">
            <v>71020729001</v>
          </cell>
          <cell r="E1515" t="str">
            <v>Cargos por Depositos - Sector Publico</v>
          </cell>
          <cell r="F1515">
            <v>13235276702</v>
          </cell>
          <cell r="G1515">
            <v>0</v>
          </cell>
          <cell r="H1515">
            <v>0</v>
          </cell>
          <cell r="I1515">
            <v>13235276702</v>
          </cell>
        </row>
        <row r="1516">
          <cell r="D1516" t="str">
            <v>71020797000</v>
          </cell>
          <cell r="E1516" t="str">
            <v>Cargos por Obligaciones Negociables</v>
          </cell>
          <cell r="F1516">
            <v>3869635442</v>
          </cell>
          <cell r="G1516">
            <v>0</v>
          </cell>
          <cell r="H1516">
            <v>0</v>
          </cell>
          <cell r="I1516">
            <v>3869635442</v>
          </cell>
        </row>
        <row r="1517">
          <cell r="D1517" t="str">
            <v>71020797001</v>
          </cell>
          <cell r="E1517" t="str">
            <v>Cargos por Obligaciones Negociables</v>
          </cell>
          <cell r="F1517">
            <v>3869635442</v>
          </cell>
          <cell r="G1517">
            <v>0</v>
          </cell>
          <cell r="H1517">
            <v>0</v>
          </cell>
          <cell r="I1517">
            <v>3869635442</v>
          </cell>
        </row>
        <row r="1518">
          <cell r="D1518" t="str">
            <v>71020797001</v>
          </cell>
          <cell r="E1518" t="str">
            <v>Cargos por Obligaciones Negociables</v>
          </cell>
          <cell r="F1518">
            <v>3869635442</v>
          </cell>
          <cell r="G1518">
            <v>0</v>
          </cell>
          <cell r="H1518">
            <v>0</v>
          </cell>
          <cell r="I1518">
            <v>3869635442</v>
          </cell>
        </row>
        <row r="1519">
          <cell r="D1519" t="str">
            <v>71040000000</v>
          </cell>
          <cell r="E1519" t="str">
            <v>Perdidas por Valuacion</v>
          </cell>
          <cell r="F1519">
            <v>2429657153096</v>
          </cell>
          <cell r="G1519">
            <v>0</v>
          </cell>
          <cell r="H1519">
            <v>0</v>
          </cell>
          <cell r="I1519">
            <v>2429657153096</v>
          </cell>
        </row>
        <row r="1520">
          <cell r="D1520" t="str">
            <v>71040739000</v>
          </cell>
          <cell r="E1520" t="str">
            <v>Perdidas X Valuacion de Activos en Moneda Extranjera</v>
          </cell>
          <cell r="F1520">
            <v>1975039626804</v>
          </cell>
          <cell r="G1520">
            <v>0</v>
          </cell>
          <cell r="H1520">
            <v>0</v>
          </cell>
          <cell r="I1520">
            <v>1975039626804</v>
          </cell>
        </row>
        <row r="1521">
          <cell r="D1521" t="str">
            <v>71040739002</v>
          </cell>
          <cell r="E1521" t="str">
            <v>Disponibilidades - Residentes</v>
          </cell>
          <cell r="F1521">
            <v>1442431033387</v>
          </cell>
          <cell r="G1521">
            <v>0</v>
          </cell>
          <cell r="H1521">
            <v>0</v>
          </cell>
          <cell r="I1521">
            <v>1442431033387</v>
          </cell>
        </row>
        <row r="1522">
          <cell r="D1522" t="str">
            <v>71040739002</v>
          </cell>
          <cell r="E1522" t="str">
            <v>Disponibilidades - Residentes</v>
          </cell>
          <cell r="F1522">
            <v>1442431033387</v>
          </cell>
          <cell r="G1522">
            <v>0</v>
          </cell>
          <cell r="H1522">
            <v>0</v>
          </cell>
          <cell r="I1522">
            <v>1442431033387</v>
          </cell>
        </row>
        <row r="1523">
          <cell r="D1523" t="str">
            <v>71040739003</v>
          </cell>
          <cell r="E1523" t="str">
            <v>Disponibilidades - No Residentes</v>
          </cell>
          <cell r="F1523">
            <v>276465438381</v>
          </cell>
          <cell r="G1523">
            <v>0</v>
          </cell>
          <cell r="H1523">
            <v>0</v>
          </cell>
          <cell r="I1523">
            <v>276465438381</v>
          </cell>
        </row>
        <row r="1524">
          <cell r="D1524" t="str">
            <v>71040739003</v>
          </cell>
          <cell r="E1524" t="str">
            <v>Disponibilidades - No Residentes</v>
          </cell>
          <cell r="F1524">
            <v>276465438381</v>
          </cell>
          <cell r="G1524">
            <v>0</v>
          </cell>
          <cell r="H1524">
            <v>0</v>
          </cell>
          <cell r="I1524">
            <v>276465438381</v>
          </cell>
        </row>
        <row r="1525">
          <cell r="D1525" t="str">
            <v>71040739004</v>
          </cell>
          <cell r="E1525" t="str">
            <v>Creditos Vig. X Intermed. Financ. - Sector Financ.</v>
          </cell>
          <cell r="F1525">
            <v>3068002635</v>
          </cell>
          <cell r="G1525">
            <v>0</v>
          </cell>
          <cell r="H1525">
            <v>0</v>
          </cell>
          <cell r="I1525">
            <v>3068002635</v>
          </cell>
        </row>
        <row r="1526">
          <cell r="D1526" t="str">
            <v>71040739004</v>
          </cell>
          <cell r="E1526" t="str">
            <v>Creditos Vig. X Intermed. Financ. - Sector Financ. - Residen</v>
          </cell>
          <cell r="F1526">
            <v>3068002635</v>
          </cell>
          <cell r="G1526">
            <v>0</v>
          </cell>
          <cell r="H1526">
            <v>0</v>
          </cell>
          <cell r="I1526">
            <v>3068002635</v>
          </cell>
        </row>
        <row r="1527">
          <cell r="D1527" t="str">
            <v>71040739006</v>
          </cell>
          <cell r="E1527" t="str">
            <v>Creditos Vig. X Intermed. Financ. - Sector No Fina</v>
          </cell>
          <cell r="F1527">
            <v>229494048692</v>
          </cell>
          <cell r="G1527">
            <v>0</v>
          </cell>
          <cell r="H1527">
            <v>0</v>
          </cell>
          <cell r="I1527">
            <v>229494048692</v>
          </cell>
        </row>
        <row r="1528">
          <cell r="D1528" t="str">
            <v>71040739006</v>
          </cell>
          <cell r="E1528" t="str">
            <v>Creditos Vig. X Intermed. Financ. - Sector No Financ. - Resi</v>
          </cell>
          <cell r="F1528">
            <v>229494048692</v>
          </cell>
          <cell r="G1528">
            <v>0</v>
          </cell>
          <cell r="H1528">
            <v>0</v>
          </cell>
          <cell r="I1528">
            <v>229494048692</v>
          </cell>
        </row>
        <row r="1529">
          <cell r="D1529" t="str">
            <v>71040739008</v>
          </cell>
          <cell r="E1529" t="str">
            <v>Creditos Vencidos X Intermed. Financiera - Residen</v>
          </cell>
          <cell r="F1529">
            <v>23581103709</v>
          </cell>
          <cell r="G1529">
            <v>0</v>
          </cell>
          <cell r="H1529">
            <v>0</v>
          </cell>
          <cell r="I1529">
            <v>23581103709</v>
          </cell>
        </row>
        <row r="1530">
          <cell r="D1530" t="str">
            <v>71040739008</v>
          </cell>
          <cell r="E1530" t="str">
            <v>Creditos Vencidos X Intermed. Financiera - Residentes</v>
          </cell>
          <cell r="F1530">
            <v>23581103709</v>
          </cell>
          <cell r="G1530">
            <v>0</v>
          </cell>
          <cell r="H1530">
            <v>0</v>
          </cell>
          <cell r="I1530">
            <v>23581103709</v>
          </cell>
        </row>
        <row r="1531">
          <cell r="D1531" t="str">
            <v>71040741000</v>
          </cell>
          <cell r="E1531" t="str">
            <v>Perdidas X Valuacion de Pasivos en Moneda Extranjera</v>
          </cell>
          <cell r="F1531">
            <v>454617526292</v>
          </cell>
          <cell r="G1531">
            <v>0</v>
          </cell>
          <cell r="H1531">
            <v>0</v>
          </cell>
          <cell r="I1531">
            <v>454617526292</v>
          </cell>
        </row>
        <row r="1532">
          <cell r="D1532" t="str">
            <v>71040741004</v>
          </cell>
          <cell r="E1532" t="str">
            <v>Obligaciones X Intermed. Financ. - Sector No Finan</v>
          </cell>
          <cell r="F1532">
            <v>454617526292</v>
          </cell>
          <cell r="G1532">
            <v>0</v>
          </cell>
          <cell r="H1532">
            <v>0</v>
          </cell>
          <cell r="I1532">
            <v>454617526292</v>
          </cell>
        </row>
        <row r="1533">
          <cell r="D1533" t="str">
            <v>71040741004</v>
          </cell>
          <cell r="E1533" t="str">
            <v>Obligaciones X Intermed. Financ. - Sector No Financ. - Resid</v>
          </cell>
          <cell r="F1533">
            <v>454617526292</v>
          </cell>
          <cell r="G1533">
            <v>0</v>
          </cell>
          <cell r="H1533">
            <v>0</v>
          </cell>
          <cell r="I1533">
            <v>454617526292</v>
          </cell>
        </row>
        <row r="1534">
          <cell r="D1534" t="str">
            <v>71050000000</v>
          </cell>
          <cell r="E1534" t="str">
            <v>Perdidas por Incobrabilidad</v>
          </cell>
          <cell r="F1534">
            <v>187419191581</v>
          </cell>
          <cell r="G1534">
            <v>7695659.1299999999</v>
          </cell>
          <cell r="H1534">
            <v>53282339984</v>
          </cell>
          <cell r="I1534">
            <v>240701531565</v>
          </cell>
        </row>
        <row r="1535">
          <cell r="D1535" t="str">
            <v>71050743000</v>
          </cell>
          <cell r="E1535" t="str">
            <v>Perdidas X Const. de Previs. para Deudores Incobrables</v>
          </cell>
          <cell r="F1535">
            <v>175211586621</v>
          </cell>
          <cell r="G1535">
            <v>7649382.6500000004</v>
          </cell>
          <cell r="H1535">
            <v>52961404673</v>
          </cell>
          <cell r="I1535">
            <v>228172991294</v>
          </cell>
        </row>
        <row r="1536">
          <cell r="D1536" t="str">
            <v>71050743002</v>
          </cell>
          <cell r="E1536" t="str">
            <v>Residentes</v>
          </cell>
          <cell r="F1536">
            <v>143454706447</v>
          </cell>
          <cell r="G1536">
            <v>5936516.9699999997</v>
          </cell>
          <cell r="H1536">
            <v>41082671620</v>
          </cell>
          <cell r="I1536">
            <v>184537378067</v>
          </cell>
        </row>
        <row r="1537">
          <cell r="D1537" t="str">
            <v>71050743002</v>
          </cell>
          <cell r="E1537" t="str">
            <v>Prevision p/Riesgos Crediticios</v>
          </cell>
          <cell r="F1537">
            <v>0</v>
          </cell>
          <cell r="G1537">
            <v>5613177.0700000003</v>
          </cell>
          <cell r="H1537">
            <v>39053963976</v>
          </cell>
          <cell r="I1537">
            <v>39053963976</v>
          </cell>
        </row>
        <row r="1538">
          <cell r="D1538" t="str">
            <v>71050743002</v>
          </cell>
          <cell r="E1538" t="str">
            <v>Prevision p/Riesgos Crediticios</v>
          </cell>
          <cell r="F1538">
            <v>138293597231</v>
          </cell>
          <cell r="G1538">
            <v>0</v>
          </cell>
          <cell r="H1538">
            <v>0</v>
          </cell>
          <cell r="I1538">
            <v>138293597231</v>
          </cell>
        </row>
        <row r="1539">
          <cell r="D1539" t="str">
            <v>71050743002</v>
          </cell>
          <cell r="E1539" t="str">
            <v>Prevision Riesgo Bienes Adjudicados</v>
          </cell>
          <cell r="F1539">
            <v>0</v>
          </cell>
          <cell r="G1539">
            <v>323339.90000000002</v>
          </cell>
          <cell r="H1539">
            <v>2028707644</v>
          </cell>
          <cell r="I1539">
            <v>2028707644</v>
          </cell>
        </row>
        <row r="1540">
          <cell r="D1540" t="str">
            <v>71050743002</v>
          </cell>
          <cell r="E1540" t="str">
            <v>Prevision Riesgo Bienes Adjudicados</v>
          </cell>
          <cell r="F1540">
            <v>2961109216</v>
          </cell>
          <cell r="G1540">
            <v>0</v>
          </cell>
          <cell r="H1540">
            <v>0</v>
          </cell>
          <cell r="I1540">
            <v>2961109216</v>
          </cell>
        </row>
        <row r="1541">
          <cell r="D1541" t="str">
            <v>71050743002</v>
          </cell>
          <cell r="E1541" t="str">
            <v>Prevision Generica</v>
          </cell>
          <cell r="F1541">
            <v>2200000000</v>
          </cell>
          <cell r="G1541">
            <v>0</v>
          </cell>
          <cell r="H1541">
            <v>0</v>
          </cell>
          <cell r="I1541">
            <v>2200000000</v>
          </cell>
        </row>
        <row r="1542">
          <cell r="D1542" t="str">
            <v>71050743004</v>
          </cell>
          <cell r="E1542" t="str">
            <v>Empresas de Intermediacion Financiera en el Pais</v>
          </cell>
          <cell r="F1542">
            <v>271025933</v>
          </cell>
          <cell r="G1542">
            <v>14361.12</v>
          </cell>
          <cell r="H1542">
            <v>100142015</v>
          </cell>
          <cell r="I1542">
            <v>371167948</v>
          </cell>
        </row>
        <row r="1543">
          <cell r="D1543" t="str">
            <v>71050743004</v>
          </cell>
          <cell r="E1543" t="str">
            <v>Empresas de Intermediacion Financiera en el Pais</v>
          </cell>
          <cell r="F1543">
            <v>0</v>
          </cell>
          <cell r="G1543">
            <v>14361.12</v>
          </cell>
          <cell r="H1543">
            <v>100142015</v>
          </cell>
          <cell r="I1543">
            <v>100142015</v>
          </cell>
        </row>
        <row r="1544">
          <cell r="D1544" t="str">
            <v>71050743004</v>
          </cell>
          <cell r="E1544" t="str">
            <v>Empresas de Intermediacion Financiera en el Pais</v>
          </cell>
          <cell r="F1544">
            <v>271025933</v>
          </cell>
          <cell r="G1544">
            <v>0</v>
          </cell>
          <cell r="H1544">
            <v>0</v>
          </cell>
          <cell r="I1544">
            <v>271025933</v>
          </cell>
        </row>
        <row r="1545">
          <cell r="D1545" t="str">
            <v>71050743005</v>
          </cell>
          <cell r="E1545" t="str">
            <v>Instituciones Financieras en el Exterior</v>
          </cell>
          <cell r="F1545">
            <v>22001501</v>
          </cell>
          <cell r="G1545">
            <v>0</v>
          </cell>
          <cell r="H1545">
            <v>0</v>
          </cell>
          <cell r="I1545">
            <v>22001501</v>
          </cell>
        </row>
        <row r="1546">
          <cell r="D1546" t="str">
            <v>71050743005</v>
          </cell>
          <cell r="E1546" t="str">
            <v>Instituciones Financieras en el Exterior</v>
          </cell>
          <cell r="F1546">
            <v>22001501</v>
          </cell>
          <cell r="G1546">
            <v>0</v>
          </cell>
          <cell r="H1546">
            <v>0</v>
          </cell>
          <cell r="I1546">
            <v>22001501</v>
          </cell>
        </row>
        <row r="1547">
          <cell r="D1547" t="str">
            <v>71050743006</v>
          </cell>
          <cell r="E1547" t="str">
            <v>Organismos Publicos</v>
          </cell>
          <cell r="F1547">
            <v>50924897</v>
          </cell>
          <cell r="G1547">
            <v>0</v>
          </cell>
          <cell r="H1547">
            <v>0</v>
          </cell>
          <cell r="I1547">
            <v>50924897</v>
          </cell>
        </row>
        <row r="1548">
          <cell r="D1548" t="str">
            <v>71050743006</v>
          </cell>
          <cell r="E1548" t="str">
            <v>Organismos Publicos</v>
          </cell>
          <cell r="F1548">
            <v>50924897</v>
          </cell>
          <cell r="G1548">
            <v>0</v>
          </cell>
          <cell r="H1548">
            <v>0</v>
          </cell>
          <cell r="I1548">
            <v>50924897</v>
          </cell>
        </row>
        <row r="1549">
          <cell r="D1549" t="str">
            <v>71050743007</v>
          </cell>
          <cell r="E1549" t="str">
            <v>Perdidas por Constitucion Previsiones</v>
          </cell>
          <cell r="F1549">
            <v>31412927843</v>
          </cell>
          <cell r="G1549">
            <v>1698504.56</v>
          </cell>
          <cell r="H1549">
            <v>11778591038</v>
          </cell>
          <cell r="I1549">
            <v>43191518881</v>
          </cell>
        </row>
        <row r="1550">
          <cell r="D1550" t="str">
            <v>71050743007</v>
          </cell>
          <cell r="E1550" t="str">
            <v>Perdidas por Constitucion Previsiones</v>
          </cell>
          <cell r="F1550">
            <v>0</v>
          </cell>
          <cell r="G1550">
            <v>1698504.56</v>
          </cell>
          <cell r="H1550">
            <v>11778591038</v>
          </cell>
          <cell r="I1550">
            <v>11778591038</v>
          </cell>
        </row>
        <row r="1551">
          <cell r="D1551" t="str">
            <v>71050743007</v>
          </cell>
          <cell r="E1551" t="str">
            <v>Perdidas por Constitucion Previsiones</v>
          </cell>
          <cell r="F1551">
            <v>31412927843</v>
          </cell>
          <cell r="G1551">
            <v>0</v>
          </cell>
          <cell r="H1551">
            <v>0</v>
          </cell>
          <cell r="I1551">
            <v>31412927843</v>
          </cell>
        </row>
        <row r="1552">
          <cell r="D1552" t="str">
            <v>71050747000</v>
          </cell>
          <cell r="E1552" t="str">
            <v>Perdidas X Amortiz. de Bonif. y Quitas Sobre Creditos</v>
          </cell>
          <cell r="F1552">
            <v>12207604960</v>
          </cell>
          <cell r="G1552">
            <v>46276.480000000003</v>
          </cell>
          <cell r="H1552">
            <v>320935311</v>
          </cell>
          <cell r="I1552">
            <v>12528540271</v>
          </cell>
        </row>
        <row r="1553">
          <cell r="D1553" t="str">
            <v>71050747001</v>
          </cell>
          <cell r="E1553" t="str">
            <v>Perdidas X Amortiz. de Bonif. y Quitas Sobre Creditos</v>
          </cell>
          <cell r="F1553">
            <v>12207604960</v>
          </cell>
          <cell r="G1553">
            <v>46276.480000000003</v>
          </cell>
          <cell r="H1553">
            <v>320935311</v>
          </cell>
          <cell r="I1553">
            <v>12528540271</v>
          </cell>
        </row>
        <row r="1554">
          <cell r="D1554" t="str">
            <v>71050747001</v>
          </cell>
          <cell r="E1554" t="str">
            <v>Perdidas X Amortiz. de Bonif. y Quitas Sobre Creditos</v>
          </cell>
          <cell r="F1554">
            <v>0</v>
          </cell>
          <cell r="G1554">
            <v>46276.480000000003</v>
          </cell>
          <cell r="H1554">
            <v>320935311</v>
          </cell>
          <cell r="I1554">
            <v>320935311</v>
          </cell>
        </row>
        <row r="1555">
          <cell r="D1555" t="str">
            <v>71050747001</v>
          </cell>
          <cell r="E1555" t="str">
            <v>Perdidas X Amortiz. de Bonif. y Quitas Sobre Creditos</v>
          </cell>
          <cell r="F1555">
            <v>12207604960</v>
          </cell>
          <cell r="G1555">
            <v>0</v>
          </cell>
          <cell r="H1555">
            <v>0</v>
          </cell>
          <cell r="I1555">
            <v>12207604960</v>
          </cell>
        </row>
        <row r="1556">
          <cell r="D1556" t="str">
            <v>72000000000</v>
          </cell>
          <cell r="E1556" t="str">
            <v>Perdidas por Servicios</v>
          </cell>
          <cell r="F1556">
            <v>17593410639</v>
          </cell>
          <cell r="G1556">
            <v>42116.53</v>
          </cell>
          <cell r="H1556">
            <v>292730024</v>
          </cell>
          <cell r="I1556">
            <v>17886140663</v>
          </cell>
        </row>
        <row r="1557">
          <cell r="D1557" t="str">
            <v>72010000000</v>
          </cell>
          <cell r="E1557" t="str">
            <v>Perdidas por Utilizacion de Servicios</v>
          </cell>
          <cell r="F1557">
            <v>17593410639</v>
          </cell>
          <cell r="G1557">
            <v>42116.53</v>
          </cell>
          <cell r="H1557">
            <v>292730024</v>
          </cell>
          <cell r="I1557">
            <v>17886140663</v>
          </cell>
        </row>
        <row r="1558">
          <cell r="D1558" t="str">
            <v>72010755000</v>
          </cell>
          <cell r="E1558" t="str">
            <v>Giros, Transferencias y Ordenes de Pago</v>
          </cell>
          <cell r="F1558">
            <v>0</v>
          </cell>
          <cell r="G1558">
            <v>9705.08</v>
          </cell>
          <cell r="H1558">
            <v>67000761</v>
          </cell>
          <cell r="I1558">
            <v>67000761</v>
          </cell>
        </row>
        <row r="1559">
          <cell r="D1559" t="str">
            <v>72010755002</v>
          </cell>
          <cell r="E1559" t="str">
            <v>Residentes</v>
          </cell>
          <cell r="F1559">
            <v>0</v>
          </cell>
          <cell r="G1559">
            <v>9705.08</v>
          </cell>
          <cell r="H1559">
            <v>67000761</v>
          </cell>
          <cell r="I1559">
            <v>67000761</v>
          </cell>
        </row>
        <row r="1560">
          <cell r="D1560" t="str">
            <v>72010755002</v>
          </cell>
          <cell r="E1560" t="str">
            <v>Wester Union - Giros, Transferencias</v>
          </cell>
          <cell r="F1560">
            <v>0</v>
          </cell>
          <cell r="G1560">
            <v>9705.08</v>
          </cell>
          <cell r="H1560">
            <v>67000761</v>
          </cell>
          <cell r="I1560">
            <v>67000761</v>
          </cell>
        </row>
        <row r="1561">
          <cell r="D1561" t="str">
            <v>72010757000</v>
          </cell>
          <cell r="E1561" t="str">
            <v>Diversos</v>
          </cell>
          <cell r="F1561">
            <v>17593410639</v>
          </cell>
          <cell r="G1561">
            <v>32411.45</v>
          </cell>
          <cell r="H1561">
            <v>225729263</v>
          </cell>
          <cell r="I1561">
            <v>17819139902</v>
          </cell>
        </row>
        <row r="1562">
          <cell r="D1562" t="str">
            <v>72010757002</v>
          </cell>
          <cell r="E1562" t="str">
            <v>Residentes</v>
          </cell>
          <cell r="F1562">
            <v>17593410639</v>
          </cell>
          <cell r="G1562">
            <v>32411.45</v>
          </cell>
          <cell r="H1562">
            <v>225729263</v>
          </cell>
          <cell r="I1562">
            <v>17819139902</v>
          </cell>
        </row>
        <row r="1563">
          <cell r="D1563" t="str">
            <v>72010757002</v>
          </cell>
          <cell r="E1563" t="str">
            <v>Comisiones Pagadas por Utilizacion de Servicios</v>
          </cell>
          <cell r="F1563">
            <v>0</v>
          </cell>
          <cell r="G1563">
            <v>32411.45</v>
          </cell>
          <cell r="H1563">
            <v>225729263</v>
          </cell>
          <cell r="I1563">
            <v>225729263</v>
          </cell>
        </row>
        <row r="1564">
          <cell r="D1564" t="str">
            <v>72010757002</v>
          </cell>
          <cell r="E1564" t="str">
            <v>Comisiones Pagadas por Utilizacion de Servicios</v>
          </cell>
          <cell r="F1564">
            <v>10049439008</v>
          </cell>
          <cell r="G1564">
            <v>0</v>
          </cell>
          <cell r="H1564">
            <v>0</v>
          </cell>
          <cell r="I1564">
            <v>10049439008</v>
          </cell>
        </row>
        <row r="1565">
          <cell r="D1565" t="str">
            <v>72010757002</v>
          </cell>
          <cell r="E1565" t="str">
            <v>Promociones Tarjetas de Creditos</v>
          </cell>
          <cell r="F1565">
            <v>6134596210</v>
          </cell>
          <cell r="G1565">
            <v>0</v>
          </cell>
          <cell r="H1565">
            <v>0</v>
          </cell>
          <cell r="I1565">
            <v>6134596210</v>
          </cell>
        </row>
        <row r="1566">
          <cell r="D1566" t="str">
            <v>72010757002</v>
          </cell>
          <cell r="E1566" t="str">
            <v>Costo Uso Atm de Terceros - Serv. y Canales</v>
          </cell>
          <cell r="F1566">
            <v>1409375421</v>
          </cell>
          <cell r="G1566">
            <v>0</v>
          </cell>
          <cell r="H1566">
            <v>0</v>
          </cell>
          <cell r="I1566">
            <v>1409375421</v>
          </cell>
        </row>
        <row r="1567">
          <cell r="D1567" t="str">
            <v>73000000000</v>
          </cell>
          <cell r="E1567" t="str">
            <v>Otras Perdidas Operativas</v>
          </cell>
          <cell r="F1567">
            <v>7665282380440</v>
          </cell>
          <cell r="G1567">
            <v>3065466.89</v>
          </cell>
          <cell r="H1567">
            <v>21412596498</v>
          </cell>
          <cell r="I1567">
            <v>7686694976938</v>
          </cell>
        </row>
        <row r="1568">
          <cell r="D1568" t="str">
            <v>73010000000</v>
          </cell>
          <cell r="E1568" t="str">
            <v>Perdidas Operativas</v>
          </cell>
          <cell r="F1568">
            <v>176522691886</v>
          </cell>
          <cell r="G1568">
            <v>3065466.89</v>
          </cell>
          <cell r="H1568">
            <v>21412596498</v>
          </cell>
          <cell r="I1568">
            <v>197935288384</v>
          </cell>
        </row>
        <row r="1569">
          <cell r="D1569" t="str">
            <v>73010759000</v>
          </cell>
          <cell r="E1569" t="str">
            <v>Retribuciones Personales y Cargas Sociales</v>
          </cell>
          <cell r="F1569">
            <v>69855878995</v>
          </cell>
          <cell r="G1569">
            <v>67463.92</v>
          </cell>
          <cell r="H1569">
            <v>469217540</v>
          </cell>
          <cell r="I1569">
            <v>70325096535</v>
          </cell>
        </row>
        <row r="1570">
          <cell r="D1570" t="str">
            <v>73010759002</v>
          </cell>
          <cell r="E1570" t="str">
            <v>Remuneraciones a Directores y Sindico</v>
          </cell>
          <cell r="F1570">
            <v>1552466987</v>
          </cell>
          <cell r="G1570">
            <v>0</v>
          </cell>
          <cell r="H1570">
            <v>0</v>
          </cell>
          <cell r="I1570">
            <v>1552466987</v>
          </cell>
        </row>
        <row r="1571">
          <cell r="D1571" t="str">
            <v>73010759002</v>
          </cell>
          <cell r="E1571" t="str">
            <v>Remuneracion Pers.Sup.Deducible</v>
          </cell>
          <cell r="F1571">
            <v>1552466987</v>
          </cell>
          <cell r="G1571">
            <v>0</v>
          </cell>
          <cell r="H1571">
            <v>0</v>
          </cell>
          <cell r="I1571">
            <v>1552466987</v>
          </cell>
        </row>
        <row r="1572">
          <cell r="D1572" t="str">
            <v>73010759004</v>
          </cell>
          <cell r="E1572" t="str">
            <v>Sueldos</v>
          </cell>
          <cell r="F1572">
            <v>35943533453</v>
          </cell>
          <cell r="G1572">
            <v>0</v>
          </cell>
          <cell r="H1572">
            <v>0</v>
          </cell>
          <cell r="I1572">
            <v>35943533453</v>
          </cell>
        </row>
        <row r="1573">
          <cell r="D1573" t="str">
            <v>73010759004</v>
          </cell>
          <cell r="E1573" t="str">
            <v>Sueldos Al Personal</v>
          </cell>
          <cell r="F1573">
            <v>35729386139</v>
          </cell>
          <cell r="G1573">
            <v>0</v>
          </cell>
          <cell r="H1573">
            <v>0</v>
          </cell>
          <cell r="I1573">
            <v>35729386139</v>
          </cell>
        </row>
        <row r="1574">
          <cell r="D1574" t="str">
            <v>73010759004</v>
          </cell>
          <cell r="E1574" t="str">
            <v>Sueldos y Otras Remuneraciones</v>
          </cell>
          <cell r="F1574">
            <v>214147314</v>
          </cell>
          <cell r="G1574">
            <v>0</v>
          </cell>
          <cell r="H1574">
            <v>0</v>
          </cell>
          <cell r="I1574">
            <v>214147314</v>
          </cell>
        </row>
        <row r="1575">
          <cell r="D1575" t="str">
            <v>73010759006</v>
          </cell>
          <cell r="E1575" t="str">
            <v>Aguinaldo</v>
          </cell>
          <cell r="F1575">
            <v>3138812068</v>
          </cell>
          <cell r="G1575">
            <v>0</v>
          </cell>
          <cell r="H1575">
            <v>0</v>
          </cell>
          <cell r="I1575">
            <v>3138812068</v>
          </cell>
        </row>
        <row r="1576">
          <cell r="D1576" t="str">
            <v>73010759006</v>
          </cell>
          <cell r="E1576" t="str">
            <v>Aguinaldo Al Pers.Administrativo y Servicio</v>
          </cell>
          <cell r="F1576">
            <v>3138812068</v>
          </cell>
          <cell r="G1576">
            <v>0</v>
          </cell>
          <cell r="H1576">
            <v>0</v>
          </cell>
          <cell r="I1576">
            <v>3138812068</v>
          </cell>
        </row>
        <row r="1577">
          <cell r="D1577" t="str">
            <v>73010759008</v>
          </cell>
          <cell r="E1577" t="str">
            <v>Salario Vacacional</v>
          </cell>
          <cell r="F1577">
            <v>563255720</v>
          </cell>
          <cell r="G1577">
            <v>0</v>
          </cell>
          <cell r="H1577">
            <v>0</v>
          </cell>
          <cell r="I1577">
            <v>563255720</v>
          </cell>
        </row>
        <row r="1578">
          <cell r="D1578" t="str">
            <v>73010759008</v>
          </cell>
          <cell r="E1578" t="str">
            <v>Salario Vacacional</v>
          </cell>
          <cell r="F1578">
            <v>563255720</v>
          </cell>
          <cell r="G1578">
            <v>0</v>
          </cell>
          <cell r="H1578">
            <v>0</v>
          </cell>
          <cell r="I1578">
            <v>563255720</v>
          </cell>
        </row>
        <row r="1579">
          <cell r="D1579" t="str">
            <v>73010759010</v>
          </cell>
          <cell r="E1579" t="str">
            <v>Horas Extras</v>
          </cell>
          <cell r="F1579">
            <v>55417098</v>
          </cell>
          <cell r="G1579">
            <v>0</v>
          </cell>
          <cell r="H1579">
            <v>0</v>
          </cell>
          <cell r="I1579">
            <v>55417098</v>
          </cell>
        </row>
        <row r="1580">
          <cell r="D1580" t="str">
            <v>73010759010</v>
          </cell>
          <cell r="E1580" t="str">
            <v>Horas Extras</v>
          </cell>
          <cell r="F1580">
            <v>55417098</v>
          </cell>
          <cell r="G1580">
            <v>0</v>
          </cell>
          <cell r="H1580">
            <v>0</v>
          </cell>
          <cell r="I1580">
            <v>55417098</v>
          </cell>
        </row>
        <row r="1581">
          <cell r="D1581" t="str">
            <v>73010759012</v>
          </cell>
          <cell r="E1581" t="str">
            <v>Remuneracion por Quebranto de Caja</v>
          </cell>
          <cell r="F1581">
            <v>560665150</v>
          </cell>
          <cell r="G1581">
            <v>0</v>
          </cell>
          <cell r="H1581">
            <v>0</v>
          </cell>
          <cell r="I1581">
            <v>560665150</v>
          </cell>
        </row>
        <row r="1582">
          <cell r="D1582" t="str">
            <v>73010759012</v>
          </cell>
          <cell r="E1582" t="str">
            <v>Remuneracion por Quebranto de Caja</v>
          </cell>
          <cell r="F1582">
            <v>560665150</v>
          </cell>
          <cell r="G1582">
            <v>0</v>
          </cell>
          <cell r="H1582">
            <v>0</v>
          </cell>
          <cell r="I1582">
            <v>560665150</v>
          </cell>
        </row>
        <row r="1583">
          <cell r="D1583" t="str">
            <v>73010759014</v>
          </cell>
          <cell r="E1583" t="str">
            <v>Habilitaciones y Retribuciones Especiales</v>
          </cell>
          <cell r="F1583">
            <v>3716828657</v>
          </cell>
          <cell r="G1583">
            <v>0</v>
          </cell>
          <cell r="H1583">
            <v>0</v>
          </cell>
          <cell r="I1583">
            <v>3716828657</v>
          </cell>
        </row>
        <row r="1584">
          <cell r="D1584" t="str">
            <v>73010759014</v>
          </cell>
          <cell r="E1584" t="str">
            <v>Gratificacion Al Personal</v>
          </cell>
          <cell r="F1584">
            <v>3055622380</v>
          </cell>
          <cell r="G1584">
            <v>0</v>
          </cell>
          <cell r="H1584">
            <v>0</v>
          </cell>
          <cell r="I1584">
            <v>3055622380</v>
          </cell>
        </row>
        <row r="1585">
          <cell r="D1585" t="str">
            <v>73010759014</v>
          </cell>
          <cell r="E1585" t="str">
            <v>Comisiones Pagadas Al Personal</v>
          </cell>
          <cell r="F1585">
            <v>254997253</v>
          </cell>
          <cell r="G1585">
            <v>0</v>
          </cell>
          <cell r="H1585">
            <v>0</v>
          </cell>
          <cell r="I1585">
            <v>254997253</v>
          </cell>
        </row>
        <row r="1586">
          <cell r="D1586" t="str">
            <v>73010759014</v>
          </cell>
          <cell r="E1586" t="str">
            <v>Retribuciones Especiales - Otros</v>
          </cell>
          <cell r="F1586">
            <v>406209024</v>
          </cell>
          <cell r="G1586">
            <v>0</v>
          </cell>
          <cell r="H1586">
            <v>0</v>
          </cell>
          <cell r="I1586">
            <v>406209024</v>
          </cell>
        </row>
        <row r="1587">
          <cell r="D1587" t="str">
            <v>73010759016</v>
          </cell>
          <cell r="E1587" t="str">
            <v>Honorarios a Profesionales y Tecnicos</v>
          </cell>
          <cell r="F1587">
            <v>11209258019</v>
          </cell>
          <cell r="G1587">
            <v>67450.44</v>
          </cell>
          <cell r="H1587">
            <v>469120854</v>
          </cell>
          <cell r="I1587">
            <v>11678378873</v>
          </cell>
        </row>
        <row r="1588">
          <cell r="D1588" t="str">
            <v>73010759016</v>
          </cell>
          <cell r="E1588" t="str">
            <v>Honorarios a Profesionales y Tecnicos</v>
          </cell>
          <cell r="F1588">
            <v>0</v>
          </cell>
          <cell r="G1588">
            <v>67450.44</v>
          </cell>
          <cell r="H1588">
            <v>469120854</v>
          </cell>
          <cell r="I1588">
            <v>469120854</v>
          </cell>
        </row>
        <row r="1589">
          <cell r="D1589" t="str">
            <v>73010759016</v>
          </cell>
          <cell r="E1589" t="str">
            <v>Honorarios a Profesionales y Tecnicos</v>
          </cell>
          <cell r="F1589">
            <v>1810407340</v>
          </cell>
          <cell r="G1589">
            <v>0</v>
          </cell>
          <cell r="H1589">
            <v>0</v>
          </cell>
          <cell r="I1589">
            <v>1810407340</v>
          </cell>
        </row>
        <row r="1590">
          <cell r="D1590" t="str">
            <v>73010759016</v>
          </cell>
          <cell r="E1590" t="str">
            <v>Honorarios Personal Contratado</v>
          </cell>
          <cell r="F1590">
            <v>9398850679</v>
          </cell>
          <cell r="G1590">
            <v>0</v>
          </cell>
          <cell r="H1590">
            <v>0</v>
          </cell>
          <cell r="I1590">
            <v>9398850679</v>
          </cell>
        </row>
        <row r="1591">
          <cell r="D1591" t="str">
            <v>73010759018</v>
          </cell>
          <cell r="E1591" t="str">
            <v>Otras Retribuciones Personales</v>
          </cell>
          <cell r="F1591">
            <v>1998699513</v>
          </cell>
          <cell r="G1591">
            <v>0</v>
          </cell>
          <cell r="H1591">
            <v>0</v>
          </cell>
          <cell r="I1591">
            <v>1998699513</v>
          </cell>
        </row>
        <row r="1592">
          <cell r="D1592" t="str">
            <v>73010759018</v>
          </cell>
          <cell r="E1592" t="str">
            <v>Otras Retribuciones Al Personal</v>
          </cell>
          <cell r="F1592">
            <v>600850126</v>
          </cell>
          <cell r="G1592">
            <v>0</v>
          </cell>
          <cell r="H1592">
            <v>0</v>
          </cell>
          <cell r="I1592">
            <v>600850126</v>
          </cell>
        </row>
        <row r="1593">
          <cell r="D1593" t="str">
            <v>73010759018</v>
          </cell>
          <cell r="E1593" t="str">
            <v>Responsabilidad por Cargo</v>
          </cell>
          <cell r="F1593">
            <v>234699997</v>
          </cell>
          <cell r="G1593">
            <v>0</v>
          </cell>
          <cell r="H1593">
            <v>0</v>
          </cell>
          <cell r="I1593">
            <v>234699997</v>
          </cell>
        </row>
        <row r="1594">
          <cell r="D1594" t="str">
            <v>73010759018</v>
          </cell>
          <cell r="E1594" t="str">
            <v>Preaviso</v>
          </cell>
          <cell r="F1594">
            <v>1163149390</v>
          </cell>
          <cell r="G1594">
            <v>0</v>
          </cell>
          <cell r="H1594">
            <v>0</v>
          </cell>
          <cell r="I1594">
            <v>1163149390</v>
          </cell>
        </row>
        <row r="1595">
          <cell r="D1595" t="str">
            <v>73010759020</v>
          </cell>
          <cell r="E1595" t="str">
            <v>Aportes Jubilatorios</v>
          </cell>
          <cell r="F1595">
            <v>8422331346</v>
          </cell>
          <cell r="G1595">
            <v>0</v>
          </cell>
          <cell r="H1595">
            <v>0</v>
          </cell>
          <cell r="I1595">
            <v>8422331346</v>
          </cell>
        </row>
        <row r="1596">
          <cell r="D1596" t="str">
            <v>73010759020</v>
          </cell>
          <cell r="E1596" t="str">
            <v>Aportes Patronal Caja Bancaria</v>
          </cell>
          <cell r="F1596">
            <v>8422331346</v>
          </cell>
          <cell r="G1596">
            <v>0</v>
          </cell>
          <cell r="H1596">
            <v>0</v>
          </cell>
          <cell r="I1596">
            <v>8422331346</v>
          </cell>
        </row>
        <row r="1597">
          <cell r="D1597" t="str">
            <v>73010759022</v>
          </cell>
          <cell r="E1597" t="str">
            <v>Otras Cargas Sociales</v>
          </cell>
          <cell r="F1597">
            <v>2688484365</v>
          </cell>
          <cell r="G1597">
            <v>0</v>
          </cell>
          <cell r="H1597">
            <v>0</v>
          </cell>
          <cell r="I1597">
            <v>2688484365</v>
          </cell>
        </row>
        <row r="1598">
          <cell r="D1598" t="str">
            <v>73010759022</v>
          </cell>
          <cell r="E1598" t="str">
            <v>Aporte Patronal Snpp</v>
          </cell>
          <cell r="F1598">
            <v>460203236</v>
          </cell>
          <cell r="G1598">
            <v>0</v>
          </cell>
          <cell r="H1598">
            <v>0</v>
          </cell>
          <cell r="I1598">
            <v>460203236</v>
          </cell>
        </row>
        <row r="1599">
          <cell r="D1599" t="str">
            <v>73010759022</v>
          </cell>
          <cell r="E1599" t="str">
            <v>Bonificacion Familiar</v>
          </cell>
          <cell r="F1599">
            <v>99111946</v>
          </cell>
          <cell r="G1599">
            <v>0</v>
          </cell>
          <cell r="H1599">
            <v>0</v>
          </cell>
          <cell r="I1599">
            <v>99111946</v>
          </cell>
        </row>
        <row r="1600">
          <cell r="D1600" t="str">
            <v>73010759022</v>
          </cell>
          <cell r="E1600" t="str">
            <v>Seguros Medico Privados</v>
          </cell>
          <cell r="F1600">
            <v>2129169183</v>
          </cell>
          <cell r="G1600">
            <v>0</v>
          </cell>
          <cell r="H1600">
            <v>0</v>
          </cell>
          <cell r="I1600">
            <v>2129169183</v>
          </cell>
        </row>
        <row r="1601">
          <cell r="D1601" t="str">
            <v>73010759024</v>
          </cell>
          <cell r="E1601" t="str">
            <v>Multas, Recargos e Intereses</v>
          </cell>
          <cell r="F1601">
            <v>6126619</v>
          </cell>
          <cell r="G1601">
            <v>13.48</v>
          </cell>
          <cell r="H1601">
            <v>96686</v>
          </cell>
          <cell r="I1601">
            <v>6223305</v>
          </cell>
        </row>
        <row r="1602">
          <cell r="D1602" t="str">
            <v>73010759024</v>
          </cell>
          <cell r="E1602" t="str">
            <v>Multas, Recargos e Intereses</v>
          </cell>
          <cell r="F1602">
            <v>0</v>
          </cell>
          <cell r="G1602">
            <v>13.48</v>
          </cell>
          <cell r="H1602">
            <v>96686</v>
          </cell>
          <cell r="I1602">
            <v>96686</v>
          </cell>
        </row>
        <row r="1603">
          <cell r="D1603" t="str">
            <v>73010759024</v>
          </cell>
          <cell r="E1603" t="str">
            <v>Multas, Recargos e Intereses</v>
          </cell>
          <cell r="F1603">
            <v>6126619</v>
          </cell>
          <cell r="G1603">
            <v>0</v>
          </cell>
          <cell r="H1603">
            <v>0</v>
          </cell>
          <cell r="I1603">
            <v>6126619</v>
          </cell>
        </row>
        <row r="1604">
          <cell r="D1604" t="str">
            <v>73010761000</v>
          </cell>
          <cell r="E1604" t="str">
            <v>Seguros</v>
          </cell>
          <cell r="F1604">
            <v>493875120</v>
          </cell>
          <cell r="G1604">
            <v>61310.95</v>
          </cell>
          <cell r="H1604">
            <v>419465656</v>
          </cell>
          <cell r="I1604">
            <v>913340776</v>
          </cell>
        </row>
        <row r="1605">
          <cell r="D1605" t="str">
            <v>73010761002</v>
          </cell>
          <cell r="E1605" t="str">
            <v>Asalto, Robo y Fidelidad</v>
          </cell>
          <cell r="F1605">
            <v>381852945</v>
          </cell>
          <cell r="G1605">
            <v>61310.95</v>
          </cell>
          <cell r="H1605">
            <v>419465656</v>
          </cell>
          <cell r="I1605">
            <v>801318601</v>
          </cell>
        </row>
        <row r="1606">
          <cell r="D1606" t="str">
            <v>73010761002</v>
          </cell>
          <cell r="E1606" t="str">
            <v>Primas de Seguros</v>
          </cell>
          <cell r="F1606">
            <v>0</v>
          </cell>
          <cell r="G1606">
            <v>61310.95</v>
          </cell>
          <cell r="H1606">
            <v>419465656</v>
          </cell>
          <cell r="I1606">
            <v>419465656</v>
          </cell>
        </row>
        <row r="1607">
          <cell r="D1607" t="str">
            <v>73010761002</v>
          </cell>
          <cell r="E1607" t="str">
            <v>Primas de Seguros</v>
          </cell>
          <cell r="F1607">
            <v>381852945</v>
          </cell>
          <cell r="G1607">
            <v>0</v>
          </cell>
          <cell r="H1607">
            <v>0</v>
          </cell>
          <cell r="I1607">
            <v>381852945</v>
          </cell>
        </row>
        <row r="1608">
          <cell r="D1608" t="str">
            <v>73010761006</v>
          </cell>
          <cell r="E1608" t="str">
            <v>Bienes Inmuebles</v>
          </cell>
          <cell r="F1608">
            <v>112022175</v>
          </cell>
          <cell r="G1608">
            <v>0</v>
          </cell>
          <cell r="H1608">
            <v>0</v>
          </cell>
          <cell r="I1608">
            <v>112022175</v>
          </cell>
        </row>
        <row r="1609">
          <cell r="D1609" t="str">
            <v>73010761006</v>
          </cell>
          <cell r="E1609" t="str">
            <v>Seguros Bienes Inmuebles</v>
          </cell>
          <cell r="F1609">
            <v>112022175</v>
          </cell>
          <cell r="G1609">
            <v>0</v>
          </cell>
          <cell r="H1609">
            <v>0</v>
          </cell>
          <cell r="I1609">
            <v>112022175</v>
          </cell>
        </row>
        <row r="1610">
          <cell r="D1610" t="str">
            <v>73010763000</v>
          </cell>
          <cell r="E1610" t="str">
            <v>Depreciaciones de Bienes de Uso</v>
          </cell>
          <cell r="F1610">
            <v>2422131901</v>
          </cell>
          <cell r="G1610">
            <v>0</v>
          </cell>
          <cell r="H1610">
            <v>0</v>
          </cell>
          <cell r="I1610">
            <v>2422131901</v>
          </cell>
        </row>
        <row r="1611">
          <cell r="D1611" t="str">
            <v>73010763002</v>
          </cell>
          <cell r="E1611" t="str">
            <v>Inmuebles</v>
          </cell>
          <cell r="F1611">
            <v>294864333</v>
          </cell>
          <cell r="G1611">
            <v>0</v>
          </cell>
          <cell r="H1611">
            <v>0</v>
          </cell>
          <cell r="I1611">
            <v>294864333</v>
          </cell>
        </row>
        <row r="1612">
          <cell r="D1612" t="str">
            <v>73010763002</v>
          </cell>
          <cell r="E1612" t="str">
            <v>Depreciacion Edificios</v>
          </cell>
          <cell r="F1612">
            <v>294864333</v>
          </cell>
          <cell r="G1612">
            <v>0</v>
          </cell>
          <cell r="H1612">
            <v>0</v>
          </cell>
          <cell r="I1612">
            <v>294864333</v>
          </cell>
        </row>
        <row r="1613">
          <cell r="D1613" t="str">
            <v>73010763004</v>
          </cell>
          <cell r="E1613" t="str">
            <v>Muebles, Utiles e Instalaciones</v>
          </cell>
          <cell r="F1613">
            <v>1885615792</v>
          </cell>
          <cell r="G1613">
            <v>0</v>
          </cell>
          <cell r="H1613">
            <v>0</v>
          </cell>
          <cell r="I1613">
            <v>1885615792</v>
          </cell>
        </row>
        <row r="1614">
          <cell r="D1614" t="str">
            <v>73010763004</v>
          </cell>
          <cell r="E1614" t="str">
            <v>Depreciacion Maquinas y Equipos</v>
          </cell>
          <cell r="F1614">
            <v>578881229</v>
          </cell>
          <cell r="G1614">
            <v>0</v>
          </cell>
          <cell r="H1614">
            <v>0</v>
          </cell>
          <cell r="I1614">
            <v>578881229</v>
          </cell>
        </row>
        <row r="1615">
          <cell r="D1615" t="str">
            <v>73010763004</v>
          </cell>
          <cell r="E1615" t="str">
            <v>Depreciacion Muebles  y Utiles</v>
          </cell>
          <cell r="F1615">
            <v>442658466</v>
          </cell>
          <cell r="G1615">
            <v>0</v>
          </cell>
          <cell r="H1615">
            <v>0</v>
          </cell>
          <cell r="I1615">
            <v>442658466</v>
          </cell>
        </row>
        <row r="1616">
          <cell r="D1616" t="str">
            <v>73010763004</v>
          </cell>
          <cell r="E1616" t="str">
            <v>Depreciacion Instalaciones</v>
          </cell>
          <cell r="F1616">
            <v>439888583</v>
          </cell>
          <cell r="G1616">
            <v>0</v>
          </cell>
          <cell r="H1616">
            <v>0</v>
          </cell>
          <cell r="I1616">
            <v>439888583</v>
          </cell>
        </row>
        <row r="1617">
          <cell r="D1617" t="str">
            <v>73010763004</v>
          </cell>
          <cell r="E1617" t="str">
            <v>Depreciacion Carteleria</v>
          </cell>
          <cell r="F1617">
            <v>424187514</v>
          </cell>
          <cell r="G1617">
            <v>0</v>
          </cell>
          <cell r="H1617">
            <v>0</v>
          </cell>
          <cell r="I1617">
            <v>424187514</v>
          </cell>
        </row>
        <row r="1618">
          <cell r="D1618" t="str">
            <v>73010763006</v>
          </cell>
          <cell r="E1618" t="str">
            <v>Equipos de Computacion</v>
          </cell>
          <cell r="F1618">
            <v>126093709</v>
          </cell>
          <cell r="G1618">
            <v>0</v>
          </cell>
          <cell r="H1618">
            <v>0</v>
          </cell>
          <cell r="I1618">
            <v>126093709</v>
          </cell>
        </row>
        <row r="1619">
          <cell r="D1619" t="str">
            <v>73010763006</v>
          </cell>
          <cell r="E1619" t="str">
            <v>Depreciacion Equipos de Computacion</v>
          </cell>
          <cell r="F1619">
            <v>126093709</v>
          </cell>
          <cell r="G1619">
            <v>0</v>
          </cell>
          <cell r="H1619">
            <v>0</v>
          </cell>
          <cell r="I1619">
            <v>126093709</v>
          </cell>
        </row>
        <row r="1620">
          <cell r="D1620" t="str">
            <v>73010763010</v>
          </cell>
          <cell r="E1620" t="str">
            <v>Material de Transporte</v>
          </cell>
          <cell r="F1620">
            <v>115558067</v>
          </cell>
          <cell r="G1620">
            <v>0</v>
          </cell>
          <cell r="H1620">
            <v>0</v>
          </cell>
          <cell r="I1620">
            <v>115558067</v>
          </cell>
        </row>
        <row r="1621">
          <cell r="D1621" t="str">
            <v>73010763010</v>
          </cell>
          <cell r="E1621" t="str">
            <v>Depreciacion Material de Transporte</v>
          </cell>
          <cell r="F1621">
            <v>115558067</v>
          </cell>
          <cell r="G1621">
            <v>0</v>
          </cell>
          <cell r="H1621">
            <v>0</v>
          </cell>
          <cell r="I1621">
            <v>115558067</v>
          </cell>
        </row>
        <row r="1622">
          <cell r="D1622" t="str">
            <v>73010767000</v>
          </cell>
          <cell r="E1622" t="str">
            <v>Amortizaciones de Cargos Diferidos</v>
          </cell>
          <cell r="F1622">
            <v>2981334096</v>
          </cell>
          <cell r="G1622">
            <v>0</v>
          </cell>
          <cell r="H1622">
            <v>0</v>
          </cell>
          <cell r="I1622">
            <v>2981334096</v>
          </cell>
        </row>
        <row r="1623">
          <cell r="D1623" t="str">
            <v>73010767004</v>
          </cell>
          <cell r="E1623" t="str">
            <v>Mejoras e Instalaciones en Inmuebles Arrendados</v>
          </cell>
          <cell r="F1623">
            <v>947698032</v>
          </cell>
          <cell r="G1623">
            <v>0</v>
          </cell>
          <cell r="H1623">
            <v>0</v>
          </cell>
          <cell r="I1623">
            <v>947698032</v>
          </cell>
        </row>
        <row r="1624">
          <cell r="D1624" t="str">
            <v>73010767004</v>
          </cell>
          <cell r="E1624" t="str">
            <v>Amortizacion Mejoras e Instalaciones en Inmuebles Arrendados</v>
          </cell>
          <cell r="F1624">
            <v>947698032</v>
          </cell>
          <cell r="G1624">
            <v>0</v>
          </cell>
          <cell r="H1624">
            <v>0</v>
          </cell>
          <cell r="I1624">
            <v>947698032</v>
          </cell>
        </row>
        <row r="1625">
          <cell r="D1625" t="str">
            <v>73010767006</v>
          </cell>
          <cell r="E1625" t="str">
            <v>Cargos Diferidos Autorizados por el Bcp</v>
          </cell>
          <cell r="F1625">
            <v>2033636064</v>
          </cell>
          <cell r="G1625">
            <v>0</v>
          </cell>
          <cell r="H1625">
            <v>0</v>
          </cell>
          <cell r="I1625">
            <v>2033636064</v>
          </cell>
        </row>
        <row r="1626">
          <cell r="D1626" t="str">
            <v>73010767006</v>
          </cell>
          <cell r="E1626" t="str">
            <v>Cargos Diferidos Autorizados por el Bcp</v>
          </cell>
          <cell r="F1626">
            <v>1337791393</v>
          </cell>
          <cell r="G1626">
            <v>0</v>
          </cell>
          <cell r="H1626">
            <v>0</v>
          </cell>
          <cell r="I1626">
            <v>1337791393</v>
          </cell>
        </row>
        <row r="1627">
          <cell r="D1627" t="str">
            <v>73010767006</v>
          </cell>
          <cell r="E1627" t="str">
            <v>Cargos Diferidos Intangibles Sistemas</v>
          </cell>
          <cell r="F1627">
            <v>695844671</v>
          </cell>
          <cell r="G1627">
            <v>0</v>
          </cell>
          <cell r="H1627">
            <v>0</v>
          </cell>
          <cell r="I1627">
            <v>695844671</v>
          </cell>
        </row>
        <row r="1628">
          <cell r="D1628" t="str">
            <v>73010769000</v>
          </cell>
          <cell r="E1628" t="str">
            <v>Impuestos, Tasas y Contribuciones</v>
          </cell>
          <cell r="F1628">
            <v>4229623778</v>
          </cell>
          <cell r="G1628">
            <v>0</v>
          </cell>
          <cell r="H1628">
            <v>0</v>
          </cell>
          <cell r="I1628">
            <v>4229623778</v>
          </cell>
        </row>
        <row r="1629">
          <cell r="D1629" t="str">
            <v>73010769006</v>
          </cell>
          <cell r="E1629" t="str">
            <v>Impuesto Al Valor Agregado</v>
          </cell>
          <cell r="F1629">
            <v>3227265089</v>
          </cell>
          <cell r="G1629">
            <v>0</v>
          </cell>
          <cell r="H1629">
            <v>0</v>
          </cell>
          <cell r="I1629">
            <v>3227265089</v>
          </cell>
        </row>
        <row r="1630">
          <cell r="D1630" t="str">
            <v>73010769006</v>
          </cell>
          <cell r="E1630" t="str">
            <v>Impuesto Al Valor Agregado</v>
          </cell>
          <cell r="F1630">
            <v>3227265089</v>
          </cell>
          <cell r="G1630">
            <v>0</v>
          </cell>
          <cell r="H1630">
            <v>0</v>
          </cell>
          <cell r="I1630">
            <v>3227265089</v>
          </cell>
        </row>
        <row r="1631">
          <cell r="D1631" t="str">
            <v>73010769010</v>
          </cell>
          <cell r="E1631" t="str">
            <v>Otros Impuestos Nacionales</v>
          </cell>
          <cell r="F1631">
            <v>1002230507</v>
          </cell>
          <cell r="G1631">
            <v>0</v>
          </cell>
          <cell r="H1631">
            <v>0</v>
          </cell>
          <cell r="I1631">
            <v>1002230507</v>
          </cell>
        </row>
        <row r="1632">
          <cell r="D1632" t="str">
            <v>73010769010</v>
          </cell>
          <cell r="E1632" t="str">
            <v>Impuestos, Patentes y Tasas</v>
          </cell>
          <cell r="F1632">
            <v>1002230507</v>
          </cell>
          <cell r="G1632">
            <v>0</v>
          </cell>
          <cell r="H1632">
            <v>0</v>
          </cell>
          <cell r="I1632">
            <v>1002230507</v>
          </cell>
        </row>
        <row r="1633">
          <cell r="D1633" t="str">
            <v>73010769016</v>
          </cell>
          <cell r="E1633" t="str">
            <v>Diversos</v>
          </cell>
          <cell r="F1633">
            <v>128182</v>
          </cell>
          <cell r="G1633">
            <v>0</v>
          </cell>
          <cell r="H1633">
            <v>0</v>
          </cell>
          <cell r="I1633">
            <v>128182</v>
          </cell>
        </row>
        <row r="1634">
          <cell r="D1634" t="str">
            <v>73010769016</v>
          </cell>
          <cell r="E1634" t="str">
            <v>Diversos</v>
          </cell>
          <cell r="F1634">
            <v>128182</v>
          </cell>
          <cell r="G1634">
            <v>0</v>
          </cell>
          <cell r="H1634">
            <v>0</v>
          </cell>
          <cell r="I1634">
            <v>128182</v>
          </cell>
        </row>
        <row r="1635">
          <cell r="D1635" t="str">
            <v>73010771000</v>
          </cell>
          <cell r="E1635" t="str">
            <v>Otros Gastos Operativos</v>
          </cell>
          <cell r="F1635">
            <v>49663921531</v>
          </cell>
          <cell r="G1635">
            <v>2936684.67</v>
          </cell>
          <cell r="H1635">
            <v>20523862863</v>
          </cell>
          <cell r="I1635">
            <v>70187784394</v>
          </cell>
        </row>
        <row r="1636">
          <cell r="D1636" t="str">
            <v>73010771002</v>
          </cell>
          <cell r="E1636" t="str">
            <v>Alquiler de Bienes Inmuebles</v>
          </cell>
          <cell r="F1636">
            <v>4034437422</v>
          </cell>
          <cell r="G1636">
            <v>315095.92</v>
          </cell>
          <cell r="H1636">
            <v>2201038719</v>
          </cell>
          <cell r="I1636">
            <v>6235476141</v>
          </cell>
        </row>
        <row r="1637">
          <cell r="D1637" t="str">
            <v>73010771002</v>
          </cell>
          <cell r="E1637" t="str">
            <v>Alquiler de Bienes Inmuebles</v>
          </cell>
          <cell r="F1637">
            <v>0</v>
          </cell>
          <cell r="G1637">
            <v>41952.02</v>
          </cell>
          <cell r="H1637">
            <v>293307419</v>
          </cell>
          <cell r="I1637">
            <v>293307419</v>
          </cell>
        </row>
        <row r="1638">
          <cell r="D1638" t="str">
            <v>73010771002</v>
          </cell>
          <cell r="E1638" t="str">
            <v>Alquiler de Bienes Inmuebles</v>
          </cell>
          <cell r="F1638">
            <v>3873472850</v>
          </cell>
          <cell r="G1638">
            <v>0</v>
          </cell>
          <cell r="H1638">
            <v>0</v>
          </cell>
          <cell r="I1638">
            <v>3873472850</v>
          </cell>
        </row>
        <row r="1639">
          <cell r="D1639" t="str">
            <v>73010771002</v>
          </cell>
          <cell r="E1639" t="str">
            <v>Alquileres Pagados</v>
          </cell>
          <cell r="F1639">
            <v>0</v>
          </cell>
          <cell r="G1639">
            <v>273143.90000000002</v>
          </cell>
          <cell r="H1639">
            <v>1907731300</v>
          </cell>
          <cell r="I1639">
            <v>1907731300</v>
          </cell>
        </row>
        <row r="1640">
          <cell r="D1640" t="str">
            <v>73010771002</v>
          </cell>
          <cell r="E1640" t="str">
            <v>Alquileres Pagados</v>
          </cell>
          <cell r="F1640">
            <v>160964572</v>
          </cell>
          <cell r="G1640">
            <v>0</v>
          </cell>
          <cell r="H1640">
            <v>0</v>
          </cell>
          <cell r="I1640">
            <v>160964572</v>
          </cell>
        </row>
        <row r="1641">
          <cell r="D1641" t="str">
            <v>73010771004</v>
          </cell>
          <cell r="E1641" t="str">
            <v>Alquiler de Bienes Muebles y Equipos</v>
          </cell>
          <cell r="F1641">
            <v>208356731</v>
          </cell>
          <cell r="G1641">
            <v>4688.6400000000003</v>
          </cell>
          <cell r="H1641">
            <v>32434429</v>
          </cell>
          <cell r="I1641">
            <v>240791160</v>
          </cell>
        </row>
        <row r="1642">
          <cell r="D1642" t="str">
            <v>73010771004</v>
          </cell>
          <cell r="E1642" t="str">
            <v>Alquiler de Bienes Muebles y Equipos</v>
          </cell>
          <cell r="F1642">
            <v>0</v>
          </cell>
          <cell r="G1642">
            <v>4688.6400000000003</v>
          </cell>
          <cell r="H1642">
            <v>32434429</v>
          </cell>
          <cell r="I1642">
            <v>32434429</v>
          </cell>
        </row>
        <row r="1643">
          <cell r="D1643" t="str">
            <v>73010771004</v>
          </cell>
          <cell r="E1643" t="str">
            <v>Alquiler de Bienes Muebles y Equipos</v>
          </cell>
          <cell r="F1643">
            <v>208356731</v>
          </cell>
          <cell r="G1643">
            <v>0</v>
          </cell>
          <cell r="H1643">
            <v>0</v>
          </cell>
          <cell r="I1643">
            <v>208356731</v>
          </cell>
        </row>
        <row r="1644">
          <cell r="D1644" t="str">
            <v>73010771006</v>
          </cell>
          <cell r="E1644" t="str">
            <v>Reparaciones y Mantenimiento de Bienes Inmuebles</v>
          </cell>
          <cell r="F1644">
            <v>527481840</v>
          </cell>
          <cell r="G1644">
            <v>44.63</v>
          </cell>
          <cell r="H1644">
            <v>324046</v>
          </cell>
          <cell r="I1644">
            <v>527805886</v>
          </cell>
        </row>
        <row r="1645">
          <cell r="D1645" t="str">
            <v>73010771006</v>
          </cell>
          <cell r="E1645" t="str">
            <v>Reparaciones y Mantenimiento de Bienes Inmuebles</v>
          </cell>
          <cell r="F1645">
            <v>0</v>
          </cell>
          <cell r="G1645">
            <v>44.63</v>
          </cell>
          <cell r="H1645">
            <v>324046</v>
          </cell>
          <cell r="I1645">
            <v>324046</v>
          </cell>
        </row>
        <row r="1646">
          <cell r="D1646" t="str">
            <v>73010771006</v>
          </cell>
          <cell r="E1646" t="str">
            <v>Gastos de Mantenimiento Edificios</v>
          </cell>
          <cell r="F1646">
            <v>527481840</v>
          </cell>
          <cell r="G1646">
            <v>0</v>
          </cell>
          <cell r="H1646">
            <v>0</v>
          </cell>
          <cell r="I1646">
            <v>527481840</v>
          </cell>
        </row>
        <row r="1647">
          <cell r="D1647" t="str">
            <v>73010771008</v>
          </cell>
          <cell r="E1647" t="str">
            <v>Reparaciones y Mantenimiento de Bienes Muebles</v>
          </cell>
          <cell r="F1647">
            <v>1121324901</v>
          </cell>
          <cell r="G1647">
            <v>45096.57</v>
          </cell>
          <cell r="H1647">
            <v>319036392</v>
          </cell>
          <cell r="I1647">
            <v>1440361293</v>
          </cell>
        </row>
        <row r="1648">
          <cell r="D1648" t="str">
            <v>73010771008</v>
          </cell>
          <cell r="E1648" t="str">
            <v>Reparaciones y Mantenimiento de Bienes Muebles</v>
          </cell>
          <cell r="F1648">
            <v>0</v>
          </cell>
          <cell r="G1648">
            <v>12961.3</v>
          </cell>
          <cell r="H1648">
            <v>91345652</v>
          </cell>
          <cell r="I1648">
            <v>91345652</v>
          </cell>
        </row>
        <row r="1649">
          <cell r="D1649" t="str">
            <v>73010771008</v>
          </cell>
          <cell r="E1649" t="str">
            <v>Reparaciones y Mantenimiento de Bienes Muebles</v>
          </cell>
          <cell r="F1649">
            <v>535133914</v>
          </cell>
          <cell r="G1649">
            <v>0</v>
          </cell>
          <cell r="H1649">
            <v>0</v>
          </cell>
          <cell r="I1649">
            <v>535133914</v>
          </cell>
        </row>
        <row r="1650">
          <cell r="D1650" t="str">
            <v>73010771008</v>
          </cell>
          <cell r="E1650" t="str">
            <v>Mant. de Sistemas de Ti</v>
          </cell>
          <cell r="F1650">
            <v>0</v>
          </cell>
          <cell r="G1650">
            <v>1750</v>
          </cell>
          <cell r="H1650">
            <v>12554297</v>
          </cell>
          <cell r="I1650">
            <v>12554297</v>
          </cell>
        </row>
        <row r="1651">
          <cell r="D1651" t="str">
            <v>73010771008</v>
          </cell>
          <cell r="E1651" t="str">
            <v>Mant. de Sistemas de Ti</v>
          </cell>
          <cell r="F1651">
            <v>398006509</v>
          </cell>
          <cell r="G1651">
            <v>0</v>
          </cell>
          <cell r="H1651">
            <v>0</v>
          </cell>
          <cell r="I1651">
            <v>398006509</v>
          </cell>
        </row>
        <row r="1652">
          <cell r="D1652" t="str">
            <v>73010771008</v>
          </cell>
          <cell r="E1652" t="str">
            <v>Reparacion y Mantenimiento de Atm's</v>
          </cell>
          <cell r="F1652">
            <v>0</v>
          </cell>
          <cell r="G1652">
            <v>30385.27</v>
          </cell>
          <cell r="H1652">
            <v>215136443</v>
          </cell>
          <cell r="I1652">
            <v>215136443</v>
          </cell>
        </row>
        <row r="1653">
          <cell r="D1653" t="str">
            <v>73010771008</v>
          </cell>
          <cell r="E1653" t="str">
            <v>Reparacion y Mantenimiento de Atm's</v>
          </cell>
          <cell r="F1653">
            <v>188184478</v>
          </cell>
          <cell r="G1653">
            <v>0</v>
          </cell>
          <cell r="H1653">
            <v>0</v>
          </cell>
          <cell r="I1653">
            <v>188184478</v>
          </cell>
        </row>
        <row r="1654">
          <cell r="D1654" t="str">
            <v>73010771012</v>
          </cell>
          <cell r="E1654" t="str">
            <v>Gastos de Vehiculos</v>
          </cell>
          <cell r="F1654">
            <v>96224890</v>
          </cell>
          <cell r="G1654">
            <v>200</v>
          </cell>
          <cell r="H1654">
            <v>1378338</v>
          </cell>
          <cell r="I1654">
            <v>97603228</v>
          </cell>
        </row>
        <row r="1655">
          <cell r="D1655" t="str">
            <v>73010771012</v>
          </cell>
          <cell r="E1655" t="str">
            <v>Gastos de Vehiculos</v>
          </cell>
          <cell r="F1655">
            <v>0</v>
          </cell>
          <cell r="G1655">
            <v>200</v>
          </cell>
          <cell r="H1655">
            <v>1378338</v>
          </cell>
          <cell r="I1655">
            <v>1378338</v>
          </cell>
        </row>
        <row r="1656">
          <cell r="D1656" t="str">
            <v>73010771012</v>
          </cell>
          <cell r="E1656" t="str">
            <v>Gastos de Vehiculos</v>
          </cell>
          <cell r="F1656">
            <v>96224890</v>
          </cell>
          <cell r="G1656">
            <v>0</v>
          </cell>
          <cell r="H1656">
            <v>0</v>
          </cell>
          <cell r="I1656">
            <v>96224890</v>
          </cell>
        </row>
        <row r="1657">
          <cell r="D1657" t="str">
            <v>73010771014</v>
          </cell>
          <cell r="E1657" t="str">
            <v>Energia Electrica</v>
          </cell>
          <cell r="F1657">
            <v>762400768</v>
          </cell>
          <cell r="G1657">
            <v>0</v>
          </cell>
          <cell r="H1657">
            <v>0</v>
          </cell>
          <cell r="I1657">
            <v>762400768</v>
          </cell>
        </row>
        <row r="1658">
          <cell r="D1658" t="str">
            <v>73010771014</v>
          </cell>
          <cell r="E1658" t="str">
            <v>Energia Electrica</v>
          </cell>
          <cell r="F1658">
            <v>762400768</v>
          </cell>
          <cell r="G1658">
            <v>0</v>
          </cell>
          <cell r="H1658">
            <v>0</v>
          </cell>
          <cell r="I1658">
            <v>762400768</v>
          </cell>
        </row>
        <row r="1659">
          <cell r="D1659" t="str">
            <v>73010771016</v>
          </cell>
          <cell r="E1659" t="str">
            <v>Comunicaciones</v>
          </cell>
          <cell r="F1659">
            <v>1898711379</v>
          </cell>
          <cell r="G1659">
            <v>34324.629999999997</v>
          </cell>
          <cell r="H1659">
            <v>238968118</v>
          </cell>
          <cell r="I1659">
            <v>2137679497</v>
          </cell>
        </row>
        <row r="1660">
          <cell r="D1660" t="str">
            <v>73010771016</v>
          </cell>
          <cell r="E1660" t="str">
            <v>Comunicaciones</v>
          </cell>
          <cell r="F1660">
            <v>0</v>
          </cell>
          <cell r="G1660">
            <v>34324.629999999997</v>
          </cell>
          <cell r="H1660">
            <v>238968118</v>
          </cell>
          <cell r="I1660">
            <v>238968118</v>
          </cell>
        </row>
        <row r="1661">
          <cell r="D1661" t="str">
            <v>73010771016</v>
          </cell>
          <cell r="E1661" t="str">
            <v>Comunicaciones</v>
          </cell>
          <cell r="F1661">
            <v>1898711379</v>
          </cell>
          <cell r="G1661">
            <v>0</v>
          </cell>
          <cell r="H1661">
            <v>0</v>
          </cell>
          <cell r="I1661">
            <v>1898711379</v>
          </cell>
        </row>
        <row r="1662">
          <cell r="D1662" t="str">
            <v>73010771018</v>
          </cell>
          <cell r="E1662" t="str">
            <v>Papeleria e Impresos</v>
          </cell>
          <cell r="F1662">
            <v>427871878</v>
          </cell>
          <cell r="G1662">
            <v>0</v>
          </cell>
          <cell r="H1662">
            <v>0</v>
          </cell>
          <cell r="I1662">
            <v>427871878</v>
          </cell>
        </row>
        <row r="1663">
          <cell r="D1663" t="str">
            <v>73010771018</v>
          </cell>
          <cell r="E1663" t="str">
            <v>Papeleria e Impresos</v>
          </cell>
          <cell r="F1663">
            <v>415640969</v>
          </cell>
          <cell r="G1663">
            <v>0</v>
          </cell>
          <cell r="H1663">
            <v>0</v>
          </cell>
          <cell r="I1663">
            <v>415640969</v>
          </cell>
        </row>
        <row r="1664">
          <cell r="D1664" t="str">
            <v>73010771018</v>
          </cell>
          <cell r="E1664" t="str">
            <v>Papeleria y Utiles de Escritorio</v>
          </cell>
          <cell r="F1664">
            <v>12230909</v>
          </cell>
          <cell r="G1664">
            <v>0</v>
          </cell>
          <cell r="H1664">
            <v>0</v>
          </cell>
          <cell r="I1664">
            <v>12230909</v>
          </cell>
        </row>
        <row r="1665">
          <cell r="D1665" t="str">
            <v>73010771020</v>
          </cell>
          <cell r="E1665" t="str">
            <v>Locomocion e Transporte</v>
          </cell>
          <cell r="F1665">
            <v>15833810754</v>
          </cell>
          <cell r="G1665">
            <v>409512.92</v>
          </cell>
          <cell r="H1665">
            <v>2835556388</v>
          </cell>
          <cell r="I1665">
            <v>18669367142</v>
          </cell>
        </row>
        <row r="1666">
          <cell r="D1666" t="str">
            <v>73010771020</v>
          </cell>
          <cell r="E1666" t="str">
            <v>Locomocion y Transporte</v>
          </cell>
          <cell r="F1666">
            <v>0</v>
          </cell>
          <cell r="G1666">
            <v>1767.73</v>
          </cell>
          <cell r="H1666">
            <v>12102888</v>
          </cell>
          <cell r="I1666">
            <v>12102888</v>
          </cell>
        </row>
        <row r="1667">
          <cell r="D1667" t="str">
            <v>73010771020</v>
          </cell>
          <cell r="E1667" t="str">
            <v>Locomocion y Transporte</v>
          </cell>
          <cell r="F1667">
            <v>1065433577</v>
          </cell>
          <cell r="G1667">
            <v>0</v>
          </cell>
          <cell r="H1667">
            <v>0</v>
          </cell>
          <cell r="I1667">
            <v>1065433577</v>
          </cell>
        </row>
        <row r="1668">
          <cell r="D1668" t="str">
            <v>73010771020</v>
          </cell>
          <cell r="E1668" t="str">
            <v>Gastos de Estacionamiento</v>
          </cell>
          <cell r="F1668">
            <v>0</v>
          </cell>
          <cell r="G1668">
            <v>7272.54</v>
          </cell>
          <cell r="H1668">
            <v>49955750</v>
          </cell>
          <cell r="I1668">
            <v>49955750</v>
          </cell>
        </row>
        <row r="1669">
          <cell r="D1669" t="str">
            <v>73010771020</v>
          </cell>
          <cell r="E1669" t="str">
            <v>Gastos de Estacionamiento</v>
          </cell>
          <cell r="F1669">
            <v>14050005</v>
          </cell>
          <cell r="G1669">
            <v>0</v>
          </cell>
          <cell r="H1669">
            <v>0</v>
          </cell>
          <cell r="I1669">
            <v>14050005</v>
          </cell>
        </row>
        <row r="1670">
          <cell r="D1670" t="str">
            <v>73010771020</v>
          </cell>
          <cell r="E1670" t="str">
            <v>Gastos de Movilidad, Taxis, Peajes</v>
          </cell>
          <cell r="F1670">
            <v>0</v>
          </cell>
          <cell r="G1670">
            <v>1288.42</v>
          </cell>
          <cell r="H1670">
            <v>8821258</v>
          </cell>
          <cell r="I1670">
            <v>8821258</v>
          </cell>
        </row>
        <row r="1671">
          <cell r="D1671" t="str">
            <v>73010771020</v>
          </cell>
          <cell r="E1671" t="str">
            <v>Gastos de Movilidad, Taxis, Peajes</v>
          </cell>
          <cell r="F1671">
            <v>5601817</v>
          </cell>
          <cell r="G1671">
            <v>0</v>
          </cell>
          <cell r="H1671">
            <v>0</v>
          </cell>
          <cell r="I1671">
            <v>5601817</v>
          </cell>
        </row>
        <row r="1672">
          <cell r="D1672" t="str">
            <v>73010771020</v>
          </cell>
          <cell r="E1672" t="str">
            <v>Transporte de Caudales - Prosegur</v>
          </cell>
          <cell r="F1672">
            <v>0</v>
          </cell>
          <cell r="G1672">
            <v>399184.23</v>
          </cell>
          <cell r="H1672">
            <v>2764676492</v>
          </cell>
          <cell r="I1672">
            <v>2764676492</v>
          </cell>
        </row>
        <row r="1673">
          <cell r="D1673" t="str">
            <v>73010771020</v>
          </cell>
          <cell r="E1673" t="str">
            <v>Transporte de Caudales - Prosegur</v>
          </cell>
          <cell r="F1673">
            <v>11195258424</v>
          </cell>
          <cell r="G1673">
            <v>0</v>
          </cell>
          <cell r="H1673">
            <v>0</v>
          </cell>
          <cell r="I1673">
            <v>11195258424</v>
          </cell>
        </row>
        <row r="1674">
          <cell r="D1674" t="str">
            <v>73010771020</v>
          </cell>
          <cell r="E1674" t="str">
            <v>Transporte de Caudales - Yrendague</v>
          </cell>
          <cell r="F1674">
            <v>3553466931</v>
          </cell>
          <cell r="G1674">
            <v>0</v>
          </cell>
          <cell r="H1674">
            <v>0</v>
          </cell>
          <cell r="I1674">
            <v>3553466931</v>
          </cell>
        </row>
        <row r="1675">
          <cell r="D1675" t="str">
            <v>73010771022</v>
          </cell>
          <cell r="E1675" t="str">
            <v>Higiene de Locales</v>
          </cell>
          <cell r="F1675">
            <v>1419071947</v>
          </cell>
          <cell r="G1675">
            <v>0</v>
          </cell>
          <cell r="H1675">
            <v>0</v>
          </cell>
          <cell r="I1675">
            <v>1419071947</v>
          </cell>
        </row>
        <row r="1676">
          <cell r="D1676" t="str">
            <v>73010771022</v>
          </cell>
          <cell r="E1676" t="str">
            <v>Higiene de Locales</v>
          </cell>
          <cell r="F1676">
            <v>1419071947</v>
          </cell>
          <cell r="G1676">
            <v>0</v>
          </cell>
          <cell r="H1676">
            <v>0</v>
          </cell>
          <cell r="I1676">
            <v>1419071947</v>
          </cell>
        </row>
        <row r="1677">
          <cell r="D1677" t="str">
            <v>73010771026</v>
          </cell>
          <cell r="E1677" t="str">
            <v>Custodia y Vigilancia</v>
          </cell>
          <cell r="F1677">
            <v>4279326798</v>
          </cell>
          <cell r="G1677">
            <v>19042.169999999998</v>
          </cell>
          <cell r="H1677">
            <v>134196666</v>
          </cell>
          <cell r="I1677">
            <v>4413523464</v>
          </cell>
        </row>
        <row r="1678">
          <cell r="D1678" t="str">
            <v>73010771026</v>
          </cell>
          <cell r="E1678" t="str">
            <v>Custodia y Vigilancia</v>
          </cell>
          <cell r="F1678">
            <v>0</v>
          </cell>
          <cell r="G1678">
            <v>19042.169999999998</v>
          </cell>
          <cell r="H1678">
            <v>134196666</v>
          </cell>
          <cell r="I1678">
            <v>134196666</v>
          </cell>
        </row>
        <row r="1679">
          <cell r="D1679" t="str">
            <v>73010771026</v>
          </cell>
          <cell r="E1679" t="str">
            <v>Custodia y Vigilancia</v>
          </cell>
          <cell r="F1679">
            <v>4279326798</v>
          </cell>
          <cell r="G1679">
            <v>0</v>
          </cell>
          <cell r="H1679">
            <v>0</v>
          </cell>
          <cell r="I1679">
            <v>4279326798</v>
          </cell>
        </row>
        <row r="1680">
          <cell r="D1680" t="str">
            <v>73010771028</v>
          </cell>
          <cell r="E1680" t="str">
            <v>Representaciones y Viajes</v>
          </cell>
          <cell r="F1680">
            <v>88135707</v>
          </cell>
          <cell r="G1680">
            <v>8946.99</v>
          </cell>
          <cell r="H1680">
            <v>62044252</v>
          </cell>
          <cell r="I1680">
            <v>150179959</v>
          </cell>
        </row>
        <row r="1681">
          <cell r="D1681" t="str">
            <v>73010771028</v>
          </cell>
          <cell r="E1681" t="str">
            <v>Gastos de Hoteleria y Hospedaje</v>
          </cell>
          <cell r="F1681">
            <v>87075927</v>
          </cell>
          <cell r="G1681">
            <v>0</v>
          </cell>
          <cell r="H1681">
            <v>0</v>
          </cell>
          <cell r="I1681">
            <v>87075927</v>
          </cell>
        </row>
        <row r="1682">
          <cell r="D1682" t="str">
            <v>73010771028</v>
          </cell>
          <cell r="E1682" t="str">
            <v>Gastos de Representaciones y Viajes</v>
          </cell>
          <cell r="F1682">
            <v>0</v>
          </cell>
          <cell r="G1682">
            <v>8946.99</v>
          </cell>
          <cell r="H1682">
            <v>62044252</v>
          </cell>
          <cell r="I1682">
            <v>62044252</v>
          </cell>
        </row>
        <row r="1683">
          <cell r="D1683" t="str">
            <v>73010771028</v>
          </cell>
          <cell r="E1683" t="str">
            <v>Gastos de Representaciones y Viajes</v>
          </cell>
          <cell r="F1683">
            <v>1059780</v>
          </cell>
          <cell r="G1683">
            <v>0</v>
          </cell>
          <cell r="H1683">
            <v>0</v>
          </cell>
          <cell r="I1683">
            <v>1059780</v>
          </cell>
        </row>
        <row r="1684">
          <cell r="D1684" t="str">
            <v>73010771030</v>
          </cell>
          <cell r="E1684" t="str">
            <v>Propaganda y Publicidad</v>
          </cell>
          <cell r="F1684">
            <v>1064827455</v>
          </cell>
          <cell r="G1684">
            <v>0</v>
          </cell>
          <cell r="H1684">
            <v>0</v>
          </cell>
          <cell r="I1684">
            <v>1064827455</v>
          </cell>
        </row>
        <row r="1685">
          <cell r="D1685" t="str">
            <v>73010771030</v>
          </cell>
          <cell r="E1685" t="str">
            <v>Propaganda y Publicidad</v>
          </cell>
          <cell r="F1685">
            <v>1064827455</v>
          </cell>
          <cell r="G1685">
            <v>0</v>
          </cell>
          <cell r="H1685">
            <v>0</v>
          </cell>
          <cell r="I1685">
            <v>1064827455</v>
          </cell>
        </row>
        <row r="1686">
          <cell r="D1686" t="str">
            <v>73010771032</v>
          </cell>
          <cell r="E1686" t="str">
            <v>Suscripciones y Biblioteca</v>
          </cell>
          <cell r="F1686">
            <v>193928041</v>
          </cell>
          <cell r="G1686">
            <v>2640</v>
          </cell>
          <cell r="H1686">
            <v>18779865</v>
          </cell>
          <cell r="I1686">
            <v>212707906</v>
          </cell>
        </row>
        <row r="1687">
          <cell r="D1687" t="str">
            <v>73010771032</v>
          </cell>
          <cell r="E1687" t="str">
            <v>Suscripciones y Avisos</v>
          </cell>
          <cell r="F1687">
            <v>2019041</v>
          </cell>
          <cell r="G1687">
            <v>0</v>
          </cell>
          <cell r="H1687">
            <v>0</v>
          </cell>
          <cell r="I1687">
            <v>2019041</v>
          </cell>
        </row>
        <row r="1688">
          <cell r="D1688" t="str">
            <v>73010771032</v>
          </cell>
          <cell r="E1688" t="str">
            <v>Cuota Social</v>
          </cell>
          <cell r="F1688">
            <v>0</v>
          </cell>
          <cell r="G1688">
            <v>2640</v>
          </cell>
          <cell r="H1688">
            <v>18779865</v>
          </cell>
          <cell r="I1688">
            <v>18779865</v>
          </cell>
        </row>
        <row r="1689">
          <cell r="D1689" t="str">
            <v>73010771032</v>
          </cell>
          <cell r="E1689" t="str">
            <v>Cuota Social</v>
          </cell>
          <cell r="F1689">
            <v>182202000</v>
          </cell>
          <cell r="G1689">
            <v>0</v>
          </cell>
          <cell r="H1689">
            <v>0</v>
          </cell>
          <cell r="I1689">
            <v>182202000</v>
          </cell>
        </row>
        <row r="1690">
          <cell r="D1690" t="str">
            <v>73010771032</v>
          </cell>
          <cell r="E1690" t="str">
            <v>Periodicos</v>
          </cell>
          <cell r="F1690">
            <v>9707000</v>
          </cell>
          <cell r="G1690">
            <v>0</v>
          </cell>
          <cell r="H1690">
            <v>0</v>
          </cell>
          <cell r="I1690">
            <v>9707000</v>
          </cell>
        </row>
        <row r="1691">
          <cell r="D1691" t="str">
            <v>73010771036</v>
          </cell>
          <cell r="E1691" t="str">
            <v>Indemnizacion por Despido</v>
          </cell>
          <cell r="F1691">
            <v>2704984355</v>
          </cell>
          <cell r="G1691">
            <v>0</v>
          </cell>
          <cell r="H1691">
            <v>0</v>
          </cell>
          <cell r="I1691">
            <v>2704984355</v>
          </cell>
        </row>
        <row r="1692">
          <cell r="D1692" t="str">
            <v>73010771036</v>
          </cell>
          <cell r="E1692" t="str">
            <v>Indemnizacion por Despido</v>
          </cell>
          <cell r="F1692">
            <v>2704984355</v>
          </cell>
          <cell r="G1692">
            <v>0</v>
          </cell>
          <cell r="H1692">
            <v>0</v>
          </cell>
          <cell r="I1692">
            <v>2704984355</v>
          </cell>
        </row>
        <row r="1693">
          <cell r="D1693" t="str">
            <v>73010771040</v>
          </cell>
          <cell r="E1693" t="str">
            <v>Auditoria Externa</v>
          </cell>
          <cell r="F1693">
            <v>0</v>
          </cell>
          <cell r="G1693">
            <v>14659.12</v>
          </cell>
          <cell r="H1693">
            <v>102293173</v>
          </cell>
          <cell r="I1693">
            <v>102293173</v>
          </cell>
        </row>
        <row r="1694">
          <cell r="D1694" t="str">
            <v>73010771040</v>
          </cell>
          <cell r="E1694" t="str">
            <v>Auditoria Externa</v>
          </cell>
          <cell r="F1694">
            <v>0</v>
          </cell>
          <cell r="G1694">
            <v>14659.12</v>
          </cell>
          <cell r="H1694">
            <v>102293173</v>
          </cell>
          <cell r="I1694">
            <v>102293173</v>
          </cell>
        </row>
        <row r="1695">
          <cell r="D1695" t="str">
            <v>73010771042</v>
          </cell>
          <cell r="E1695" t="str">
            <v>Multas y Recargos</v>
          </cell>
          <cell r="F1695">
            <v>175985793</v>
          </cell>
          <cell r="G1695">
            <v>0</v>
          </cell>
          <cell r="H1695">
            <v>0</v>
          </cell>
          <cell r="I1695">
            <v>175985793</v>
          </cell>
        </row>
        <row r="1696">
          <cell r="D1696" t="str">
            <v>73010771042</v>
          </cell>
          <cell r="E1696" t="str">
            <v>Multas y Recargos</v>
          </cell>
          <cell r="F1696">
            <v>175985793</v>
          </cell>
          <cell r="G1696">
            <v>0</v>
          </cell>
          <cell r="H1696">
            <v>0</v>
          </cell>
          <cell r="I1696">
            <v>175985793</v>
          </cell>
        </row>
        <row r="1697">
          <cell r="D1697" t="str">
            <v>73010771044</v>
          </cell>
          <cell r="E1697" t="str">
            <v>Diversos</v>
          </cell>
          <cell r="F1697">
            <v>7654644170</v>
          </cell>
          <cell r="G1697">
            <v>1301176.8799999999</v>
          </cell>
          <cell r="H1697">
            <v>9129642664</v>
          </cell>
          <cell r="I1697">
            <v>16784286834</v>
          </cell>
        </row>
        <row r="1698">
          <cell r="D1698" t="str">
            <v>73010771044</v>
          </cell>
          <cell r="E1698" t="str">
            <v>Diversos</v>
          </cell>
          <cell r="F1698">
            <v>13</v>
          </cell>
          <cell r="G1698">
            <v>0</v>
          </cell>
          <cell r="H1698">
            <v>0</v>
          </cell>
          <cell r="I1698">
            <v>13</v>
          </cell>
        </row>
        <row r="1699">
          <cell r="D1699" t="str">
            <v>73010771044</v>
          </cell>
          <cell r="E1699" t="str">
            <v>Gastos Generales No Deducibles</v>
          </cell>
          <cell r="F1699">
            <v>0</v>
          </cell>
          <cell r="G1699">
            <v>98628.62</v>
          </cell>
          <cell r="H1699">
            <v>696348063</v>
          </cell>
          <cell r="I1699">
            <v>696348063</v>
          </cell>
        </row>
        <row r="1700">
          <cell r="D1700" t="str">
            <v>73010771044</v>
          </cell>
          <cell r="E1700" t="str">
            <v>Gastos Generales No Deducibles</v>
          </cell>
          <cell r="F1700">
            <v>268677203</v>
          </cell>
          <cell r="G1700">
            <v>0</v>
          </cell>
          <cell r="H1700">
            <v>0</v>
          </cell>
          <cell r="I1700">
            <v>268677203</v>
          </cell>
        </row>
        <row r="1701">
          <cell r="D1701" t="str">
            <v>73010771044</v>
          </cell>
          <cell r="E1701" t="str">
            <v>Gastos Generales Varios</v>
          </cell>
          <cell r="F1701">
            <v>48378929</v>
          </cell>
          <cell r="G1701">
            <v>0</v>
          </cell>
          <cell r="H1701">
            <v>0</v>
          </cell>
          <cell r="I1701">
            <v>48378929</v>
          </cell>
        </row>
        <row r="1702">
          <cell r="D1702" t="str">
            <v>73010771044</v>
          </cell>
          <cell r="E1702" t="str">
            <v>Canon Central de Informacion</v>
          </cell>
          <cell r="F1702">
            <v>315355391</v>
          </cell>
          <cell r="G1702">
            <v>0</v>
          </cell>
          <cell r="H1702">
            <v>0</v>
          </cell>
          <cell r="I1702">
            <v>315355391</v>
          </cell>
        </row>
        <row r="1703">
          <cell r="D1703" t="str">
            <v>73010771044</v>
          </cell>
          <cell r="E1703" t="str">
            <v>Cafeteria y Almuerzos</v>
          </cell>
          <cell r="F1703">
            <v>275050606</v>
          </cell>
          <cell r="G1703">
            <v>0</v>
          </cell>
          <cell r="H1703">
            <v>0</v>
          </cell>
          <cell r="I1703">
            <v>275050606</v>
          </cell>
        </row>
        <row r="1704">
          <cell r="D1704" t="str">
            <v>73010771044</v>
          </cell>
          <cell r="E1704" t="str">
            <v>Bienes de Uso No Capitalizados</v>
          </cell>
          <cell r="F1704">
            <v>0</v>
          </cell>
          <cell r="G1704">
            <v>1454.55</v>
          </cell>
          <cell r="H1704">
            <v>10431767</v>
          </cell>
          <cell r="I1704">
            <v>10431767</v>
          </cell>
        </row>
        <row r="1705">
          <cell r="D1705" t="str">
            <v>73010771044</v>
          </cell>
          <cell r="E1705" t="str">
            <v>Bienes de Uso No Capitalizados</v>
          </cell>
          <cell r="F1705">
            <v>27668166</v>
          </cell>
          <cell r="G1705">
            <v>0</v>
          </cell>
          <cell r="H1705">
            <v>0</v>
          </cell>
          <cell r="I1705">
            <v>27668166</v>
          </cell>
        </row>
        <row r="1706">
          <cell r="D1706" t="str">
            <v>73010771044</v>
          </cell>
          <cell r="E1706" t="str">
            <v>Honorarios por Servicios Contratados</v>
          </cell>
          <cell r="F1706">
            <v>0</v>
          </cell>
          <cell r="G1706">
            <v>5000</v>
          </cell>
          <cell r="H1706">
            <v>34117400</v>
          </cell>
          <cell r="I1706">
            <v>34117400</v>
          </cell>
        </row>
        <row r="1707">
          <cell r="D1707" t="str">
            <v>73010771044</v>
          </cell>
          <cell r="E1707" t="str">
            <v>Honorarios por Servicios Contratados</v>
          </cell>
          <cell r="F1707">
            <v>712065153</v>
          </cell>
          <cell r="G1707">
            <v>0</v>
          </cell>
          <cell r="H1707">
            <v>0</v>
          </cell>
          <cell r="I1707">
            <v>712065153</v>
          </cell>
        </row>
        <row r="1708">
          <cell r="D1708" t="str">
            <v>73010771044</v>
          </cell>
          <cell r="E1708" t="str">
            <v>Uniformes para Empleados</v>
          </cell>
          <cell r="F1708">
            <v>129431939</v>
          </cell>
          <cell r="G1708">
            <v>0</v>
          </cell>
          <cell r="H1708">
            <v>0</v>
          </cell>
          <cell r="I1708">
            <v>129431939</v>
          </cell>
        </row>
        <row r="1709">
          <cell r="D1709" t="str">
            <v>73010771044</v>
          </cell>
          <cell r="E1709" t="str">
            <v>Articulos de Limpieza</v>
          </cell>
          <cell r="F1709">
            <v>94512635</v>
          </cell>
          <cell r="G1709">
            <v>0</v>
          </cell>
          <cell r="H1709">
            <v>0</v>
          </cell>
          <cell r="I1709">
            <v>94512635</v>
          </cell>
        </row>
        <row r="1710">
          <cell r="D1710" t="str">
            <v>73010771044</v>
          </cell>
          <cell r="E1710" t="str">
            <v>Gastos de Refrigerio</v>
          </cell>
          <cell r="F1710">
            <v>21070956</v>
          </cell>
          <cell r="G1710">
            <v>0</v>
          </cell>
          <cell r="H1710">
            <v>0</v>
          </cell>
          <cell r="I1710">
            <v>21070956</v>
          </cell>
        </row>
        <row r="1711">
          <cell r="D1711" t="str">
            <v>73010771044</v>
          </cell>
          <cell r="E1711" t="str">
            <v>Refrigerio Al Personal</v>
          </cell>
          <cell r="F1711">
            <v>1132928000</v>
          </cell>
          <cell r="G1711">
            <v>0</v>
          </cell>
          <cell r="H1711">
            <v>0</v>
          </cell>
          <cell r="I1711">
            <v>1132928000</v>
          </cell>
        </row>
        <row r="1712">
          <cell r="D1712" t="str">
            <v>73010771044</v>
          </cell>
          <cell r="E1712" t="str">
            <v>Gastos de Capacitacion</v>
          </cell>
          <cell r="F1712">
            <v>0</v>
          </cell>
          <cell r="G1712">
            <v>2993</v>
          </cell>
          <cell r="H1712">
            <v>21261650</v>
          </cell>
          <cell r="I1712">
            <v>21261650</v>
          </cell>
        </row>
        <row r="1713">
          <cell r="D1713" t="str">
            <v>73010771044</v>
          </cell>
          <cell r="E1713" t="str">
            <v>Gastos de Capacitacion</v>
          </cell>
          <cell r="F1713">
            <v>246652984</v>
          </cell>
          <cell r="G1713">
            <v>0</v>
          </cell>
          <cell r="H1713">
            <v>0</v>
          </cell>
          <cell r="I1713">
            <v>246652984</v>
          </cell>
        </row>
        <row r="1714">
          <cell r="D1714" t="str">
            <v>73010771044</v>
          </cell>
          <cell r="E1714" t="str">
            <v>Informes Comerciales</v>
          </cell>
          <cell r="F1714">
            <v>973505461</v>
          </cell>
          <cell r="G1714">
            <v>0</v>
          </cell>
          <cell r="H1714">
            <v>0</v>
          </cell>
          <cell r="I1714">
            <v>973505461</v>
          </cell>
        </row>
        <row r="1715">
          <cell r="D1715" t="str">
            <v>73010771044</v>
          </cell>
          <cell r="E1715" t="str">
            <v>Licencias - Servicios de Computacion</v>
          </cell>
          <cell r="F1715">
            <v>0</v>
          </cell>
          <cell r="G1715">
            <v>180592.94</v>
          </cell>
          <cell r="H1715">
            <v>1262779387</v>
          </cell>
          <cell r="I1715">
            <v>1262779387</v>
          </cell>
        </row>
        <row r="1716">
          <cell r="D1716" t="str">
            <v>73010771044</v>
          </cell>
          <cell r="E1716" t="str">
            <v>Licencias - Servicios de Computacion</v>
          </cell>
          <cell r="F1716">
            <v>206764361</v>
          </cell>
          <cell r="G1716">
            <v>0</v>
          </cell>
          <cell r="H1716">
            <v>0</v>
          </cell>
          <cell r="I1716">
            <v>206764361</v>
          </cell>
        </row>
        <row r="1717">
          <cell r="D1717" t="str">
            <v>73010771044</v>
          </cell>
          <cell r="E1717" t="str">
            <v>Gastos de Escribania</v>
          </cell>
          <cell r="F1717">
            <v>141035334</v>
          </cell>
          <cell r="G1717">
            <v>0</v>
          </cell>
          <cell r="H1717">
            <v>0</v>
          </cell>
          <cell r="I1717">
            <v>141035334</v>
          </cell>
        </row>
        <row r="1718">
          <cell r="D1718" t="str">
            <v>73010771044</v>
          </cell>
          <cell r="E1718" t="str">
            <v>Agua Corriente</v>
          </cell>
          <cell r="F1718">
            <v>87337225</v>
          </cell>
          <cell r="G1718">
            <v>0</v>
          </cell>
          <cell r="H1718">
            <v>0</v>
          </cell>
          <cell r="I1718">
            <v>87337225</v>
          </cell>
        </row>
        <row r="1719">
          <cell r="D1719" t="str">
            <v>73010771044</v>
          </cell>
          <cell r="E1719" t="str">
            <v>Utiles de Oficina</v>
          </cell>
          <cell r="F1719">
            <v>217620935</v>
          </cell>
          <cell r="G1719">
            <v>0</v>
          </cell>
          <cell r="H1719">
            <v>0</v>
          </cell>
          <cell r="I1719">
            <v>217620935</v>
          </cell>
        </row>
        <row r="1720">
          <cell r="D1720" t="str">
            <v>73010771044</v>
          </cell>
          <cell r="E1720" t="str">
            <v>Gastos de Bienes Adjudicados</v>
          </cell>
          <cell r="F1720">
            <v>189586563</v>
          </cell>
          <cell r="G1720">
            <v>0</v>
          </cell>
          <cell r="H1720">
            <v>0</v>
          </cell>
          <cell r="I1720">
            <v>189586563</v>
          </cell>
        </row>
        <row r="1721">
          <cell r="D1721" t="str">
            <v>73010771044</v>
          </cell>
          <cell r="E1721" t="str">
            <v>Gastos Bancarios</v>
          </cell>
          <cell r="F1721">
            <v>0</v>
          </cell>
          <cell r="G1721">
            <v>1991.12</v>
          </cell>
          <cell r="H1721">
            <v>15575895</v>
          </cell>
          <cell r="I1721">
            <v>15575895</v>
          </cell>
        </row>
        <row r="1722">
          <cell r="D1722" t="str">
            <v>73010771044</v>
          </cell>
          <cell r="E1722" t="str">
            <v>Gastos Bancarios</v>
          </cell>
          <cell r="F1722">
            <v>0</v>
          </cell>
          <cell r="G1722">
            <v>557679.41</v>
          </cell>
          <cell r="H1722">
            <v>3936340958</v>
          </cell>
          <cell r="I1722">
            <v>3936340958</v>
          </cell>
        </row>
        <row r="1723">
          <cell r="D1723" t="str">
            <v>73010771044</v>
          </cell>
          <cell r="E1723" t="str">
            <v>Gastos Bancarios</v>
          </cell>
          <cell r="F1723">
            <v>25491450</v>
          </cell>
          <cell r="G1723">
            <v>0</v>
          </cell>
          <cell r="H1723">
            <v>0</v>
          </cell>
          <cell r="I1723">
            <v>25491450</v>
          </cell>
        </row>
        <row r="1724">
          <cell r="D1724" t="str">
            <v>73010771044</v>
          </cell>
          <cell r="E1724" t="str">
            <v>Promociones Varias</v>
          </cell>
          <cell r="F1724">
            <v>720000000</v>
          </cell>
          <cell r="G1724">
            <v>0</v>
          </cell>
          <cell r="H1724">
            <v>0</v>
          </cell>
          <cell r="I1724">
            <v>720000000</v>
          </cell>
        </row>
        <row r="1725">
          <cell r="D1725" t="str">
            <v>73010771044</v>
          </cell>
          <cell r="E1725" t="str">
            <v>Gastos Judiciales</v>
          </cell>
          <cell r="F1725">
            <v>0</v>
          </cell>
          <cell r="G1725">
            <v>918</v>
          </cell>
          <cell r="H1725">
            <v>6218499</v>
          </cell>
          <cell r="I1725">
            <v>6218499</v>
          </cell>
        </row>
        <row r="1726">
          <cell r="D1726" t="str">
            <v>73010771044</v>
          </cell>
          <cell r="E1726" t="str">
            <v>Gastos Judiciales</v>
          </cell>
          <cell r="F1726">
            <v>1059184218</v>
          </cell>
          <cell r="G1726">
            <v>0</v>
          </cell>
          <cell r="H1726">
            <v>0</v>
          </cell>
          <cell r="I1726">
            <v>1059184218</v>
          </cell>
        </row>
        <row r="1727">
          <cell r="D1727" t="str">
            <v>73010771044</v>
          </cell>
          <cell r="E1727" t="str">
            <v>Gastos a Favor del Personal</v>
          </cell>
          <cell r="F1727">
            <v>0</v>
          </cell>
          <cell r="G1727">
            <v>18355.73</v>
          </cell>
          <cell r="H1727">
            <v>126662477</v>
          </cell>
          <cell r="I1727">
            <v>126662477</v>
          </cell>
        </row>
        <row r="1728">
          <cell r="D1728" t="str">
            <v>73010771044</v>
          </cell>
          <cell r="E1728" t="str">
            <v>Gastos a Favor del Personal</v>
          </cell>
          <cell r="F1728">
            <v>85429138</v>
          </cell>
          <cell r="G1728">
            <v>0</v>
          </cell>
          <cell r="H1728">
            <v>0</v>
          </cell>
          <cell r="I1728">
            <v>85429138</v>
          </cell>
        </row>
        <row r="1729">
          <cell r="D1729" t="str">
            <v>73010771044</v>
          </cell>
          <cell r="E1729" t="str">
            <v>Gastos Diversos por Tarjetas de Credito</v>
          </cell>
          <cell r="F1729">
            <v>0</v>
          </cell>
          <cell r="G1729">
            <v>34650</v>
          </cell>
          <cell r="H1729">
            <v>241628658</v>
          </cell>
          <cell r="I1729">
            <v>241628658</v>
          </cell>
        </row>
        <row r="1730">
          <cell r="D1730" t="str">
            <v>73010771044</v>
          </cell>
          <cell r="E1730" t="str">
            <v>Gastos de Instalacion Cajero Automatico</v>
          </cell>
          <cell r="F1730">
            <v>572727</v>
          </cell>
          <cell r="G1730">
            <v>0</v>
          </cell>
          <cell r="H1730">
            <v>0</v>
          </cell>
          <cell r="I1730">
            <v>572727</v>
          </cell>
        </row>
        <row r="1731">
          <cell r="D1731" t="str">
            <v>73010771044</v>
          </cell>
          <cell r="E1731" t="str">
            <v>Gastos de Traslado y Viatico</v>
          </cell>
          <cell r="F1731">
            <v>0</v>
          </cell>
          <cell r="G1731">
            <v>1856.37</v>
          </cell>
          <cell r="H1731">
            <v>12994255</v>
          </cell>
          <cell r="I1731">
            <v>12994255</v>
          </cell>
        </row>
        <row r="1732">
          <cell r="D1732" t="str">
            <v>73010771044</v>
          </cell>
          <cell r="E1732" t="str">
            <v>Gastos de Traslado y Viatico</v>
          </cell>
          <cell r="F1732">
            <v>4981634</v>
          </cell>
          <cell r="G1732">
            <v>0</v>
          </cell>
          <cell r="H1732">
            <v>0</v>
          </cell>
          <cell r="I1732">
            <v>4981634</v>
          </cell>
        </row>
        <row r="1733">
          <cell r="D1733" t="str">
            <v>73010771044</v>
          </cell>
          <cell r="E1733" t="str">
            <v>Insumos Informaticos</v>
          </cell>
          <cell r="F1733">
            <v>0</v>
          </cell>
          <cell r="G1733">
            <v>14180.68</v>
          </cell>
          <cell r="H1733">
            <v>99596400</v>
          </cell>
          <cell r="I1733">
            <v>99596400</v>
          </cell>
        </row>
        <row r="1734">
          <cell r="D1734" t="str">
            <v>73010771044</v>
          </cell>
          <cell r="E1734" t="str">
            <v>Insumos Informaticos</v>
          </cell>
          <cell r="F1734">
            <v>18055770</v>
          </cell>
          <cell r="G1734">
            <v>0</v>
          </cell>
          <cell r="H1734">
            <v>0</v>
          </cell>
          <cell r="I1734">
            <v>18055770</v>
          </cell>
        </row>
        <row r="1735">
          <cell r="D1735" t="str">
            <v>73010771044</v>
          </cell>
          <cell r="E1735" t="str">
            <v>Gastos  Leasing de Equipos</v>
          </cell>
          <cell r="F1735">
            <v>0</v>
          </cell>
          <cell r="G1735">
            <v>324726.71999999997</v>
          </cell>
          <cell r="H1735">
            <v>2260370729</v>
          </cell>
          <cell r="I1735">
            <v>2260370729</v>
          </cell>
        </row>
        <row r="1736">
          <cell r="D1736" t="str">
            <v>73010771044</v>
          </cell>
          <cell r="E1736" t="str">
            <v>Comisiones Pagadas - Varios</v>
          </cell>
          <cell r="F1736">
            <v>0</v>
          </cell>
          <cell r="G1736">
            <v>11377.91</v>
          </cell>
          <cell r="H1736">
            <v>79412966</v>
          </cell>
          <cell r="I1736">
            <v>79412966</v>
          </cell>
        </row>
        <row r="1737">
          <cell r="D1737" t="str">
            <v>73010771044</v>
          </cell>
          <cell r="E1737" t="str">
            <v>Asesoramiento Bursatil</v>
          </cell>
          <cell r="F1737">
            <v>0</v>
          </cell>
          <cell r="G1737">
            <v>36363.64</v>
          </cell>
          <cell r="H1737">
            <v>254669637</v>
          </cell>
          <cell r="I1737">
            <v>254669637</v>
          </cell>
        </row>
        <row r="1738">
          <cell r="D1738" t="str">
            <v>73010771044</v>
          </cell>
          <cell r="E1738" t="str">
            <v>Asesoramiento Bursatil</v>
          </cell>
          <cell r="F1738">
            <v>6000000</v>
          </cell>
          <cell r="G1738">
            <v>0</v>
          </cell>
          <cell r="H1738">
            <v>0</v>
          </cell>
          <cell r="I1738">
            <v>6000000</v>
          </cell>
        </row>
        <row r="1739">
          <cell r="D1739" t="str">
            <v>73010771044</v>
          </cell>
          <cell r="E1739" t="str">
            <v>Cidesa</v>
          </cell>
          <cell r="F1739">
            <v>144369505</v>
          </cell>
          <cell r="G1739">
            <v>0</v>
          </cell>
          <cell r="H1739">
            <v>0</v>
          </cell>
          <cell r="I1739">
            <v>144369505</v>
          </cell>
        </row>
        <row r="1740">
          <cell r="D1740" t="str">
            <v>73010771044</v>
          </cell>
          <cell r="E1740" t="str">
            <v>Perdidas Operativas</v>
          </cell>
          <cell r="F1740">
            <v>0</v>
          </cell>
          <cell r="G1740">
            <v>0.15</v>
          </cell>
          <cell r="H1740">
            <v>1091</v>
          </cell>
          <cell r="I1740">
            <v>1091</v>
          </cell>
        </row>
        <row r="1741">
          <cell r="D1741" t="str">
            <v>73010771044</v>
          </cell>
          <cell r="E1741" t="str">
            <v>Perdidas Operativas</v>
          </cell>
          <cell r="F1741">
            <v>256318398</v>
          </cell>
          <cell r="G1741">
            <v>0</v>
          </cell>
          <cell r="H1741">
            <v>0</v>
          </cell>
          <cell r="I1741">
            <v>256318398</v>
          </cell>
        </row>
        <row r="1742">
          <cell r="D1742" t="str">
            <v>73010771044</v>
          </cell>
          <cell r="E1742" t="str">
            <v>Expensas Comunes</v>
          </cell>
          <cell r="F1742">
            <v>242596093</v>
          </cell>
          <cell r="G1742">
            <v>0</v>
          </cell>
          <cell r="H1742">
            <v>0</v>
          </cell>
          <cell r="I1742">
            <v>242596093</v>
          </cell>
        </row>
        <row r="1743">
          <cell r="D1743" t="str">
            <v>73010771044</v>
          </cell>
          <cell r="E1743" t="str">
            <v>Otros Beneficios Al Personal</v>
          </cell>
          <cell r="F1743">
            <v>2845453</v>
          </cell>
          <cell r="G1743">
            <v>0</v>
          </cell>
          <cell r="H1743">
            <v>0</v>
          </cell>
          <cell r="I1743">
            <v>2845453</v>
          </cell>
        </row>
        <row r="1744">
          <cell r="D1744" t="str">
            <v>73010771044</v>
          </cell>
          <cell r="E1744" t="str">
            <v>Transferencia Wester Union</v>
          </cell>
          <cell r="F1744">
            <v>0</v>
          </cell>
          <cell r="G1744">
            <v>10278.82</v>
          </cell>
          <cell r="H1744">
            <v>71232832</v>
          </cell>
          <cell r="I1744">
            <v>71232832</v>
          </cell>
        </row>
        <row r="1745">
          <cell r="D1745" t="str">
            <v>73010771044</v>
          </cell>
          <cell r="E1745" t="str">
            <v>Gastos de Gestorias Varias</v>
          </cell>
          <cell r="F1745">
            <v>1157930</v>
          </cell>
          <cell r="G1745">
            <v>0</v>
          </cell>
          <cell r="H1745">
            <v>0</v>
          </cell>
          <cell r="I1745">
            <v>1157930</v>
          </cell>
        </row>
        <row r="1746">
          <cell r="D1746" t="str">
            <v>73010771046</v>
          </cell>
          <cell r="E1746" t="str">
            <v>Aporte para el Fondo de Garantia de Deposito</v>
          </cell>
          <cell r="F1746">
            <v>7172396702</v>
          </cell>
          <cell r="G1746">
            <v>781256.2</v>
          </cell>
          <cell r="H1746">
            <v>5448169813</v>
          </cell>
          <cell r="I1746">
            <v>12620566515</v>
          </cell>
        </row>
        <row r="1747">
          <cell r="D1747" t="str">
            <v>73010771046</v>
          </cell>
          <cell r="E1747" t="str">
            <v>Aportes para el Fondo de Garantia de Depositos</v>
          </cell>
          <cell r="F1747">
            <v>0</v>
          </cell>
          <cell r="G1747">
            <v>781256.2</v>
          </cell>
          <cell r="H1747">
            <v>5448169813</v>
          </cell>
          <cell r="I1747">
            <v>5448169813</v>
          </cell>
        </row>
        <row r="1748">
          <cell r="D1748" t="str">
            <v>73010771046</v>
          </cell>
          <cell r="E1748" t="str">
            <v>Aportes para el Fondo de Garantia de Depositos</v>
          </cell>
          <cell r="F1748">
            <v>7172396702</v>
          </cell>
          <cell r="G1748">
            <v>0</v>
          </cell>
          <cell r="H1748">
            <v>0</v>
          </cell>
          <cell r="I1748">
            <v>7172396702</v>
          </cell>
        </row>
        <row r="1749">
          <cell r="D1749" t="str">
            <v>73010773000</v>
          </cell>
          <cell r="E1749" t="str">
            <v>Perdidas Diversas</v>
          </cell>
          <cell r="F1749">
            <v>63562713</v>
          </cell>
          <cell r="G1749">
            <v>0</v>
          </cell>
          <cell r="H1749">
            <v>0</v>
          </cell>
          <cell r="I1749">
            <v>63562713</v>
          </cell>
        </row>
        <row r="1750">
          <cell r="D1750" t="str">
            <v>73010773002</v>
          </cell>
          <cell r="E1750" t="str">
            <v>Donaciones</v>
          </cell>
          <cell r="F1750">
            <v>3409091</v>
          </cell>
          <cell r="G1750">
            <v>0</v>
          </cell>
          <cell r="H1750">
            <v>0</v>
          </cell>
          <cell r="I1750">
            <v>3409091</v>
          </cell>
        </row>
        <row r="1751">
          <cell r="D1751" t="str">
            <v>73010773002</v>
          </cell>
          <cell r="E1751" t="str">
            <v>Donaciones</v>
          </cell>
          <cell r="F1751">
            <v>3409091</v>
          </cell>
          <cell r="G1751">
            <v>0</v>
          </cell>
          <cell r="H1751">
            <v>0</v>
          </cell>
          <cell r="I1751">
            <v>3409091</v>
          </cell>
        </row>
        <row r="1752">
          <cell r="D1752" t="str">
            <v>73010773004</v>
          </cell>
          <cell r="E1752" t="str">
            <v>Diversas</v>
          </cell>
          <cell r="F1752">
            <v>60153622</v>
          </cell>
          <cell r="G1752">
            <v>0</v>
          </cell>
          <cell r="H1752">
            <v>0</v>
          </cell>
          <cell r="I1752">
            <v>60153622</v>
          </cell>
        </row>
        <row r="1753">
          <cell r="D1753" t="str">
            <v>73010773004</v>
          </cell>
          <cell r="E1753" t="str">
            <v>Diferencia de Cambios</v>
          </cell>
          <cell r="F1753">
            <v>12095667</v>
          </cell>
          <cell r="G1753">
            <v>0</v>
          </cell>
          <cell r="H1753">
            <v>0</v>
          </cell>
          <cell r="I1753">
            <v>12095667</v>
          </cell>
        </row>
        <row r="1754">
          <cell r="D1754" t="str">
            <v>73010773004</v>
          </cell>
          <cell r="E1754" t="str">
            <v>Comisiones Pagadas</v>
          </cell>
          <cell r="F1754">
            <v>14518</v>
          </cell>
          <cell r="G1754">
            <v>0</v>
          </cell>
          <cell r="H1754">
            <v>0</v>
          </cell>
          <cell r="I1754">
            <v>14518</v>
          </cell>
        </row>
        <row r="1755">
          <cell r="D1755" t="str">
            <v>73010773004</v>
          </cell>
          <cell r="E1755" t="str">
            <v>Comisiones Pagadas por Colocacion</v>
          </cell>
          <cell r="F1755">
            <v>48043437</v>
          </cell>
          <cell r="G1755">
            <v>0</v>
          </cell>
          <cell r="H1755">
            <v>0</v>
          </cell>
          <cell r="I1755">
            <v>48043437</v>
          </cell>
        </row>
        <row r="1756">
          <cell r="D1756" t="str">
            <v>73010775000</v>
          </cell>
          <cell r="E1756" t="str">
            <v>Perdidas por Operaciones</v>
          </cell>
          <cell r="F1756">
            <v>46812363752</v>
          </cell>
          <cell r="G1756">
            <v>7.35</v>
          </cell>
          <cell r="H1756">
            <v>50439</v>
          </cell>
          <cell r="I1756">
            <v>46812414191</v>
          </cell>
        </row>
        <row r="1757">
          <cell r="D1757" t="str">
            <v>73010775002</v>
          </cell>
          <cell r="E1757" t="str">
            <v>De Cambio y Arbitraje</v>
          </cell>
          <cell r="F1757">
            <v>46812363752</v>
          </cell>
          <cell r="G1757">
            <v>7.35</v>
          </cell>
          <cell r="H1757">
            <v>50439</v>
          </cell>
          <cell r="I1757">
            <v>46812414191</v>
          </cell>
        </row>
        <row r="1758">
          <cell r="D1758" t="str">
            <v>73010775002</v>
          </cell>
          <cell r="E1758" t="str">
            <v>De Cambio y Arbitraje</v>
          </cell>
          <cell r="F1758">
            <v>0</v>
          </cell>
          <cell r="G1758">
            <v>7.35</v>
          </cell>
          <cell r="H1758">
            <v>50439</v>
          </cell>
          <cell r="I1758">
            <v>50439</v>
          </cell>
        </row>
        <row r="1759">
          <cell r="D1759" t="str">
            <v>73010775002</v>
          </cell>
          <cell r="E1759" t="str">
            <v>De Cambio y Arbitraje</v>
          </cell>
          <cell r="F1759">
            <v>46812363752</v>
          </cell>
          <cell r="G1759">
            <v>0</v>
          </cell>
          <cell r="H1759">
            <v>0</v>
          </cell>
          <cell r="I1759">
            <v>46812363752</v>
          </cell>
        </row>
        <row r="1760">
          <cell r="D1760" t="str">
            <v>73020000000</v>
          </cell>
          <cell r="E1760" t="str">
            <v>Perdidas por Valuacion</v>
          </cell>
          <cell r="F1760">
            <v>7488759688554</v>
          </cell>
          <cell r="G1760">
            <v>0</v>
          </cell>
          <cell r="H1760">
            <v>0</v>
          </cell>
          <cell r="I1760">
            <v>7488759688554</v>
          </cell>
        </row>
        <row r="1761">
          <cell r="D1761" t="str">
            <v>73020779000</v>
          </cell>
          <cell r="E1761" t="str">
            <v>Perdidas X Valuacion de Otros Act. en Moneda Extranj.</v>
          </cell>
          <cell r="F1761">
            <v>7308991667858</v>
          </cell>
          <cell r="G1761">
            <v>0</v>
          </cell>
          <cell r="H1761">
            <v>0</v>
          </cell>
          <cell r="I1761">
            <v>7308991667858</v>
          </cell>
        </row>
        <row r="1762">
          <cell r="D1762" t="str">
            <v>73020779004</v>
          </cell>
          <cell r="E1762" t="str">
            <v>Creditos Diversos - Residentes</v>
          </cell>
          <cell r="F1762">
            <v>7308854435055</v>
          </cell>
          <cell r="G1762">
            <v>0</v>
          </cell>
          <cell r="H1762">
            <v>0</v>
          </cell>
          <cell r="I1762">
            <v>7308854435055</v>
          </cell>
        </row>
        <row r="1763">
          <cell r="D1763" t="str">
            <v>73020779004</v>
          </cell>
          <cell r="E1763" t="str">
            <v>Creditos Diversos - Residentes</v>
          </cell>
          <cell r="F1763">
            <v>7308854435055</v>
          </cell>
          <cell r="G1763">
            <v>0</v>
          </cell>
          <cell r="H1763">
            <v>0</v>
          </cell>
          <cell r="I1763">
            <v>7308854435055</v>
          </cell>
        </row>
        <row r="1764">
          <cell r="D1764" t="str">
            <v>73020779005</v>
          </cell>
          <cell r="E1764" t="str">
            <v>Creditos Diversos - No Residentes</v>
          </cell>
          <cell r="F1764">
            <v>135619873</v>
          </cell>
          <cell r="G1764">
            <v>0</v>
          </cell>
          <cell r="H1764">
            <v>0</v>
          </cell>
          <cell r="I1764">
            <v>135619873</v>
          </cell>
        </row>
        <row r="1765">
          <cell r="D1765" t="str">
            <v>73020779005</v>
          </cell>
          <cell r="E1765" t="str">
            <v>Creditos Diversos - No Residentes</v>
          </cell>
          <cell r="F1765">
            <v>135619873</v>
          </cell>
          <cell r="G1765">
            <v>0</v>
          </cell>
          <cell r="H1765">
            <v>0</v>
          </cell>
          <cell r="I1765">
            <v>135619873</v>
          </cell>
        </row>
        <row r="1766">
          <cell r="D1766" t="str">
            <v>73020779006</v>
          </cell>
          <cell r="E1766" t="str">
            <v>Inversiones en el Pais</v>
          </cell>
          <cell r="F1766">
            <v>1612930</v>
          </cell>
          <cell r="G1766">
            <v>0</v>
          </cell>
          <cell r="H1766">
            <v>0</v>
          </cell>
          <cell r="I1766">
            <v>1612930</v>
          </cell>
        </row>
        <row r="1767">
          <cell r="D1767" t="str">
            <v>73020779006</v>
          </cell>
          <cell r="E1767" t="str">
            <v>Inversiones en el Pais</v>
          </cell>
          <cell r="F1767">
            <v>1612930</v>
          </cell>
          <cell r="G1767">
            <v>0</v>
          </cell>
          <cell r="H1767">
            <v>0</v>
          </cell>
          <cell r="I1767">
            <v>1612930</v>
          </cell>
        </row>
        <row r="1768">
          <cell r="D1768" t="str">
            <v>73020781000</v>
          </cell>
          <cell r="E1768" t="str">
            <v>Perdidas X Valuacion de Otros Pas. en Moneda Extranj.</v>
          </cell>
          <cell r="F1768">
            <v>179768020696</v>
          </cell>
          <cell r="G1768">
            <v>0</v>
          </cell>
          <cell r="H1768">
            <v>0</v>
          </cell>
          <cell r="I1768">
            <v>179768020696</v>
          </cell>
        </row>
        <row r="1769">
          <cell r="D1769" t="str">
            <v>73020781002</v>
          </cell>
          <cell r="E1769" t="str">
            <v>Obligaciones Diversas - Residentes</v>
          </cell>
          <cell r="F1769">
            <v>126131010605</v>
          </cell>
          <cell r="G1769">
            <v>0</v>
          </cell>
          <cell r="H1769">
            <v>0</v>
          </cell>
          <cell r="I1769">
            <v>126131010605</v>
          </cell>
        </row>
        <row r="1770">
          <cell r="D1770" t="str">
            <v>73020781002</v>
          </cell>
          <cell r="E1770" t="str">
            <v>Obligaciones Diversas - Residentes</v>
          </cell>
          <cell r="F1770">
            <v>126131010605</v>
          </cell>
          <cell r="G1770">
            <v>0</v>
          </cell>
          <cell r="H1770">
            <v>0</v>
          </cell>
          <cell r="I1770">
            <v>126131010605</v>
          </cell>
        </row>
        <row r="1771">
          <cell r="D1771" t="str">
            <v>73020781004</v>
          </cell>
          <cell r="E1771" t="str">
            <v>Provisiones</v>
          </cell>
          <cell r="F1771">
            <v>53637010091</v>
          </cell>
          <cell r="G1771">
            <v>0</v>
          </cell>
          <cell r="H1771">
            <v>0</v>
          </cell>
          <cell r="I1771">
            <v>53637010091</v>
          </cell>
        </row>
        <row r="1772">
          <cell r="D1772" t="str">
            <v>73020781004</v>
          </cell>
          <cell r="E1772" t="str">
            <v>Provisiones</v>
          </cell>
          <cell r="F1772">
            <v>53637010091</v>
          </cell>
          <cell r="G1772">
            <v>0</v>
          </cell>
          <cell r="H1772">
            <v>0</v>
          </cell>
          <cell r="I1772">
            <v>53637010091</v>
          </cell>
        </row>
        <row r="1773">
          <cell r="D1773" t="str">
            <v>74000000000</v>
          </cell>
          <cell r="E1773" t="str">
            <v>Perdidas Extraordinarias</v>
          </cell>
          <cell r="F1773">
            <v>4783042207</v>
          </cell>
          <cell r="G1773">
            <v>0</v>
          </cell>
          <cell r="H1773">
            <v>0</v>
          </cell>
          <cell r="I1773">
            <v>4783042207</v>
          </cell>
        </row>
        <row r="1774">
          <cell r="D1774" t="str">
            <v>74010000000</v>
          </cell>
          <cell r="E1774" t="str">
            <v>Perdidas Extraordinarias</v>
          </cell>
          <cell r="F1774">
            <v>4783042207</v>
          </cell>
          <cell r="G1774">
            <v>0</v>
          </cell>
          <cell r="H1774">
            <v>0</v>
          </cell>
          <cell r="I1774">
            <v>4783042207</v>
          </cell>
        </row>
        <row r="1775">
          <cell r="D1775" t="str">
            <v>74010787000</v>
          </cell>
          <cell r="E1775" t="str">
            <v>Siniestros No Cubiertos por Seguros</v>
          </cell>
          <cell r="F1775">
            <v>444880833</v>
          </cell>
          <cell r="G1775">
            <v>0</v>
          </cell>
          <cell r="H1775">
            <v>0</v>
          </cell>
          <cell r="I1775">
            <v>444880833</v>
          </cell>
        </row>
        <row r="1776">
          <cell r="D1776" t="str">
            <v>74010787001</v>
          </cell>
          <cell r="E1776" t="str">
            <v>Siniestros No Cubiertos por Seguros</v>
          </cell>
          <cell r="F1776">
            <v>444880833</v>
          </cell>
          <cell r="G1776">
            <v>0</v>
          </cell>
          <cell r="H1776">
            <v>0</v>
          </cell>
          <cell r="I1776">
            <v>444880833</v>
          </cell>
        </row>
        <row r="1777">
          <cell r="D1777" t="str">
            <v>74010787001</v>
          </cell>
          <cell r="E1777" t="str">
            <v>Siniestros No Cubiertos por Seguros</v>
          </cell>
          <cell r="F1777">
            <v>444880833</v>
          </cell>
          <cell r="G1777">
            <v>0</v>
          </cell>
          <cell r="H1777">
            <v>0</v>
          </cell>
          <cell r="I1777">
            <v>444880833</v>
          </cell>
        </row>
        <row r="1778">
          <cell r="D1778" t="str">
            <v>74010789000</v>
          </cell>
          <cell r="E1778" t="str">
            <v>Venta de Bienes Inmuebles</v>
          </cell>
          <cell r="F1778">
            <v>37541637</v>
          </cell>
          <cell r="G1778">
            <v>0</v>
          </cell>
          <cell r="H1778">
            <v>0</v>
          </cell>
          <cell r="I1778">
            <v>37541637</v>
          </cell>
        </row>
        <row r="1779">
          <cell r="D1779" t="str">
            <v>74010789001</v>
          </cell>
          <cell r="E1779" t="str">
            <v>Venta de Bienes Inmuebles</v>
          </cell>
          <cell r="F1779">
            <v>37541637</v>
          </cell>
          <cell r="G1779">
            <v>0</v>
          </cell>
          <cell r="H1779">
            <v>0</v>
          </cell>
          <cell r="I1779">
            <v>37541637</v>
          </cell>
        </row>
        <row r="1780">
          <cell r="D1780" t="str">
            <v>74010789001</v>
          </cell>
          <cell r="E1780" t="str">
            <v>Venta de Bienes Inmuebles</v>
          </cell>
          <cell r="F1780">
            <v>37541637</v>
          </cell>
          <cell r="G1780">
            <v>0</v>
          </cell>
          <cell r="H1780">
            <v>0</v>
          </cell>
          <cell r="I1780">
            <v>37541637</v>
          </cell>
        </row>
        <row r="1781">
          <cell r="D1781" t="str">
            <v>74010791000</v>
          </cell>
          <cell r="E1781" t="str">
            <v>Venta de Bienes Muebles</v>
          </cell>
          <cell r="F1781">
            <v>4300014902</v>
          </cell>
          <cell r="G1781">
            <v>0</v>
          </cell>
          <cell r="H1781">
            <v>0</v>
          </cell>
          <cell r="I1781">
            <v>4300014902</v>
          </cell>
        </row>
        <row r="1782">
          <cell r="D1782" t="str">
            <v>74010791001</v>
          </cell>
          <cell r="E1782" t="str">
            <v>Venta de Bienes Muebles</v>
          </cell>
          <cell r="F1782">
            <v>4300014902</v>
          </cell>
          <cell r="G1782">
            <v>0</v>
          </cell>
          <cell r="H1782">
            <v>0</v>
          </cell>
          <cell r="I1782">
            <v>4300014902</v>
          </cell>
        </row>
        <row r="1783">
          <cell r="D1783" t="str">
            <v>74010791001</v>
          </cell>
          <cell r="E1783" t="str">
            <v>Perdida por Venta de Rodado</v>
          </cell>
          <cell r="F1783">
            <v>4181394088</v>
          </cell>
          <cell r="G1783">
            <v>0</v>
          </cell>
          <cell r="H1783">
            <v>0</v>
          </cell>
          <cell r="I1783">
            <v>4181394088</v>
          </cell>
        </row>
        <row r="1784">
          <cell r="D1784" t="str">
            <v>74010791001</v>
          </cell>
          <cell r="E1784" t="str">
            <v>Perdida por Venta Muebles, Util. e Instalaciones</v>
          </cell>
          <cell r="F1784">
            <v>17771940</v>
          </cell>
          <cell r="G1784">
            <v>0</v>
          </cell>
          <cell r="H1784">
            <v>0</v>
          </cell>
          <cell r="I1784">
            <v>17771940</v>
          </cell>
        </row>
        <row r="1785">
          <cell r="D1785" t="str">
            <v>74010791001</v>
          </cell>
          <cell r="E1785" t="str">
            <v>Perdida por Vta Equipos de Computacion</v>
          </cell>
          <cell r="F1785">
            <v>754791</v>
          </cell>
          <cell r="G1785">
            <v>0</v>
          </cell>
          <cell r="H1785">
            <v>0</v>
          </cell>
          <cell r="I1785">
            <v>754791</v>
          </cell>
        </row>
        <row r="1786">
          <cell r="D1786" t="str">
            <v>74010791001</v>
          </cell>
          <cell r="E1786" t="str">
            <v>Perdida por Venta de Maquinas y Equipos</v>
          </cell>
          <cell r="F1786">
            <v>100094083</v>
          </cell>
          <cell r="G1786">
            <v>0</v>
          </cell>
          <cell r="H1786">
            <v>0</v>
          </cell>
          <cell r="I1786">
            <v>100094083</v>
          </cell>
        </row>
        <row r="1787">
          <cell r="D1787" t="str">
            <v>74010793000</v>
          </cell>
          <cell r="E1787" t="str">
            <v>Diversos</v>
          </cell>
          <cell r="F1787">
            <v>604835</v>
          </cell>
          <cell r="G1787">
            <v>0</v>
          </cell>
          <cell r="H1787">
            <v>0</v>
          </cell>
          <cell r="I1787">
            <v>604835</v>
          </cell>
        </row>
        <row r="1788">
          <cell r="D1788" t="str">
            <v>74010793001</v>
          </cell>
          <cell r="E1788" t="str">
            <v>Diversos</v>
          </cell>
          <cell r="F1788">
            <v>604835</v>
          </cell>
          <cell r="G1788">
            <v>0</v>
          </cell>
          <cell r="H1788">
            <v>0</v>
          </cell>
          <cell r="I1788">
            <v>604835</v>
          </cell>
        </row>
        <row r="1789">
          <cell r="D1789" t="str">
            <v>74010793001</v>
          </cell>
          <cell r="E1789" t="str">
            <v>Perdidas por Siniestro</v>
          </cell>
          <cell r="F1789">
            <v>604835</v>
          </cell>
          <cell r="G1789">
            <v>0</v>
          </cell>
          <cell r="H1789">
            <v>0</v>
          </cell>
          <cell r="I1789">
            <v>604835</v>
          </cell>
        </row>
        <row r="1790">
          <cell r="D1790" t="str">
            <v>75000000000</v>
          </cell>
          <cell r="E1790" t="str">
            <v>Ajustes de Resultados de Ejercicios Anteriores - Perdidas</v>
          </cell>
          <cell r="F1790">
            <v>3894294719</v>
          </cell>
          <cell r="G1790">
            <v>9401.2199999999993</v>
          </cell>
          <cell r="H1790">
            <v>65425871</v>
          </cell>
          <cell r="I1790">
            <v>3959720590</v>
          </cell>
        </row>
        <row r="1791">
          <cell r="D1791" t="str">
            <v>75010000000</v>
          </cell>
          <cell r="E1791" t="str">
            <v>Ajustes de Resultados de Ejercicios Anteriores - Perdidas</v>
          </cell>
          <cell r="F1791">
            <v>3894294719</v>
          </cell>
          <cell r="G1791">
            <v>9401.2199999999993</v>
          </cell>
          <cell r="H1791">
            <v>65425871</v>
          </cell>
          <cell r="I1791">
            <v>3959720590</v>
          </cell>
        </row>
        <row r="1792">
          <cell r="D1792" t="str">
            <v>75010795000</v>
          </cell>
          <cell r="E1792" t="str">
            <v>Ajustes de Resultados de Ejercicios Anteriores - Perdidas</v>
          </cell>
          <cell r="F1792">
            <v>3894294719</v>
          </cell>
          <cell r="G1792">
            <v>9401.2199999999993</v>
          </cell>
          <cell r="H1792">
            <v>65425871</v>
          </cell>
          <cell r="I1792">
            <v>3959720590</v>
          </cell>
        </row>
        <row r="1793">
          <cell r="D1793" t="str">
            <v>75010795002</v>
          </cell>
          <cell r="E1793" t="str">
            <v>Perdidas Financieras - Residentes</v>
          </cell>
          <cell r="F1793">
            <v>285468481</v>
          </cell>
          <cell r="G1793">
            <v>151.1</v>
          </cell>
          <cell r="H1793">
            <v>1048586</v>
          </cell>
          <cell r="I1793">
            <v>286517067</v>
          </cell>
        </row>
        <row r="1794">
          <cell r="D1794" t="str">
            <v>75010795002</v>
          </cell>
          <cell r="E1794" t="str">
            <v>Perdidas Financieras - Residentes</v>
          </cell>
          <cell r="F1794">
            <v>0</v>
          </cell>
          <cell r="G1794">
            <v>151.1</v>
          </cell>
          <cell r="H1794">
            <v>1048586</v>
          </cell>
          <cell r="I1794">
            <v>1048586</v>
          </cell>
        </row>
        <row r="1795">
          <cell r="D1795" t="str">
            <v>75010795002</v>
          </cell>
          <cell r="E1795" t="str">
            <v>Perdidas Financieras - Residentes</v>
          </cell>
          <cell r="F1795">
            <v>285468481</v>
          </cell>
          <cell r="G1795">
            <v>0</v>
          </cell>
          <cell r="H1795">
            <v>0</v>
          </cell>
          <cell r="I1795">
            <v>285468481</v>
          </cell>
        </row>
        <row r="1796">
          <cell r="D1796" t="str">
            <v>75010795004</v>
          </cell>
          <cell r="E1796" t="str">
            <v>Perdidas por Servicios - Residentes</v>
          </cell>
          <cell r="F1796">
            <v>6960681</v>
          </cell>
          <cell r="G1796">
            <v>910.9</v>
          </cell>
          <cell r="H1796">
            <v>6250933</v>
          </cell>
          <cell r="I1796">
            <v>13211614</v>
          </cell>
        </row>
        <row r="1797">
          <cell r="D1797" t="str">
            <v>75010795004</v>
          </cell>
          <cell r="E1797" t="str">
            <v>Perdidas por Servicios - Residentes</v>
          </cell>
          <cell r="F1797">
            <v>0</v>
          </cell>
          <cell r="G1797">
            <v>910.9</v>
          </cell>
          <cell r="H1797">
            <v>6250933</v>
          </cell>
          <cell r="I1797">
            <v>6250933</v>
          </cell>
        </row>
        <row r="1798">
          <cell r="D1798" t="str">
            <v>75010795004</v>
          </cell>
          <cell r="E1798" t="str">
            <v>Perdidas por Servicios - Residentes</v>
          </cell>
          <cell r="F1798">
            <v>6960681</v>
          </cell>
          <cell r="G1798">
            <v>0</v>
          </cell>
          <cell r="H1798">
            <v>0</v>
          </cell>
          <cell r="I1798">
            <v>6960681</v>
          </cell>
        </row>
        <row r="1799">
          <cell r="D1799" t="str">
            <v>75010795006</v>
          </cell>
          <cell r="E1799" t="str">
            <v>Otras Perdidas Operativas - Residentes</v>
          </cell>
          <cell r="F1799">
            <v>3601865557</v>
          </cell>
          <cell r="G1799">
            <v>8339.2199999999993</v>
          </cell>
          <cell r="H1799">
            <v>58126352</v>
          </cell>
          <cell r="I1799">
            <v>3659991909</v>
          </cell>
        </row>
        <row r="1800">
          <cell r="D1800" t="str">
            <v>75010795006</v>
          </cell>
          <cell r="E1800" t="str">
            <v>Otras Perdidas Operativas - Residentes</v>
          </cell>
          <cell r="F1800">
            <v>0</v>
          </cell>
          <cell r="G1800">
            <v>8339.2199999999993</v>
          </cell>
          <cell r="H1800">
            <v>58126352</v>
          </cell>
          <cell r="I1800">
            <v>58126352</v>
          </cell>
        </row>
        <row r="1801">
          <cell r="D1801" t="str">
            <v>75010795006</v>
          </cell>
          <cell r="E1801" t="str">
            <v>Otras Perdidas Operativas - Residentes</v>
          </cell>
          <cell r="F1801">
            <v>3601865557</v>
          </cell>
          <cell r="G1801">
            <v>0</v>
          </cell>
          <cell r="H1801">
            <v>0</v>
          </cell>
          <cell r="I1801">
            <v>3601865557</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ivo-Pasivo"/>
      <sheetName val="Estado de Resultado"/>
      <sheetName val="Flujo de Efectivo"/>
      <sheetName val="Estado Variacion Patrimonio Net"/>
    </sheetNames>
    <sheetDataSet>
      <sheetData sheetId="0" refreshError="1">
        <row r="53">
          <cell r="D53">
            <v>2364946436250.9795</v>
          </cell>
        </row>
        <row r="96">
          <cell r="D96">
            <v>2179002806435.49</v>
          </cell>
        </row>
        <row r="112">
          <cell r="D112">
            <v>2364946436250.79</v>
          </cell>
        </row>
        <row r="117">
          <cell r="D117">
            <v>3101470200557.8501</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ja2"/>
      <sheetName val="Hoja3"/>
      <sheetName val="Hoja1"/>
    </sheetNames>
    <sheetDataSet>
      <sheetData sheetId="0">
        <row r="3">
          <cell r="A3" t="str">
            <v>Etiquetas de fila</v>
          </cell>
        </row>
        <row r="10">
          <cell r="D10">
            <v>3.2000000000000001E-2</v>
          </cell>
        </row>
        <row r="11">
          <cell r="D11">
            <v>8.0000000000000002E-3</v>
          </cell>
        </row>
        <row r="12">
          <cell r="D12">
            <v>6.2227999999999997E-3</v>
          </cell>
        </row>
        <row r="13">
          <cell r="D13">
            <v>5.7995999999999985E-3</v>
          </cell>
        </row>
        <row r="14">
          <cell r="D14">
            <v>3.0388000000000004E-3</v>
          </cell>
        </row>
        <row r="15">
          <cell r="D15">
            <v>2.5332000000000002E-3</v>
          </cell>
        </row>
        <row r="16">
          <cell r="D16">
            <v>2.1764000000000002E-3</v>
          </cell>
        </row>
        <row r="17">
          <cell r="D17">
            <v>1.6480000000000002E-3</v>
          </cell>
        </row>
        <row r="18">
          <cell r="D18">
            <v>1.3600000000000001E-3</v>
          </cell>
        </row>
        <row r="19">
          <cell r="D19">
            <v>1.3515999999999999E-3</v>
          </cell>
        </row>
        <row r="20">
          <cell r="D20">
            <v>1.2287999999999999E-3</v>
          </cell>
        </row>
        <row r="21">
          <cell r="D21">
            <v>1.0012E-3</v>
          </cell>
        </row>
        <row r="22">
          <cell r="D22">
            <v>1E-3</v>
          </cell>
        </row>
        <row r="23">
          <cell r="D23">
            <v>9.5799999999999998E-4</v>
          </cell>
        </row>
        <row r="24">
          <cell r="D24">
            <v>9.3960000000000007E-4</v>
          </cell>
        </row>
        <row r="25">
          <cell r="D25">
            <v>9.3599999999999998E-4</v>
          </cell>
        </row>
        <row r="26">
          <cell r="D26">
            <v>8.0000000000000004E-4</v>
          </cell>
        </row>
        <row r="27">
          <cell r="D27">
            <v>6.7199999999999996E-4</v>
          </cell>
        </row>
        <row r="28">
          <cell r="D28">
            <v>6.2920000000000001E-4</v>
          </cell>
        </row>
        <row r="29">
          <cell r="D29">
            <v>5.9999999999999995E-4</v>
          </cell>
        </row>
        <row r="30">
          <cell r="D30">
            <v>5.9999999999999995E-4</v>
          </cell>
        </row>
        <row r="31">
          <cell r="D31">
            <v>5.9999999999999995E-4</v>
          </cell>
        </row>
        <row r="32">
          <cell r="D32">
            <v>6.0000000000000006E-4</v>
          </cell>
        </row>
        <row r="33">
          <cell r="D33">
            <v>6.0000000000000006E-4</v>
          </cell>
        </row>
        <row r="34">
          <cell r="D34">
            <v>4.484E-4</v>
          </cell>
        </row>
        <row r="35">
          <cell r="D35">
            <v>4.28E-4</v>
          </cell>
        </row>
        <row r="36">
          <cell r="D36">
            <v>4.0000000000000002E-4</v>
          </cell>
        </row>
        <row r="37">
          <cell r="D37">
            <v>4.0000000000000002E-4</v>
          </cell>
        </row>
        <row r="38">
          <cell r="D38">
            <v>4.0000000000000002E-4</v>
          </cell>
        </row>
        <row r="39">
          <cell r="D39">
            <v>3.6000000000000002E-4</v>
          </cell>
        </row>
        <row r="40">
          <cell r="D40">
            <v>3.1120000000000003E-4</v>
          </cell>
        </row>
        <row r="41">
          <cell r="D41">
            <v>3.0000000000000003E-4</v>
          </cell>
        </row>
        <row r="42">
          <cell r="D42">
            <v>2.4000000000000001E-4</v>
          </cell>
        </row>
        <row r="43">
          <cell r="D43">
            <v>2.2599999999999999E-4</v>
          </cell>
        </row>
        <row r="44">
          <cell r="D44">
            <v>2.1799999999999996E-4</v>
          </cell>
        </row>
        <row r="45">
          <cell r="D45">
            <v>2.0000000000000001E-4</v>
          </cell>
        </row>
        <row r="46">
          <cell r="D46">
            <v>2.0000000000000001E-4</v>
          </cell>
        </row>
        <row r="47">
          <cell r="D47">
            <v>2.0000000000000001E-4</v>
          </cell>
        </row>
        <row r="48">
          <cell r="D48">
            <v>2.0000000000000001E-4</v>
          </cell>
        </row>
        <row r="49">
          <cell r="D49">
            <v>2.0000000000000001E-4</v>
          </cell>
        </row>
        <row r="50">
          <cell r="D50">
            <v>2.0000000000000001E-4</v>
          </cell>
        </row>
        <row r="51">
          <cell r="D51">
            <v>2.0000000000000001E-4</v>
          </cell>
        </row>
        <row r="52">
          <cell r="D52">
            <v>2.0000000000000001E-4</v>
          </cell>
        </row>
        <row r="53">
          <cell r="D53">
            <v>1.8320000000000001E-4</v>
          </cell>
        </row>
        <row r="54">
          <cell r="D54">
            <v>1.8320000000000001E-4</v>
          </cell>
        </row>
        <row r="55">
          <cell r="D55">
            <v>1.7999999999999998E-4</v>
          </cell>
        </row>
        <row r="56">
          <cell r="D56">
            <v>1.6000000000000001E-4</v>
          </cell>
        </row>
        <row r="57">
          <cell r="D57">
            <v>1.6000000000000001E-4</v>
          </cell>
        </row>
        <row r="58">
          <cell r="D58">
            <v>1.4799999999999999E-4</v>
          </cell>
        </row>
        <row r="59">
          <cell r="D59">
            <v>1.4399999999999998E-4</v>
          </cell>
        </row>
        <row r="60">
          <cell r="D60">
            <v>1.4000000000000001E-4</v>
          </cell>
        </row>
        <row r="61">
          <cell r="D61">
            <v>1.3999999999999999E-4</v>
          </cell>
        </row>
        <row r="62">
          <cell r="D62">
            <v>1.3920000000000002E-4</v>
          </cell>
        </row>
        <row r="63">
          <cell r="D63">
            <v>1.3239999999999999E-4</v>
          </cell>
        </row>
        <row r="64">
          <cell r="D64">
            <v>1E-4</v>
          </cell>
        </row>
        <row r="65">
          <cell r="D65">
            <v>1E-4</v>
          </cell>
        </row>
        <row r="66">
          <cell r="D66">
            <v>1E-4</v>
          </cell>
        </row>
        <row r="67">
          <cell r="D67">
            <v>1E-4</v>
          </cell>
        </row>
        <row r="68">
          <cell r="D68">
            <v>1E-4</v>
          </cell>
        </row>
        <row r="69">
          <cell r="D69">
            <v>1E-4</v>
          </cell>
        </row>
        <row r="70">
          <cell r="D70">
            <v>1E-4</v>
          </cell>
        </row>
        <row r="71">
          <cell r="D71">
            <v>1E-4</v>
          </cell>
        </row>
        <row r="72">
          <cell r="D72">
            <v>9.1199999999999994E-5</v>
          </cell>
        </row>
        <row r="73">
          <cell r="D73">
            <v>8.3200000000000003E-5</v>
          </cell>
        </row>
        <row r="74">
          <cell r="D74">
            <v>5.4000000000000005E-5</v>
          </cell>
        </row>
        <row r="75">
          <cell r="D75">
            <v>4.5600000000000004E-5</v>
          </cell>
        </row>
        <row r="76">
          <cell r="D76">
            <v>4.0000000000000003E-5</v>
          </cell>
        </row>
        <row r="77">
          <cell r="D77">
            <v>3.96E-5</v>
          </cell>
        </row>
        <row r="78">
          <cell r="D78">
            <v>8.8000000000000004E-6</v>
          </cell>
        </row>
        <row r="79">
          <cell r="D79">
            <v>5.5999999999999997E-6</v>
          </cell>
        </row>
      </sheetData>
      <sheetData sheetId="1">
        <row r="3">
          <cell r="A3" t="str">
            <v>Etiquetas de fila</v>
          </cell>
        </row>
        <row r="6">
          <cell r="B6">
            <v>101850</v>
          </cell>
          <cell r="C6">
            <v>10185000000</v>
          </cell>
        </row>
        <row r="7">
          <cell r="B7">
            <v>98650</v>
          </cell>
          <cell r="C7">
            <v>9865000000</v>
          </cell>
        </row>
        <row r="8">
          <cell r="B8">
            <v>50000</v>
          </cell>
          <cell r="C8">
            <v>5000000000</v>
          </cell>
        </row>
        <row r="9">
          <cell r="B9">
            <v>25000</v>
          </cell>
          <cell r="C9">
            <v>2500000000</v>
          </cell>
        </row>
        <row r="10">
          <cell r="B10">
            <v>25000</v>
          </cell>
          <cell r="C10">
            <v>2500000000</v>
          </cell>
        </row>
        <row r="11">
          <cell r="B11">
            <v>49500</v>
          </cell>
          <cell r="C11">
            <v>4950000000</v>
          </cell>
        </row>
        <row r="12">
          <cell r="B12">
            <v>50000</v>
          </cell>
          <cell r="C12">
            <v>5000000000</v>
          </cell>
        </row>
        <row r="13">
          <cell r="B13">
            <v>50000</v>
          </cell>
          <cell r="C13">
            <v>5000000000</v>
          </cell>
        </row>
        <row r="14">
          <cell r="B14">
            <v>50000</v>
          </cell>
          <cell r="C14">
            <v>5000000000</v>
          </cell>
        </row>
        <row r="15">
          <cell r="B15">
            <v>50000</v>
          </cell>
          <cell r="C15">
            <v>5000000000</v>
          </cell>
        </row>
        <row r="16">
          <cell r="B16">
            <v>150000</v>
          </cell>
          <cell r="C16">
            <v>15000000000</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5.3 - 2021"/>
      <sheetName val="c.5.3 - 2022"/>
      <sheetName val="Resumen"/>
      <sheetName val="detalle"/>
    </sheetNames>
    <sheetDataSet>
      <sheetData sheetId="0">
        <row r="2">
          <cell r="B2">
            <v>1785460360474</v>
          </cell>
          <cell r="D2">
            <v>387587288</v>
          </cell>
          <cell r="H2">
            <v>2019661240</v>
          </cell>
          <cell r="I2">
            <v>1698756605</v>
          </cell>
          <cell r="J2">
            <v>7123329</v>
          </cell>
        </row>
        <row r="3">
          <cell r="B3">
            <v>126932008545</v>
          </cell>
          <cell r="D3">
            <v>847970498</v>
          </cell>
          <cell r="H3">
            <v>335195604</v>
          </cell>
          <cell r="I3">
            <v>0</v>
          </cell>
          <cell r="J3">
            <v>1595144</v>
          </cell>
        </row>
        <row r="4">
          <cell r="B4">
            <v>41895287558</v>
          </cell>
          <cell r="D4">
            <v>596118891</v>
          </cell>
          <cell r="H4">
            <v>0</v>
          </cell>
          <cell r="I4">
            <v>0</v>
          </cell>
          <cell r="J4">
            <v>0</v>
          </cell>
        </row>
        <row r="5">
          <cell r="B5">
            <v>1089401829</v>
          </cell>
          <cell r="D5">
            <v>153192114</v>
          </cell>
          <cell r="H5">
            <v>28864860113</v>
          </cell>
          <cell r="I5">
            <v>0</v>
          </cell>
          <cell r="J5">
            <v>2364090899</v>
          </cell>
        </row>
        <row r="6">
          <cell r="B6">
            <v>106505605</v>
          </cell>
          <cell r="D6">
            <v>28763378</v>
          </cell>
          <cell r="H6">
            <v>13420514899</v>
          </cell>
          <cell r="I6">
            <v>149702822</v>
          </cell>
          <cell r="J6">
            <v>2776790761</v>
          </cell>
        </row>
        <row r="7">
          <cell r="B7">
            <v>62463123</v>
          </cell>
          <cell r="D7">
            <v>212568778</v>
          </cell>
          <cell r="H7">
            <v>4815682570</v>
          </cell>
          <cell r="I7">
            <v>4694352</v>
          </cell>
          <cell r="J7">
            <v>1556034715</v>
          </cell>
        </row>
        <row r="8">
          <cell r="B8">
            <v>55052326</v>
          </cell>
          <cell r="D8">
            <v>47308140</v>
          </cell>
          <cell r="H8">
            <v>11108878227</v>
          </cell>
          <cell r="I8">
            <v>1755099000</v>
          </cell>
          <cell r="J8">
            <v>7092412910</v>
          </cell>
        </row>
        <row r="9">
          <cell r="B9">
            <v>263124421</v>
          </cell>
          <cell r="D9">
            <v>280416867</v>
          </cell>
          <cell r="H9">
            <v>46375033683</v>
          </cell>
          <cell r="I9">
            <v>6333380347</v>
          </cell>
          <cell r="J9">
            <v>43028997696</v>
          </cell>
        </row>
      </sheetData>
      <sheetData sheetId="1">
        <row r="2">
          <cell r="B2">
            <v>1653424067624</v>
          </cell>
          <cell r="C2">
            <v>328879085126</v>
          </cell>
          <cell r="D2">
            <v>2507650330</v>
          </cell>
          <cell r="H2">
            <v>396653930</v>
          </cell>
          <cell r="I2">
            <v>0</v>
          </cell>
          <cell r="J2">
            <v>310629056</v>
          </cell>
        </row>
        <row r="3">
          <cell r="B3">
            <v>105663598923</v>
          </cell>
          <cell r="C3">
            <v>26403682492</v>
          </cell>
          <cell r="D3">
            <v>1203777541</v>
          </cell>
          <cell r="H3">
            <v>274610776</v>
          </cell>
          <cell r="I3">
            <v>0</v>
          </cell>
          <cell r="J3">
            <v>78456750</v>
          </cell>
        </row>
        <row r="4">
          <cell r="B4">
            <v>87110237496</v>
          </cell>
          <cell r="C4">
            <v>15523964109</v>
          </cell>
          <cell r="D4">
            <v>834270630</v>
          </cell>
          <cell r="H4">
            <v>365217448</v>
          </cell>
          <cell r="I4">
            <v>82160575</v>
          </cell>
          <cell r="J4">
            <v>289682489</v>
          </cell>
        </row>
        <row r="5">
          <cell r="B5">
            <v>3852671707</v>
          </cell>
          <cell r="C5">
            <v>1403957478</v>
          </cell>
          <cell r="D5">
            <v>156301112</v>
          </cell>
          <cell r="H5">
            <v>16388423270</v>
          </cell>
          <cell r="I5">
            <v>3071576187</v>
          </cell>
          <cell r="J5">
            <v>1853658595</v>
          </cell>
        </row>
        <row r="6">
          <cell r="B6">
            <v>388741734</v>
          </cell>
          <cell r="C6">
            <v>73074156</v>
          </cell>
          <cell r="D6">
            <v>89870113</v>
          </cell>
          <cell r="H6">
            <v>11014038006</v>
          </cell>
          <cell r="I6">
            <v>1601308811</v>
          </cell>
          <cell r="J6">
            <v>2941360624</v>
          </cell>
        </row>
        <row r="7">
          <cell r="B7">
            <v>5504440445</v>
          </cell>
          <cell r="C7">
            <v>0</v>
          </cell>
          <cell r="D7">
            <v>2337061149</v>
          </cell>
          <cell r="H7">
            <v>4644875478</v>
          </cell>
          <cell r="I7">
            <v>585665696</v>
          </cell>
          <cell r="J7">
            <v>2079286083</v>
          </cell>
        </row>
        <row r="8">
          <cell r="B8">
            <v>123856460</v>
          </cell>
          <cell r="C8">
            <v>91472597</v>
          </cell>
          <cell r="D8">
            <v>60149133</v>
          </cell>
          <cell r="H8">
            <v>22071528786</v>
          </cell>
          <cell r="I8">
            <v>7116228880</v>
          </cell>
          <cell r="J8">
            <v>13999025630</v>
          </cell>
        </row>
        <row r="9">
          <cell r="B9">
            <v>13650903</v>
          </cell>
          <cell r="C9">
            <v>0</v>
          </cell>
          <cell r="D9">
            <v>13650903</v>
          </cell>
          <cell r="H9">
            <v>74052322501</v>
          </cell>
          <cell r="I9">
            <v>43321664947</v>
          </cell>
          <cell r="J9">
            <v>50917537542</v>
          </cell>
        </row>
        <row r="10">
          <cell r="D10">
            <v>11374129821</v>
          </cell>
          <cell r="J10">
            <v>281234303</v>
          </cell>
        </row>
      </sheetData>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ja1"/>
    </sheetNames>
    <sheetDataSet>
      <sheetData sheetId="0">
        <row r="6">
          <cell r="C6">
            <v>63374267790</v>
          </cell>
          <cell r="D6">
            <v>83042069027</v>
          </cell>
          <cell r="E6">
            <v>117535607348</v>
          </cell>
          <cell r="F6">
            <v>228172991294</v>
          </cell>
          <cell r="G6">
            <v>28373149708</v>
          </cell>
          <cell r="H6">
            <v>75901671848</v>
          </cell>
          <cell r="I6">
            <v>69494656403</v>
          </cell>
          <cell r="J6">
            <v>140191823417</v>
          </cell>
        </row>
        <row r="8">
          <cell r="D8">
            <v>193236414</v>
          </cell>
          <cell r="J8">
            <v>193236414</v>
          </cell>
        </row>
        <row r="10">
          <cell r="D10">
            <v>19155190469</v>
          </cell>
          <cell r="F10">
            <v>77421728079</v>
          </cell>
          <cell r="H10">
            <v>0</v>
          </cell>
          <cell r="J10">
            <v>83731766688</v>
          </cell>
        </row>
        <row r="12">
          <cell r="D12">
            <v>56827045454</v>
          </cell>
          <cell r="F12">
            <v>145761446355</v>
          </cell>
          <cell r="H12">
            <v>75901671848</v>
          </cell>
          <cell r="J12">
            <v>51887219563</v>
          </cell>
        </row>
        <row r="13">
          <cell r="D13">
            <v>6866596690</v>
          </cell>
          <cell r="F13">
            <v>4989816860</v>
          </cell>
          <cell r="H13">
            <v>0</v>
          </cell>
          <cell r="J13">
            <v>4379600752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14"/>
      <sheetName val="Hoja2"/>
    </sheetNames>
    <sheetDataSet>
      <sheetData sheetId="0">
        <row r="3">
          <cell r="B3" t="str">
            <v>Suma de CAP + INT</v>
          </cell>
        </row>
        <row r="8">
          <cell r="B8" t="str">
            <v>Suma de CAP + INT</v>
          </cell>
        </row>
        <row r="20">
          <cell r="G20">
            <v>378363821644</v>
          </cell>
          <cell r="I20">
            <v>29229521266</v>
          </cell>
        </row>
        <row r="21">
          <cell r="G21">
            <v>265068634857</v>
          </cell>
          <cell r="I21">
            <v>39350933765</v>
          </cell>
        </row>
        <row r="22">
          <cell r="G22">
            <v>636826787355</v>
          </cell>
          <cell r="I22">
            <v>60585283206</v>
          </cell>
        </row>
        <row r="23">
          <cell r="I23">
            <v>243209497721</v>
          </cell>
        </row>
        <row r="31">
          <cell r="C31">
            <v>71170438465</v>
          </cell>
          <cell r="E31">
            <v>289428519396</v>
          </cell>
          <cell r="G31">
            <v>274856746398</v>
          </cell>
        </row>
        <row r="32">
          <cell r="C32">
            <v>28209627722</v>
          </cell>
          <cell r="E32">
            <v>306353282651</v>
          </cell>
          <cell r="G32">
            <v>0</v>
          </cell>
        </row>
        <row r="33">
          <cell r="C33">
            <v>112155135215</v>
          </cell>
          <cell r="E33">
            <v>543512000049</v>
          </cell>
          <cell r="G33">
            <v>0</v>
          </cell>
        </row>
        <row r="34">
          <cell r="C34">
            <v>22500439969</v>
          </cell>
          <cell r="E34">
            <v>1027601738622</v>
          </cell>
          <cell r="G34">
            <v>125497839</v>
          </cell>
        </row>
        <row r="41">
          <cell r="C41">
            <v>50363356160</v>
          </cell>
          <cell r="E41">
            <v>364207772312</v>
          </cell>
          <cell r="G41">
            <v>142276343807</v>
          </cell>
        </row>
        <row r="42">
          <cell r="C42">
            <v>25201723787</v>
          </cell>
          <cell r="E42">
            <v>358828612417</v>
          </cell>
          <cell r="G42">
            <v>10000000</v>
          </cell>
        </row>
        <row r="43">
          <cell r="C43">
            <v>62906476598</v>
          </cell>
          <cell r="E43">
            <v>515998010039</v>
          </cell>
          <cell r="G43">
            <v>0</v>
          </cell>
        </row>
        <row r="44">
          <cell r="C44">
            <v>25672639448</v>
          </cell>
          <cell r="E44">
            <v>1166905701986</v>
          </cell>
          <cell r="G44">
            <v>3680870543</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general"/>
      <sheetName val="Resumen 2022"/>
      <sheetName val="Resumen 2021"/>
    </sheetNames>
    <sheetDataSet>
      <sheetData sheetId="0">
        <row r="5">
          <cell r="C5">
            <v>635177412</v>
          </cell>
          <cell r="D5">
            <v>295251552</v>
          </cell>
        </row>
        <row r="6">
          <cell r="C6">
            <v>103517028</v>
          </cell>
          <cell r="D6">
            <v>403322592</v>
          </cell>
        </row>
        <row r="9">
          <cell r="C9">
            <v>78732769586.022995</v>
          </cell>
          <cell r="D9">
            <v>519955614.19499999</v>
          </cell>
        </row>
        <row r="10">
          <cell r="C10">
            <v>136711750685.42549</v>
          </cell>
          <cell r="D10">
            <v>173971960.27879998</v>
          </cell>
        </row>
        <row r="11">
          <cell r="C11">
            <v>-2917972</v>
          </cell>
          <cell r="D11">
            <v>-1614690</v>
          </cell>
        </row>
        <row r="14">
          <cell r="C14">
            <v>1239822588</v>
          </cell>
          <cell r="D14">
            <v>422817477</v>
          </cell>
        </row>
        <row r="15">
          <cell r="C15">
            <v>700000000</v>
          </cell>
          <cell r="D15">
            <v>0</v>
          </cell>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EBC3A-1172-4BFE-8625-BDEDB8349676}">
  <dimension ref="A1:Q1959"/>
  <sheetViews>
    <sheetView topLeftCell="C1195" workbookViewId="0">
      <selection activeCell="I1954" sqref="I1954"/>
    </sheetView>
  </sheetViews>
  <sheetFormatPr baseColWidth="10" defaultRowHeight="12.75" x14ac:dyDescent="0.2"/>
  <cols>
    <col min="1" max="1" width="11.7109375" style="3" bestFit="1" customWidth="1"/>
    <col min="2" max="2" width="19.140625" style="3" bestFit="1" customWidth="1"/>
    <col min="3" max="3" width="13.85546875" style="3" bestFit="1" customWidth="1"/>
    <col min="4" max="4" width="13.85546875" style="3" customWidth="1"/>
    <col min="5" max="5" width="47" style="3" bestFit="1" customWidth="1"/>
    <col min="6" max="6" width="17.5703125" style="3" bestFit="1" customWidth="1"/>
    <col min="7" max="7" width="22.85546875" style="3" bestFit="1" customWidth="1"/>
    <col min="8" max="8" width="19.5703125" style="3" bestFit="1" customWidth="1"/>
    <col min="9" max="9" width="17.5703125" style="3" bestFit="1" customWidth="1"/>
    <col min="10" max="10" width="19" style="3" bestFit="1" customWidth="1"/>
    <col min="11" max="11" width="18" style="3" bestFit="1" customWidth="1"/>
    <col min="12" max="16" width="11.42578125" style="36"/>
    <col min="17" max="17" width="11.42578125" style="24"/>
    <col min="18" max="16384" width="11.42578125" style="3"/>
  </cols>
  <sheetData>
    <row r="1" spans="1:9" x14ac:dyDescent="0.2">
      <c r="A1" s="45" t="s">
        <v>1097</v>
      </c>
      <c r="B1" s="45" t="s">
        <v>1098</v>
      </c>
      <c r="C1" s="45" t="s">
        <v>1099</v>
      </c>
      <c r="D1" s="45" t="s">
        <v>4153</v>
      </c>
      <c r="E1" s="45" t="s">
        <v>161</v>
      </c>
      <c r="F1" s="45" t="s">
        <v>1100</v>
      </c>
      <c r="G1" s="45" t="s">
        <v>1101</v>
      </c>
      <c r="H1" s="45" t="s">
        <v>1102</v>
      </c>
      <c r="I1" s="45" t="s">
        <v>138</v>
      </c>
    </row>
    <row r="2" spans="1:9" x14ac:dyDescent="0.2">
      <c r="A2" s="226" t="s">
        <v>1103</v>
      </c>
      <c r="B2" s="226" t="s">
        <v>1104</v>
      </c>
      <c r="C2" s="226" t="s">
        <v>1105</v>
      </c>
      <c r="D2" s="226" t="str">
        <f>CONCATENATE(MID(C2,1,2),"0",MID(C2,4,5),"0",MID(C2,9,2))</f>
        <v>10000000000</v>
      </c>
      <c r="E2" s="226" t="s">
        <v>351</v>
      </c>
      <c r="F2" s="227">
        <v>2136565674213</v>
      </c>
      <c r="G2" s="227">
        <v>191716078.85000002</v>
      </c>
      <c r="H2" s="227">
        <v>1320116658500</v>
      </c>
      <c r="I2" s="227">
        <v>3456682332713</v>
      </c>
    </row>
    <row r="3" spans="1:9" x14ac:dyDescent="0.2">
      <c r="A3" s="39" t="s">
        <v>1103</v>
      </c>
      <c r="B3" s="39" t="s">
        <v>1106</v>
      </c>
      <c r="C3" s="39" t="s">
        <v>1107</v>
      </c>
      <c r="D3" s="226" t="str">
        <f t="shared" ref="D3:D66" si="0">CONCATENATE(MID(C3,1,2),"0",MID(C3,4,5),"0",MID(C3,9,2))</f>
        <v>11000000000</v>
      </c>
      <c r="E3" s="39" t="s">
        <v>1</v>
      </c>
      <c r="F3" s="47">
        <v>474824058000</v>
      </c>
      <c r="G3" s="47">
        <v>88709016.920000002</v>
      </c>
      <c r="H3" s="47">
        <v>610831661531</v>
      </c>
      <c r="I3" s="47">
        <v>1085655719531</v>
      </c>
    </row>
    <row r="4" spans="1:9" x14ac:dyDescent="0.2">
      <c r="A4" s="39" t="s">
        <v>1103</v>
      </c>
      <c r="B4" s="39" t="s">
        <v>1108</v>
      </c>
      <c r="C4" s="39" t="s">
        <v>1109</v>
      </c>
      <c r="D4" s="226" t="str">
        <f t="shared" si="0"/>
        <v>11010000000</v>
      </c>
      <c r="E4" s="39" t="s">
        <v>2</v>
      </c>
      <c r="F4" s="47">
        <v>233422043497</v>
      </c>
      <c r="G4" s="47">
        <v>13208131.109999999</v>
      </c>
      <c r="H4" s="47">
        <v>90948417054</v>
      </c>
      <c r="I4" s="47">
        <v>324370460551</v>
      </c>
    </row>
    <row r="5" spans="1:9" x14ac:dyDescent="0.2">
      <c r="A5" s="39" t="s">
        <v>1103</v>
      </c>
      <c r="B5" s="39" t="s">
        <v>1110</v>
      </c>
      <c r="C5" s="39" t="s">
        <v>1111</v>
      </c>
      <c r="D5" s="226" t="str">
        <f t="shared" si="0"/>
        <v>11010101000</v>
      </c>
      <c r="E5" s="39" t="s">
        <v>352</v>
      </c>
      <c r="F5" s="47">
        <v>166283836071</v>
      </c>
      <c r="G5" s="47">
        <v>3192654.26</v>
      </c>
      <c r="H5" s="47">
        <v>21983946776</v>
      </c>
      <c r="I5" s="47">
        <v>188267782847</v>
      </c>
    </row>
    <row r="6" spans="1:9" x14ac:dyDescent="0.2">
      <c r="A6" s="39" t="s">
        <v>1103</v>
      </c>
      <c r="B6" s="39" t="s">
        <v>1112</v>
      </c>
      <c r="C6" s="39" t="s">
        <v>1113</v>
      </c>
      <c r="D6" s="226" t="str">
        <f t="shared" si="0"/>
        <v>11010101002</v>
      </c>
      <c r="E6" s="39" t="s">
        <v>353</v>
      </c>
      <c r="F6" s="47">
        <v>166283836071</v>
      </c>
      <c r="G6" s="47">
        <v>3192654.26</v>
      </c>
      <c r="H6" s="47">
        <v>21983946776</v>
      </c>
      <c r="I6" s="47">
        <v>188267782847</v>
      </c>
    </row>
    <row r="7" spans="1:9" x14ac:dyDescent="0.2">
      <c r="A7" s="39" t="s">
        <v>1103</v>
      </c>
      <c r="B7" s="39" t="s">
        <v>1114</v>
      </c>
      <c r="C7" s="39" t="s">
        <v>1115</v>
      </c>
      <c r="D7" s="226" t="str">
        <f t="shared" si="0"/>
        <v>11010103000</v>
      </c>
      <c r="E7" s="39" t="s">
        <v>354</v>
      </c>
      <c r="F7" s="47">
        <v>67138207426</v>
      </c>
      <c r="G7" s="47">
        <v>10015476.85</v>
      </c>
      <c r="H7" s="47">
        <v>68964470278</v>
      </c>
      <c r="I7" s="47">
        <v>136102677704</v>
      </c>
    </row>
    <row r="8" spans="1:9" x14ac:dyDescent="0.2">
      <c r="A8" s="39" t="s">
        <v>1103</v>
      </c>
      <c r="B8" s="39" t="s">
        <v>1116</v>
      </c>
      <c r="C8" s="39" t="s">
        <v>1117</v>
      </c>
      <c r="D8" s="226" t="str">
        <f t="shared" si="0"/>
        <v>11010103001</v>
      </c>
      <c r="E8" s="39" t="s">
        <v>354</v>
      </c>
      <c r="F8" s="47">
        <v>67138207426</v>
      </c>
      <c r="G8" s="47">
        <v>10015476.85</v>
      </c>
      <c r="H8" s="47">
        <v>68964470278</v>
      </c>
      <c r="I8" s="47">
        <v>136102677704</v>
      </c>
    </row>
    <row r="9" spans="1:9" x14ac:dyDescent="0.2">
      <c r="A9" s="39" t="s">
        <v>1103</v>
      </c>
      <c r="B9" s="39" t="s">
        <v>1118</v>
      </c>
      <c r="C9" s="39" t="s">
        <v>1119</v>
      </c>
      <c r="D9" s="226" t="str">
        <f t="shared" si="0"/>
        <v>11020000000</v>
      </c>
      <c r="E9" s="39" t="s">
        <v>355</v>
      </c>
      <c r="F9" s="47">
        <v>241595250917</v>
      </c>
      <c r="G9" s="47">
        <v>75500885.810000002</v>
      </c>
      <c r="H9" s="47">
        <v>519883244477</v>
      </c>
      <c r="I9" s="47">
        <v>761478495394</v>
      </c>
    </row>
    <row r="10" spans="1:9" x14ac:dyDescent="0.2">
      <c r="A10" s="39" t="s">
        <v>1103</v>
      </c>
      <c r="B10" s="39" t="s">
        <v>1120</v>
      </c>
      <c r="C10" s="39" t="s">
        <v>1121</v>
      </c>
      <c r="D10" s="226" t="str">
        <f t="shared" si="0"/>
        <v>11020105000</v>
      </c>
      <c r="E10" s="39" t="s">
        <v>356</v>
      </c>
      <c r="F10" s="47">
        <v>178402831623</v>
      </c>
      <c r="G10" s="47">
        <v>66845523.079999998</v>
      </c>
      <c r="H10" s="47">
        <v>460284234369</v>
      </c>
      <c r="I10" s="47">
        <v>638687065992</v>
      </c>
    </row>
    <row r="11" spans="1:9" x14ac:dyDescent="0.2">
      <c r="A11" s="39" t="s">
        <v>1103</v>
      </c>
      <c r="B11" s="39" t="s">
        <v>1122</v>
      </c>
      <c r="C11" s="39" t="s">
        <v>1123</v>
      </c>
      <c r="D11" s="226" t="str">
        <f t="shared" si="0"/>
        <v>11020105002</v>
      </c>
      <c r="E11" s="39" t="s">
        <v>357</v>
      </c>
      <c r="F11" s="47">
        <v>124144967575</v>
      </c>
      <c r="G11" s="47">
        <v>0</v>
      </c>
      <c r="H11" s="47">
        <v>0</v>
      </c>
      <c r="I11" s="47">
        <v>124144967575</v>
      </c>
    </row>
    <row r="12" spans="1:9" x14ac:dyDescent="0.2">
      <c r="A12" s="39" t="s">
        <v>1103</v>
      </c>
      <c r="B12" s="39" t="s">
        <v>1124</v>
      </c>
      <c r="C12" s="39" t="s">
        <v>1125</v>
      </c>
      <c r="D12" s="226" t="str">
        <f t="shared" si="0"/>
        <v>11020105002</v>
      </c>
      <c r="E12" s="39" t="s">
        <v>357</v>
      </c>
      <c r="F12" s="47">
        <v>124144967575</v>
      </c>
      <c r="G12" s="47">
        <v>0</v>
      </c>
      <c r="H12" s="47">
        <v>0</v>
      </c>
      <c r="I12" s="47">
        <v>124144967575</v>
      </c>
    </row>
    <row r="13" spans="1:9" x14ac:dyDescent="0.2">
      <c r="A13" s="39" t="s">
        <v>1103</v>
      </c>
      <c r="B13" s="39" t="s">
        <v>1126</v>
      </c>
      <c r="C13" s="39" t="s">
        <v>1127</v>
      </c>
      <c r="D13" s="226" t="str">
        <f t="shared" si="0"/>
        <v>11020105006</v>
      </c>
      <c r="E13" s="39" t="s">
        <v>358</v>
      </c>
      <c r="F13" s="47">
        <v>0</v>
      </c>
      <c r="G13" s="47">
        <v>22716953.579999998</v>
      </c>
      <c r="H13" s="47">
        <v>156424171792</v>
      </c>
      <c r="I13" s="47">
        <v>156424171792</v>
      </c>
    </row>
    <row r="14" spans="1:9" x14ac:dyDescent="0.2">
      <c r="A14" s="39" t="s">
        <v>1103</v>
      </c>
      <c r="B14" s="39" t="s">
        <v>5014</v>
      </c>
      <c r="C14" s="39" t="s">
        <v>5015</v>
      </c>
      <c r="D14" s="226" t="str">
        <f t="shared" si="0"/>
        <v>11020105010</v>
      </c>
      <c r="E14" s="39" t="s">
        <v>5960</v>
      </c>
      <c r="F14" s="47">
        <v>54060835075</v>
      </c>
      <c r="G14" s="47">
        <v>0</v>
      </c>
      <c r="H14" s="47">
        <v>0</v>
      </c>
      <c r="I14" s="47">
        <v>54060835075</v>
      </c>
    </row>
    <row r="15" spans="1:9" x14ac:dyDescent="0.2">
      <c r="A15" s="39" t="s">
        <v>1103</v>
      </c>
      <c r="B15" s="39" t="s">
        <v>5016</v>
      </c>
      <c r="C15" s="39" t="s">
        <v>5017</v>
      </c>
      <c r="D15" s="226" t="str">
        <f t="shared" si="0"/>
        <v>11020105010</v>
      </c>
      <c r="E15" s="39" t="s">
        <v>5960</v>
      </c>
      <c r="F15" s="47">
        <v>54060835075</v>
      </c>
      <c r="G15" s="47">
        <v>0</v>
      </c>
      <c r="H15" s="47">
        <v>0</v>
      </c>
      <c r="I15" s="47">
        <v>54060835075</v>
      </c>
    </row>
    <row r="16" spans="1:9" x14ac:dyDescent="0.2">
      <c r="A16" s="39" t="s">
        <v>1103</v>
      </c>
      <c r="B16" s="39" t="s">
        <v>1128</v>
      </c>
      <c r="C16" s="39" t="s">
        <v>1129</v>
      </c>
      <c r="D16" s="226" t="str">
        <f t="shared" si="0"/>
        <v>11020105018</v>
      </c>
      <c r="E16" s="39" t="s">
        <v>359</v>
      </c>
      <c r="F16" s="47">
        <v>0</v>
      </c>
      <c r="G16" s="47">
        <v>44128569.5</v>
      </c>
      <c r="H16" s="47">
        <v>303860062577</v>
      </c>
      <c r="I16" s="47">
        <v>303860062577</v>
      </c>
    </row>
    <row r="17" spans="1:9" x14ac:dyDescent="0.2">
      <c r="A17" s="39" t="s">
        <v>1103</v>
      </c>
      <c r="B17" s="39" t="s">
        <v>1130</v>
      </c>
      <c r="C17" s="39" t="s">
        <v>1131</v>
      </c>
      <c r="D17" s="226" t="str">
        <f t="shared" si="0"/>
        <v>11020105034</v>
      </c>
      <c r="E17" s="39" t="s">
        <v>360</v>
      </c>
      <c r="F17" s="47">
        <v>197028973</v>
      </c>
      <c r="G17" s="47">
        <v>0</v>
      </c>
      <c r="H17" s="47">
        <v>0</v>
      </c>
      <c r="I17" s="47">
        <v>197028973</v>
      </c>
    </row>
    <row r="18" spans="1:9" x14ac:dyDescent="0.2">
      <c r="A18" s="39" t="s">
        <v>1103</v>
      </c>
      <c r="B18" s="39" t="s">
        <v>1132</v>
      </c>
      <c r="C18" s="39" t="s">
        <v>1133</v>
      </c>
      <c r="D18" s="226" t="str">
        <f t="shared" si="0"/>
        <v>11020105034</v>
      </c>
      <c r="E18" s="39" t="s">
        <v>360</v>
      </c>
      <c r="F18" s="47">
        <v>197028973</v>
      </c>
      <c r="G18" s="47">
        <v>0</v>
      </c>
      <c r="H18" s="47">
        <v>0</v>
      </c>
      <c r="I18" s="47">
        <v>197028973</v>
      </c>
    </row>
    <row r="19" spans="1:9" x14ac:dyDescent="0.2">
      <c r="A19" s="39" t="s">
        <v>1103</v>
      </c>
      <c r="B19" s="39" t="s">
        <v>1134</v>
      </c>
      <c r="C19" s="39" t="s">
        <v>1135</v>
      </c>
      <c r="D19" s="226" t="str">
        <f t="shared" si="0"/>
        <v>11020109000</v>
      </c>
      <c r="E19" s="39" t="s">
        <v>361</v>
      </c>
      <c r="F19" s="47">
        <v>14865883269</v>
      </c>
      <c r="G19" s="47">
        <v>8605720.9399999995</v>
      </c>
      <c r="H19" s="47">
        <v>59257187167</v>
      </c>
      <c r="I19" s="47">
        <v>74123070436</v>
      </c>
    </row>
    <row r="20" spans="1:9" x14ac:dyDescent="0.2">
      <c r="A20" s="39" t="s">
        <v>1103</v>
      </c>
      <c r="B20" s="39" t="s">
        <v>5018</v>
      </c>
      <c r="C20" s="39" t="s">
        <v>5019</v>
      </c>
      <c r="D20" s="226" t="str">
        <f t="shared" si="0"/>
        <v>11020109002</v>
      </c>
      <c r="E20" s="39" t="s">
        <v>362</v>
      </c>
      <c r="F20" s="47">
        <v>0</v>
      </c>
      <c r="G20" s="47">
        <v>74000</v>
      </c>
      <c r="H20" s="47">
        <v>509548460</v>
      </c>
      <c r="I20" s="47">
        <v>509548460</v>
      </c>
    </row>
    <row r="21" spans="1:9" x14ac:dyDescent="0.2">
      <c r="A21" s="39" t="s">
        <v>1103</v>
      </c>
      <c r="B21" s="39" t="s">
        <v>1136</v>
      </c>
      <c r="C21" s="39" t="s">
        <v>1137</v>
      </c>
      <c r="D21" s="226" t="str">
        <f t="shared" si="0"/>
        <v>11020109003</v>
      </c>
      <c r="E21" s="39" t="s">
        <v>363</v>
      </c>
      <c r="F21" s="47">
        <v>0</v>
      </c>
      <c r="G21" s="47">
        <v>182798.56</v>
      </c>
      <c r="H21" s="47">
        <v>1258712471</v>
      </c>
      <c r="I21" s="47">
        <v>1258712471</v>
      </c>
    </row>
    <row r="22" spans="1:9" x14ac:dyDescent="0.2">
      <c r="A22" s="39" t="s">
        <v>1103</v>
      </c>
      <c r="B22" s="39" t="s">
        <v>1138</v>
      </c>
      <c r="C22" s="39" t="s">
        <v>1139</v>
      </c>
      <c r="D22" s="226" t="str">
        <f t="shared" si="0"/>
        <v>11020109004</v>
      </c>
      <c r="E22" s="39" t="s">
        <v>364</v>
      </c>
      <c r="F22" s="47">
        <v>14865883269</v>
      </c>
      <c r="G22" s="47">
        <v>8348922.3799999999</v>
      </c>
      <c r="H22" s="47">
        <v>57488926236</v>
      </c>
      <c r="I22" s="47">
        <v>72354809505</v>
      </c>
    </row>
    <row r="23" spans="1:9" x14ac:dyDescent="0.2">
      <c r="A23" s="39" t="s">
        <v>1103</v>
      </c>
      <c r="B23" s="39" t="s">
        <v>1140</v>
      </c>
      <c r="C23" s="39" t="s">
        <v>1141</v>
      </c>
      <c r="D23" s="226" t="str">
        <f t="shared" si="0"/>
        <v>11020111000</v>
      </c>
      <c r="E23" s="39" t="s">
        <v>83</v>
      </c>
      <c r="F23" s="47">
        <v>22722127555</v>
      </c>
      <c r="G23" s="47">
        <v>0</v>
      </c>
      <c r="H23" s="47">
        <v>0</v>
      </c>
      <c r="I23" s="47">
        <v>22722127555</v>
      </c>
    </row>
    <row r="24" spans="1:9" x14ac:dyDescent="0.2">
      <c r="A24" s="39" t="s">
        <v>1103</v>
      </c>
      <c r="B24" s="39" t="s">
        <v>1142</v>
      </c>
      <c r="C24" s="39" t="s">
        <v>1143</v>
      </c>
      <c r="D24" s="226" t="str">
        <f t="shared" si="0"/>
        <v>11020111004</v>
      </c>
      <c r="E24" s="39" t="s">
        <v>364</v>
      </c>
      <c r="F24" s="47">
        <v>22722127555</v>
      </c>
      <c r="G24" s="47">
        <v>0</v>
      </c>
      <c r="H24" s="47">
        <v>0</v>
      </c>
      <c r="I24" s="47">
        <v>22722127555</v>
      </c>
    </row>
    <row r="25" spans="1:9" x14ac:dyDescent="0.2">
      <c r="A25" s="39" t="s">
        <v>1103</v>
      </c>
      <c r="B25" s="39" t="s">
        <v>1144</v>
      </c>
      <c r="C25" s="39" t="s">
        <v>1145</v>
      </c>
      <c r="D25" s="226" t="str">
        <f t="shared" si="0"/>
        <v>11020113000</v>
      </c>
      <c r="E25" s="39" t="s">
        <v>85</v>
      </c>
      <c r="F25" s="47">
        <v>25604408470</v>
      </c>
      <c r="G25" s="47">
        <v>49641.79</v>
      </c>
      <c r="H25" s="47">
        <v>341822941</v>
      </c>
      <c r="I25" s="47">
        <v>25946231411</v>
      </c>
    </row>
    <row r="26" spans="1:9" x14ac:dyDescent="0.2">
      <c r="A26" s="39" t="s">
        <v>1103</v>
      </c>
      <c r="B26" s="39" t="s">
        <v>1146</v>
      </c>
      <c r="C26" s="39" t="s">
        <v>1147</v>
      </c>
      <c r="D26" s="226" t="str">
        <f t="shared" si="0"/>
        <v>11020113028</v>
      </c>
      <c r="E26" s="39" t="s">
        <v>365</v>
      </c>
      <c r="F26" s="47">
        <v>25604408470</v>
      </c>
      <c r="G26" s="47">
        <v>49641.79</v>
      </c>
      <c r="H26" s="47">
        <v>341822941</v>
      </c>
      <c r="I26" s="47">
        <v>25946231411</v>
      </c>
    </row>
    <row r="27" spans="1:9" x14ac:dyDescent="0.2">
      <c r="A27" s="39" t="s">
        <v>1103</v>
      </c>
      <c r="B27" s="39" t="s">
        <v>5020</v>
      </c>
      <c r="C27" s="39" t="s">
        <v>5021</v>
      </c>
      <c r="D27" s="226" t="str">
        <f t="shared" si="0"/>
        <v>11090000000</v>
      </c>
      <c r="E27" s="39" t="s">
        <v>284</v>
      </c>
      <c r="F27" s="47">
        <v>-193236414</v>
      </c>
      <c r="G27" s="47">
        <v>0</v>
      </c>
      <c r="H27" s="47">
        <v>0</v>
      </c>
      <c r="I27" s="47">
        <v>-193236414</v>
      </c>
    </row>
    <row r="28" spans="1:9" x14ac:dyDescent="0.2">
      <c r="A28" s="39" t="s">
        <v>1103</v>
      </c>
      <c r="B28" s="39" t="s">
        <v>5022</v>
      </c>
      <c r="C28" s="39" t="s">
        <v>5023</v>
      </c>
      <c r="D28" s="226" t="str">
        <f t="shared" si="0"/>
        <v>11090121000</v>
      </c>
      <c r="E28" s="39" t="s">
        <v>5961</v>
      </c>
      <c r="F28" s="47">
        <v>-193236414</v>
      </c>
      <c r="G28" s="47">
        <v>0</v>
      </c>
      <c r="H28" s="47">
        <v>0</v>
      </c>
      <c r="I28" s="47">
        <v>-193236414</v>
      </c>
    </row>
    <row r="29" spans="1:9" x14ac:dyDescent="0.2">
      <c r="A29" s="39" t="s">
        <v>1103</v>
      </c>
      <c r="B29" s="39" t="s">
        <v>5024</v>
      </c>
      <c r="C29" s="39" t="s">
        <v>5025</v>
      </c>
      <c r="D29" s="226" t="str">
        <f t="shared" si="0"/>
        <v>11090121093</v>
      </c>
      <c r="E29" s="39" t="s">
        <v>366</v>
      </c>
      <c r="F29" s="47">
        <v>-193236414</v>
      </c>
      <c r="G29" s="47">
        <v>0</v>
      </c>
      <c r="H29" s="47">
        <v>0</v>
      </c>
      <c r="I29" s="47">
        <v>-193236414</v>
      </c>
    </row>
    <row r="30" spans="1:9" x14ac:dyDescent="0.2">
      <c r="A30" s="39" t="s">
        <v>1103</v>
      </c>
      <c r="B30" s="39" t="s">
        <v>5026</v>
      </c>
      <c r="C30" s="39" t="s">
        <v>5027</v>
      </c>
      <c r="D30" s="226" t="str">
        <f t="shared" si="0"/>
        <v>11090121093</v>
      </c>
      <c r="E30" s="39" t="s">
        <v>366</v>
      </c>
      <c r="F30" s="47">
        <v>-193236414</v>
      </c>
      <c r="G30" s="47">
        <v>0</v>
      </c>
      <c r="H30" s="47">
        <v>0</v>
      </c>
      <c r="I30" s="47">
        <v>-193236414</v>
      </c>
    </row>
    <row r="31" spans="1:9" x14ac:dyDescent="0.2">
      <c r="A31" s="39" t="s">
        <v>1103</v>
      </c>
      <c r="B31" s="39" t="s">
        <v>1148</v>
      </c>
      <c r="C31" s="39" t="s">
        <v>1149</v>
      </c>
      <c r="D31" s="226" t="str">
        <f t="shared" si="0"/>
        <v>11010101002</v>
      </c>
      <c r="E31" s="39" t="s">
        <v>367</v>
      </c>
      <c r="F31" s="47">
        <v>166283836071</v>
      </c>
      <c r="G31" s="47">
        <v>3192654.26</v>
      </c>
      <c r="H31" s="47">
        <v>21983946776</v>
      </c>
      <c r="I31" s="47">
        <v>188267782847</v>
      </c>
    </row>
    <row r="32" spans="1:9" x14ac:dyDescent="0.2">
      <c r="A32" s="39" t="s">
        <v>1150</v>
      </c>
      <c r="B32" s="39" t="s">
        <v>1151</v>
      </c>
      <c r="C32" s="39" t="s">
        <v>1152</v>
      </c>
      <c r="D32" s="226" t="str">
        <f t="shared" si="0"/>
        <v>11010101002</v>
      </c>
      <c r="E32" s="39" t="s">
        <v>368</v>
      </c>
      <c r="F32" s="47">
        <v>0</v>
      </c>
      <c r="G32" s="47">
        <v>2797582.27</v>
      </c>
      <c r="H32" s="47">
        <v>19263564020</v>
      </c>
      <c r="I32" s="47">
        <v>19263564020</v>
      </c>
    </row>
    <row r="33" spans="1:9" x14ac:dyDescent="0.2">
      <c r="A33" s="39" t="s">
        <v>1153</v>
      </c>
      <c r="B33" s="39" t="s">
        <v>1154</v>
      </c>
      <c r="C33" s="39" t="s">
        <v>1155</v>
      </c>
      <c r="D33" s="226" t="str">
        <f t="shared" si="0"/>
        <v>11010101002</v>
      </c>
      <c r="E33" s="39" t="s">
        <v>369</v>
      </c>
      <c r="F33" s="47">
        <v>0</v>
      </c>
      <c r="G33" s="47">
        <v>798754</v>
      </c>
      <c r="H33" s="47">
        <v>982890763</v>
      </c>
      <c r="I33" s="47">
        <v>982890763</v>
      </c>
    </row>
    <row r="34" spans="1:9" x14ac:dyDescent="0.2">
      <c r="A34" s="39" t="s">
        <v>1156</v>
      </c>
      <c r="B34" s="39" t="s">
        <v>1157</v>
      </c>
      <c r="C34" s="39" t="s">
        <v>1158</v>
      </c>
      <c r="D34" s="226" t="str">
        <f t="shared" si="0"/>
        <v>11010101002</v>
      </c>
      <c r="E34" s="39" t="s">
        <v>370</v>
      </c>
      <c r="F34" s="47">
        <v>0</v>
      </c>
      <c r="G34" s="47">
        <v>185430</v>
      </c>
      <c r="H34" s="47">
        <v>12425665</v>
      </c>
      <c r="I34" s="47">
        <v>12425665</v>
      </c>
    </row>
    <row r="35" spans="1:9" x14ac:dyDescent="0.2">
      <c r="A35" s="39" t="s">
        <v>1159</v>
      </c>
      <c r="B35" s="39" t="s">
        <v>1160</v>
      </c>
      <c r="C35" s="39" t="s">
        <v>1161</v>
      </c>
      <c r="D35" s="226" t="str">
        <f t="shared" si="0"/>
        <v>11010101002</v>
      </c>
      <c r="E35" s="39" t="s">
        <v>371</v>
      </c>
      <c r="F35" s="47">
        <v>0</v>
      </c>
      <c r="G35" s="47">
        <v>221000</v>
      </c>
      <c r="H35" s="47">
        <v>1725066328</v>
      </c>
      <c r="I35" s="47">
        <v>1725066328</v>
      </c>
    </row>
    <row r="36" spans="1:9" x14ac:dyDescent="0.2">
      <c r="A36" s="39" t="s">
        <v>1103</v>
      </c>
      <c r="B36" s="39" t="s">
        <v>1162</v>
      </c>
      <c r="C36" s="39" t="s">
        <v>1163</v>
      </c>
      <c r="D36" s="226" t="str">
        <f t="shared" si="0"/>
        <v>11010101002</v>
      </c>
      <c r="E36" s="39" t="s">
        <v>372</v>
      </c>
      <c r="F36" s="47">
        <v>59890577046</v>
      </c>
      <c r="G36" s="47">
        <v>0</v>
      </c>
      <c r="H36" s="47">
        <v>0</v>
      </c>
      <c r="I36" s="47">
        <v>59890577046</v>
      </c>
    </row>
    <row r="37" spans="1:9" x14ac:dyDescent="0.2">
      <c r="A37" s="39" t="s">
        <v>1103</v>
      </c>
      <c r="B37" s="39" t="s">
        <v>5028</v>
      </c>
      <c r="C37" s="39" t="s">
        <v>5029</v>
      </c>
      <c r="D37" s="226" t="str">
        <f t="shared" si="0"/>
        <v>11010101002</v>
      </c>
      <c r="E37" s="39" t="s">
        <v>5962</v>
      </c>
      <c r="F37" s="47">
        <v>549790704</v>
      </c>
      <c r="G37" s="47">
        <v>0</v>
      </c>
      <c r="H37" s="47">
        <v>0</v>
      </c>
      <c r="I37" s="47">
        <v>549790704</v>
      </c>
    </row>
    <row r="38" spans="1:9" x14ac:dyDescent="0.2">
      <c r="A38" s="39" t="s">
        <v>1103</v>
      </c>
      <c r="B38" s="39" t="s">
        <v>1164</v>
      </c>
      <c r="C38" s="39" t="s">
        <v>1165</v>
      </c>
      <c r="D38" s="226" t="str">
        <f t="shared" si="0"/>
        <v>11010101002</v>
      </c>
      <c r="E38" s="39" t="s">
        <v>373</v>
      </c>
      <c r="F38" s="47">
        <v>17861122398</v>
      </c>
      <c r="G38" s="47">
        <v>0</v>
      </c>
      <c r="H38" s="47">
        <v>0</v>
      </c>
      <c r="I38" s="47">
        <v>17861122398</v>
      </c>
    </row>
    <row r="39" spans="1:9" x14ac:dyDescent="0.2">
      <c r="A39" s="39" t="s">
        <v>1103</v>
      </c>
      <c r="B39" s="39" t="s">
        <v>5030</v>
      </c>
      <c r="C39" s="39" t="s">
        <v>5031</v>
      </c>
      <c r="D39" s="226" t="str">
        <f t="shared" si="0"/>
        <v>11010101002</v>
      </c>
      <c r="E39" s="39" t="s">
        <v>5963</v>
      </c>
      <c r="F39" s="47">
        <v>179928855</v>
      </c>
      <c r="G39" s="47">
        <v>0</v>
      </c>
      <c r="H39" s="47">
        <v>0</v>
      </c>
      <c r="I39" s="47">
        <v>179928855</v>
      </c>
    </row>
    <row r="40" spans="1:9" x14ac:dyDescent="0.2">
      <c r="A40" s="39" t="s">
        <v>1103</v>
      </c>
      <c r="B40" s="39" t="s">
        <v>5032</v>
      </c>
      <c r="C40" s="39" t="s">
        <v>5033</v>
      </c>
      <c r="D40" s="226" t="str">
        <f t="shared" si="0"/>
        <v>11010101002</v>
      </c>
      <c r="E40" s="39" t="s">
        <v>5964</v>
      </c>
      <c r="F40" s="47">
        <v>2656451180</v>
      </c>
      <c r="G40" s="47">
        <v>0</v>
      </c>
      <c r="H40" s="47">
        <v>0</v>
      </c>
      <c r="I40" s="47">
        <v>2656451180</v>
      </c>
    </row>
    <row r="41" spans="1:9" x14ac:dyDescent="0.2">
      <c r="A41" s="39" t="s">
        <v>1103</v>
      </c>
      <c r="B41" s="39" t="s">
        <v>5034</v>
      </c>
      <c r="C41" s="39" t="s">
        <v>5035</v>
      </c>
      <c r="D41" s="226" t="str">
        <f t="shared" si="0"/>
        <v>11010101002</v>
      </c>
      <c r="E41" s="39" t="s">
        <v>5965</v>
      </c>
      <c r="F41" s="47">
        <v>85145965888</v>
      </c>
      <c r="G41" s="47">
        <v>0</v>
      </c>
      <c r="H41" s="47">
        <v>0</v>
      </c>
      <c r="I41" s="47">
        <v>85145965888</v>
      </c>
    </row>
    <row r="42" spans="1:9" x14ac:dyDescent="0.2">
      <c r="A42" s="39" t="s">
        <v>1150</v>
      </c>
      <c r="B42" s="39" t="s">
        <v>1166</v>
      </c>
      <c r="C42" s="39" t="s">
        <v>1167</v>
      </c>
      <c r="D42" s="226" t="str">
        <f t="shared" si="0"/>
        <v>11010103001</v>
      </c>
      <c r="E42" s="39" t="s">
        <v>374</v>
      </c>
      <c r="F42" s="47">
        <v>0</v>
      </c>
      <c r="G42" s="47">
        <v>6045269.0899999999</v>
      </c>
      <c r="H42" s="47">
        <v>41626453446</v>
      </c>
      <c r="I42" s="47">
        <v>41626453446</v>
      </c>
    </row>
    <row r="43" spans="1:9" x14ac:dyDescent="0.2">
      <c r="A43" s="39" t="s">
        <v>1153</v>
      </c>
      <c r="B43" s="39" t="s">
        <v>1168</v>
      </c>
      <c r="C43" s="39" t="s">
        <v>1169</v>
      </c>
      <c r="D43" s="226" t="str">
        <f t="shared" si="0"/>
        <v>11010103001</v>
      </c>
      <c r="E43" s="39" t="s">
        <v>375</v>
      </c>
      <c r="F43" s="47">
        <v>0</v>
      </c>
      <c r="G43" s="47">
        <v>22216457</v>
      </c>
      <c r="H43" s="47">
        <v>27338016832</v>
      </c>
      <c r="I43" s="47">
        <v>27338016832</v>
      </c>
    </row>
    <row r="44" spans="1:9" x14ac:dyDescent="0.2">
      <c r="A44" s="39" t="s">
        <v>1103</v>
      </c>
      <c r="B44" s="39" t="s">
        <v>1170</v>
      </c>
      <c r="C44" s="39" t="s">
        <v>1171</v>
      </c>
      <c r="D44" s="226" t="str">
        <f t="shared" si="0"/>
        <v>11010103001</v>
      </c>
      <c r="E44" s="39" t="s">
        <v>376</v>
      </c>
      <c r="F44" s="47">
        <v>50428467251</v>
      </c>
      <c r="G44" s="47">
        <v>0</v>
      </c>
      <c r="H44" s="47">
        <v>0</v>
      </c>
      <c r="I44" s="47">
        <v>50428467251</v>
      </c>
    </row>
    <row r="45" spans="1:9" x14ac:dyDescent="0.2">
      <c r="A45" s="39" t="s">
        <v>1103</v>
      </c>
      <c r="B45" s="39" t="s">
        <v>5036</v>
      </c>
      <c r="C45" s="39" t="s">
        <v>5037</v>
      </c>
      <c r="D45" s="226" t="str">
        <f t="shared" si="0"/>
        <v>11010103001</v>
      </c>
      <c r="E45" s="39" t="s">
        <v>5966</v>
      </c>
      <c r="F45" s="47">
        <v>45625724</v>
      </c>
      <c r="G45" s="47">
        <v>0</v>
      </c>
      <c r="H45" s="47">
        <v>0</v>
      </c>
      <c r="I45" s="47">
        <v>45625724</v>
      </c>
    </row>
    <row r="46" spans="1:9" x14ac:dyDescent="0.2">
      <c r="A46" s="39" t="s">
        <v>1103</v>
      </c>
      <c r="B46" s="39" t="s">
        <v>1172</v>
      </c>
      <c r="C46" s="39" t="s">
        <v>1173</v>
      </c>
      <c r="D46" s="226" t="str">
        <f t="shared" si="0"/>
        <v>11010103001</v>
      </c>
      <c r="E46" s="39" t="s">
        <v>377</v>
      </c>
      <c r="F46" s="47">
        <v>16664114451</v>
      </c>
      <c r="G46" s="47">
        <v>0</v>
      </c>
      <c r="H46" s="47">
        <v>0</v>
      </c>
      <c r="I46" s="47">
        <v>16664114451</v>
      </c>
    </row>
    <row r="47" spans="1:9" x14ac:dyDescent="0.2">
      <c r="A47" s="39" t="s">
        <v>1103</v>
      </c>
      <c r="B47" s="39" t="s">
        <v>1174</v>
      </c>
      <c r="C47" s="39" t="s">
        <v>1175</v>
      </c>
      <c r="D47" s="226" t="str">
        <f t="shared" si="0"/>
        <v>11020105002</v>
      </c>
      <c r="E47" s="39" t="s">
        <v>357</v>
      </c>
      <c r="F47" s="47">
        <v>124144967575</v>
      </c>
      <c r="G47" s="47">
        <v>0</v>
      </c>
      <c r="H47" s="47">
        <v>0</v>
      </c>
      <c r="I47" s="47">
        <v>124144967575</v>
      </c>
    </row>
    <row r="48" spans="1:9" x14ac:dyDescent="0.2">
      <c r="A48" s="39" t="s">
        <v>1150</v>
      </c>
      <c r="B48" s="39" t="s">
        <v>1176</v>
      </c>
      <c r="C48" s="39" t="s">
        <v>1177</v>
      </c>
      <c r="D48" s="226" t="str">
        <f t="shared" si="0"/>
        <v>11020105006</v>
      </c>
      <c r="E48" s="39" t="s">
        <v>358</v>
      </c>
      <c r="F48" s="47">
        <v>0</v>
      </c>
      <c r="G48" s="47">
        <v>22716953.579999998</v>
      </c>
      <c r="H48" s="47">
        <v>156424171792</v>
      </c>
      <c r="I48" s="47">
        <v>156424171792</v>
      </c>
    </row>
    <row r="49" spans="1:9" x14ac:dyDescent="0.2">
      <c r="A49" s="39" t="s">
        <v>1103</v>
      </c>
      <c r="B49" s="39" t="s">
        <v>5038</v>
      </c>
      <c r="C49" s="39" t="s">
        <v>5039</v>
      </c>
      <c r="D49" s="226" t="str">
        <f t="shared" si="0"/>
        <v>11020105010</v>
      </c>
      <c r="E49" s="39" t="s">
        <v>5967</v>
      </c>
      <c r="F49" s="47">
        <v>54060835075</v>
      </c>
      <c r="G49" s="47">
        <v>0</v>
      </c>
      <c r="H49" s="47">
        <v>0</v>
      </c>
      <c r="I49" s="47">
        <v>54060835075</v>
      </c>
    </row>
    <row r="50" spans="1:9" x14ac:dyDescent="0.2">
      <c r="A50" s="39" t="s">
        <v>1150</v>
      </c>
      <c r="B50" s="39" t="s">
        <v>1178</v>
      </c>
      <c r="C50" s="39" t="s">
        <v>1179</v>
      </c>
      <c r="D50" s="226" t="str">
        <f t="shared" si="0"/>
        <v>11020105018</v>
      </c>
      <c r="E50" s="39" t="s">
        <v>378</v>
      </c>
      <c r="F50" s="47">
        <v>0</v>
      </c>
      <c r="G50" s="47">
        <v>44128569.5</v>
      </c>
      <c r="H50" s="47">
        <v>303860062577</v>
      </c>
      <c r="I50" s="47">
        <v>303860062577</v>
      </c>
    </row>
    <row r="51" spans="1:9" x14ac:dyDescent="0.2">
      <c r="A51" s="39" t="s">
        <v>1103</v>
      </c>
      <c r="B51" s="39" t="s">
        <v>1180</v>
      </c>
      <c r="C51" s="39" t="s">
        <v>1181</v>
      </c>
      <c r="D51" s="226" t="str">
        <f t="shared" si="0"/>
        <v>11020105034</v>
      </c>
      <c r="E51" s="39" t="s">
        <v>360</v>
      </c>
      <c r="F51" s="47">
        <v>197028973</v>
      </c>
      <c r="G51" s="47">
        <v>0</v>
      </c>
      <c r="H51" s="47">
        <v>0</v>
      </c>
      <c r="I51" s="47">
        <v>197028973</v>
      </c>
    </row>
    <row r="52" spans="1:9" x14ac:dyDescent="0.2">
      <c r="A52" s="39" t="s">
        <v>1150</v>
      </c>
      <c r="B52" s="39" t="s">
        <v>5040</v>
      </c>
      <c r="C52" s="39" t="s">
        <v>5041</v>
      </c>
      <c r="D52" s="226" t="str">
        <f t="shared" si="0"/>
        <v>11020109002</v>
      </c>
      <c r="E52" s="39" t="s">
        <v>5968</v>
      </c>
      <c r="F52" s="47">
        <v>0</v>
      </c>
      <c r="G52" s="47">
        <v>74000</v>
      </c>
      <c r="H52" s="47">
        <v>509548460</v>
      </c>
      <c r="I52" s="47">
        <v>509548460</v>
      </c>
    </row>
    <row r="53" spans="1:9" x14ac:dyDescent="0.2">
      <c r="A53" s="39" t="s">
        <v>1159</v>
      </c>
      <c r="B53" s="39" t="s">
        <v>5042</v>
      </c>
      <c r="C53" s="39" t="s">
        <v>5043</v>
      </c>
      <c r="D53" s="226" t="str">
        <f t="shared" si="0"/>
        <v>11020109003</v>
      </c>
      <c r="E53" s="39" t="s">
        <v>5969</v>
      </c>
      <c r="F53" s="47">
        <v>0</v>
      </c>
      <c r="G53" s="47">
        <v>3341.63</v>
      </c>
      <c r="H53" s="47">
        <v>26083862</v>
      </c>
      <c r="I53" s="47">
        <v>26083862</v>
      </c>
    </row>
    <row r="54" spans="1:9" x14ac:dyDescent="0.2">
      <c r="A54" s="39" t="s">
        <v>1159</v>
      </c>
      <c r="B54" s="39" t="s">
        <v>1182</v>
      </c>
      <c r="C54" s="39" t="s">
        <v>1183</v>
      </c>
      <c r="D54" s="226" t="str">
        <f t="shared" si="0"/>
        <v>11020109003</v>
      </c>
      <c r="E54" s="39" t="s">
        <v>379</v>
      </c>
      <c r="F54" s="47">
        <v>0</v>
      </c>
      <c r="G54" s="47">
        <v>136499.22</v>
      </c>
      <c r="H54" s="47">
        <v>1065476057</v>
      </c>
      <c r="I54" s="47">
        <v>1065476057</v>
      </c>
    </row>
    <row r="55" spans="1:9" x14ac:dyDescent="0.2">
      <c r="A55" s="39" t="s">
        <v>1150</v>
      </c>
      <c r="B55" s="39" t="s">
        <v>5044</v>
      </c>
      <c r="C55" s="39" t="s">
        <v>5045</v>
      </c>
      <c r="D55" s="226" t="str">
        <f t="shared" si="0"/>
        <v>11020109003</v>
      </c>
      <c r="E55" s="39" t="s">
        <v>5970</v>
      </c>
      <c r="F55" s="47">
        <v>0</v>
      </c>
      <c r="G55" s="47">
        <v>2275</v>
      </c>
      <c r="H55" s="47">
        <v>15665172</v>
      </c>
      <c r="I55" s="47">
        <v>15665172</v>
      </c>
    </row>
    <row r="56" spans="1:9" x14ac:dyDescent="0.2">
      <c r="A56" s="39" t="s">
        <v>1150</v>
      </c>
      <c r="B56" s="39" t="s">
        <v>5046</v>
      </c>
      <c r="C56" s="39" t="s">
        <v>5047</v>
      </c>
      <c r="D56" s="226" t="str">
        <f t="shared" si="0"/>
        <v>11020109003</v>
      </c>
      <c r="E56" s="39" t="s">
        <v>5971</v>
      </c>
      <c r="F56" s="47">
        <v>0</v>
      </c>
      <c r="G56" s="47">
        <v>22000</v>
      </c>
      <c r="H56" s="47">
        <v>151487380</v>
      </c>
      <c r="I56" s="47">
        <v>151487380</v>
      </c>
    </row>
    <row r="57" spans="1:9" x14ac:dyDescent="0.2">
      <c r="A57" s="39" t="s">
        <v>1103</v>
      </c>
      <c r="B57" s="39" t="s">
        <v>1184</v>
      </c>
      <c r="C57" s="39" t="s">
        <v>1185</v>
      </c>
      <c r="D57" s="226" t="str">
        <f t="shared" si="0"/>
        <v>11020109004</v>
      </c>
      <c r="E57" s="39" t="s">
        <v>364</v>
      </c>
      <c r="F57" s="47">
        <v>14865883269</v>
      </c>
      <c r="G57" s="47">
        <v>8348922.3799999999</v>
      </c>
      <c r="H57" s="47">
        <v>57488926236</v>
      </c>
      <c r="I57" s="47">
        <v>72354809505</v>
      </c>
    </row>
    <row r="58" spans="1:9" x14ac:dyDescent="0.2">
      <c r="A58" s="39" t="s">
        <v>1150</v>
      </c>
      <c r="B58" s="39" t="s">
        <v>1186</v>
      </c>
      <c r="C58" s="39" t="s">
        <v>1187</v>
      </c>
      <c r="D58" s="226" t="str">
        <f t="shared" si="0"/>
        <v>11020109004</v>
      </c>
      <c r="E58" s="39" t="s">
        <v>380</v>
      </c>
      <c r="F58" s="47">
        <v>0</v>
      </c>
      <c r="G58" s="47">
        <v>136626.07</v>
      </c>
      <c r="H58" s="47">
        <v>940778427</v>
      </c>
      <c r="I58" s="47">
        <v>940778427</v>
      </c>
    </row>
    <row r="59" spans="1:9" x14ac:dyDescent="0.2">
      <c r="A59" s="39" t="s">
        <v>1103</v>
      </c>
      <c r="B59" s="39" t="s">
        <v>1188</v>
      </c>
      <c r="C59" s="39" t="s">
        <v>1189</v>
      </c>
      <c r="D59" s="226" t="str">
        <f t="shared" si="0"/>
        <v>11020109004</v>
      </c>
      <c r="E59" s="39" t="s">
        <v>380</v>
      </c>
      <c r="F59" s="47">
        <v>4137588554</v>
      </c>
      <c r="G59" s="47">
        <v>0</v>
      </c>
      <c r="H59" s="47">
        <v>0</v>
      </c>
      <c r="I59" s="47">
        <v>4137588554</v>
      </c>
    </row>
    <row r="60" spans="1:9" x14ac:dyDescent="0.2">
      <c r="A60" s="39" t="s">
        <v>1103</v>
      </c>
      <c r="B60" s="39" t="s">
        <v>5048</v>
      </c>
      <c r="C60" s="39" t="s">
        <v>5049</v>
      </c>
      <c r="D60" s="226" t="str">
        <f t="shared" si="0"/>
        <v>11020109004</v>
      </c>
      <c r="E60" s="39" t="s">
        <v>5972</v>
      </c>
      <c r="F60" s="47">
        <v>3762379637</v>
      </c>
      <c r="G60" s="47">
        <v>0</v>
      </c>
      <c r="H60" s="47">
        <v>0</v>
      </c>
      <c r="I60" s="47">
        <v>3762379637</v>
      </c>
    </row>
    <row r="61" spans="1:9" x14ac:dyDescent="0.2">
      <c r="A61" s="39" t="s">
        <v>1150</v>
      </c>
      <c r="B61" s="39" t="s">
        <v>5050</v>
      </c>
      <c r="C61" s="39" t="s">
        <v>5051</v>
      </c>
      <c r="D61" s="226" t="str">
        <f t="shared" si="0"/>
        <v>11020109004</v>
      </c>
      <c r="E61" s="39" t="s">
        <v>5973</v>
      </c>
      <c r="F61" s="47">
        <v>0</v>
      </c>
      <c r="G61" s="47">
        <v>1463501.18</v>
      </c>
      <c r="H61" s="47">
        <v>10077361790</v>
      </c>
      <c r="I61" s="47">
        <v>10077361790</v>
      </c>
    </row>
    <row r="62" spans="1:9" x14ac:dyDescent="0.2">
      <c r="A62" s="39" t="s">
        <v>1150</v>
      </c>
      <c r="B62" s="39" t="s">
        <v>5052</v>
      </c>
      <c r="C62" s="39" t="s">
        <v>5053</v>
      </c>
      <c r="D62" s="226" t="str">
        <f t="shared" si="0"/>
        <v>11020109004</v>
      </c>
      <c r="E62" s="39" t="s">
        <v>4706</v>
      </c>
      <c r="F62" s="47">
        <v>0</v>
      </c>
      <c r="G62" s="47">
        <v>181513.86</v>
      </c>
      <c r="H62" s="47">
        <v>1249866322</v>
      </c>
      <c r="I62" s="47">
        <v>1249866322</v>
      </c>
    </row>
    <row r="63" spans="1:9" x14ac:dyDescent="0.2">
      <c r="A63" s="39" t="s">
        <v>1150</v>
      </c>
      <c r="B63" s="39" t="s">
        <v>5054</v>
      </c>
      <c r="C63" s="39" t="s">
        <v>5055</v>
      </c>
      <c r="D63" s="226" t="str">
        <f t="shared" si="0"/>
        <v>11020109004</v>
      </c>
      <c r="E63" s="39" t="s">
        <v>4160</v>
      </c>
      <c r="F63" s="47">
        <v>0</v>
      </c>
      <c r="G63" s="47">
        <v>82210.990000000005</v>
      </c>
      <c r="H63" s="47">
        <v>566087613</v>
      </c>
      <c r="I63" s="47">
        <v>566087613</v>
      </c>
    </row>
    <row r="64" spans="1:9" x14ac:dyDescent="0.2">
      <c r="A64" s="39" t="s">
        <v>1103</v>
      </c>
      <c r="B64" s="39" t="s">
        <v>1190</v>
      </c>
      <c r="C64" s="39" t="s">
        <v>1191</v>
      </c>
      <c r="D64" s="226" t="str">
        <f t="shared" si="0"/>
        <v>11020109004</v>
      </c>
      <c r="E64" s="39" t="s">
        <v>381</v>
      </c>
      <c r="F64" s="47">
        <v>25000000</v>
      </c>
      <c r="G64" s="47">
        <v>0</v>
      </c>
      <c r="H64" s="47">
        <v>0</v>
      </c>
      <c r="I64" s="47">
        <v>25000000</v>
      </c>
    </row>
    <row r="65" spans="1:9" x14ac:dyDescent="0.2">
      <c r="A65" s="39" t="s">
        <v>1103</v>
      </c>
      <c r="B65" s="39" t="s">
        <v>1192</v>
      </c>
      <c r="C65" s="39" t="s">
        <v>1193</v>
      </c>
      <c r="D65" s="226" t="str">
        <f t="shared" si="0"/>
        <v>11020109004</v>
      </c>
      <c r="E65" s="39" t="s">
        <v>382</v>
      </c>
      <c r="F65" s="47">
        <v>4296215817</v>
      </c>
      <c r="G65" s="47">
        <v>0</v>
      </c>
      <c r="H65" s="47">
        <v>0</v>
      </c>
      <c r="I65" s="47">
        <v>4296215817</v>
      </c>
    </row>
    <row r="66" spans="1:9" x14ac:dyDescent="0.2">
      <c r="A66" s="39" t="s">
        <v>1150</v>
      </c>
      <c r="B66" s="39" t="s">
        <v>5056</v>
      </c>
      <c r="C66" s="39" t="s">
        <v>5057</v>
      </c>
      <c r="D66" s="226" t="str">
        <f t="shared" si="0"/>
        <v>11020109004</v>
      </c>
      <c r="E66" s="39" t="s">
        <v>5974</v>
      </c>
      <c r="F66" s="47">
        <v>0</v>
      </c>
      <c r="G66" s="47">
        <v>507023.19</v>
      </c>
      <c r="H66" s="47">
        <v>3491255211</v>
      </c>
      <c r="I66" s="47">
        <v>3491255211</v>
      </c>
    </row>
    <row r="67" spans="1:9" x14ac:dyDescent="0.2">
      <c r="A67" s="39" t="s">
        <v>1103</v>
      </c>
      <c r="B67" s="39" t="s">
        <v>5058</v>
      </c>
      <c r="C67" s="39" t="s">
        <v>5059</v>
      </c>
      <c r="D67" s="226" t="str">
        <f t="shared" ref="D67:D130" si="1">CONCATENATE(MID(C67,1,2),"0",MID(C67,4,5),"0",MID(C67,9,2))</f>
        <v>11020109004</v>
      </c>
      <c r="E67" s="39" t="s">
        <v>5974</v>
      </c>
      <c r="F67" s="47">
        <v>15000000</v>
      </c>
      <c r="G67" s="47">
        <v>0</v>
      </c>
      <c r="H67" s="47">
        <v>0</v>
      </c>
      <c r="I67" s="47">
        <v>15000000</v>
      </c>
    </row>
    <row r="68" spans="1:9" x14ac:dyDescent="0.2">
      <c r="A68" s="39" t="s">
        <v>1103</v>
      </c>
      <c r="B68" s="39" t="s">
        <v>5060</v>
      </c>
      <c r="C68" s="39" t="s">
        <v>5061</v>
      </c>
      <c r="D68" s="226" t="str">
        <f t="shared" si="1"/>
        <v>11020109004</v>
      </c>
      <c r="E68" s="39" t="s">
        <v>5975</v>
      </c>
      <c r="F68" s="47">
        <v>22434633</v>
      </c>
      <c r="G68" s="47">
        <v>0</v>
      </c>
      <c r="H68" s="47">
        <v>0</v>
      </c>
      <c r="I68" s="47">
        <v>22434633</v>
      </c>
    </row>
    <row r="69" spans="1:9" x14ac:dyDescent="0.2">
      <c r="A69" s="39" t="s">
        <v>1150</v>
      </c>
      <c r="B69" s="39" t="s">
        <v>5062</v>
      </c>
      <c r="C69" s="39" t="s">
        <v>5063</v>
      </c>
      <c r="D69" s="226" t="str">
        <f t="shared" si="1"/>
        <v>11020109004</v>
      </c>
      <c r="E69" s="39" t="s">
        <v>5976</v>
      </c>
      <c r="F69" s="47">
        <v>0</v>
      </c>
      <c r="G69" s="47">
        <v>1168956.25</v>
      </c>
      <c r="H69" s="47">
        <v>8049187257</v>
      </c>
      <c r="I69" s="47">
        <v>8049187257</v>
      </c>
    </row>
    <row r="70" spans="1:9" x14ac:dyDescent="0.2">
      <c r="A70" s="39" t="s">
        <v>1150</v>
      </c>
      <c r="B70" s="39" t="s">
        <v>5064</v>
      </c>
      <c r="C70" s="39" t="s">
        <v>5065</v>
      </c>
      <c r="D70" s="226" t="str">
        <f t="shared" si="1"/>
        <v>11020109004</v>
      </c>
      <c r="E70" s="39" t="s">
        <v>5977</v>
      </c>
      <c r="F70" s="47">
        <v>0</v>
      </c>
      <c r="G70" s="47">
        <v>2500</v>
      </c>
      <c r="H70" s="47">
        <v>17214475</v>
      </c>
      <c r="I70" s="47">
        <v>17214475</v>
      </c>
    </row>
    <row r="71" spans="1:9" x14ac:dyDescent="0.2">
      <c r="A71" s="39" t="s">
        <v>1103</v>
      </c>
      <c r="B71" s="39" t="s">
        <v>5066</v>
      </c>
      <c r="C71" s="39" t="s">
        <v>5067</v>
      </c>
      <c r="D71" s="226" t="str">
        <f t="shared" si="1"/>
        <v>11020109004</v>
      </c>
      <c r="E71" s="39" t="s">
        <v>5977</v>
      </c>
      <c r="F71" s="47">
        <v>175260000</v>
      </c>
      <c r="G71" s="47">
        <v>0</v>
      </c>
      <c r="H71" s="47">
        <v>0</v>
      </c>
      <c r="I71" s="47">
        <v>175260000</v>
      </c>
    </row>
    <row r="72" spans="1:9" x14ac:dyDescent="0.2">
      <c r="A72" s="39" t="s">
        <v>1150</v>
      </c>
      <c r="B72" s="39" t="s">
        <v>5068</v>
      </c>
      <c r="C72" s="39" t="s">
        <v>5069</v>
      </c>
      <c r="D72" s="226" t="str">
        <f t="shared" si="1"/>
        <v>11020109004</v>
      </c>
      <c r="E72" s="39" t="s">
        <v>5978</v>
      </c>
      <c r="F72" s="47">
        <v>0</v>
      </c>
      <c r="G72" s="47">
        <v>44854.27</v>
      </c>
      <c r="H72" s="47">
        <v>308857084</v>
      </c>
      <c r="I72" s="47">
        <v>308857084</v>
      </c>
    </row>
    <row r="73" spans="1:9" x14ac:dyDescent="0.2">
      <c r="A73" s="39" t="s">
        <v>1103</v>
      </c>
      <c r="B73" s="39" t="s">
        <v>5070</v>
      </c>
      <c r="C73" s="39" t="s">
        <v>5071</v>
      </c>
      <c r="D73" s="226" t="str">
        <f t="shared" si="1"/>
        <v>11020109004</v>
      </c>
      <c r="E73" s="39" t="s">
        <v>5978</v>
      </c>
      <c r="F73" s="47">
        <v>28874926</v>
      </c>
      <c r="G73" s="47">
        <v>0</v>
      </c>
      <c r="H73" s="47">
        <v>0</v>
      </c>
      <c r="I73" s="47">
        <v>28874926</v>
      </c>
    </row>
    <row r="74" spans="1:9" x14ac:dyDescent="0.2">
      <c r="A74" s="39" t="s">
        <v>1103</v>
      </c>
      <c r="B74" s="39" t="s">
        <v>1194</v>
      </c>
      <c r="C74" s="39" t="s">
        <v>1195</v>
      </c>
      <c r="D74" s="226" t="str">
        <f t="shared" si="1"/>
        <v>11020109004</v>
      </c>
      <c r="E74" s="39" t="s">
        <v>383</v>
      </c>
      <c r="F74" s="47">
        <v>634558533</v>
      </c>
      <c r="G74" s="47">
        <v>0</v>
      </c>
      <c r="H74" s="47">
        <v>0</v>
      </c>
      <c r="I74" s="47">
        <v>634558533</v>
      </c>
    </row>
    <row r="75" spans="1:9" x14ac:dyDescent="0.2">
      <c r="A75" s="39" t="s">
        <v>1103</v>
      </c>
      <c r="B75" s="39" t="s">
        <v>5072</v>
      </c>
      <c r="C75" s="39" t="s">
        <v>5073</v>
      </c>
      <c r="D75" s="226" t="str">
        <f t="shared" si="1"/>
        <v>11020109004</v>
      </c>
      <c r="E75" s="39" t="s">
        <v>5979</v>
      </c>
      <c r="F75" s="47">
        <v>65752666</v>
      </c>
      <c r="G75" s="47">
        <v>0</v>
      </c>
      <c r="H75" s="47">
        <v>0</v>
      </c>
      <c r="I75" s="47">
        <v>65752666</v>
      </c>
    </row>
    <row r="76" spans="1:9" x14ac:dyDescent="0.2">
      <c r="A76" s="39" t="s">
        <v>1150</v>
      </c>
      <c r="B76" s="39" t="s">
        <v>5074</v>
      </c>
      <c r="C76" s="39" t="s">
        <v>5075</v>
      </c>
      <c r="D76" s="226" t="str">
        <f t="shared" si="1"/>
        <v>11020109004</v>
      </c>
      <c r="E76" s="39" t="s">
        <v>5980</v>
      </c>
      <c r="F76" s="47">
        <v>0</v>
      </c>
      <c r="G76" s="47">
        <v>1395</v>
      </c>
      <c r="H76" s="47">
        <v>9605677</v>
      </c>
      <c r="I76" s="47">
        <v>9605677</v>
      </c>
    </row>
    <row r="77" spans="1:9" x14ac:dyDescent="0.2">
      <c r="A77" s="39" t="s">
        <v>1150</v>
      </c>
      <c r="B77" s="39" t="s">
        <v>5076</v>
      </c>
      <c r="C77" s="39" t="s">
        <v>5077</v>
      </c>
      <c r="D77" s="226" t="str">
        <f t="shared" si="1"/>
        <v>11020109004</v>
      </c>
      <c r="E77" s="39" t="s">
        <v>5981</v>
      </c>
      <c r="F77" s="47">
        <v>0</v>
      </c>
      <c r="G77" s="47">
        <v>1646.86</v>
      </c>
      <c r="H77" s="47">
        <v>11339932</v>
      </c>
      <c r="I77" s="47">
        <v>11339932</v>
      </c>
    </row>
    <row r="78" spans="1:9" x14ac:dyDescent="0.2">
      <c r="A78" s="39" t="s">
        <v>1103</v>
      </c>
      <c r="B78" s="39" t="s">
        <v>5078</v>
      </c>
      <c r="C78" s="39" t="s">
        <v>5079</v>
      </c>
      <c r="D78" s="226" t="str">
        <f t="shared" si="1"/>
        <v>11020109004</v>
      </c>
      <c r="E78" s="39" t="s">
        <v>5981</v>
      </c>
      <c r="F78" s="47">
        <v>5000000</v>
      </c>
      <c r="G78" s="47">
        <v>0</v>
      </c>
      <c r="H78" s="47">
        <v>0</v>
      </c>
      <c r="I78" s="47">
        <v>5000000</v>
      </c>
    </row>
    <row r="79" spans="1:9" x14ac:dyDescent="0.2">
      <c r="A79" s="39" t="s">
        <v>1103</v>
      </c>
      <c r="B79" s="39" t="s">
        <v>1196</v>
      </c>
      <c r="C79" s="39" t="s">
        <v>1197</v>
      </c>
      <c r="D79" s="226" t="str">
        <f t="shared" si="1"/>
        <v>11020109004</v>
      </c>
      <c r="E79" s="39" t="s">
        <v>384</v>
      </c>
      <c r="F79" s="47">
        <v>274973208</v>
      </c>
      <c r="G79" s="47">
        <v>0</v>
      </c>
      <c r="H79" s="47">
        <v>0</v>
      </c>
      <c r="I79" s="47">
        <v>274973208</v>
      </c>
    </row>
    <row r="80" spans="1:9" x14ac:dyDescent="0.2">
      <c r="A80" s="39" t="s">
        <v>1150</v>
      </c>
      <c r="B80" s="39" t="s">
        <v>5080</v>
      </c>
      <c r="C80" s="39" t="s">
        <v>5081</v>
      </c>
      <c r="D80" s="226" t="str">
        <f t="shared" si="1"/>
        <v>11020109004</v>
      </c>
      <c r="E80" s="39" t="s">
        <v>385</v>
      </c>
      <c r="F80" s="47">
        <v>0</v>
      </c>
      <c r="G80" s="47">
        <v>1899386.79</v>
      </c>
      <c r="H80" s="47">
        <v>13078778565</v>
      </c>
      <c r="I80" s="47">
        <v>13078778565</v>
      </c>
    </row>
    <row r="81" spans="1:9" x14ac:dyDescent="0.2">
      <c r="A81" s="39" t="s">
        <v>1150</v>
      </c>
      <c r="B81" s="39" t="s">
        <v>5082</v>
      </c>
      <c r="C81" s="39" t="s">
        <v>5083</v>
      </c>
      <c r="D81" s="226" t="str">
        <f t="shared" si="1"/>
        <v>11020109004</v>
      </c>
      <c r="E81" s="39" t="s">
        <v>5982</v>
      </c>
      <c r="F81" s="47">
        <v>0</v>
      </c>
      <c r="G81" s="47">
        <v>10000</v>
      </c>
      <c r="H81" s="47">
        <v>68857900</v>
      </c>
      <c r="I81" s="47">
        <v>68857900</v>
      </c>
    </row>
    <row r="82" spans="1:9" x14ac:dyDescent="0.2">
      <c r="A82" s="39" t="s">
        <v>1103</v>
      </c>
      <c r="B82" s="39" t="s">
        <v>5084</v>
      </c>
      <c r="C82" s="39" t="s">
        <v>5085</v>
      </c>
      <c r="D82" s="226" t="str">
        <f t="shared" si="1"/>
        <v>11020109004</v>
      </c>
      <c r="E82" s="39" t="s">
        <v>5982</v>
      </c>
      <c r="F82" s="47">
        <v>15000000</v>
      </c>
      <c r="G82" s="47">
        <v>0</v>
      </c>
      <c r="H82" s="47">
        <v>0</v>
      </c>
      <c r="I82" s="47">
        <v>15000000</v>
      </c>
    </row>
    <row r="83" spans="1:9" x14ac:dyDescent="0.2">
      <c r="A83" s="39" t="s">
        <v>1150</v>
      </c>
      <c r="B83" s="39" t="s">
        <v>5086</v>
      </c>
      <c r="C83" s="39" t="s">
        <v>5087</v>
      </c>
      <c r="D83" s="226" t="str">
        <f t="shared" si="1"/>
        <v>11020109004</v>
      </c>
      <c r="E83" s="39" t="s">
        <v>5983</v>
      </c>
      <c r="F83" s="47">
        <v>0</v>
      </c>
      <c r="G83" s="47">
        <v>191.76</v>
      </c>
      <c r="H83" s="47">
        <v>1320419</v>
      </c>
      <c r="I83" s="47">
        <v>1320419</v>
      </c>
    </row>
    <row r="84" spans="1:9" x14ac:dyDescent="0.2">
      <c r="A84" s="39" t="s">
        <v>1103</v>
      </c>
      <c r="B84" s="39" t="s">
        <v>5088</v>
      </c>
      <c r="C84" s="39" t="s">
        <v>5089</v>
      </c>
      <c r="D84" s="226" t="str">
        <f t="shared" si="1"/>
        <v>11020109004</v>
      </c>
      <c r="E84" s="39" t="s">
        <v>5983</v>
      </c>
      <c r="F84" s="47">
        <v>685492</v>
      </c>
      <c r="G84" s="47">
        <v>0</v>
      </c>
      <c r="H84" s="47">
        <v>0</v>
      </c>
      <c r="I84" s="47">
        <v>685492</v>
      </c>
    </row>
    <row r="85" spans="1:9" x14ac:dyDescent="0.2">
      <c r="A85" s="39" t="s">
        <v>1150</v>
      </c>
      <c r="B85" s="39" t="s">
        <v>5090</v>
      </c>
      <c r="C85" s="39" t="s">
        <v>5091</v>
      </c>
      <c r="D85" s="226" t="str">
        <f t="shared" si="1"/>
        <v>11020109004</v>
      </c>
      <c r="E85" s="39" t="s">
        <v>386</v>
      </c>
      <c r="F85" s="47">
        <v>0</v>
      </c>
      <c r="G85" s="47">
        <v>10000</v>
      </c>
      <c r="H85" s="47">
        <v>68857900</v>
      </c>
      <c r="I85" s="47">
        <v>68857900</v>
      </c>
    </row>
    <row r="86" spans="1:9" x14ac:dyDescent="0.2">
      <c r="A86" s="39" t="s">
        <v>1103</v>
      </c>
      <c r="B86" s="39" t="s">
        <v>4162</v>
      </c>
      <c r="C86" s="39" t="s">
        <v>4163</v>
      </c>
      <c r="D86" s="226" t="str">
        <f t="shared" si="1"/>
        <v>11020109004</v>
      </c>
      <c r="E86" s="39" t="s">
        <v>386</v>
      </c>
      <c r="F86" s="47">
        <v>293832136</v>
      </c>
      <c r="G86" s="47">
        <v>0</v>
      </c>
      <c r="H86" s="47">
        <v>0</v>
      </c>
      <c r="I86" s="47">
        <v>293832136</v>
      </c>
    </row>
    <row r="87" spans="1:9" x14ac:dyDescent="0.2">
      <c r="A87" s="39" t="s">
        <v>1150</v>
      </c>
      <c r="B87" s="39" t="s">
        <v>5092</v>
      </c>
      <c r="C87" s="39" t="s">
        <v>5093</v>
      </c>
      <c r="D87" s="226" t="str">
        <f t="shared" si="1"/>
        <v>11020109004</v>
      </c>
      <c r="E87" s="39" t="s">
        <v>5984</v>
      </c>
      <c r="F87" s="47">
        <v>0</v>
      </c>
      <c r="G87" s="47">
        <v>10425.83</v>
      </c>
      <c r="H87" s="47">
        <v>71790076</v>
      </c>
      <c r="I87" s="47">
        <v>71790076</v>
      </c>
    </row>
    <row r="88" spans="1:9" x14ac:dyDescent="0.2">
      <c r="A88" s="39" t="s">
        <v>1103</v>
      </c>
      <c r="B88" s="39" t="s">
        <v>5094</v>
      </c>
      <c r="C88" s="39" t="s">
        <v>5095</v>
      </c>
      <c r="D88" s="226" t="str">
        <f t="shared" si="1"/>
        <v>11020109004</v>
      </c>
      <c r="E88" s="39" t="s">
        <v>5984</v>
      </c>
      <c r="F88" s="47">
        <v>11538907</v>
      </c>
      <c r="G88" s="47">
        <v>0</v>
      </c>
      <c r="H88" s="47">
        <v>0</v>
      </c>
      <c r="I88" s="47">
        <v>11538907</v>
      </c>
    </row>
    <row r="89" spans="1:9" x14ac:dyDescent="0.2">
      <c r="A89" s="39" t="s">
        <v>1150</v>
      </c>
      <c r="B89" s="39" t="s">
        <v>5096</v>
      </c>
      <c r="C89" s="39" t="s">
        <v>5097</v>
      </c>
      <c r="D89" s="226" t="str">
        <f t="shared" si="1"/>
        <v>11020109004</v>
      </c>
      <c r="E89" s="39" t="s">
        <v>5985</v>
      </c>
      <c r="F89" s="47">
        <v>0</v>
      </c>
      <c r="G89" s="47">
        <v>57207.18</v>
      </c>
      <c r="H89" s="47">
        <v>393916628</v>
      </c>
      <c r="I89" s="47">
        <v>393916628</v>
      </c>
    </row>
    <row r="90" spans="1:9" x14ac:dyDescent="0.2">
      <c r="A90" s="39" t="s">
        <v>1150</v>
      </c>
      <c r="B90" s="39" t="s">
        <v>5098</v>
      </c>
      <c r="C90" s="39" t="s">
        <v>5099</v>
      </c>
      <c r="D90" s="226" t="str">
        <f t="shared" si="1"/>
        <v>11020109004</v>
      </c>
      <c r="E90" s="39" t="s">
        <v>5986</v>
      </c>
      <c r="F90" s="47">
        <v>0</v>
      </c>
      <c r="G90" s="47">
        <v>14231.62</v>
      </c>
      <c r="H90" s="47">
        <v>97995947</v>
      </c>
      <c r="I90" s="47">
        <v>97995947</v>
      </c>
    </row>
    <row r="91" spans="1:9" x14ac:dyDescent="0.2">
      <c r="A91" s="39" t="s">
        <v>1103</v>
      </c>
      <c r="B91" s="39" t="s">
        <v>5100</v>
      </c>
      <c r="C91" s="39" t="s">
        <v>5101</v>
      </c>
      <c r="D91" s="226" t="str">
        <f t="shared" si="1"/>
        <v>11020109004</v>
      </c>
      <c r="E91" s="39" t="s">
        <v>5986</v>
      </c>
      <c r="F91" s="47">
        <v>121889449</v>
      </c>
      <c r="G91" s="47">
        <v>0</v>
      </c>
      <c r="H91" s="47">
        <v>0</v>
      </c>
      <c r="I91" s="47">
        <v>121889449</v>
      </c>
    </row>
    <row r="92" spans="1:9" x14ac:dyDescent="0.2">
      <c r="A92" s="39" t="s">
        <v>1150</v>
      </c>
      <c r="B92" s="39" t="s">
        <v>5102</v>
      </c>
      <c r="C92" s="39" t="s">
        <v>5103</v>
      </c>
      <c r="D92" s="226" t="str">
        <f t="shared" si="1"/>
        <v>11020109004</v>
      </c>
      <c r="E92" s="39" t="s">
        <v>5987</v>
      </c>
      <c r="F92" s="47">
        <v>0</v>
      </c>
      <c r="G92" s="47">
        <v>3237.31</v>
      </c>
      <c r="H92" s="47">
        <v>22291437</v>
      </c>
      <c r="I92" s="47">
        <v>22291437</v>
      </c>
    </row>
    <row r="93" spans="1:9" x14ac:dyDescent="0.2">
      <c r="A93" s="39" t="s">
        <v>1103</v>
      </c>
      <c r="B93" s="39" t="s">
        <v>5104</v>
      </c>
      <c r="C93" s="39" t="s">
        <v>5105</v>
      </c>
      <c r="D93" s="226" t="str">
        <f t="shared" si="1"/>
        <v>11020109004</v>
      </c>
      <c r="E93" s="39" t="s">
        <v>5987</v>
      </c>
      <c r="F93" s="47">
        <v>956375457</v>
      </c>
      <c r="G93" s="47">
        <v>0</v>
      </c>
      <c r="H93" s="47">
        <v>0</v>
      </c>
      <c r="I93" s="47">
        <v>956375457</v>
      </c>
    </row>
    <row r="94" spans="1:9" x14ac:dyDescent="0.2">
      <c r="A94" s="39" t="s">
        <v>1150</v>
      </c>
      <c r="B94" s="39" t="s">
        <v>5106</v>
      </c>
      <c r="C94" s="39" t="s">
        <v>5107</v>
      </c>
      <c r="D94" s="226" t="str">
        <f t="shared" si="1"/>
        <v>11020109004</v>
      </c>
      <c r="E94" s="39" t="s">
        <v>4698</v>
      </c>
      <c r="F94" s="47">
        <v>0</v>
      </c>
      <c r="G94" s="47">
        <v>2644614.36</v>
      </c>
      <c r="H94" s="47">
        <v>18210259114</v>
      </c>
      <c r="I94" s="47">
        <v>18210259114</v>
      </c>
    </row>
    <row r="95" spans="1:9" x14ac:dyDescent="0.2">
      <c r="A95" s="39" t="s">
        <v>1150</v>
      </c>
      <c r="B95" s="39" t="s">
        <v>5108</v>
      </c>
      <c r="C95" s="39" t="s">
        <v>5109</v>
      </c>
      <c r="D95" s="226" t="str">
        <f t="shared" si="1"/>
        <v>11020109004</v>
      </c>
      <c r="E95" s="39" t="s">
        <v>4709</v>
      </c>
      <c r="F95" s="47">
        <v>0</v>
      </c>
      <c r="G95" s="47">
        <v>109399.86</v>
      </c>
      <c r="H95" s="47">
        <v>753304462</v>
      </c>
      <c r="I95" s="47">
        <v>753304462</v>
      </c>
    </row>
    <row r="96" spans="1:9" x14ac:dyDescent="0.2">
      <c r="A96" s="39" t="s">
        <v>1103</v>
      </c>
      <c r="B96" s="39" t="s">
        <v>5110</v>
      </c>
      <c r="C96" s="39" t="s">
        <v>5111</v>
      </c>
      <c r="D96" s="226" t="str">
        <f t="shared" si="1"/>
        <v>11020109004</v>
      </c>
      <c r="E96" s="39" t="s">
        <v>5988</v>
      </c>
      <c r="F96" s="47">
        <v>15000000</v>
      </c>
      <c r="G96" s="47">
        <v>0</v>
      </c>
      <c r="H96" s="47">
        <v>0</v>
      </c>
      <c r="I96" s="47">
        <v>15000000</v>
      </c>
    </row>
    <row r="97" spans="1:9" x14ac:dyDescent="0.2">
      <c r="A97" s="39" t="s">
        <v>1103</v>
      </c>
      <c r="B97" s="39" t="s">
        <v>5112</v>
      </c>
      <c r="C97" s="39" t="s">
        <v>5113</v>
      </c>
      <c r="D97" s="226" t="str">
        <f t="shared" si="1"/>
        <v>11020109004</v>
      </c>
      <c r="E97" s="39" t="s">
        <v>5989</v>
      </c>
      <c r="F97" s="47">
        <v>8523854</v>
      </c>
      <c r="G97" s="47">
        <v>0</v>
      </c>
      <c r="H97" s="47">
        <v>0</v>
      </c>
      <c r="I97" s="47">
        <v>8523854</v>
      </c>
    </row>
    <row r="98" spans="1:9" x14ac:dyDescent="0.2">
      <c r="A98" s="39" t="s">
        <v>1103</v>
      </c>
      <c r="B98" s="39" t="s">
        <v>1198</v>
      </c>
      <c r="C98" s="39" t="s">
        <v>1199</v>
      </c>
      <c r="D98" s="226" t="str">
        <f t="shared" si="1"/>
        <v>11020111004</v>
      </c>
      <c r="E98" s="39" t="s">
        <v>387</v>
      </c>
      <c r="F98" s="47">
        <v>22722127555</v>
      </c>
      <c r="G98" s="47">
        <v>0</v>
      </c>
      <c r="H98" s="47">
        <v>0</v>
      </c>
      <c r="I98" s="47">
        <v>22722127555</v>
      </c>
    </row>
    <row r="99" spans="1:9" x14ac:dyDescent="0.2">
      <c r="A99" s="39" t="s">
        <v>1103</v>
      </c>
      <c r="B99" s="39" t="s">
        <v>5114</v>
      </c>
      <c r="C99" s="39" t="s">
        <v>5115</v>
      </c>
      <c r="D99" s="226" t="str">
        <f t="shared" si="1"/>
        <v>11020113028</v>
      </c>
      <c r="E99" s="39" t="s">
        <v>5990</v>
      </c>
      <c r="F99" s="47">
        <v>47827188</v>
      </c>
      <c r="G99" s="47">
        <v>0</v>
      </c>
      <c r="H99" s="47">
        <v>0</v>
      </c>
      <c r="I99" s="47">
        <v>47827188</v>
      </c>
    </row>
    <row r="100" spans="1:9" x14ac:dyDescent="0.2">
      <c r="A100" s="39" t="s">
        <v>1103</v>
      </c>
      <c r="B100" s="39" t="s">
        <v>1200</v>
      </c>
      <c r="C100" s="39" t="s">
        <v>1201</v>
      </c>
      <c r="D100" s="226" t="str">
        <f t="shared" si="1"/>
        <v>11020113028</v>
      </c>
      <c r="E100" s="39" t="s">
        <v>388</v>
      </c>
      <c r="F100" s="47">
        <v>4660612</v>
      </c>
      <c r="G100" s="47">
        <v>0</v>
      </c>
      <c r="H100" s="47">
        <v>0</v>
      </c>
      <c r="I100" s="47">
        <v>4660612</v>
      </c>
    </row>
    <row r="101" spans="1:9" x14ac:dyDescent="0.2">
      <c r="A101" s="39" t="s">
        <v>1103</v>
      </c>
      <c r="B101" s="39" t="s">
        <v>5116</v>
      </c>
      <c r="C101" s="39" t="s">
        <v>5117</v>
      </c>
      <c r="D101" s="226" t="str">
        <f t="shared" si="1"/>
        <v>11020113028</v>
      </c>
      <c r="E101" s="39" t="s">
        <v>5991</v>
      </c>
      <c r="F101" s="47">
        <v>2218208</v>
      </c>
      <c r="G101" s="47">
        <v>0</v>
      </c>
      <c r="H101" s="47">
        <v>0</v>
      </c>
      <c r="I101" s="47">
        <v>2218208</v>
      </c>
    </row>
    <row r="102" spans="1:9" x14ac:dyDescent="0.2">
      <c r="A102" s="39" t="s">
        <v>1103</v>
      </c>
      <c r="B102" s="39" t="s">
        <v>1202</v>
      </c>
      <c r="C102" s="39" t="s">
        <v>1203</v>
      </c>
      <c r="D102" s="226" t="str">
        <f t="shared" si="1"/>
        <v>11020113028</v>
      </c>
      <c r="E102" s="39" t="s">
        <v>5992</v>
      </c>
      <c r="F102" s="47">
        <v>5892984655</v>
      </c>
      <c r="G102" s="47">
        <v>0</v>
      </c>
      <c r="H102" s="47">
        <v>0</v>
      </c>
      <c r="I102" s="47">
        <v>5892984655</v>
      </c>
    </row>
    <row r="103" spans="1:9" x14ac:dyDescent="0.2">
      <c r="A103" s="39" t="s">
        <v>1103</v>
      </c>
      <c r="B103" s="39" t="s">
        <v>4710</v>
      </c>
      <c r="C103" s="39" t="s">
        <v>4711</v>
      </c>
      <c r="D103" s="226" t="str">
        <f t="shared" si="1"/>
        <v>11020113028</v>
      </c>
      <c r="E103" s="39" t="s">
        <v>4712</v>
      </c>
      <c r="F103" s="47">
        <v>135399</v>
      </c>
      <c r="G103" s="47">
        <v>0</v>
      </c>
      <c r="H103" s="47">
        <v>0</v>
      </c>
      <c r="I103" s="47">
        <v>135399</v>
      </c>
    </row>
    <row r="104" spans="1:9" x14ac:dyDescent="0.2">
      <c r="A104" s="39" t="s">
        <v>1103</v>
      </c>
      <c r="B104" s="39" t="s">
        <v>1204</v>
      </c>
      <c r="C104" s="39" t="s">
        <v>1205</v>
      </c>
      <c r="D104" s="226" t="str">
        <f t="shared" si="1"/>
        <v>11020113028</v>
      </c>
      <c r="E104" s="39" t="s">
        <v>389</v>
      </c>
      <c r="F104" s="47">
        <v>913580808</v>
      </c>
      <c r="G104" s="47">
        <v>0</v>
      </c>
      <c r="H104" s="47">
        <v>0</v>
      </c>
      <c r="I104" s="47">
        <v>913580808</v>
      </c>
    </row>
    <row r="105" spans="1:9" x14ac:dyDescent="0.2">
      <c r="A105" s="39" t="s">
        <v>1103</v>
      </c>
      <c r="B105" s="39" t="s">
        <v>5118</v>
      </c>
      <c r="C105" s="39" t="s">
        <v>5119</v>
      </c>
      <c r="D105" s="226" t="str">
        <f t="shared" si="1"/>
        <v>11020113028</v>
      </c>
      <c r="E105" s="39" t="s">
        <v>5993</v>
      </c>
      <c r="F105" s="47">
        <v>2397953507</v>
      </c>
      <c r="G105" s="47">
        <v>0</v>
      </c>
      <c r="H105" s="47">
        <v>0</v>
      </c>
      <c r="I105" s="47">
        <v>2397953507</v>
      </c>
    </row>
    <row r="106" spans="1:9" x14ac:dyDescent="0.2">
      <c r="A106" s="39" t="s">
        <v>1103</v>
      </c>
      <c r="B106" s="39" t="s">
        <v>1206</v>
      </c>
      <c r="C106" s="39" t="s">
        <v>1207</v>
      </c>
      <c r="D106" s="226" t="str">
        <f t="shared" si="1"/>
        <v>11020113028</v>
      </c>
      <c r="E106" s="39" t="s">
        <v>390</v>
      </c>
      <c r="F106" s="47">
        <v>1172285416</v>
      </c>
      <c r="G106" s="47">
        <v>0</v>
      </c>
      <c r="H106" s="47">
        <v>0</v>
      </c>
      <c r="I106" s="47">
        <v>1172285416</v>
      </c>
    </row>
    <row r="107" spans="1:9" x14ac:dyDescent="0.2">
      <c r="A107" s="39" t="s">
        <v>1103</v>
      </c>
      <c r="B107" s="39" t="s">
        <v>5120</v>
      </c>
      <c r="C107" s="39" t="s">
        <v>5121</v>
      </c>
      <c r="D107" s="226" t="str">
        <f t="shared" si="1"/>
        <v>11020113028</v>
      </c>
      <c r="E107" s="39" t="s">
        <v>5994</v>
      </c>
      <c r="F107" s="47">
        <v>1881695942</v>
      </c>
      <c r="G107" s="47">
        <v>0</v>
      </c>
      <c r="H107" s="47">
        <v>0</v>
      </c>
      <c r="I107" s="47">
        <v>1881695942</v>
      </c>
    </row>
    <row r="108" spans="1:9" x14ac:dyDescent="0.2">
      <c r="A108" s="39" t="s">
        <v>1103</v>
      </c>
      <c r="B108" s="39" t="s">
        <v>5122</v>
      </c>
      <c r="C108" s="39" t="s">
        <v>5123</v>
      </c>
      <c r="D108" s="226" t="str">
        <f t="shared" si="1"/>
        <v>11020113028</v>
      </c>
      <c r="E108" s="39" t="s">
        <v>5995</v>
      </c>
      <c r="F108" s="47">
        <v>2567334323</v>
      </c>
      <c r="G108" s="47">
        <v>0</v>
      </c>
      <c r="H108" s="47">
        <v>0</v>
      </c>
      <c r="I108" s="47">
        <v>2567334323</v>
      </c>
    </row>
    <row r="109" spans="1:9" x14ac:dyDescent="0.2">
      <c r="A109" s="39" t="s">
        <v>1103</v>
      </c>
      <c r="B109" s="39" t="s">
        <v>1208</v>
      </c>
      <c r="C109" s="39" t="s">
        <v>1209</v>
      </c>
      <c r="D109" s="226" t="str">
        <f t="shared" si="1"/>
        <v>11020113028</v>
      </c>
      <c r="E109" s="39" t="s">
        <v>391</v>
      </c>
      <c r="F109" s="47">
        <v>250102771</v>
      </c>
      <c r="G109" s="47">
        <v>0</v>
      </c>
      <c r="H109" s="47">
        <v>0</v>
      </c>
      <c r="I109" s="47">
        <v>250102771</v>
      </c>
    </row>
    <row r="110" spans="1:9" x14ac:dyDescent="0.2">
      <c r="A110" s="39" t="s">
        <v>1150</v>
      </c>
      <c r="B110" s="39" t="s">
        <v>5124</v>
      </c>
      <c r="C110" s="39" t="s">
        <v>5125</v>
      </c>
      <c r="D110" s="226" t="str">
        <f t="shared" si="1"/>
        <v>11020113028</v>
      </c>
      <c r="E110" s="39" t="s">
        <v>392</v>
      </c>
      <c r="F110" s="47">
        <v>0</v>
      </c>
      <c r="G110" s="47">
        <v>49641.79</v>
      </c>
      <c r="H110" s="47">
        <v>341822941</v>
      </c>
      <c r="I110" s="47">
        <v>341822941</v>
      </c>
    </row>
    <row r="111" spans="1:9" x14ac:dyDescent="0.2">
      <c r="A111" s="39" t="s">
        <v>1103</v>
      </c>
      <c r="B111" s="39" t="s">
        <v>1210</v>
      </c>
      <c r="C111" s="39" t="s">
        <v>1211</v>
      </c>
      <c r="D111" s="226" t="str">
        <f t="shared" si="1"/>
        <v>11020113028</v>
      </c>
      <c r="E111" s="39" t="s">
        <v>392</v>
      </c>
      <c r="F111" s="47">
        <v>150537075</v>
      </c>
      <c r="G111" s="47">
        <v>0</v>
      </c>
      <c r="H111" s="47">
        <v>0</v>
      </c>
      <c r="I111" s="47">
        <v>150537075</v>
      </c>
    </row>
    <row r="112" spans="1:9" x14ac:dyDescent="0.2">
      <c r="A112" s="39" t="s">
        <v>1103</v>
      </c>
      <c r="B112" s="39" t="s">
        <v>4164</v>
      </c>
      <c r="C112" s="39" t="s">
        <v>4165</v>
      </c>
      <c r="D112" s="226" t="str">
        <f t="shared" si="1"/>
        <v>11020113028</v>
      </c>
      <c r="E112" s="39" t="s">
        <v>4166</v>
      </c>
      <c r="F112" s="47">
        <v>187096937</v>
      </c>
      <c r="G112" s="47">
        <v>0</v>
      </c>
      <c r="H112" s="47">
        <v>0</v>
      </c>
      <c r="I112" s="47">
        <v>187096937</v>
      </c>
    </row>
    <row r="113" spans="1:9" x14ac:dyDescent="0.2">
      <c r="A113" s="39" t="s">
        <v>1103</v>
      </c>
      <c r="B113" s="39" t="s">
        <v>1212</v>
      </c>
      <c r="C113" s="39" t="s">
        <v>1213</v>
      </c>
      <c r="D113" s="226" t="str">
        <f t="shared" si="1"/>
        <v>11020113028</v>
      </c>
      <c r="E113" s="39" t="s">
        <v>5996</v>
      </c>
      <c r="F113" s="47">
        <v>586864076</v>
      </c>
      <c r="G113" s="47">
        <v>0</v>
      </c>
      <c r="H113" s="47">
        <v>0</v>
      </c>
      <c r="I113" s="47">
        <v>586864076</v>
      </c>
    </row>
    <row r="114" spans="1:9" x14ac:dyDescent="0.2">
      <c r="A114" s="39" t="s">
        <v>1103</v>
      </c>
      <c r="B114" s="39" t="s">
        <v>1214</v>
      </c>
      <c r="C114" s="39" t="s">
        <v>1215</v>
      </c>
      <c r="D114" s="226" t="str">
        <f t="shared" si="1"/>
        <v>11020113028</v>
      </c>
      <c r="E114" s="39" t="s">
        <v>393</v>
      </c>
      <c r="F114" s="47">
        <v>200504544</v>
      </c>
      <c r="G114" s="47">
        <v>0</v>
      </c>
      <c r="H114" s="47">
        <v>0</v>
      </c>
      <c r="I114" s="47">
        <v>200504544</v>
      </c>
    </row>
    <row r="115" spans="1:9" x14ac:dyDescent="0.2">
      <c r="A115" s="39" t="s">
        <v>1103</v>
      </c>
      <c r="B115" s="39" t="s">
        <v>5126</v>
      </c>
      <c r="C115" s="39" t="s">
        <v>5127</v>
      </c>
      <c r="D115" s="226" t="str">
        <f t="shared" si="1"/>
        <v>11020113028</v>
      </c>
      <c r="E115" s="39" t="s">
        <v>5997</v>
      </c>
      <c r="F115" s="47">
        <v>177801129</v>
      </c>
      <c r="G115" s="47">
        <v>0</v>
      </c>
      <c r="H115" s="47">
        <v>0</v>
      </c>
      <c r="I115" s="47">
        <v>177801129</v>
      </c>
    </row>
    <row r="116" spans="1:9" x14ac:dyDescent="0.2">
      <c r="A116" s="39" t="s">
        <v>1103</v>
      </c>
      <c r="B116" s="39" t="s">
        <v>5128</v>
      </c>
      <c r="C116" s="39" t="s">
        <v>5129</v>
      </c>
      <c r="D116" s="226" t="str">
        <f t="shared" si="1"/>
        <v>11020113028</v>
      </c>
      <c r="E116" s="39" t="s">
        <v>5998</v>
      </c>
      <c r="F116" s="47">
        <v>39558</v>
      </c>
      <c r="G116" s="47">
        <v>0</v>
      </c>
      <c r="H116" s="47">
        <v>0</v>
      </c>
      <c r="I116" s="47">
        <v>39558</v>
      </c>
    </row>
    <row r="117" spans="1:9" x14ac:dyDescent="0.2">
      <c r="A117" s="39" t="s">
        <v>1103</v>
      </c>
      <c r="B117" s="39" t="s">
        <v>5130</v>
      </c>
      <c r="C117" s="39" t="s">
        <v>5131</v>
      </c>
      <c r="D117" s="226" t="str">
        <f t="shared" si="1"/>
        <v>11020113028</v>
      </c>
      <c r="E117" s="39" t="s">
        <v>394</v>
      </c>
      <c r="F117" s="47">
        <v>2258394401</v>
      </c>
      <c r="G117" s="47">
        <v>0</v>
      </c>
      <c r="H117" s="47">
        <v>0</v>
      </c>
      <c r="I117" s="47">
        <v>2258394401</v>
      </c>
    </row>
    <row r="118" spans="1:9" x14ac:dyDescent="0.2">
      <c r="A118" s="39" t="s">
        <v>1103</v>
      </c>
      <c r="B118" s="39" t="s">
        <v>4168</v>
      </c>
      <c r="C118" s="39" t="s">
        <v>4169</v>
      </c>
      <c r="D118" s="226" t="str">
        <f t="shared" si="1"/>
        <v>11020113028</v>
      </c>
      <c r="E118" s="39" t="s">
        <v>4170</v>
      </c>
      <c r="F118" s="47">
        <v>400000</v>
      </c>
      <c r="G118" s="47">
        <v>0</v>
      </c>
      <c r="H118" s="47">
        <v>0</v>
      </c>
      <c r="I118" s="47">
        <v>400000</v>
      </c>
    </row>
    <row r="119" spans="1:9" x14ac:dyDescent="0.2">
      <c r="A119" s="39" t="s">
        <v>1103</v>
      </c>
      <c r="B119" s="39" t="s">
        <v>5132</v>
      </c>
      <c r="C119" s="39" t="s">
        <v>5133</v>
      </c>
      <c r="D119" s="226" t="str">
        <f t="shared" si="1"/>
        <v>11020113028</v>
      </c>
      <c r="E119" s="39" t="s">
        <v>5999</v>
      </c>
      <c r="F119" s="47">
        <v>114463127</v>
      </c>
      <c r="G119" s="47">
        <v>0</v>
      </c>
      <c r="H119" s="47">
        <v>0</v>
      </c>
      <c r="I119" s="47">
        <v>114463127</v>
      </c>
    </row>
    <row r="120" spans="1:9" x14ac:dyDescent="0.2">
      <c r="A120" s="39" t="s">
        <v>1103</v>
      </c>
      <c r="B120" s="39" t="s">
        <v>1216</v>
      </c>
      <c r="C120" s="39" t="s">
        <v>1217</v>
      </c>
      <c r="D120" s="226" t="str">
        <f t="shared" si="1"/>
        <v>11020113028</v>
      </c>
      <c r="E120" s="39" t="s">
        <v>395</v>
      </c>
      <c r="F120" s="47">
        <v>629244429</v>
      </c>
      <c r="G120" s="47">
        <v>0</v>
      </c>
      <c r="H120" s="47">
        <v>0</v>
      </c>
      <c r="I120" s="47">
        <v>629244429</v>
      </c>
    </row>
    <row r="121" spans="1:9" x14ac:dyDescent="0.2">
      <c r="A121" s="39" t="s">
        <v>1103</v>
      </c>
      <c r="B121" s="39" t="s">
        <v>1218</v>
      </c>
      <c r="C121" s="39" t="s">
        <v>1219</v>
      </c>
      <c r="D121" s="226" t="str">
        <f t="shared" si="1"/>
        <v>11020113028</v>
      </c>
      <c r="E121" s="39" t="s">
        <v>396</v>
      </c>
      <c r="F121" s="47">
        <v>513304703</v>
      </c>
      <c r="G121" s="47">
        <v>0</v>
      </c>
      <c r="H121" s="47">
        <v>0</v>
      </c>
      <c r="I121" s="47">
        <v>513304703</v>
      </c>
    </row>
    <row r="122" spans="1:9" x14ac:dyDescent="0.2">
      <c r="A122" s="39" t="s">
        <v>1103</v>
      </c>
      <c r="B122" s="39" t="s">
        <v>1220</v>
      </c>
      <c r="C122" s="39" t="s">
        <v>1221</v>
      </c>
      <c r="D122" s="226" t="str">
        <f t="shared" si="1"/>
        <v>11020113028</v>
      </c>
      <c r="E122" s="39" t="s">
        <v>397</v>
      </c>
      <c r="F122" s="47">
        <v>5560079154</v>
      </c>
      <c r="G122" s="47">
        <v>0</v>
      </c>
      <c r="H122" s="47">
        <v>0</v>
      </c>
      <c r="I122" s="47">
        <v>5560079154</v>
      </c>
    </row>
    <row r="123" spans="1:9" x14ac:dyDescent="0.2">
      <c r="A123" s="39" t="s">
        <v>1103</v>
      </c>
      <c r="B123" s="39" t="s">
        <v>4171</v>
      </c>
      <c r="C123" s="39" t="s">
        <v>4172</v>
      </c>
      <c r="D123" s="226" t="str">
        <f t="shared" si="1"/>
        <v>11020113028</v>
      </c>
      <c r="E123" s="39" t="s">
        <v>4173</v>
      </c>
      <c r="F123" s="47">
        <v>40516248</v>
      </c>
      <c r="G123" s="47">
        <v>0</v>
      </c>
      <c r="H123" s="47">
        <v>0</v>
      </c>
      <c r="I123" s="47">
        <v>40516248</v>
      </c>
    </row>
    <row r="124" spans="1:9" x14ac:dyDescent="0.2">
      <c r="A124" s="39" t="s">
        <v>1103</v>
      </c>
      <c r="B124" s="39" t="s">
        <v>1222</v>
      </c>
      <c r="C124" s="39" t="s">
        <v>1223</v>
      </c>
      <c r="D124" s="226" t="str">
        <f t="shared" si="1"/>
        <v>11020113028</v>
      </c>
      <c r="E124" s="39" t="s">
        <v>6000</v>
      </c>
      <c r="F124" s="47">
        <v>54384260</v>
      </c>
      <c r="G124" s="47">
        <v>0</v>
      </c>
      <c r="H124" s="47">
        <v>0</v>
      </c>
      <c r="I124" s="47">
        <v>54384260</v>
      </c>
    </row>
    <row r="125" spans="1:9" x14ac:dyDescent="0.2">
      <c r="A125" s="39" t="s">
        <v>1103</v>
      </c>
      <c r="B125" s="39" t="s">
        <v>5134</v>
      </c>
      <c r="C125" s="39" t="s">
        <v>5135</v>
      </c>
      <c r="D125" s="226" t="str">
        <f t="shared" si="1"/>
        <v>11090121093</v>
      </c>
      <c r="E125" s="39" t="s">
        <v>366</v>
      </c>
      <c r="F125" s="47">
        <v>-193236414</v>
      </c>
      <c r="G125" s="47">
        <v>0</v>
      </c>
      <c r="H125" s="47">
        <v>0</v>
      </c>
      <c r="I125" s="47">
        <v>-193236414</v>
      </c>
    </row>
    <row r="126" spans="1:9" x14ac:dyDescent="0.2">
      <c r="A126" s="39" t="s">
        <v>1103</v>
      </c>
      <c r="B126" s="39" t="s">
        <v>1224</v>
      </c>
      <c r="C126" s="39" t="s">
        <v>1225</v>
      </c>
      <c r="D126" s="226" t="str">
        <f t="shared" si="1"/>
        <v>12000000000</v>
      </c>
      <c r="E126" s="39" t="s">
        <v>398</v>
      </c>
      <c r="F126" s="47">
        <v>141030032874</v>
      </c>
      <c r="G126" s="47">
        <v>0</v>
      </c>
      <c r="H126" s="47">
        <v>0</v>
      </c>
      <c r="I126" s="47">
        <v>141030032874</v>
      </c>
    </row>
    <row r="127" spans="1:9" x14ac:dyDescent="0.2">
      <c r="A127" s="39" t="s">
        <v>1103</v>
      </c>
      <c r="B127" s="39" t="s">
        <v>1226</v>
      </c>
      <c r="C127" s="39" t="s">
        <v>1227</v>
      </c>
      <c r="D127" s="226" t="str">
        <f t="shared" si="1"/>
        <v>12010000000</v>
      </c>
      <c r="E127" s="39" t="s">
        <v>399</v>
      </c>
      <c r="F127" s="47">
        <v>139841279592</v>
      </c>
      <c r="G127" s="47">
        <v>0</v>
      </c>
      <c r="H127" s="47">
        <v>0</v>
      </c>
      <c r="I127" s="47">
        <v>139841279592</v>
      </c>
    </row>
    <row r="128" spans="1:9" x14ac:dyDescent="0.2">
      <c r="A128" s="39" t="s">
        <v>1103</v>
      </c>
      <c r="B128" s="39" t="s">
        <v>1228</v>
      </c>
      <c r="C128" s="39" t="s">
        <v>1229</v>
      </c>
      <c r="D128" s="226" t="str">
        <f t="shared" si="1"/>
        <v>12010123000</v>
      </c>
      <c r="E128" s="39" t="s">
        <v>400</v>
      </c>
      <c r="F128" s="47">
        <v>139841279592</v>
      </c>
      <c r="G128" s="47">
        <v>0</v>
      </c>
      <c r="H128" s="47">
        <v>0</v>
      </c>
      <c r="I128" s="47">
        <v>139841279592</v>
      </c>
    </row>
    <row r="129" spans="1:9" x14ac:dyDescent="0.2">
      <c r="A129" s="39" t="s">
        <v>1103</v>
      </c>
      <c r="B129" s="39" t="s">
        <v>1230</v>
      </c>
      <c r="C129" s="39" t="s">
        <v>1231</v>
      </c>
      <c r="D129" s="226" t="str">
        <f t="shared" si="1"/>
        <v>12010123002</v>
      </c>
      <c r="E129" s="39" t="s">
        <v>401</v>
      </c>
      <c r="F129" s="47">
        <v>62096107186</v>
      </c>
      <c r="G129" s="47">
        <v>0</v>
      </c>
      <c r="H129" s="47">
        <v>0</v>
      </c>
      <c r="I129" s="47">
        <v>62096107186</v>
      </c>
    </row>
    <row r="130" spans="1:9" x14ac:dyDescent="0.2">
      <c r="A130" s="39" t="s">
        <v>1103</v>
      </c>
      <c r="B130" s="39" t="s">
        <v>1232</v>
      </c>
      <c r="C130" s="39" t="s">
        <v>1233</v>
      </c>
      <c r="D130" s="226" t="str">
        <f t="shared" si="1"/>
        <v>12010123006</v>
      </c>
      <c r="E130" s="39" t="s">
        <v>402</v>
      </c>
      <c r="F130" s="47">
        <v>77745172406</v>
      </c>
      <c r="G130" s="47">
        <v>0</v>
      </c>
      <c r="H130" s="47">
        <v>0</v>
      </c>
      <c r="I130" s="47">
        <v>77745172406</v>
      </c>
    </row>
    <row r="131" spans="1:9" x14ac:dyDescent="0.2">
      <c r="A131" s="39" t="s">
        <v>1103</v>
      </c>
      <c r="B131" s="39" t="s">
        <v>1234</v>
      </c>
      <c r="C131" s="39" t="s">
        <v>1235</v>
      </c>
      <c r="D131" s="226" t="str">
        <f t="shared" ref="D131:D194" si="2">CONCATENATE(MID(C131,1,2),"0",MID(C131,4,5),"0",MID(C131,9,2))</f>
        <v>12080000000</v>
      </c>
      <c r="E131" s="39" t="s">
        <v>403</v>
      </c>
      <c r="F131" s="47">
        <v>1188753282</v>
      </c>
      <c r="G131" s="47">
        <v>0</v>
      </c>
      <c r="H131" s="47">
        <v>0</v>
      </c>
      <c r="I131" s="47">
        <v>1188753282</v>
      </c>
    </row>
    <row r="132" spans="1:9" x14ac:dyDescent="0.2">
      <c r="A132" s="39" t="s">
        <v>1103</v>
      </c>
      <c r="B132" s="39" t="s">
        <v>1236</v>
      </c>
      <c r="C132" s="39" t="s">
        <v>1237</v>
      </c>
      <c r="D132" s="226" t="str">
        <f t="shared" si="2"/>
        <v>12080127000</v>
      </c>
      <c r="E132" s="39" t="s">
        <v>404</v>
      </c>
      <c r="F132" s="47">
        <v>1188753282</v>
      </c>
      <c r="G132" s="47">
        <v>0</v>
      </c>
      <c r="H132" s="47">
        <v>0</v>
      </c>
      <c r="I132" s="47">
        <v>1188753282</v>
      </c>
    </row>
    <row r="133" spans="1:9" x14ac:dyDescent="0.2">
      <c r="A133" s="39" t="s">
        <v>1103</v>
      </c>
      <c r="B133" s="39" t="s">
        <v>1238</v>
      </c>
      <c r="C133" s="39" t="s">
        <v>1239</v>
      </c>
      <c r="D133" s="226" t="str">
        <f t="shared" si="2"/>
        <v>12080127082</v>
      </c>
      <c r="E133" s="39" t="s">
        <v>405</v>
      </c>
      <c r="F133" s="47">
        <v>23110457910</v>
      </c>
      <c r="G133" s="47">
        <v>0</v>
      </c>
      <c r="H133" s="47">
        <v>0</v>
      </c>
      <c r="I133" s="47">
        <v>23110457910</v>
      </c>
    </row>
    <row r="134" spans="1:9" x14ac:dyDescent="0.2">
      <c r="A134" s="39" t="s">
        <v>1103</v>
      </c>
      <c r="B134" s="39" t="s">
        <v>1240</v>
      </c>
      <c r="C134" s="39" t="s">
        <v>1241</v>
      </c>
      <c r="D134" s="226" t="str">
        <f t="shared" si="2"/>
        <v>12080127092</v>
      </c>
      <c r="E134" s="39" t="s">
        <v>6001</v>
      </c>
      <c r="F134" s="47">
        <v>-21921704628</v>
      </c>
      <c r="G134" s="47">
        <v>0</v>
      </c>
      <c r="H134" s="47">
        <v>0</v>
      </c>
      <c r="I134" s="47">
        <v>-21921704628</v>
      </c>
    </row>
    <row r="135" spans="1:9" x14ac:dyDescent="0.2">
      <c r="A135" s="39" t="s">
        <v>1103</v>
      </c>
      <c r="B135" s="39" t="s">
        <v>1242</v>
      </c>
      <c r="C135" s="39" t="s">
        <v>1243</v>
      </c>
      <c r="D135" s="226" t="str">
        <f t="shared" si="2"/>
        <v>12010123006</v>
      </c>
      <c r="E135" s="39" t="s">
        <v>402</v>
      </c>
      <c r="F135" s="47">
        <v>9413281754</v>
      </c>
      <c r="G135" s="47">
        <v>0</v>
      </c>
      <c r="H135" s="47">
        <v>0</v>
      </c>
      <c r="I135" s="47">
        <v>9413281754</v>
      </c>
    </row>
    <row r="136" spans="1:9" x14ac:dyDescent="0.2">
      <c r="A136" s="39" t="s">
        <v>1103</v>
      </c>
      <c r="B136" s="39" t="s">
        <v>1244</v>
      </c>
      <c r="C136" s="39" t="s">
        <v>1245</v>
      </c>
      <c r="D136" s="226" t="str">
        <f t="shared" si="2"/>
        <v>12080127082</v>
      </c>
      <c r="E136" s="39" t="s">
        <v>405</v>
      </c>
      <c r="F136" s="47">
        <v>586718246</v>
      </c>
      <c r="G136" s="47">
        <v>0</v>
      </c>
      <c r="H136" s="47">
        <v>0</v>
      </c>
      <c r="I136" s="47">
        <v>586718246</v>
      </c>
    </row>
    <row r="137" spans="1:9" x14ac:dyDescent="0.2">
      <c r="A137" s="39" t="s">
        <v>1103</v>
      </c>
      <c r="B137" s="39" t="s">
        <v>1246</v>
      </c>
      <c r="C137" s="39" t="s">
        <v>1247</v>
      </c>
      <c r="D137" s="226" t="str">
        <f t="shared" si="2"/>
        <v>12080127092</v>
      </c>
      <c r="E137" s="39" t="s">
        <v>406</v>
      </c>
      <c r="F137" s="47">
        <v>-528691172</v>
      </c>
      <c r="G137" s="47">
        <v>0</v>
      </c>
      <c r="H137" s="47">
        <v>0</v>
      </c>
      <c r="I137" s="47">
        <v>-528691172</v>
      </c>
    </row>
    <row r="138" spans="1:9" x14ac:dyDescent="0.2">
      <c r="A138" s="39" t="s">
        <v>1103</v>
      </c>
      <c r="B138" s="39" t="s">
        <v>1248</v>
      </c>
      <c r="C138" s="39" t="s">
        <v>1249</v>
      </c>
      <c r="D138" s="226" t="str">
        <f t="shared" si="2"/>
        <v>12010123006</v>
      </c>
      <c r="E138" s="39" t="s">
        <v>402</v>
      </c>
      <c r="F138" s="47">
        <v>68331890652</v>
      </c>
      <c r="G138" s="47">
        <v>0</v>
      </c>
      <c r="H138" s="47">
        <v>0</v>
      </c>
      <c r="I138" s="47">
        <v>68331890652</v>
      </c>
    </row>
    <row r="139" spans="1:9" x14ac:dyDescent="0.2">
      <c r="A139" s="39" t="s">
        <v>1103</v>
      </c>
      <c r="B139" s="39" t="s">
        <v>1250</v>
      </c>
      <c r="C139" s="39" t="s">
        <v>1251</v>
      </c>
      <c r="D139" s="226" t="str">
        <f t="shared" si="2"/>
        <v>12080127082</v>
      </c>
      <c r="E139" s="39" t="s">
        <v>405</v>
      </c>
      <c r="F139" s="47">
        <v>1668109350</v>
      </c>
      <c r="G139" s="47">
        <v>0</v>
      </c>
      <c r="H139" s="47">
        <v>0</v>
      </c>
      <c r="I139" s="47">
        <v>1668109350</v>
      </c>
    </row>
    <row r="140" spans="1:9" x14ac:dyDescent="0.2">
      <c r="A140" s="39" t="s">
        <v>1103</v>
      </c>
      <c r="B140" s="39" t="s">
        <v>1252</v>
      </c>
      <c r="C140" s="39" t="s">
        <v>1253</v>
      </c>
      <c r="D140" s="226" t="str">
        <f t="shared" si="2"/>
        <v>12080127092</v>
      </c>
      <c r="E140" s="39" t="s">
        <v>406</v>
      </c>
      <c r="F140" s="47">
        <v>-534077020</v>
      </c>
      <c r="G140" s="47">
        <v>0</v>
      </c>
      <c r="H140" s="47">
        <v>0</v>
      </c>
      <c r="I140" s="47">
        <v>-534077020</v>
      </c>
    </row>
    <row r="141" spans="1:9" x14ac:dyDescent="0.2">
      <c r="A141" s="39" t="s">
        <v>1103</v>
      </c>
      <c r="B141" s="39" t="s">
        <v>1254</v>
      </c>
      <c r="C141" s="39" t="s">
        <v>1255</v>
      </c>
      <c r="D141" s="226" t="str">
        <f t="shared" si="2"/>
        <v>12010123002</v>
      </c>
      <c r="E141" s="39" t="s">
        <v>401</v>
      </c>
      <c r="F141" s="47">
        <v>62096107186</v>
      </c>
      <c r="G141" s="47">
        <v>0</v>
      </c>
      <c r="H141" s="47">
        <v>0</v>
      </c>
      <c r="I141" s="47">
        <v>62096107186</v>
      </c>
    </row>
    <row r="142" spans="1:9" x14ac:dyDescent="0.2">
      <c r="A142" s="39" t="s">
        <v>1103</v>
      </c>
      <c r="B142" s="39" t="s">
        <v>1256</v>
      </c>
      <c r="C142" s="39" t="s">
        <v>1257</v>
      </c>
      <c r="D142" s="226" t="str">
        <f t="shared" si="2"/>
        <v>12080127082</v>
      </c>
      <c r="E142" s="39" t="s">
        <v>405</v>
      </c>
      <c r="F142" s="47">
        <v>20855630314</v>
      </c>
      <c r="G142" s="47">
        <v>0</v>
      </c>
      <c r="H142" s="47">
        <v>0</v>
      </c>
      <c r="I142" s="47">
        <v>20855630314</v>
      </c>
    </row>
    <row r="143" spans="1:9" x14ac:dyDescent="0.2">
      <c r="A143" s="39" t="s">
        <v>1103</v>
      </c>
      <c r="B143" s="39" t="s">
        <v>1258</v>
      </c>
      <c r="C143" s="39" t="s">
        <v>1259</v>
      </c>
      <c r="D143" s="226" t="str">
        <f t="shared" si="2"/>
        <v>12080127092</v>
      </c>
      <c r="E143" s="39" t="s">
        <v>406</v>
      </c>
      <c r="F143" s="47">
        <v>-20858936436</v>
      </c>
      <c r="G143" s="47">
        <v>0</v>
      </c>
      <c r="H143" s="47">
        <v>0</v>
      </c>
      <c r="I143" s="47">
        <v>-20858936436</v>
      </c>
    </row>
    <row r="144" spans="1:9" x14ac:dyDescent="0.2">
      <c r="A144" s="39" t="s">
        <v>1103</v>
      </c>
      <c r="B144" s="39" t="s">
        <v>1260</v>
      </c>
      <c r="C144" s="39" t="s">
        <v>1261</v>
      </c>
      <c r="D144" s="226" t="str">
        <f t="shared" si="2"/>
        <v>13000000000</v>
      </c>
      <c r="E144" s="39" t="s">
        <v>407</v>
      </c>
      <c r="F144" s="47">
        <v>49593496546</v>
      </c>
      <c r="G144" s="47">
        <v>395900.21</v>
      </c>
      <c r="H144" s="47">
        <v>2726085706</v>
      </c>
      <c r="I144" s="47">
        <v>52319582252</v>
      </c>
    </row>
    <row r="145" spans="1:9" x14ac:dyDescent="0.2">
      <c r="A145" s="39" t="s">
        <v>1103</v>
      </c>
      <c r="B145" s="39" t="s">
        <v>1262</v>
      </c>
      <c r="C145" s="39" t="s">
        <v>1263</v>
      </c>
      <c r="D145" s="226" t="str">
        <f t="shared" si="2"/>
        <v>13010000000</v>
      </c>
      <c r="E145" s="39" t="s">
        <v>408</v>
      </c>
      <c r="F145" s="47">
        <v>47868193017</v>
      </c>
      <c r="G145" s="47">
        <v>373926.61</v>
      </c>
      <c r="H145" s="47">
        <v>2574780112</v>
      </c>
      <c r="I145" s="47">
        <v>50442973129</v>
      </c>
    </row>
    <row r="146" spans="1:9" x14ac:dyDescent="0.2">
      <c r="A146" s="39" t="s">
        <v>1103</v>
      </c>
      <c r="B146" s="39" t="s">
        <v>1264</v>
      </c>
      <c r="C146" s="39" t="s">
        <v>1265</v>
      </c>
      <c r="D146" s="226" t="str">
        <f t="shared" si="2"/>
        <v>13010131000</v>
      </c>
      <c r="E146" s="39" t="s">
        <v>409</v>
      </c>
      <c r="F146" s="47">
        <v>47868193017</v>
      </c>
      <c r="G146" s="47">
        <v>373926.61</v>
      </c>
      <c r="H146" s="47">
        <v>2574780112</v>
      </c>
      <c r="I146" s="47">
        <v>50442973129</v>
      </c>
    </row>
    <row r="147" spans="1:9" x14ac:dyDescent="0.2">
      <c r="A147" s="39" t="s">
        <v>1103</v>
      </c>
      <c r="B147" s="39" t="s">
        <v>1266</v>
      </c>
      <c r="C147" s="39" t="s">
        <v>1267</v>
      </c>
      <c r="D147" s="226" t="str">
        <f t="shared" si="2"/>
        <v>13010131004</v>
      </c>
      <c r="E147" s="39" t="s">
        <v>364</v>
      </c>
      <c r="F147" s="47">
        <v>41170132911</v>
      </c>
      <c r="G147" s="47">
        <v>377127.61</v>
      </c>
      <c r="H147" s="47">
        <v>2596821526</v>
      </c>
      <c r="I147" s="47">
        <v>43766954437</v>
      </c>
    </row>
    <row r="148" spans="1:9" x14ac:dyDescent="0.2">
      <c r="A148" s="39" t="s">
        <v>1150</v>
      </c>
      <c r="B148" s="39" t="s">
        <v>5136</v>
      </c>
      <c r="C148" s="39" t="s">
        <v>5137</v>
      </c>
      <c r="D148" s="226" t="str">
        <f t="shared" si="2"/>
        <v>13010131004</v>
      </c>
      <c r="E148" s="39" t="s">
        <v>364</v>
      </c>
      <c r="F148" s="47">
        <v>0</v>
      </c>
      <c r="G148" s="47">
        <v>377127.61</v>
      </c>
      <c r="H148" s="47">
        <v>2596821526</v>
      </c>
      <c r="I148" s="47">
        <v>2596821526</v>
      </c>
    </row>
    <row r="149" spans="1:9" x14ac:dyDescent="0.2">
      <c r="A149" s="39" t="s">
        <v>1103</v>
      </c>
      <c r="B149" s="39" t="s">
        <v>1268</v>
      </c>
      <c r="C149" s="39" t="s">
        <v>1269</v>
      </c>
      <c r="D149" s="226" t="str">
        <f t="shared" si="2"/>
        <v>13010131004</v>
      </c>
      <c r="E149" s="39" t="s">
        <v>364</v>
      </c>
      <c r="F149" s="47">
        <v>41170132911</v>
      </c>
      <c r="G149" s="47">
        <v>0</v>
      </c>
      <c r="H149" s="47">
        <v>0</v>
      </c>
      <c r="I149" s="47">
        <v>41170132911</v>
      </c>
    </row>
    <row r="150" spans="1:9" x14ac:dyDescent="0.2">
      <c r="A150" s="39" t="s">
        <v>1103</v>
      </c>
      <c r="B150" s="39" t="s">
        <v>1270</v>
      </c>
      <c r="C150" s="39" t="s">
        <v>1271</v>
      </c>
      <c r="D150" s="226" t="str">
        <f t="shared" si="2"/>
        <v>13010131006</v>
      </c>
      <c r="E150" s="39" t="s">
        <v>410</v>
      </c>
      <c r="F150" s="47">
        <v>1698060106</v>
      </c>
      <c r="G150" s="47">
        <v>-3201</v>
      </c>
      <c r="H150" s="47">
        <v>-22041414</v>
      </c>
      <c r="I150" s="47">
        <v>1676018692</v>
      </c>
    </row>
    <row r="151" spans="1:9" x14ac:dyDescent="0.2">
      <c r="A151" s="39" t="s">
        <v>1150</v>
      </c>
      <c r="B151" s="39" t="s">
        <v>5138</v>
      </c>
      <c r="C151" s="39" t="s">
        <v>5139</v>
      </c>
      <c r="D151" s="226" t="str">
        <f t="shared" si="2"/>
        <v>13010131006</v>
      </c>
      <c r="E151" s="39" t="s">
        <v>410</v>
      </c>
      <c r="F151" s="47">
        <v>0</v>
      </c>
      <c r="G151" s="47">
        <v>-3201</v>
      </c>
      <c r="H151" s="47">
        <v>-22041414</v>
      </c>
      <c r="I151" s="47">
        <v>-22041414</v>
      </c>
    </row>
    <row r="152" spans="1:9" x14ac:dyDescent="0.2">
      <c r="A152" s="39" t="s">
        <v>1103</v>
      </c>
      <c r="B152" s="39" t="s">
        <v>1272</v>
      </c>
      <c r="C152" s="39" t="s">
        <v>1273</v>
      </c>
      <c r="D152" s="226" t="str">
        <f t="shared" si="2"/>
        <v>13010131006</v>
      </c>
      <c r="E152" s="39" t="s">
        <v>410</v>
      </c>
      <c r="F152" s="47">
        <v>1698060106</v>
      </c>
      <c r="G152" s="47">
        <v>0</v>
      </c>
      <c r="H152" s="47">
        <v>0</v>
      </c>
      <c r="I152" s="47">
        <v>1698060106</v>
      </c>
    </row>
    <row r="153" spans="1:9" x14ac:dyDescent="0.2">
      <c r="A153" s="39" t="s">
        <v>1103</v>
      </c>
      <c r="B153" s="39" t="s">
        <v>5140</v>
      </c>
      <c r="C153" s="39" t="s">
        <v>5141</v>
      </c>
      <c r="D153" s="226" t="str">
        <f t="shared" si="2"/>
        <v>13010131016</v>
      </c>
      <c r="E153" s="39" t="s">
        <v>6002</v>
      </c>
      <c r="F153" s="47">
        <v>5000000000</v>
      </c>
      <c r="G153" s="47">
        <v>0</v>
      </c>
      <c r="H153" s="47">
        <v>0</v>
      </c>
      <c r="I153" s="47">
        <v>5000000000</v>
      </c>
    </row>
    <row r="154" spans="1:9" x14ac:dyDescent="0.2">
      <c r="A154" s="39" t="s">
        <v>1103</v>
      </c>
      <c r="B154" s="39" t="s">
        <v>1274</v>
      </c>
      <c r="C154" s="39" t="s">
        <v>1275</v>
      </c>
      <c r="D154" s="226" t="str">
        <f t="shared" si="2"/>
        <v>13080000000</v>
      </c>
      <c r="E154" s="39" t="s">
        <v>283</v>
      </c>
      <c r="F154" s="47">
        <v>1725303529</v>
      </c>
      <c r="G154" s="47">
        <v>21973.599999999999</v>
      </c>
      <c r="H154" s="47">
        <v>151305594</v>
      </c>
      <c r="I154" s="47">
        <v>1876609123</v>
      </c>
    </row>
    <row r="155" spans="1:9" x14ac:dyDescent="0.2">
      <c r="A155" s="39" t="s">
        <v>1103</v>
      </c>
      <c r="B155" s="39" t="s">
        <v>1276</v>
      </c>
      <c r="C155" s="39" t="s">
        <v>1277</v>
      </c>
      <c r="D155" s="226" t="str">
        <f t="shared" si="2"/>
        <v>13080161000</v>
      </c>
      <c r="E155" s="39" t="s">
        <v>411</v>
      </c>
      <c r="F155" s="47">
        <v>1725303529</v>
      </c>
      <c r="G155" s="47">
        <v>21973.599999999999</v>
      </c>
      <c r="H155" s="47">
        <v>151305594</v>
      </c>
      <c r="I155" s="47">
        <v>1876609123</v>
      </c>
    </row>
    <row r="156" spans="1:9" x14ac:dyDescent="0.2">
      <c r="A156" s="39" t="s">
        <v>1103</v>
      </c>
      <c r="B156" s="39" t="s">
        <v>1278</v>
      </c>
      <c r="C156" s="39" t="s">
        <v>1279</v>
      </c>
      <c r="D156" s="226" t="str">
        <f t="shared" si="2"/>
        <v>13080161082</v>
      </c>
      <c r="E156" s="39" t="s">
        <v>412</v>
      </c>
      <c r="F156" s="47">
        <v>2124459534</v>
      </c>
      <c r="G156" s="47">
        <v>44525</v>
      </c>
      <c r="H156" s="47">
        <v>306589799</v>
      </c>
      <c r="I156" s="47">
        <v>2431049333</v>
      </c>
    </row>
    <row r="157" spans="1:9" x14ac:dyDescent="0.2">
      <c r="A157" s="39" t="s">
        <v>1150</v>
      </c>
      <c r="B157" s="39" t="s">
        <v>1280</v>
      </c>
      <c r="C157" s="39" t="s">
        <v>1281</v>
      </c>
      <c r="D157" s="226" t="str">
        <f t="shared" si="2"/>
        <v>13080161082</v>
      </c>
      <c r="E157" s="39" t="s">
        <v>412</v>
      </c>
      <c r="F157" s="47">
        <v>0</v>
      </c>
      <c r="G157" s="47">
        <v>44525</v>
      </c>
      <c r="H157" s="47">
        <v>306589799</v>
      </c>
      <c r="I157" s="47">
        <v>306589799</v>
      </c>
    </row>
    <row r="158" spans="1:9" x14ac:dyDescent="0.2">
      <c r="A158" s="39" t="s">
        <v>1103</v>
      </c>
      <c r="B158" s="39" t="s">
        <v>1282</v>
      </c>
      <c r="C158" s="39" t="s">
        <v>1283</v>
      </c>
      <c r="D158" s="226" t="str">
        <f t="shared" si="2"/>
        <v>13080161082</v>
      </c>
      <c r="E158" s="39" t="s">
        <v>412</v>
      </c>
      <c r="F158" s="47">
        <v>2124459534</v>
      </c>
      <c r="G158" s="47">
        <v>0</v>
      </c>
      <c r="H158" s="47">
        <v>0</v>
      </c>
      <c r="I158" s="47">
        <v>2124459534</v>
      </c>
    </row>
    <row r="159" spans="1:9" x14ac:dyDescent="0.2">
      <c r="A159" s="39" t="s">
        <v>1103</v>
      </c>
      <c r="B159" s="39" t="s">
        <v>1284</v>
      </c>
      <c r="C159" s="39" t="s">
        <v>1285</v>
      </c>
      <c r="D159" s="226" t="str">
        <f t="shared" si="2"/>
        <v>13080161094</v>
      </c>
      <c r="E159" s="39" t="s">
        <v>413</v>
      </c>
      <c r="F159" s="47">
        <v>-399156005</v>
      </c>
      <c r="G159" s="47">
        <v>-22551.4</v>
      </c>
      <c r="H159" s="47">
        <v>-155284205</v>
      </c>
      <c r="I159" s="47">
        <v>-554440210</v>
      </c>
    </row>
    <row r="160" spans="1:9" x14ac:dyDescent="0.2">
      <c r="A160" s="39" t="s">
        <v>1150</v>
      </c>
      <c r="B160" s="39" t="s">
        <v>1286</v>
      </c>
      <c r="C160" s="39" t="s">
        <v>1287</v>
      </c>
      <c r="D160" s="226" t="str">
        <f t="shared" si="2"/>
        <v>13080161094</v>
      </c>
      <c r="E160" s="39" t="s">
        <v>413</v>
      </c>
      <c r="F160" s="47">
        <v>0</v>
      </c>
      <c r="G160" s="47">
        <v>-22551.4</v>
      </c>
      <c r="H160" s="47">
        <v>-155284205</v>
      </c>
      <c r="I160" s="47">
        <v>-155284205</v>
      </c>
    </row>
    <row r="161" spans="1:9" x14ac:dyDescent="0.2">
      <c r="A161" s="39" t="s">
        <v>1103</v>
      </c>
      <c r="B161" s="39" t="s">
        <v>1288</v>
      </c>
      <c r="C161" s="39" t="s">
        <v>1289</v>
      </c>
      <c r="D161" s="226" t="str">
        <f t="shared" si="2"/>
        <v>13080161094</v>
      </c>
      <c r="E161" s="39" t="s">
        <v>413</v>
      </c>
      <c r="F161" s="47">
        <v>-399156005</v>
      </c>
      <c r="G161" s="47">
        <v>0</v>
      </c>
      <c r="H161" s="47">
        <v>0</v>
      </c>
      <c r="I161" s="47">
        <v>-399156005</v>
      </c>
    </row>
    <row r="162" spans="1:9" x14ac:dyDescent="0.2">
      <c r="A162" s="39" t="s">
        <v>1103</v>
      </c>
      <c r="B162" s="39" t="s">
        <v>5142</v>
      </c>
      <c r="C162" s="39" t="s">
        <v>5143</v>
      </c>
      <c r="D162" s="226" t="str">
        <f t="shared" si="2"/>
        <v>13010131016</v>
      </c>
      <c r="E162" s="39" t="s">
        <v>6002</v>
      </c>
      <c r="F162" s="47">
        <v>5000000000</v>
      </c>
      <c r="G162" s="47">
        <v>0</v>
      </c>
      <c r="H162" s="47">
        <v>0</v>
      </c>
      <c r="I162" s="47">
        <v>5000000000</v>
      </c>
    </row>
    <row r="163" spans="1:9" x14ac:dyDescent="0.2">
      <c r="A163" s="39" t="s">
        <v>1103</v>
      </c>
      <c r="B163" s="39" t="s">
        <v>5144</v>
      </c>
      <c r="C163" s="39" t="s">
        <v>5145</v>
      </c>
      <c r="D163" s="226" t="str">
        <f t="shared" si="2"/>
        <v>13080161082</v>
      </c>
      <c r="E163" s="39" t="s">
        <v>412</v>
      </c>
      <c r="F163" s="47">
        <v>168562733</v>
      </c>
      <c r="G163" s="47">
        <v>0</v>
      </c>
      <c r="H163" s="47">
        <v>0</v>
      </c>
      <c r="I163" s="47">
        <v>168562733</v>
      </c>
    </row>
    <row r="164" spans="1:9" x14ac:dyDescent="0.2">
      <c r="A164" s="39" t="s">
        <v>1103</v>
      </c>
      <c r="B164" s="39" t="s">
        <v>4717</v>
      </c>
      <c r="C164" s="39" t="s">
        <v>4718</v>
      </c>
      <c r="D164" s="226" t="str">
        <f t="shared" si="2"/>
        <v>13010131004</v>
      </c>
      <c r="E164" s="39" t="s">
        <v>364</v>
      </c>
      <c r="F164" s="47">
        <v>505860173</v>
      </c>
      <c r="G164" s="47">
        <v>0</v>
      </c>
      <c r="H164" s="47">
        <v>0</v>
      </c>
      <c r="I164" s="47">
        <v>505860173</v>
      </c>
    </row>
    <row r="165" spans="1:9" x14ac:dyDescent="0.2">
      <c r="A165" s="39" t="s">
        <v>1103</v>
      </c>
      <c r="B165" s="39" t="s">
        <v>4719</v>
      </c>
      <c r="C165" s="39" t="s">
        <v>4720</v>
      </c>
      <c r="D165" s="226" t="str">
        <f t="shared" si="2"/>
        <v>13010131006</v>
      </c>
      <c r="E165" s="39" t="s">
        <v>410</v>
      </c>
      <c r="F165" s="47">
        <v>1171105535</v>
      </c>
      <c r="G165" s="47">
        <v>0</v>
      </c>
      <c r="H165" s="47">
        <v>0</v>
      </c>
      <c r="I165" s="47">
        <v>1171105535</v>
      </c>
    </row>
    <row r="166" spans="1:9" x14ac:dyDescent="0.2">
      <c r="A166" s="39" t="s">
        <v>1103</v>
      </c>
      <c r="B166" s="39" t="s">
        <v>4731</v>
      </c>
      <c r="C166" s="39" t="s">
        <v>4732</v>
      </c>
      <c r="D166" s="226" t="str">
        <f t="shared" si="2"/>
        <v>13080161082</v>
      </c>
      <c r="E166" s="39" t="s">
        <v>412</v>
      </c>
      <c r="F166" s="47">
        <v>12342511</v>
      </c>
      <c r="G166" s="47">
        <v>0</v>
      </c>
      <c r="H166" s="47">
        <v>0</v>
      </c>
      <c r="I166" s="47">
        <v>12342511</v>
      </c>
    </row>
    <row r="167" spans="1:9" x14ac:dyDescent="0.2">
      <c r="A167" s="39" t="s">
        <v>1103</v>
      </c>
      <c r="B167" s="39" t="s">
        <v>4735</v>
      </c>
      <c r="C167" s="39" t="s">
        <v>4736</v>
      </c>
      <c r="D167" s="226" t="str">
        <f t="shared" si="2"/>
        <v>13080161094</v>
      </c>
      <c r="E167" s="39" t="s">
        <v>413</v>
      </c>
      <c r="F167" s="47">
        <v>-5106703</v>
      </c>
      <c r="G167" s="47">
        <v>0</v>
      </c>
      <c r="H167" s="47">
        <v>0</v>
      </c>
      <c r="I167" s="47">
        <v>-5106703</v>
      </c>
    </row>
    <row r="168" spans="1:9" x14ac:dyDescent="0.2">
      <c r="A168" s="39" t="s">
        <v>1103</v>
      </c>
      <c r="B168" s="39" t="s">
        <v>5146</v>
      </c>
      <c r="C168" s="39" t="s">
        <v>5147</v>
      </c>
      <c r="D168" s="226" t="str">
        <f t="shared" si="2"/>
        <v>13010131006</v>
      </c>
      <c r="E168" s="39" t="s">
        <v>410</v>
      </c>
      <c r="F168" s="47">
        <v>526954571</v>
      </c>
      <c r="G168" s="47">
        <v>0</v>
      </c>
      <c r="H168" s="47">
        <v>0</v>
      </c>
      <c r="I168" s="47">
        <v>526954571</v>
      </c>
    </row>
    <row r="169" spans="1:9" x14ac:dyDescent="0.2">
      <c r="A169" s="39" t="s">
        <v>1103</v>
      </c>
      <c r="B169" s="39" t="s">
        <v>5148</v>
      </c>
      <c r="C169" s="39" t="s">
        <v>5149</v>
      </c>
      <c r="D169" s="226" t="str">
        <f t="shared" si="2"/>
        <v>13080161082</v>
      </c>
      <c r="E169" s="39" t="s">
        <v>412</v>
      </c>
      <c r="F169" s="47">
        <v>8333101</v>
      </c>
      <c r="G169" s="47">
        <v>0</v>
      </c>
      <c r="H169" s="47">
        <v>0</v>
      </c>
      <c r="I169" s="47">
        <v>8333101</v>
      </c>
    </row>
    <row r="170" spans="1:9" x14ac:dyDescent="0.2">
      <c r="A170" s="39" t="s">
        <v>1103</v>
      </c>
      <c r="B170" s="39" t="s">
        <v>5150</v>
      </c>
      <c r="C170" s="39" t="s">
        <v>5151</v>
      </c>
      <c r="D170" s="226" t="str">
        <f t="shared" si="2"/>
        <v>13080161094</v>
      </c>
      <c r="E170" s="39" t="s">
        <v>413</v>
      </c>
      <c r="F170" s="47">
        <v>-12009276</v>
      </c>
      <c r="G170" s="47">
        <v>0</v>
      </c>
      <c r="H170" s="47">
        <v>0</v>
      </c>
      <c r="I170" s="47">
        <v>-12009276</v>
      </c>
    </row>
    <row r="171" spans="1:9" x14ac:dyDescent="0.2">
      <c r="A171" s="39" t="s">
        <v>1150</v>
      </c>
      <c r="B171" s="39" t="s">
        <v>5152</v>
      </c>
      <c r="C171" s="39" t="s">
        <v>5153</v>
      </c>
      <c r="D171" s="226" t="str">
        <f t="shared" si="2"/>
        <v>13010131004</v>
      </c>
      <c r="E171" s="39" t="s">
        <v>364</v>
      </c>
      <c r="F171" s="47">
        <v>0</v>
      </c>
      <c r="G171" s="47">
        <v>49613.19</v>
      </c>
      <c r="H171" s="47">
        <v>341626008</v>
      </c>
      <c r="I171" s="47">
        <v>341626008</v>
      </c>
    </row>
    <row r="172" spans="1:9" x14ac:dyDescent="0.2">
      <c r="A172" s="39" t="s">
        <v>1103</v>
      </c>
      <c r="B172" s="39" t="s">
        <v>1290</v>
      </c>
      <c r="C172" s="39" t="s">
        <v>1291</v>
      </c>
      <c r="D172" s="226" t="str">
        <f t="shared" si="2"/>
        <v>13010131004</v>
      </c>
      <c r="E172" s="39" t="s">
        <v>364</v>
      </c>
      <c r="F172" s="47">
        <v>10660671120</v>
      </c>
      <c r="G172" s="47">
        <v>0</v>
      </c>
      <c r="H172" s="47">
        <v>0</v>
      </c>
      <c r="I172" s="47">
        <v>10660671120</v>
      </c>
    </row>
    <row r="173" spans="1:9" x14ac:dyDescent="0.2">
      <c r="A173" s="39" t="s">
        <v>1150</v>
      </c>
      <c r="B173" s="39" t="s">
        <v>4729</v>
      </c>
      <c r="C173" s="39" t="s">
        <v>4730</v>
      </c>
      <c r="D173" s="226" t="str">
        <f t="shared" si="2"/>
        <v>13080161082</v>
      </c>
      <c r="E173" s="39" t="s">
        <v>412</v>
      </c>
      <c r="F173" s="47">
        <v>0</v>
      </c>
      <c r="G173" s="47">
        <v>1090.82</v>
      </c>
      <c r="H173" s="47">
        <v>7511157</v>
      </c>
      <c r="I173" s="47">
        <v>7511157</v>
      </c>
    </row>
    <row r="174" spans="1:9" x14ac:dyDescent="0.2">
      <c r="A174" s="39" t="s">
        <v>1103</v>
      </c>
      <c r="B174" s="39" t="s">
        <v>1292</v>
      </c>
      <c r="C174" s="39" t="s">
        <v>1293</v>
      </c>
      <c r="D174" s="226" t="str">
        <f t="shared" si="2"/>
        <v>13080161082</v>
      </c>
      <c r="E174" s="39" t="s">
        <v>412</v>
      </c>
      <c r="F174" s="47">
        <v>466102707</v>
      </c>
      <c r="G174" s="47">
        <v>0</v>
      </c>
      <c r="H174" s="47">
        <v>0</v>
      </c>
      <c r="I174" s="47">
        <v>466102707</v>
      </c>
    </row>
    <row r="175" spans="1:9" x14ac:dyDescent="0.2">
      <c r="A175" s="39" t="s">
        <v>1150</v>
      </c>
      <c r="B175" s="39" t="s">
        <v>4733</v>
      </c>
      <c r="C175" s="39" t="s">
        <v>4734</v>
      </c>
      <c r="D175" s="226" t="str">
        <f t="shared" si="2"/>
        <v>13080161094</v>
      </c>
      <c r="E175" s="39" t="s">
        <v>413</v>
      </c>
      <c r="F175" s="47">
        <v>0</v>
      </c>
      <c r="G175" s="47">
        <v>8100.61</v>
      </c>
      <c r="H175" s="47">
        <v>55779099</v>
      </c>
      <c r="I175" s="47">
        <v>55779099</v>
      </c>
    </row>
    <row r="176" spans="1:9" x14ac:dyDescent="0.2">
      <c r="A176" s="39" t="s">
        <v>1103</v>
      </c>
      <c r="B176" s="39" t="s">
        <v>1294</v>
      </c>
      <c r="C176" s="39" t="s">
        <v>1295</v>
      </c>
      <c r="D176" s="226" t="str">
        <f t="shared" si="2"/>
        <v>13080161094</v>
      </c>
      <c r="E176" s="39" t="s">
        <v>413</v>
      </c>
      <c r="F176" s="47">
        <v>-120126650</v>
      </c>
      <c r="G176" s="47">
        <v>0</v>
      </c>
      <c r="H176" s="47">
        <v>0</v>
      </c>
      <c r="I176" s="47">
        <v>-120126650</v>
      </c>
    </row>
    <row r="177" spans="1:11" x14ac:dyDescent="0.2">
      <c r="A177" s="39" t="s">
        <v>1103</v>
      </c>
      <c r="B177" s="39" t="s">
        <v>4183</v>
      </c>
      <c r="C177" s="39" t="s">
        <v>4184</v>
      </c>
      <c r="D177" s="226" t="str">
        <f t="shared" si="2"/>
        <v>13010131004</v>
      </c>
      <c r="E177" s="39" t="s">
        <v>364</v>
      </c>
      <c r="F177" s="47">
        <v>30003601618</v>
      </c>
      <c r="G177" s="47">
        <v>0</v>
      </c>
      <c r="H177" s="47">
        <v>0</v>
      </c>
      <c r="I177" s="47">
        <v>30003601618</v>
      </c>
    </row>
    <row r="178" spans="1:11" x14ac:dyDescent="0.2">
      <c r="A178" s="39" t="s">
        <v>1150</v>
      </c>
      <c r="B178" s="39" t="s">
        <v>5154</v>
      </c>
      <c r="C178" s="39" t="s">
        <v>5155</v>
      </c>
      <c r="D178" s="226" t="str">
        <f t="shared" si="2"/>
        <v>13010131006</v>
      </c>
      <c r="E178" s="39" t="s">
        <v>410</v>
      </c>
      <c r="F178" s="47">
        <v>0</v>
      </c>
      <c r="G178" s="47">
        <v>-3201</v>
      </c>
      <c r="H178" s="47">
        <v>-22041414</v>
      </c>
      <c r="I178" s="47">
        <v>-22041414</v>
      </c>
    </row>
    <row r="179" spans="1:11" x14ac:dyDescent="0.2">
      <c r="A179" s="39" t="s">
        <v>1103</v>
      </c>
      <c r="B179" s="39" t="s">
        <v>1296</v>
      </c>
      <c r="C179" s="39" t="s">
        <v>1297</v>
      </c>
      <c r="D179" s="226" t="str">
        <f t="shared" si="2"/>
        <v>13080161082</v>
      </c>
      <c r="E179" s="39" t="s">
        <v>412</v>
      </c>
      <c r="F179" s="47">
        <v>1539478998</v>
      </c>
      <c r="G179" s="47">
        <v>0</v>
      </c>
      <c r="H179" s="47">
        <v>0</v>
      </c>
      <c r="I179" s="47">
        <v>1539478998</v>
      </c>
    </row>
    <row r="180" spans="1:11" x14ac:dyDescent="0.2">
      <c r="A180" s="39" t="s">
        <v>1150</v>
      </c>
      <c r="B180" s="39" t="s">
        <v>5156</v>
      </c>
      <c r="C180" s="39" t="s">
        <v>5157</v>
      </c>
      <c r="D180" s="226" t="str">
        <f t="shared" si="2"/>
        <v>13080161094</v>
      </c>
      <c r="E180" s="39" t="s">
        <v>413</v>
      </c>
      <c r="F180" s="47">
        <v>0</v>
      </c>
      <c r="G180" s="47">
        <v>135.19999999999999</v>
      </c>
      <c r="H180" s="47">
        <v>930959</v>
      </c>
      <c r="I180" s="47">
        <v>930959</v>
      </c>
    </row>
    <row r="181" spans="1:11" x14ac:dyDescent="0.2">
      <c r="A181" s="39" t="s">
        <v>1103</v>
      </c>
      <c r="B181" s="39" t="s">
        <v>1298</v>
      </c>
      <c r="C181" s="39" t="s">
        <v>1299</v>
      </c>
      <c r="D181" s="226" t="str">
        <f t="shared" si="2"/>
        <v>13080161094</v>
      </c>
      <c r="E181" s="39" t="s">
        <v>413</v>
      </c>
      <c r="F181" s="47">
        <v>-319570761</v>
      </c>
      <c r="G181" s="47">
        <v>0</v>
      </c>
      <c r="H181" s="47">
        <v>0</v>
      </c>
      <c r="I181" s="47">
        <v>-319570761</v>
      </c>
    </row>
    <row r="182" spans="1:11" x14ac:dyDescent="0.2">
      <c r="A182" s="39" t="s">
        <v>1150</v>
      </c>
      <c r="B182" s="39" t="s">
        <v>5158</v>
      </c>
      <c r="C182" s="39" t="s">
        <v>5159</v>
      </c>
      <c r="D182" s="226" t="str">
        <f t="shared" si="2"/>
        <v>13010131004</v>
      </c>
      <c r="E182" s="39" t="s">
        <v>364</v>
      </c>
      <c r="F182" s="47">
        <v>0</v>
      </c>
      <c r="G182" s="47">
        <v>327514.42</v>
      </c>
      <c r="H182" s="47">
        <v>2255195518</v>
      </c>
      <c r="I182" s="47">
        <v>2255195518</v>
      </c>
    </row>
    <row r="183" spans="1:11" x14ac:dyDescent="0.2">
      <c r="A183" s="39" t="s">
        <v>1150</v>
      </c>
      <c r="B183" s="39" t="s">
        <v>1300</v>
      </c>
      <c r="C183" s="39" t="s">
        <v>1301</v>
      </c>
      <c r="D183" s="226" t="str">
        <f t="shared" si="2"/>
        <v>13080161082</v>
      </c>
      <c r="E183" s="39" t="s">
        <v>412</v>
      </c>
      <c r="F183" s="47">
        <v>0</v>
      </c>
      <c r="G183" s="47">
        <v>43434.18</v>
      </c>
      <c r="H183" s="47">
        <v>299078642</v>
      </c>
      <c r="I183" s="47">
        <v>299078642</v>
      </c>
    </row>
    <row r="184" spans="1:11" x14ac:dyDescent="0.2">
      <c r="A184" s="39" t="s">
        <v>1103</v>
      </c>
      <c r="B184" s="39" t="s">
        <v>4198</v>
      </c>
      <c r="C184" s="39" t="s">
        <v>4199</v>
      </c>
      <c r="D184" s="226" t="str">
        <f t="shared" si="2"/>
        <v>13080161082</v>
      </c>
      <c r="E184" s="39" t="s">
        <v>412</v>
      </c>
      <c r="F184" s="47">
        <v>-70360516</v>
      </c>
      <c r="G184" s="47">
        <v>0</v>
      </c>
      <c r="H184" s="47">
        <v>0</v>
      </c>
      <c r="I184" s="47">
        <v>-70360516</v>
      </c>
    </row>
    <row r="185" spans="1:11" x14ac:dyDescent="0.2">
      <c r="A185" s="39" t="s">
        <v>1150</v>
      </c>
      <c r="B185" s="39" t="s">
        <v>1302</v>
      </c>
      <c r="C185" s="39" t="s">
        <v>1303</v>
      </c>
      <c r="D185" s="226" t="str">
        <f t="shared" si="2"/>
        <v>13080161094</v>
      </c>
      <c r="E185" s="39" t="s">
        <v>413</v>
      </c>
      <c r="F185" s="47">
        <v>0</v>
      </c>
      <c r="G185" s="47">
        <v>-30787.21</v>
      </c>
      <c r="H185" s="47">
        <v>-211994263</v>
      </c>
      <c r="I185" s="47">
        <v>-211994263</v>
      </c>
    </row>
    <row r="186" spans="1:11" x14ac:dyDescent="0.2">
      <c r="A186" s="39" t="s">
        <v>1103</v>
      </c>
      <c r="B186" s="39" t="s">
        <v>4202</v>
      </c>
      <c r="C186" s="39" t="s">
        <v>4203</v>
      </c>
      <c r="D186" s="226" t="str">
        <f t="shared" si="2"/>
        <v>13080161094</v>
      </c>
      <c r="E186" s="39" t="s">
        <v>413</v>
      </c>
      <c r="F186" s="47">
        <v>57657385</v>
      </c>
      <c r="G186" s="47">
        <v>0</v>
      </c>
      <c r="H186" s="47">
        <v>0</v>
      </c>
      <c r="I186" s="47">
        <v>57657385</v>
      </c>
    </row>
    <row r="187" spans="1:11" x14ac:dyDescent="0.2">
      <c r="A187" s="39" t="s">
        <v>1103</v>
      </c>
      <c r="B187" s="39" t="s">
        <v>1304</v>
      </c>
      <c r="C187" s="39" t="s">
        <v>1305</v>
      </c>
      <c r="D187" s="226" t="str">
        <f t="shared" si="2"/>
        <v>14000000000</v>
      </c>
      <c r="E187" s="39" t="s">
        <v>414</v>
      </c>
      <c r="F187" s="47">
        <v>1237118169269</v>
      </c>
      <c r="G187" s="47">
        <v>94001016.859999999</v>
      </c>
      <c r="H187" s="47">
        <v>647271261884</v>
      </c>
      <c r="I187" s="47">
        <v>1884389431153</v>
      </c>
    </row>
    <row r="188" spans="1:11" x14ac:dyDescent="0.2">
      <c r="A188" s="39" t="s">
        <v>1103</v>
      </c>
      <c r="B188" s="39" t="s">
        <v>1306</v>
      </c>
      <c r="C188" s="39" t="s">
        <v>1307</v>
      </c>
      <c r="D188" s="226" t="str">
        <f t="shared" si="2"/>
        <v>14010000000</v>
      </c>
      <c r="E188" s="39" t="s">
        <v>415</v>
      </c>
      <c r="F188" s="47">
        <v>1227523449292</v>
      </c>
      <c r="G188" s="47">
        <v>92098950.609968066</v>
      </c>
      <c r="H188" s="47">
        <v>634174033120</v>
      </c>
      <c r="I188" s="47">
        <v>1861697482412</v>
      </c>
      <c r="J188" s="36">
        <f>+I189+I196+I209+I212+I215+I218+I220+I223+I226+I229+I233</f>
        <v>1861697482412</v>
      </c>
      <c r="K188" s="36">
        <f>+I188-J188</f>
        <v>0</v>
      </c>
    </row>
    <row r="189" spans="1:11" x14ac:dyDescent="0.2">
      <c r="A189" s="39" t="s">
        <v>1103</v>
      </c>
      <c r="B189" s="39" t="s">
        <v>1308</v>
      </c>
      <c r="C189" s="39" t="s">
        <v>1309</v>
      </c>
      <c r="D189" s="226" t="str">
        <f t="shared" si="2"/>
        <v>14010169000</v>
      </c>
      <c r="E189" s="39" t="s">
        <v>416</v>
      </c>
      <c r="F189" s="47">
        <v>208993999609</v>
      </c>
      <c r="G189" s="47">
        <v>38955476.030000001</v>
      </c>
      <c r="H189" s="47">
        <v>268239227293</v>
      </c>
      <c r="I189" s="252">
        <v>477233226902</v>
      </c>
    </row>
    <row r="190" spans="1:11" x14ac:dyDescent="0.2">
      <c r="A190" s="39" t="s">
        <v>1103</v>
      </c>
      <c r="B190" s="39" t="s">
        <v>1310</v>
      </c>
      <c r="C190" s="39" t="s">
        <v>1311</v>
      </c>
      <c r="D190" s="226" t="str">
        <f t="shared" si="2"/>
        <v>14010169002</v>
      </c>
      <c r="E190" s="39" t="s">
        <v>225</v>
      </c>
      <c r="F190" s="47">
        <v>109427673838</v>
      </c>
      <c r="G190" s="47">
        <v>29008249.460000001</v>
      </c>
      <c r="H190" s="47">
        <v>199744714049</v>
      </c>
      <c r="I190" s="47">
        <v>309172387887</v>
      </c>
    </row>
    <row r="191" spans="1:11" x14ac:dyDescent="0.2">
      <c r="A191" s="39" t="s">
        <v>1103</v>
      </c>
      <c r="B191" s="39" t="s">
        <v>5160</v>
      </c>
      <c r="C191" s="39" t="s">
        <v>5161</v>
      </c>
      <c r="D191" s="226" t="str">
        <f t="shared" si="2"/>
        <v>14010169002</v>
      </c>
      <c r="E191" s="39" t="s">
        <v>225</v>
      </c>
      <c r="F191" s="47">
        <v>109427673838</v>
      </c>
      <c r="G191" s="47">
        <v>0</v>
      </c>
      <c r="H191" s="47">
        <v>0</v>
      </c>
      <c r="I191" s="47">
        <v>109427673838</v>
      </c>
    </row>
    <row r="192" spans="1:11" x14ac:dyDescent="0.2">
      <c r="A192" s="39" t="s">
        <v>1103</v>
      </c>
      <c r="B192" s="39" t="s">
        <v>1312</v>
      </c>
      <c r="C192" s="39" t="s">
        <v>1313</v>
      </c>
      <c r="D192" s="226" t="str">
        <f t="shared" si="2"/>
        <v>14010169004</v>
      </c>
      <c r="E192" s="39" t="s">
        <v>417</v>
      </c>
      <c r="F192" s="47">
        <v>88063629013</v>
      </c>
      <c r="G192" s="47">
        <v>7273586.9699999997</v>
      </c>
      <c r="H192" s="47">
        <v>50084392423</v>
      </c>
      <c r="I192" s="47">
        <v>138148021436</v>
      </c>
    </row>
    <row r="193" spans="1:9" x14ac:dyDescent="0.2">
      <c r="A193" s="39" t="s">
        <v>1103</v>
      </c>
      <c r="B193" s="39" t="s">
        <v>1314</v>
      </c>
      <c r="C193" s="39" t="s">
        <v>1315</v>
      </c>
      <c r="D193" s="226" t="str">
        <f t="shared" si="2"/>
        <v>14010169004</v>
      </c>
      <c r="E193" s="39" t="s">
        <v>417</v>
      </c>
      <c r="F193" s="47">
        <v>88063629013</v>
      </c>
      <c r="G193" s="47">
        <v>0</v>
      </c>
      <c r="H193" s="47">
        <v>0</v>
      </c>
      <c r="I193" s="47">
        <v>88063629013</v>
      </c>
    </row>
    <row r="194" spans="1:9" x14ac:dyDescent="0.2">
      <c r="A194" s="39" t="s">
        <v>1103</v>
      </c>
      <c r="B194" s="39" t="s">
        <v>1316</v>
      </c>
      <c r="C194" s="39" t="s">
        <v>1317</v>
      </c>
      <c r="D194" s="226" t="str">
        <f t="shared" si="2"/>
        <v>14010169006</v>
      </c>
      <c r="E194" s="39" t="s">
        <v>418</v>
      </c>
      <c r="F194" s="47">
        <v>11502696758</v>
      </c>
      <c r="G194" s="47">
        <v>2673639.6</v>
      </c>
      <c r="H194" s="47">
        <v>18410120821</v>
      </c>
      <c r="I194" s="47">
        <v>29912817579</v>
      </c>
    </row>
    <row r="195" spans="1:9" x14ac:dyDescent="0.2">
      <c r="A195" s="39" t="s">
        <v>1103</v>
      </c>
      <c r="B195" s="39" t="s">
        <v>1318</v>
      </c>
      <c r="C195" s="39" t="s">
        <v>1319</v>
      </c>
      <c r="D195" s="226" t="str">
        <f t="shared" ref="D195:D258" si="3">CONCATENATE(MID(C195,1,2),"0",MID(C195,4,5),"0",MID(C195,9,2))</f>
        <v>14010169006</v>
      </c>
      <c r="E195" s="39" t="s">
        <v>419</v>
      </c>
      <c r="F195" s="47">
        <v>11502696758</v>
      </c>
      <c r="G195" s="47">
        <v>0</v>
      </c>
      <c r="H195" s="47">
        <v>0</v>
      </c>
      <c r="I195" s="47">
        <v>11502696758</v>
      </c>
    </row>
    <row r="196" spans="1:9" x14ac:dyDescent="0.2">
      <c r="A196" s="39" t="s">
        <v>1103</v>
      </c>
      <c r="B196" s="39" t="s">
        <v>1320</v>
      </c>
      <c r="C196" s="39" t="s">
        <v>1321</v>
      </c>
      <c r="D196" s="226" t="str">
        <f t="shared" si="3"/>
        <v>14010173000</v>
      </c>
      <c r="E196" s="39" t="s">
        <v>420</v>
      </c>
      <c r="F196" s="47">
        <v>649859846534</v>
      </c>
      <c r="G196" s="47">
        <v>41415776.969999999</v>
      </c>
      <c r="H196" s="47">
        <v>285180342903</v>
      </c>
      <c r="I196" s="252">
        <v>935040189437</v>
      </c>
    </row>
    <row r="197" spans="1:9" x14ac:dyDescent="0.2">
      <c r="A197" s="39" t="s">
        <v>1103</v>
      </c>
      <c r="B197" s="39" t="s">
        <v>1322</v>
      </c>
      <c r="C197" s="39" t="s">
        <v>1323</v>
      </c>
      <c r="D197" s="226" t="str">
        <f t="shared" si="3"/>
        <v>14010173002</v>
      </c>
      <c r="E197" s="39" t="s">
        <v>225</v>
      </c>
      <c r="F197" s="47">
        <v>616564744184</v>
      </c>
      <c r="G197" s="47">
        <v>33759408.149999999</v>
      </c>
      <c r="H197" s="47">
        <v>232460195046</v>
      </c>
      <c r="I197" s="47">
        <v>849024939230</v>
      </c>
    </row>
    <row r="198" spans="1:9" x14ac:dyDescent="0.2">
      <c r="A198" s="39" t="s">
        <v>1103</v>
      </c>
      <c r="B198" s="39" t="s">
        <v>1324</v>
      </c>
      <c r="C198" s="39" t="s">
        <v>1325</v>
      </c>
      <c r="D198" s="226" t="str">
        <f t="shared" si="3"/>
        <v>14010173002</v>
      </c>
      <c r="E198" s="39" t="s">
        <v>225</v>
      </c>
      <c r="F198" s="47">
        <v>616564744184</v>
      </c>
      <c r="G198" s="47">
        <v>0</v>
      </c>
      <c r="H198" s="47">
        <v>0</v>
      </c>
      <c r="I198" s="47">
        <v>616564744184</v>
      </c>
    </row>
    <row r="199" spans="1:9" x14ac:dyDescent="0.2">
      <c r="A199" s="39" t="s">
        <v>1103</v>
      </c>
      <c r="B199" s="39" t="s">
        <v>1326</v>
      </c>
      <c r="C199" s="39" t="s">
        <v>1327</v>
      </c>
      <c r="D199" s="226" t="str">
        <f t="shared" si="3"/>
        <v>14010173004</v>
      </c>
      <c r="E199" s="39" t="s">
        <v>421</v>
      </c>
      <c r="F199" s="47">
        <v>2149176694</v>
      </c>
      <c r="G199" s="47">
        <v>0</v>
      </c>
      <c r="H199" s="47">
        <v>0</v>
      </c>
      <c r="I199" s="47">
        <v>2149176694</v>
      </c>
    </row>
    <row r="200" spans="1:9" x14ac:dyDescent="0.2">
      <c r="A200" s="39" t="s">
        <v>1103</v>
      </c>
      <c r="B200" s="39" t="s">
        <v>1328</v>
      </c>
      <c r="C200" s="39" t="s">
        <v>1329</v>
      </c>
      <c r="D200" s="226" t="str">
        <f t="shared" si="3"/>
        <v>14010173004</v>
      </c>
      <c r="E200" s="39" t="s">
        <v>421</v>
      </c>
      <c r="F200" s="47">
        <v>2149176694</v>
      </c>
      <c r="G200" s="47">
        <v>0</v>
      </c>
      <c r="H200" s="47">
        <v>0</v>
      </c>
      <c r="I200" s="47">
        <v>2149176694</v>
      </c>
    </row>
    <row r="201" spans="1:9" x14ac:dyDescent="0.2">
      <c r="A201" s="39" t="s">
        <v>1103</v>
      </c>
      <c r="B201" s="39" t="s">
        <v>1330</v>
      </c>
      <c r="C201" s="39" t="s">
        <v>1331</v>
      </c>
      <c r="D201" s="226" t="str">
        <f t="shared" si="3"/>
        <v>14010173006</v>
      </c>
      <c r="E201" s="39" t="s">
        <v>422</v>
      </c>
      <c r="F201" s="47">
        <v>26848471149</v>
      </c>
      <c r="G201" s="47">
        <v>7571369.4500000002</v>
      </c>
      <c r="H201" s="47">
        <v>52134860045</v>
      </c>
      <c r="I201" s="47">
        <v>78983331194</v>
      </c>
    </row>
    <row r="202" spans="1:9" x14ac:dyDescent="0.2">
      <c r="A202" s="39" t="s">
        <v>1103</v>
      </c>
      <c r="B202" s="39" t="s">
        <v>1332</v>
      </c>
      <c r="C202" s="39" t="s">
        <v>1333</v>
      </c>
      <c r="D202" s="226" t="str">
        <f t="shared" si="3"/>
        <v>14010173006</v>
      </c>
      <c r="E202" s="39" t="s">
        <v>422</v>
      </c>
      <c r="F202" s="47">
        <v>26848471149</v>
      </c>
      <c r="G202" s="47">
        <v>0</v>
      </c>
      <c r="H202" s="47">
        <v>0</v>
      </c>
      <c r="I202" s="47">
        <v>26848471149</v>
      </c>
    </row>
    <row r="203" spans="1:9" x14ac:dyDescent="0.2">
      <c r="A203" s="39" t="s">
        <v>1103</v>
      </c>
      <c r="B203" s="39" t="s">
        <v>1334</v>
      </c>
      <c r="C203" s="39" t="s">
        <v>1335</v>
      </c>
      <c r="D203" s="226" t="str">
        <f t="shared" si="3"/>
        <v>14010173008</v>
      </c>
      <c r="E203" s="39" t="s">
        <v>419</v>
      </c>
      <c r="F203" s="47">
        <v>2893353161</v>
      </c>
      <c r="G203" s="47">
        <v>84999.37</v>
      </c>
      <c r="H203" s="47">
        <v>585287812</v>
      </c>
      <c r="I203" s="47">
        <v>3478640973</v>
      </c>
    </row>
    <row r="204" spans="1:9" x14ac:dyDescent="0.2">
      <c r="A204" s="39" t="s">
        <v>1103</v>
      </c>
      <c r="B204" s="39" t="s">
        <v>1336</v>
      </c>
      <c r="C204" s="39" t="s">
        <v>1337</v>
      </c>
      <c r="D204" s="226" t="str">
        <f t="shared" si="3"/>
        <v>14010173008</v>
      </c>
      <c r="E204" s="39" t="s">
        <v>419</v>
      </c>
      <c r="F204" s="47">
        <v>2893353161</v>
      </c>
      <c r="G204" s="47">
        <v>0</v>
      </c>
      <c r="H204" s="47">
        <v>0</v>
      </c>
      <c r="I204" s="47">
        <v>2893353161</v>
      </c>
    </row>
    <row r="205" spans="1:9" x14ac:dyDescent="0.2">
      <c r="A205" s="39" t="s">
        <v>1103</v>
      </c>
      <c r="B205" s="39" t="s">
        <v>1338</v>
      </c>
      <c r="C205" s="39" t="s">
        <v>1339</v>
      </c>
      <c r="D205" s="226" t="str">
        <f t="shared" si="3"/>
        <v>14010173010</v>
      </c>
      <c r="E205" s="39" t="s">
        <v>423</v>
      </c>
      <c r="F205" s="47">
        <v>46537200</v>
      </c>
      <c r="G205" s="47">
        <v>0</v>
      </c>
      <c r="H205" s="47">
        <v>0</v>
      </c>
      <c r="I205" s="47">
        <v>46537200</v>
      </c>
    </row>
    <row r="206" spans="1:9" x14ac:dyDescent="0.2">
      <c r="A206" s="39" t="s">
        <v>1103</v>
      </c>
      <c r="B206" s="39" t="s">
        <v>1340</v>
      </c>
      <c r="C206" s="39" t="s">
        <v>1341</v>
      </c>
      <c r="D206" s="226" t="str">
        <f t="shared" si="3"/>
        <v>14010173010</v>
      </c>
      <c r="E206" s="39" t="s">
        <v>423</v>
      </c>
      <c r="F206" s="47">
        <v>46537200</v>
      </c>
      <c r="G206" s="47">
        <v>0</v>
      </c>
      <c r="H206" s="47">
        <v>0</v>
      </c>
      <c r="I206" s="47">
        <v>46537200</v>
      </c>
    </row>
    <row r="207" spans="1:9" x14ac:dyDescent="0.2">
      <c r="A207" s="39" t="s">
        <v>1103</v>
      </c>
      <c r="B207" s="39" t="s">
        <v>1342</v>
      </c>
      <c r="C207" s="39" t="s">
        <v>1343</v>
      </c>
      <c r="D207" s="226" t="str">
        <f t="shared" si="3"/>
        <v>14010173012</v>
      </c>
      <c r="E207" s="39" t="s">
        <v>424</v>
      </c>
      <c r="F207" s="47">
        <v>1357564146</v>
      </c>
      <c r="G207" s="47">
        <v>0</v>
      </c>
      <c r="H207" s="47">
        <v>0</v>
      </c>
      <c r="I207" s="47">
        <v>1357564146</v>
      </c>
    </row>
    <row r="208" spans="1:9" x14ac:dyDescent="0.2">
      <c r="A208" s="39" t="s">
        <v>1103</v>
      </c>
      <c r="B208" s="39" t="s">
        <v>1344</v>
      </c>
      <c r="C208" s="39" t="s">
        <v>1345</v>
      </c>
      <c r="D208" s="226" t="str">
        <f t="shared" si="3"/>
        <v>14010173012</v>
      </c>
      <c r="E208" s="39" t="s">
        <v>424</v>
      </c>
      <c r="F208" s="47">
        <v>1357564146</v>
      </c>
      <c r="G208" s="47">
        <v>0</v>
      </c>
      <c r="H208" s="47">
        <v>0</v>
      </c>
      <c r="I208" s="47">
        <v>1357564146</v>
      </c>
    </row>
    <row r="209" spans="1:9" x14ac:dyDescent="0.2">
      <c r="A209" s="39" t="s">
        <v>1103</v>
      </c>
      <c r="B209" s="39" t="s">
        <v>5162</v>
      </c>
      <c r="C209" s="39" t="s">
        <v>5163</v>
      </c>
      <c r="D209" s="226" t="str">
        <f t="shared" si="3"/>
        <v>14010183000</v>
      </c>
      <c r="E209" s="39" t="s">
        <v>6003</v>
      </c>
      <c r="F209" s="47">
        <v>957447</v>
      </c>
      <c r="G209" s="47">
        <v>0</v>
      </c>
      <c r="H209" s="47">
        <v>0</v>
      </c>
      <c r="I209" s="252">
        <v>957447</v>
      </c>
    </row>
    <row r="210" spans="1:9" x14ac:dyDescent="0.2">
      <c r="A210" s="39" t="s">
        <v>1103</v>
      </c>
      <c r="B210" s="39" t="s">
        <v>5164</v>
      </c>
      <c r="C210" s="39" t="s">
        <v>5165</v>
      </c>
      <c r="D210" s="226" t="str">
        <f t="shared" si="3"/>
        <v>14010183002</v>
      </c>
      <c r="E210" s="39" t="s">
        <v>225</v>
      </c>
      <c r="F210" s="47">
        <v>957447</v>
      </c>
      <c r="G210" s="47">
        <v>0</v>
      </c>
      <c r="H210" s="47">
        <v>0</v>
      </c>
      <c r="I210" s="47">
        <v>957447</v>
      </c>
    </row>
    <row r="211" spans="1:9" x14ac:dyDescent="0.2">
      <c r="A211" s="39" t="s">
        <v>1103</v>
      </c>
      <c r="B211" s="39" t="s">
        <v>5166</v>
      </c>
      <c r="C211" s="39" t="s">
        <v>5167</v>
      </c>
      <c r="D211" s="226" t="str">
        <f t="shared" si="3"/>
        <v>14010183002</v>
      </c>
      <c r="E211" s="39" t="s">
        <v>225</v>
      </c>
      <c r="F211" s="47">
        <v>957447</v>
      </c>
      <c r="G211" s="47">
        <v>0</v>
      </c>
      <c r="H211" s="47">
        <v>0</v>
      </c>
      <c r="I211" s="47">
        <v>957447</v>
      </c>
    </row>
    <row r="212" spans="1:9" x14ac:dyDescent="0.2">
      <c r="A212" s="39" t="s">
        <v>1103</v>
      </c>
      <c r="B212" s="39" t="s">
        <v>1346</v>
      </c>
      <c r="C212" s="39" t="s">
        <v>1347</v>
      </c>
      <c r="D212" s="226" t="str">
        <f t="shared" si="3"/>
        <v>14010187000</v>
      </c>
      <c r="E212" s="39" t="s">
        <v>425</v>
      </c>
      <c r="F212" s="47">
        <v>2698469155</v>
      </c>
      <c r="G212" s="47">
        <v>21994.21</v>
      </c>
      <c r="H212" s="47">
        <v>151447511</v>
      </c>
      <c r="I212" s="47">
        <v>2849916666</v>
      </c>
    </row>
    <row r="213" spans="1:9" x14ac:dyDescent="0.2">
      <c r="A213" s="39" t="s">
        <v>1103</v>
      </c>
      <c r="B213" s="39" t="s">
        <v>1348</v>
      </c>
      <c r="C213" s="39" t="s">
        <v>1349</v>
      </c>
      <c r="D213" s="226" t="str">
        <f t="shared" si="3"/>
        <v>14010187002</v>
      </c>
      <c r="E213" s="39" t="s">
        <v>225</v>
      </c>
      <c r="F213" s="47">
        <v>2698469155</v>
      </c>
      <c r="G213" s="47">
        <v>21994.21</v>
      </c>
      <c r="H213" s="47">
        <v>151447511</v>
      </c>
      <c r="I213" s="252">
        <v>2849916666</v>
      </c>
    </row>
    <row r="214" spans="1:9" x14ac:dyDescent="0.2">
      <c r="A214" s="39" t="s">
        <v>1103</v>
      </c>
      <c r="B214" s="39" t="s">
        <v>1350</v>
      </c>
      <c r="C214" s="39" t="s">
        <v>1351</v>
      </c>
      <c r="D214" s="226" t="str">
        <f t="shared" si="3"/>
        <v>14010187002</v>
      </c>
      <c r="E214" s="39" t="s">
        <v>225</v>
      </c>
      <c r="F214" s="47">
        <v>2698469155</v>
      </c>
      <c r="G214" s="47">
        <v>0</v>
      </c>
      <c r="H214" s="47">
        <v>0</v>
      </c>
      <c r="I214" s="47">
        <v>2698469155</v>
      </c>
    </row>
    <row r="215" spans="1:9" x14ac:dyDescent="0.2">
      <c r="A215" s="39" t="s">
        <v>1103</v>
      </c>
      <c r="B215" s="39" t="s">
        <v>1352</v>
      </c>
      <c r="C215" s="39" t="s">
        <v>1353</v>
      </c>
      <c r="D215" s="226" t="str">
        <f t="shared" si="3"/>
        <v>14010189000</v>
      </c>
      <c r="E215" s="39" t="s">
        <v>426</v>
      </c>
      <c r="F215" s="47">
        <v>2259758172</v>
      </c>
      <c r="G215" s="47">
        <v>7087.8099680646665</v>
      </c>
      <c r="H215" s="47">
        <v>48805171</v>
      </c>
      <c r="I215" s="47">
        <v>2308563343</v>
      </c>
    </row>
    <row r="216" spans="1:9" x14ac:dyDescent="0.2">
      <c r="A216" s="39" t="s">
        <v>1103</v>
      </c>
      <c r="B216" s="39" t="s">
        <v>1354</v>
      </c>
      <c r="C216" s="39" t="s">
        <v>1355</v>
      </c>
      <c r="D216" s="226" t="str">
        <f t="shared" si="3"/>
        <v>14010189002</v>
      </c>
      <c r="E216" s="39" t="s">
        <v>225</v>
      </c>
      <c r="F216" s="47">
        <v>2259758172</v>
      </c>
      <c r="G216" s="47">
        <v>7087.8099680646665</v>
      </c>
      <c r="H216" s="47">
        <v>48805171</v>
      </c>
      <c r="I216" s="47">
        <v>2308563343</v>
      </c>
    </row>
    <row r="217" spans="1:9" x14ac:dyDescent="0.2">
      <c r="A217" s="39" t="s">
        <v>1103</v>
      </c>
      <c r="B217" s="39" t="s">
        <v>1356</v>
      </c>
      <c r="C217" s="39" t="s">
        <v>1357</v>
      </c>
      <c r="D217" s="226" t="str">
        <f t="shared" si="3"/>
        <v>14010189002</v>
      </c>
      <c r="E217" s="39" t="s">
        <v>225</v>
      </c>
      <c r="F217" s="47">
        <v>2259758172</v>
      </c>
      <c r="G217" s="47">
        <v>0</v>
      </c>
      <c r="H217" s="47">
        <v>0</v>
      </c>
      <c r="I217" s="47">
        <v>2259758172</v>
      </c>
    </row>
    <row r="218" spans="1:9" x14ac:dyDescent="0.2">
      <c r="A218" s="39" t="s">
        <v>1103</v>
      </c>
      <c r="B218" s="39" t="s">
        <v>1358</v>
      </c>
      <c r="C218" s="39" t="s">
        <v>1359</v>
      </c>
      <c r="D218" s="226" t="str">
        <f t="shared" si="3"/>
        <v>14010205000</v>
      </c>
      <c r="E218" s="39" t="s">
        <v>427</v>
      </c>
      <c r="F218" s="47">
        <v>72706788998</v>
      </c>
      <c r="G218" s="47">
        <v>0</v>
      </c>
      <c r="H218" s="47">
        <v>0</v>
      </c>
      <c r="I218" s="252">
        <v>72706788998</v>
      </c>
    </row>
    <row r="219" spans="1:9" x14ac:dyDescent="0.2">
      <c r="A219" s="39" t="s">
        <v>1103</v>
      </c>
      <c r="B219" s="39" t="s">
        <v>1360</v>
      </c>
      <c r="C219" s="39" t="s">
        <v>1361</v>
      </c>
      <c r="D219" s="226" t="str">
        <f t="shared" si="3"/>
        <v>14010205002</v>
      </c>
      <c r="E219" s="39" t="s">
        <v>427</v>
      </c>
      <c r="F219" s="47">
        <v>72706788998</v>
      </c>
      <c r="G219" s="47">
        <v>0</v>
      </c>
      <c r="H219" s="47">
        <v>0</v>
      </c>
      <c r="I219" s="47">
        <v>72706788998</v>
      </c>
    </row>
    <row r="220" spans="1:9" x14ac:dyDescent="0.2">
      <c r="A220" s="39" t="s">
        <v>1103</v>
      </c>
      <c r="B220" s="39" t="s">
        <v>1362</v>
      </c>
      <c r="C220" s="39" t="s">
        <v>1363</v>
      </c>
      <c r="D220" s="226" t="str">
        <f t="shared" si="3"/>
        <v>14010209000</v>
      </c>
      <c r="E220" s="39" t="s">
        <v>428</v>
      </c>
      <c r="F220" s="47">
        <v>45204443722</v>
      </c>
      <c r="G220" s="47">
        <v>0</v>
      </c>
      <c r="H220" s="47">
        <v>0</v>
      </c>
      <c r="I220" s="252">
        <v>45204443722</v>
      </c>
    </row>
    <row r="221" spans="1:9" x14ac:dyDescent="0.2">
      <c r="A221" s="39" t="s">
        <v>1103</v>
      </c>
      <c r="B221" s="39" t="s">
        <v>1364</v>
      </c>
      <c r="C221" s="39" t="s">
        <v>1365</v>
      </c>
      <c r="D221" s="226" t="str">
        <f t="shared" si="3"/>
        <v>14010209004</v>
      </c>
      <c r="E221" s="39" t="s">
        <v>429</v>
      </c>
      <c r="F221" s="47">
        <v>45204443722</v>
      </c>
      <c r="G221" s="47">
        <v>0</v>
      </c>
      <c r="H221" s="47">
        <v>0</v>
      </c>
      <c r="I221" s="47">
        <v>45204443722</v>
      </c>
    </row>
    <row r="222" spans="1:9" x14ac:dyDescent="0.2">
      <c r="A222" s="39" t="s">
        <v>1103</v>
      </c>
      <c r="B222" s="39" t="s">
        <v>1366</v>
      </c>
      <c r="C222" s="39" t="s">
        <v>1367</v>
      </c>
      <c r="D222" s="226" t="str">
        <f t="shared" si="3"/>
        <v>14010209004</v>
      </c>
      <c r="E222" s="39" t="s">
        <v>6004</v>
      </c>
      <c r="F222" s="47">
        <v>45204443722</v>
      </c>
      <c r="G222" s="47">
        <v>0</v>
      </c>
      <c r="H222" s="47">
        <v>0</v>
      </c>
      <c r="I222" s="47">
        <v>45204443722</v>
      </c>
    </row>
    <row r="223" spans="1:9" x14ac:dyDescent="0.2">
      <c r="A223" s="39" t="s">
        <v>1103</v>
      </c>
      <c r="B223" s="39" t="s">
        <v>1368</v>
      </c>
      <c r="C223" s="39" t="s">
        <v>1369</v>
      </c>
      <c r="D223" s="226" t="str">
        <f t="shared" si="3"/>
        <v>14010351000</v>
      </c>
      <c r="E223" s="39" t="s">
        <v>281</v>
      </c>
      <c r="F223" s="47">
        <v>2453118559</v>
      </c>
      <c r="G223" s="47">
        <v>3445368.85</v>
      </c>
      <c r="H223" s="47">
        <v>23724086373</v>
      </c>
      <c r="I223" s="252">
        <v>26177204932</v>
      </c>
    </row>
    <row r="224" spans="1:9" x14ac:dyDescent="0.2">
      <c r="A224" s="39" t="s">
        <v>1103</v>
      </c>
      <c r="B224" s="39" t="s">
        <v>1370</v>
      </c>
      <c r="C224" s="39" t="s">
        <v>1371</v>
      </c>
      <c r="D224" s="226" t="str">
        <f t="shared" si="3"/>
        <v>14010351002</v>
      </c>
      <c r="E224" s="39" t="s">
        <v>225</v>
      </c>
      <c r="F224" s="47">
        <v>2453118559</v>
      </c>
      <c r="G224" s="47">
        <v>3445368.85</v>
      </c>
      <c r="H224" s="47">
        <v>23724086373</v>
      </c>
      <c r="I224" s="47">
        <v>26177204932</v>
      </c>
    </row>
    <row r="225" spans="1:9" x14ac:dyDescent="0.2">
      <c r="A225" s="39" t="s">
        <v>1103</v>
      </c>
      <c r="B225" s="39" t="s">
        <v>1372</v>
      </c>
      <c r="C225" s="39" t="s">
        <v>1373</v>
      </c>
      <c r="D225" s="226" t="str">
        <f t="shared" si="3"/>
        <v>14010351002</v>
      </c>
      <c r="E225" s="39" t="s">
        <v>225</v>
      </c>
      <c r="F225" s="47">
        <v>2453118559</v>
      </c>
      <c r="G225" s="47">
        <v>0</v>
      </c>
      <c r="H225" s="47">
        <v>0</v>
      </c>
      <c r="I225" s="47">
        <v>2453118559</v>
      </c>
    </row>
    <row r="226" spans="1:9" x14ac:dyDescent="0.2">
      <c r="A226" s="39" t="s">
        <v>1103</v>
      </c>
      <c r="B226" s="39" t="s">
        <v>1374</v>
      </c>
      <c r="C226" s="39" t="s">
        <v>1375</v>
      </c>
      <c r="D226" s="226" t="str">
        <f t="shared" si="3"/>
        <v>14010405000</v>
      </c>
      <c r="E226" s="39" t="s">
        <v>282</v>
      </c>
      <c r="F226" s="47">
        <v>66405342017</v>
      </c>
      <c r="G226" s="47">
        <v>5896869.6200000001</v>
      </c>
      <c r="H226" s="47">
        <v>40604605862</v>
      </c>
      <c r="I226" s="252">
        <v>107009947879</v>
      </c>
    </row>
    <row r="227" spans="1:9" x14ac:dyDescent="0.2">
      <c r="A227" s="39" t="s">
        <v>1103</v>
      </c>
      <c r="B227" s="39" t="s">
        <v>1376</v>
      </c>
      <c r="C227" s="39" t="s">
        <v>1377</v>
      </c>
      <c r="D227" s="226" t="str">
        <f t="shared" si="3"/>
        <v>14010405001</v>
      </c>
      <c r="E227" s="39" t="s">
        <v>282</v>
      </c>
      <c r="F227" s="47">
        <v>66405342017</v>
      </c>
      <c r="G227" s="47">
        <v>5896869.6200000001</v>
      </c>
      <c r="H227" s="47">
        <v>40604605862</v>
      </c>
      <c r="I227" s="47">
        <v>107009947879</v>
      </c>
    </row>
    <row r="228" spans="1:9" x14ac:dyDescent="0.2">
      <c r="A228" s="39" t="s">
        <v>1103</v>
      </c>
      <c r="B228" s="39" t="s">
        <v>1378</v>
      </c>
      <c r="C228" s="39" t="s">
        <v>1379</v>
      </c>
      <c r="D228" s="226" t="str">
        <f t="shared" si="3"/>
        <v>14010405001</v>
      </c>
      <c r="E228" s="39" t="s">
        <v>282</v>
      </c>
      <c r="F228" s="47">
        <v>66405342017</v>
      </c>
      <c r="G228" s="47">
        <v>0</v>
      </c>
      <c r="H228" s="47">
        <v>0</v>
      </c>
      <c r="I228" s="47">
        <v>66405342017</v>
      </c>
    </row>
    <row r="229" spans="1:9" x14ac:dyDescent="0.2">
      <c r="A229" s="39" t="s">
        <v>1103</v>
      </c>
      <c r="B229" s="39" t="s">
        <v>1380</v>
      </c>
      <c r="C229" s="39" t="s">
        <v>1381</v>
      </c>
      <c r="D229" s="226" t="str">
        <f t="shared" si="3"/>
        <v>14010443000</v>
      </c>
      <c r="E229" s="39" t="s">
        <v>430</v>
      </c>
      <c r="F229" s="47">
        <v>77060077006</v>
      </c>
      <c r="G229" s="47">
        <v>2356377.12</v>
      </c>
      <c r="H229" s="47">
        <v>16225518007</v>
      </c>
      <c r="I229" s="252">
        <v>93285595013</v>
      </c>
    </row>
    <row r="230" spans="1:9" x14ac:dyDescent="0.2">
      <c r="A230" s="39" t="s">
        <v>1103</v>
      </c>
      <c r="B230" s="39" t="s">
        <v>1382</v>
      </c>
      <c r="C230" s="39" t="s">
        <v>1383</v>
      </c>
      <c r="D230" s="226" t="str">
        <f t="shared" si="3"/>
        <v>14010443002</v>
      </c>
      <c r="E230" s="39" t="s">
        <v>225</v>
      </c>
      <c r="F230" s="47">
        <v>77060077006</v>
      </c>
      <c r="G230" s="47">
        <v>2356377.12</v>
      </c>
      <c r="H230" s="47">
        <v>16225518007</v>
      </c>
      <c r="I230" s="47">
        <v>93285595013</v>
      </c>
    </row>
    <row r="231" spans="1:9" x14ac:dyDescent="0.2">
      <c r="A231" s="39" t="s">
        <v>1150</v>
      </c>
      <c r="B231" s="39" t="s">
        <v>1384</v>
      </c>
      <c r="C231" s="39" t="s">
        <v>1385</v>
      </c>
      <c r="D231" s="226" t="str">
        <f t="shared" si="3"/>
        <v>14010443002</v>
      </c>
      <c r="E231" s="39" t="s">
        <v>430</v>
      </c>
      <c r="F231" s="47">
        <v>0</v>
      </c>
      <c r="G231" s="47">
        <v>2356377.12</v>
      </c>
      <c r="H231" s="47">
        <v>16225518007</v>
      </c>
      <c r="I231" s="47">
        <v>16225518007</v>
      </c>
    </row>
    <row r="232" spans="1:9" x14ac:dyDescent="0.2">
      <c r="A232" s="39" t="s">
        <v>1103</v>
      </c>
      <c r="B232" s="39" t="s">
        <v>1386</v>
      </c>
      <c r="C232" s="39" t="s">
        <v>1387</v>
      </c>
      <c r="D232" s="226" t="str">
        <f t="shared" si="3"/>
        <v>14010443002</v>
      </c>
      <c r="E232" s="39" t="s">
        <v>430</v>
      </c>
      <c r="F232" s="47">
        <v>77060077006</v>
      </c>
      <c r="G232" s="47">
        <v>0</v>
      </c>
      <c r="H232" s="47">
        <v>0</v>
      </c>
      <c r="I232" s="47">
        <v>77060077006</v>
      </c>
    </row>
    <row r="233" spans="1:9" x14ac:dyDescent="0.2">
      <c r="A233" s="39" t="s">
        <v>1103</v>
      </c>
      <c r="B233" s="39" t="s">
        <v>1388</v>
      </c>
      <c r="C233" s="39" t="s">
        <v>1389</v>
      </c>
      <c r="D233" s="226" t="str">
        <f t="shared" si="3"/>
        <v>14010449000</v>
      </c>
      <c r="E233" s="39" t="s">
        <v>430</v>
      </c>
      <c r="F233" s="47">
        <v>99880648073</v>
      </c>
      <c r="G233" s="47">
        <v>0</v>
      </c>
      <c r="H233" s="47">
        <v>0</v>
      </c>
      <c r="I233" s="252">
        <v>99880648073</v>
      </c>
    </row>
    <row r="234" spans="1:9" x14ac:dyDescent="0.2">
      <c r="A234" s="39" t="s">
        <v>1103</v>
      </c>
      <c r="B234" s="39" t="s">
        <v>1390</v>
      </c>
      <c r="C234" s="39" t="s">
        <v>1391</v>
      </c>
      <c r="D234" s="226" t="str">
        <f t="shared" si="3"/>
        <v>14010449002</v>
      </c>
      <c r="E234" s="39" t="s">
        <v>225</v>
      </c>
      <c r="F234" s="47">
        <v>99880648073</v>
      </c>
      <c r="G234" s="47">
        <v>0</v>
      </c>
      <c r="H234" s="47">
        <v>0</v>
      </c>
      <c r="I234" s="47">
        <v>99880648073</v>
      </c>
    </row>
    <row r="235" spans="1:9" x14ac:dyDescent="0.2">
      <c r="A235" s="39" t="s">
        <v>1103</v>
      </c>
      <c r="B235" s="39" t="s">
        <v>1392</v>
      </c>
      <c r="C235" s="39" t="s">
        <v>1393</v>
      </c>
      <c r="D235" s="226" t="str">
        <f t="shared" si="3"/>
        <v>14010449002</v>
      </c>
      <c r="E235" s="39" t="s">
        <v>225</v>
      </c>
      <c r="F235" s="47">
        <v>99880648073</v>
      </c>
      <c r="G235" s="47">
        <v>0</v>
      </c>
      <c r="H235" s="47">
        <v>0</v>
      </c>
      <c r="I235" s="47">
        <v>99880648073</v>
      </c>
    </row>
    <row r="236" spans="1:9" x14ac:dyDescent="0.2">
      <c r="A236" s="39" t="s">
        <v>1103</v>
      </c>
      <c r="B236" s="39" t="s">
        <v>4761</v>
      </c>
      <c r="C236" s="39" t="s">
        <v>4762</v>
      </c>
      <c r="D236" s="226" t="str">
        <f t="shared" si="3"/>
        <v>14030000000</v>
      </c>
      <c r="E236" s="39" t="s">
        <v>78</v>
      </c>
      <c r="F236" s="47">
        <v>0</v>
      </c>
      <c r="G236" s="47">
        <v>151.1</v>
      </c>
      <c r="H236" s="47">
        <v>1040443</v>
      </c>
      <c r="I236" s="252">
        <v>1040443</v>
      </c>
    </row>
    <row r="237" spans="1:9" x14ac:dyDescent="0.2">
      <c r="A237" s="39" t="s">
        <v>1103</v>
      </c>
      <c r="B237" s="39" t="s">
        <v>4763</v>
      </c>
      <c r="C237" s="39" t="s">
        <v>4764</v>
      </c>
      <c r="D237" s="226" t="str">
        <f t="shared" si="3"/>
        <v>14030367000</v>
      </c>
      <c r="E237" s="39" t="s">
        <v>4765</v>
      </c>
      <c r="F237" s="47">
        <v>0</v>
      </c>
      <c r="G237" s="47">
        <v>151.1</v>
      </c>
      <c r="H237" s="47">
        <v>1040443</v>
      </c>
      <c r="I237" s="47">
        <v>1040443</v>
      </c>
    </row>
    <row r="238" spans="1:9" x14ac:dyDescent="0.2">
      <c r="A238" s="39" t="s">
        <v>1103</v>
      </c>
      <c r="B238" s="39" t="s">
        <v>4766</v>
      </c>
      <c r="C238" s="39" t="s">
        <v>4767</v>
      </c>
      <c r="D238" s="226" t="str">
        <f t="shared" si="3"/>
        <v>14030367006</v>
      </c>
      <c r="E238" s="39" t="s">
        <v>4768</v>
      </c>
      <c r="F238" s="47">
        <v>0</v>
      </c>
      <c r="G238" s="47">
        <v>151.1</v>
      </c>
      <c r="H238" s="47">
        <v>1040443</v>
      </c>
      <c r="I238" s="47">
        <v>1040443</v>
      </c>
    </row>
    <row r="239" spans="1:9" x14ac:dyDescent="0.2">
      <c r="A239" s="39" t="s">
        <v>1150</v>
      </c>
      <c r="B239" s="39" t="s">
        <v>5168</v>
      </c>
      <c r="C239" s="39" t="s">
        <v>5169</v>
      </c>
      <c r="D239" s="226" t="str">
        <f t="shared" si="3"/>
        <v>14030367006</v>
      </c>
      <c r="E239" s="39" t="s">
        <v>4768</v>
      </c>
      <c r="F239" s="47">
        <v>0</v>
      </c>
      <c r="G239" s="47">
        <v>151.1</v>
      </c>
      <c r="H239" s="47">
        <v>1040443</v>
      </c>
      <c r="I239" s="47">
        <v>1040443</v>
      </c>
    </row>
    <row r="240" spans="1:9" x14ac:dyDescent="0.2">
      <c r="A240" s="39" t="s">
        <v>1103</v>
      </c>
      <c r="B240" s="39" t="s">
        <v>1394</v>
      </c>
      <c r="C240" s="39" t="s">
        <v>1395</v>
      </c>
      <c r="D240" s="226" t="str">
        <f t="shared" si="3"/>
        <v>14040000000</v>
      </c>
      <c r="E240" s="39" t="s">
        <v>431</v>
      </c>
      <c r="F240" s="47">
        <v>1096658524</v>
      </c>
      <c r="G240" s="47">
        <v>0</v>
      </c>
      <c r="H240" s="47">
        <v>0</v>
      </c>
      <c r="I240" s="252">
        <v>1096658524</v>
      </c>
    </row>
    <row r="241" spans="1:9" x14ac:dyDescent="0.2">
      <c r="A241" s="39" t="s">
        <v>1103</v>
      </c>
      <c r="B241" s="39" t="s">
        <v>1396</v>
      </c>
      <c r="C241" s="39" t="s">
        <v>1397</v>
      </c>
      <c r="D241" s="226" t="str">
        <f t="shared" si="3"/>
        <v>14040215000</v>
      </c>
      <c r="E241" s="39" t="s">
        <v>432</v>
      </c>
      <c r="F241" s="47">
        <v>1096658524</v>
      </c>
      <c r="G241" s="47">
        <v>0</v>
      </c>
      <c r="H241" s="47">
        <v>0</v>
      </c>
      <c r="I241" s="47">
        <v>1096658524</v>
      </c>
    </row>
    <row r="242" spans="1:9" x14ac:dyDescent="0.2">
      <c r="A242" s="39" t="s">
        <v>1103</v>
      </c>
      <c r="B242" s="39" t="s">
        <v>1398</v>
      </c>
      <c r="C242" s="39" t="s">
        <v>1399</v>
      </c>
      <c r="D242" s="226" t="str">
        <f t="shared" si="3"/>
        <v>14040215010</v>
      </c>
      <c r="E242" s="39" t="s">
        <v>433</v>
      </c>
      <c r="F242" s="47">
        <v>1096658524</v>
      </c>
      <c r="G242" s="47">
        <v>0</v>
      </c>
      <c r="H242" s="47">
        <v>0</v>
      </c>
      <c r="I242" s="47">
        <v>1096658524</v>
      </c>
    </row>
    <row r="243" spans="1:9" x14ac:dyDescent="0.2">
      <c r="A243" s="39" t="s">
        <v>1103</v>
      </c>
      <c r="B243" s="39" t="s">
        <v>1400</v>
      </c>
      <c r="C243" s="39" t="s">
        <v>1401</v>
      </c>
      <c r="D243" s="226" t="str">
        <f t="shared" si="3"/>
        <v>14040215010</v>
      </c>
      <c r="E243" s="39" t="s">
        <v>433</v>
      </c>
      <c r="F243" s="47">
        <v>1096658524</v>
      </c>
      <c r="G243" s="47">
        <v>0</v>
      </c>
      <c r="H243" s="47">
        <v>0</v>
      </c>
      <c r="I243" s="47">
        <v>1096658524</v>
      </c>
    </row>
    <row r="244" spans="1:9" x14ac:dyDescent="0.2">
      <c r="A244" s="39" t="s">
        <v>1103</v>
      </c>
      <c r="B244" s="39" t="s">
        <v>1402</v>
      </c>
      <c r="C244" s="39" t="s">
        <v>1403</v>
      </c>
      <c r="D244" s="226" t="str">
        <f t="shared" si="3"/>
        <v>14080000000</v>
      </c>
      <c r="E244" s="39" t="s">
        <v>40</v>
      </c>
      <c r="F244" s="47">
        <v>27228905614</v>
      </c>
      <c r="G244" s="47">
        <v>1963692.63</v>
      </c>
      <c r="H244" s="47">
        <v>13521575079</v>
      </c>
      <c r="I244" s="252">
        <v>40750480693</v>
      </c>
    </row>
    <row r="245" spans="1:9" x14ac:dyDescent="0.2">
      <c r="A245" s="39" t="s">
        <v>1103</v>
      </c>
      <c r="B245" s="39" t="s">
        <v>1404</v>
      </c>
      <c r="C245" s="39" t="s">
        <v>1405</v>
      </c>
      <c r="D245" s="226" t="str">
        <f t="shared" si="3"/>
        <v>14080225000</v>
      </c>
      <c r="E245" s="39" t="s">
        <v>434</v>
      </c>
      <c r="F245" s="47">
        <v>22358788663</v>
      </c>
      <c r="G245" s="47">
        <v>1843158.16</v>
      </c>
      <c r="H245" s="47">
        <v>12691600024</v>
      </c>
      <c r="I245" s="47">
        <v>35050388687</v>
      </c>
    </row>
    <row r="246" spans="1:9" x14ac:dyDescent="0.2">
      <c r="A246" s="39" t="s">
        <v>1103</v>
      </c>
      <c r="B246" s="39" t="s">
        <v>1406</v>
      </c>
      <c r="C246" s="39" t="s">
        <v>1407</v>
      </c>
      <c r="D246" s="226" t="str">
        <f t="shared" si="3"/>
        <v>14080225082</v>
      </c>
      <c r="E246" s="39" t="s">
        <v>435</v>
      </c>
      <c r="F246" s="47">
        <v>200371077802</v>
      </c>
      <c r="G246" s="47">
        <v>7482893.5700000003</v>
      </c>
      <c r="H246" s="47">
        <v>51525633714</v>
      </c>
      <c r="I246" s="47">
        <v>251896711516</v>
      </c>
    </row>
    <row r="247" spans="1:9" x14ac:dyDescent="0.2">
      <c r="A247" s="39" t="s">
        <v>1103</v>
      </c>
      <c r="B247" s="39" t="s">
        <v>1408</v>
      </c>
      <c r="C247" s="39" t="s">
        <v>1409</v>
      </c>
      <c r="D247" s="226" t="str">
        <f t="shared" si="3"/>
        <v>14080225082</v>
      </c>
      <c r="E247" s="39" t="s">
        <v>435</v>
      </c>
      <c r="F247" s="47">
        <v>193138400516</v>
      </c>
      <c r="G247" s="47">
        <v>0</v>
      </c>
      <c r="H247" s="47">
        <v>0</v>
      </c>
      <c r="I247" s="47">
        <v>193138400516</v>
      </c>
    </row>
    <row r="248" spans="1:9" x14ac:dyDescent="0.2">
      <c r="A248" s="39" t="s">
        <v>1103</v>
      </c>
      <c r="B248" s="39" t="s">
        <v>1410</v>
      </c>
      <c r="C248" s="39" t="s">
        <v>1411</v>
      </c>
      <c r="D248" s="226" t="str">
        <f t="shared" si="3"/>
        <v>14080225092</v>
      </c>
      <c r="E248" s="39" t="s">
        <v>436</v>
      </c>
      <c r="F248" s="47">
        <v>-115071375</v>
      </c>
      <c r="G248" s="47">
        <v>-2157.36</v>
      </c>
      <c r="H248" s="47">
        <v>-14855127</v>
      </c>
      <c r="I248" s="47">
        <v>-129926502</v>
      </c>
    </row>
    <row r="249" spans="1:9" x14ac:dyDescent="0.2">
      <c r="A249" s="39" t="s">
        <v>1103</v>
      </c>
      <c r="B249" s="39" t="s">
        <v>1412</v>
      </c>
      <c r="C249" s="39" t="s">
        <v>1413</v>
      </c>
      <c r="D249" s="226" t="str">
        <f t="shared" si="3"/>
        <v>14080225092</v>
      </c>
      <c r="E249" s="39" t="s">
        <v>436</v>
      </c>
      <c r="F249" s="47">
        <v>-115978640</v>
      </c>
      <c r="G249" s="47">
        <v>0</v>
      </c>
      <c r="H249" s="47">
        <v>0</v>
      </c>
      <c r="I249" s="47">
        <v>-115978640</v>
      </c>
    </row>
    <row r="250" spans="1:9" x14ac:dyDescent="0.2">
      <c r="A250" s="39" t="s">
        <v>1103</v>
      </c>
      <c r="B250" s="39" t="s">
        <v>1414</v>
      </c>
      <c r="C250" s="39" t="s">
        <v>1415</v>
      </c>
      <c r="D250" s="226" t="str">
        <f t="shared" si="3"/>
        <v>14080225094</v>
      </c>
      <c r="E250" s="39" t="s">
        <v>437</v>
      </c>
      <c r="F250" s="47">
        <v>-177897217764</v>
      </c>
      <c r="G250" s="47">
        <v>-5637578.0499999998</v>
      </c>
      <c r="H250" s="47">
        <v>-38819178563</v>
      </c>
      <c r="I250" s="47">
        <v>-216716396327</v>
      </c>
    </row>
    <row r="251" spans="1:9" x14ac:dyDescent="0.2">
      <c r="A251" s="39" t="s">
        <v>1103</v>
      </c>
      <c r="B251" s="39" t="s">
        <v>1416</v>
      </c>
      <c r="C251" s="39" t="s">
        <v>1417</v>
      </c>
      <c r="D251" s="226" t="str">
        <f t="shared" si="3"/>
        <v>14080225094</v>
      </c>
      <c r="E251" s="39" t="s">
        <v>438</v>
      </c>
      <c r="F251" s="47">
        <v>-171475281321</v>
      </c>
      <c r="G251" s="47">
        <v>0</v>
      </c>
      <c r="H251" s="47">
        <v>0</v>
      </c>
      <c r="I251" s="47">
        <v>-171475281321</v>
      </c>
    </row>
    <row r="252" spans="1:9" x14ac:dyDescent="0.2">
      <c r="A252" s="39" t="s">
        <v>1103</v>
      </c>
      <c r="B252" s="39" t="s">
        <v>1418</v>
      </c>
      <c r="C252" s="39" t="s">
        <v>1419</v>
      </c>
      <c r="D252" s="226" t="str">
        <f t="shared" si="3"/>
        <v>14080229000</v>
      </c>
      <c r="E252" s="39" t="s">
        <v>439</v>
      </c>
      <c r="F252" s="47">
        <v>21125168</v>
      </c>
      <c r="G252" s="47">
        <v>0</v>
      </c>
      <c r="H252" s="47">
        <v>0</v>
      </c>
      <c r="I252" s="47">
        <v>21125168</v>
      </c>
    </row>
    <row r="253" spans="1:9" x14ac:dyDescent="0.2">
      <c r="A253" s="39" t="s">
        <v>1103</v>
      </c>
      <c r="B253" s="39" t="s">
        <v>1420</v>
      </c>
      <c r="C253" s="39" t="s">
        <v>1421</v>
      </c>
      <c r="D253" s="226" t="str">
        <f t="shared" si="3"/>
        <v>14080229082</v>
      </c>
      <c r="E253" s="39" t="s">
        <v>440</v>
      </c>
      <c r="F253" s="47">
        <v>2802378</v>
      </c>
      <c r="G253" s="47">
        <v>0</v>
      </c>
      <c r="H253" s="47">
        <v>0</v>
      </c>
      <c r="I253" s="47">
        <v>2802378</v>
      </c>
    </row>
    <row r="254" spans="1:9" x14ac:dyDescent="0.2">
      <c r="A254" s="39" t="s">
        <v>1103</v>
      </c>
      <c r="B254" s="39" t="s">
        <v>1422</v>
      </c>
      <c r="C254" s="39" t="s">
        <v>1423</v>
      </c>
      <c r="D254" s="226" t="str">
        <f t="shared" si="3"/>
        <v>14080229082</v>
      </c>
      <c r="E254" s="39" t="s">
        <v>440</v>
      </c>
      <c r="F254" s="47">
        <v>2802378</v>
      </c>
      <c r="G254" s="47">
        <v>0</v>
      </c>
      <c r="H254" s="47">
        <v>0</v>
      </c>
      <c r="I254" s="47">
        <v>2802378</v>
      </c>
    </row>
    <row r="255" spans="1:9" x14ac:dyDescent="0.2">
      <c r="A255" s="39" t="s">
        <v>1103</v>
      </c>
      <c r="B255" s="39" t="s">
        <v>1424</v>
      </c>
      <c r="C255" s="39" t="s">
        <v>1425</v>
      </c>
      <c r="D255" s="226" t="str">
        <f t="shared" si="3"/>
        <v>14080229094</v>
      </c>
      <c r="E255" s="39" t="s">
        <v>441</v>
      </c>
      <c r="F255" s="47">
        <v>18322790</v>
      </c>
      <c r="G255" s="47">
        <v>0</v>
      </c>
      <c r="H255" s="47">
        <v>0</v>
      </c>
      <c r="I255" s="47">
        <v>18322790</v>
      </c>
    </row>
    <row r="256" spans="1:9" x14ac:dyDescent="0.2">
      <c r="A256" s="39" t="s">
        <v>1103</v>
      </c>
      <c r="B256" s="39" t="s">
        <v>1426</v>
      </c>
      <c r="C256" s="39" t="s">
        <v>1427</v>
      </c>
      <c r="D256" s="226" t="str">
        <f t="shared" si="3"/>
        <v>14080229094</v>
      </c>
      <c r="E256" s="39" t="s">
        <v>441</v>
      </c>
      <c r="F256" s="47">
        <v>18322790</v>
      </c>
      <c r="G256" s="47">
        <v>0</v>
      </c>
      <c r="H256" s="47">
        <v>0</v>
      </c>
      <c r="I256" s="47">
        <v>18322790</v>
      </c>
    </row>
    <row r="257" spans="1:10" x14ac:dyDescent="0.2">
      <c r="A257" s="39" t="s">
        <v>1103</v>
      </c>
      <c r="B257" s="39" t="s">
        <v>1428</v>
      </c>
      <c r="C257" s="39" t="s">
        <v>1429</v>
      </c>
      <c r="D257" s="226" t="str">
        <f t="shared" si="3"/>
        <v>14080447000</v>
      </c>
      <c r="E257" s="39" t="s">
        <v>442</v>
      </c>
      <c r="F257" s="47">
        <v>3661377754</v>
      </c>
      <c r="G257" s="47">
        <v>120534.47</v>
      </c>
      <c r="H257" s="47">
        <v>829975055</v>
      </c>
      <c r="I257" s="47">
        <v>4491352809</v>
      </c>
    </row>
    <row r="258" spans="1:10" x14ac:dyDescent="0.2">
      <c r="A258" s="39" t="s">
        <v>1103</v>
      </c>
      <c r="B258" s="39" t="s">
        <v>1430</v>
      </c>
      <c r="C258" s="39" t="s">
        <v>1431</v>
      </c>
      <c r="D258" s="226" t="str">
        <f t="shared" si="3"/>
        <v>14080447082</v>
      </c>
      <c r="E258" s="39" t="s">
        <v>440</v>
      </c>
      <c r="F258" s="47">
        <v>14762361741</v>
      </c>
      <c r="G258" s="47">
        <v>339123</v>
      </c>
      <c r="H258" s="47">
        <v>2335129765</v>
      </c>
      <c r="I258" s="47">
        <v>17097491506</v>
      </c>
    </row>
    <row r="259" spans="1:10" x14ac:dyDescent="0.2">
      <c r="A259" s="39" t="s">
        <v>1150</v>
      </c>
      <c r="B259" s="39" t="s">
        <v>1432</v>
      </c>
      <c r="C259" s="39" t="s">
        <v>1433</v>
      </c>
      <c r="D259" s="226" t="str">
        <f t="shared" ref="D259:D322" si="4">CONCATENATE(MID(C259,1,2),"0",MID(C259,4,5),"0",MID(C259,9,2))</f>
        <v>14080447082</v>
      </c>
      <c r="E259" s="39" t="s">
        <v>443</v>
      </c>
      <c r="F259" s="47">
        <v>0</v>
      </c>
      <c r="G259" s="47">
        <v>339123</v>
      </c>
      <c r="H259" s="47">
        <v>2335129765</v>
      </c>
      <c r="I259" s="47">
        <v>2335129765</v>
      </c>
    </row>
    <row r="260" spans="1:10" x14ac:dyDescent="0.2">
      <c r="A260" s="39" t="s">
        <v>1103</v>
      </c>
      <c r="B260" s="39" t="s">
        <v>1434</v>
      </c>
      <c r="C260" s="39" t="s">
        <v>1435</v>
      </c>
      <c r="D260" s="226" t="str">
        <f t="shared" si="4"/>
        <v>14080447082</v>
      </c>
      <c r="E260" s="39" t="s">
        <v>444</v>
      </c>
      <c r="F260" s="47">
        <v>14762361741</v>
      </c>
      <c r="G260" s="47">
        <v>0</v>
      </c>
      <c r="H260" s="47">
        <v>0</v>
      </c>
      <c r="I260" s="47">
        <v>14762361741</v>
      </c>
    </row>
    <row r="261" spans="1:10" x14ac:dyDescent="0.2">
      <c r="A261" s="39" t="s">
        <v>1103</v>
      </c>
      <c r="B261" s="39" t="s">
        <v>1436</v>
      </c>
      <c r="C261" s="39" t="s">
        <v>1437</v>
      </c>
      <c r="D261" s="226" t="str">
        <f t="shared" si="4"/>
        <v>14080447094</v>
      </c>
      <c r="E261" s="39" t="s">
        <v>440</v>
      </c>
      <c r="F261" s="47">
        <v>-11100983987</v>
      </c>
      <c r="G261" s="47">
        <v>-218588.53</v>
      </c>
      <c r="H261" s="47">
        <v>-1505154710</v>
      </c>
      <c r="I261" s="47">
        <v>-12606138697</v>
      </c>
    </row>
    <row r="262" spans="1:10" x14ac:dyDescent="0.2">
      <c r="A262" s="39" t="s">
        <v>1150</v>
      </c>
      <c r="B262" s="39" t="s">
        <v>1438</v>
      </c>
      <c r="C262" s="39" t="s">
        <v>1439</v>
      </c>
      <c r="D262" s="226" t="str">
        <f t="shared" si="4"/>
        <v>14080447094</v>
      </c>
      <c r="E262" s="39" t="s">
        <v>445</v>
      </c>
      <c r="F262" s="47">
        <v>0</v>
      </c>
      <c r="G262" s="47">
        <v>-218588.53</v>
      </c>
      <c r="H262" s="47">
        <v>-1505154710</v>
      </c>
      <c r="I262" s="47">
        <v>-1505154710</v>
      </c>
    </row>
    <row r="263" spans="1:10" x14ac:dyDescent="0.2">
      <c r="A263" s="39" t="s">
        <v>1103</v>
      </c>
      <c r="B263" s="39" t="s">
        <v>1440</v>
      </c>
      <c r="C263" s="39" t="s">
        <v>1441</v>
      </c>
      <c r="D263" s="226" t="str">
        <f t="shared" si="4"/>
        <v>14080447094</v>
      </c>
      <c r="E263" s="39" t="s">
        <v>446</v>
      </c>
      <c r="F263" s="47">
        <v>-11100983987</v>
      </c>
      <c r="G263" s="47">
        <v>0</v>
      </c>
      <c r="H263" s="47">
        <v>0</v>
      </c>
      <c r="I263" s="47">
        <v>-11100983987</v>
      </c>
    </row>
    <row r="264" spans="1:10" x14ac:dyDescent="0.2">
      <c r="A264" s="39" t="s">
        <v>1103</v>
      </c>
      <c r="B264" s="39" t="s">
        <v>1442</v>
      </c>
      <c r="C264" s="39" t="s">
        <v>1443</v>
      </c>
      <c r="D264" s="226" t="str">
        <f t="shared" si="4"/>
        <v>14080451000</v>
      </c>
      <c r="E264" s="39" t="s">
        <v>447</v>
      </c>
      <c r="F264" s="47">
        <v>1187614029</v>
      </c>
      <c r="G264" s="47">
        <v>0</v>
      </c>
      <c r="H264" s="47">
        <v>0</v>
      </c>
      <c r="I264" s="47">
        <v>1187614029</v>
      </c>
    </row>
    <row r="265" spans="1:10" x14ac:dyDescent="0.2">
      <c r="A265" s="39" t="s">
        <v>1103</v>
      </c>
      <c r="B265" s="39" t="s">
        <v>1444</v>
      </c>
      <c r="C265" s="39" t="s">
        <v>1445</v>
      </c>
      <c r="D265" s="226" t="str">
        <f t="shared" si="4"/>
        <v>14080451082</v>
      </c>
      <c r="E265" s="39" t="s">
        <v>448</v>
      </c>
      <c r="F265" s="47">
        <v>25089925690</v>
      </c>
      <c r="G265" s="47">
        <v>0</v>
      </c>
      <c r="H265" s="47">
        <v>0</v>
      </c>
      <c r="I265" s="47">
        <v>25089925690</v>
      </c>
    </row>
    <row r="266" spans="1:10" x14ac:dyDescent="0.2">
      <c r="A266" s="39" t="s">
        <v>1103</v>
      </c>
      <c r="B266" s="39" t="s">
        <v>1446</v>
      </c>
      <c r="C266" s="39" t="s">
        <v>1447</v>
      </c>
      <c r="D266" s="226" t="str">
        <f t="shared" si="4"/>
        <v>14080451082</v>
      </c>
      <c r="E266" s="39" t="s">
        <v>448</v>
      </c>
      <c r="F266" s="47">
        <v>25089925690</v>
      </c>
      <c r="G266" s="47">
        <v>0</v>
      </c>
      <c r="H266" s="47">
        <v>0</v>
      </c>
      <c r="I266" s="47">
        <v>25089925690</v>
      </c>
    </row>
    <row r="267" spans="1:10" x14ac:dyDescent="0.2">
      <c r="A267" s="39" t="s">
        <v>1103</v>
      </c>
      <c r="B267" s="39" t="s">
        <v>1448</v>
      </c>
      <c r="C267" s="39" t="s">
        <v>1449</v>
      </c>
      <c r="D267" s="226" t="str">
        <f t="shared" si="4"/>
        <v>14080451094</v>
      </c>
      <c r="E267" s="39" t="s">
        <v>449</v>
      </c>
      <c r="F267" s="47">
        <v>-23902311661</v>
      </c>
      <c r="G267" s="47">
        <v>0</v>
      </c>
      <c r="H267" s="47">
        <v>0</v>
      </c>
      <c r="I267" s="47">
        <v>-23902311661</v>
      </c>
    </row>
    <row r="268" spans="1:10" x14ac:dyDescent="0.2">
      <c r="A268" s="39" t="s">
        <v>1103</v>
      </c>
      <c r="B268" s="39" t="s">
        <v>1450</v>
      </c>
      <c r="C268" s="39" t="s">
        <v>1451</v>
      </c>
      <c r="D268" s="226" t="str">
        <f t="shared" si="4"/>
        <v>14080451094</v>
      </c>
      <c r="E268" s="39" t="s">
        <v>449</v>
      </c>
      <c r="F268" s="47">
        <v>-23902311661</v>
      </c>
      <c r="G268" s="47">
        <v>0</v>
      </c>
      <c r="H268" s="47">
        <v>0</v>
      </c>
      <c r="I268" s="47">
        <v>-23902311661</v>
      </c>
    </row>
    <row r="269" spans="1:10" x14ac:dyDescent="0.2">
      <c r="A269" s="39" t="s">
        <v>1103</v>
      </c>
      <c r="B269" s="39" t="s">
        <v>1452</v>
      </c>
      <c r="C269" s="39" t="s">
        <v>1453</v>
      </c>
      <c r="D269" s="226" t="str">
        <f t="shared" si="4"/>
        <v>14090000000</v>
      </c>
      <c r="E269" s="39" t="s">
        <v>284</v>
      </c>
      <c r="F269" s="47">
        <v>-18730844161</v>
      </c>
      <c r="G269" s="47">
        <v>-61626.38</v>
      </c>
      <c r="H269" s="47">
        <v>-424346308</v>
      </c>
      <c r="I269" s="252">
        <v>-19155190469</v>
      </c>
    </row>
    <row r="270" spans="1:10" x14ac:dyDescent="0.2">
      <c r="A270" s="39" t="s">
        <v>1103</v>
      </c>
      <c r="B270" s="39" t="s">
        <v>1454</v>
      </c>
      <c r="C270" s="39" t="s">
        <v>1455</v>
      </c>
      <c r="D270" s="226" t="str">
        <f t="shared" si="4"/>
        <v>14090231000</v>
      </c>
      <c r="E270" s="39" t="s">
        <v>450</v>
      </c>
      <c r="F270" s="47">
        <v>-18730844161</v>
      </c>
      <c r="G270" s="47">
        <v>-61626.38</v>
      </c>
      <c r="H270" s="47">
        <v>-424346308</v>
      </c>
      <c r="I270" s="47">
        <v>-19155190469</v>
      </c>
    </row>
    <row r="271" spans="1:10" x14ac:dyDescent="0.2">
      <c r="A271" s="39" t="s">
        <v>1103</v>
      </c>
      <c r="B271" s="39" t="s">
        <v>1456</v>
      </c>
      <c r="C271" s="39" t="s">
        <v>1457</v>
      </c>
      <c r="D271" s="226" t="str">
        <f t="shared" si="4"/>
        <v>14090231092</v>
      </c>
      <c r="E271" s="39" t="s">
        <v>225</v>
      </c>
      <c r="F271" s="47">
        <v>-2129579646</v>
      </c>
      <c r="G271" s="47">
        <v>-61626.38</v>
      </c>
      <c r="H271" s="47">
        <v>-424346308</v>
      </c>
      <c r="I271" s="47">
        <v>-2553925954</v>
      </c>
    </row>
    <row r="272" spans="1:10" x14ac:dyDescent="0.2">
      <c r="A272" s="39" t="s">
        <v>1103</v>
      </c>
      <c r="B272" s="39" t="s">
        <v>5170</v>
      </c>
      <c r="C272" s="39" t="s">
        <v>5171</v>
      </c>
      <c r="D272" s="226" t="str">
        <f t="shared" si="4"/>
        <v>14090231092</v>
      </c>
      <c r="E272" s="39" t="s">
        <v>225</v>
      </c>
      <c r="F272" s="47">
        <v>-2118869620</v>
      </c>
      <c r="G272" s="47">
        <v>0</v>
      </c>
      <c r="H272" s="47">
        <v>0</v>
      </c>
      <c r="I272" s="47">
        <v>-2118869620</v>
      </c>
      <c r="J272" s="36">
        <f>+I271-I272</f>
        <v>-435056334</v>
      </c>
    </row>
    <row r="273" spans="1:9" x14ac:dyDescent="0.2">
      <c r="A273" s="39" t="s">
        <v>1103</v>
      </c>
      <c r="B273" s="39" t="s">
        <v>1458</v>
      </c>
      <c r="C273" s="39" t="s">
        <v>1459</v>
      </c>
      <c r="D273" s="226" t="str">
        <f t="shared" si="4"/>
        <v>14090231094</v>
      </c>
      <c r="E273" s="39" t="s">
        <v>451</v>
      </c>
      <c r="F273" s="47">
        <v>-16601264515</v>
      </c>
      <c r="G273" s="47">
        <v>0</v>
      </c>
      <c r="H273" s="47">
        <v>0</v>
      </c>
      <c r="I273" s="47">
        <v>-16601264515</v>
      </c>
    </row>
    <row r="274" spans="1:9" x14ac:dyDescent="0.2">
      <c r="A274" s="39" t="s">
        <v>1103</v>
      </c>
      <c r="B274" s="39" t="s">
        <v>5172</v>
      </c>
      <c r="C274" s="39" t="s">
        <v>5173</v>
      </c>
      <c r="D274" s="226" t="str">
        <f t="shared" si="4"/>
        <v>14090231094</v>
      </c>
      <c r="E274" s="39" t="s">
        <v>451</v>
      </c>
      <c r="F274" s="47">
        <v>-16601264515</v>
      </c>
      <c r="G274" s="47">
        <v>0</v>
      </c>
      <c r="H274" s="47">
        <v>0</v>
      </c>
      <c r="I274" s="47">
        <v>-16601264515</v>
      </c>
    </row>
    <row r="275" spans="1:9" x14ac:dyDescent="0.2">
      <c r="A275" s="39" t="s">
        <v>1103</v>
      </c>
      <c r="B275" s="39" t="s">
        <v>5174</v>
      </c>
      <c r="C275" s="39" t="s">
        <v>5175</v>
      </c>
      <c r="D275" s="226" t="str">
        <f t="shared" si="4"/>
        <v>14010183002</v>
      </c>
      <c r="E275" s="39" t="s">
        <v>6005</v>
      </c>
      <c r="F275" s="47">
        <v>-83000</v>
      </c>
      <c r="G275" s="47">
        <v>0</v>
      </c>
      <c r="H275" s="47">
        <v>0</v>
      </c>
      <c r="I275" s="47">
        <v>-83000</v>
      </c>
    </row>
    <row r="276" spans="1:9" x14ac:dyDescent="0.2">
      <c r="A276" s="39" t="s">
        <v>1103</v>
      </c>
      <c r="B276" s="39" t="s">
        <v>5176</v>
      </c>
      <c r="C276" s="39" t="s">
        <v>5177</v>
      </c>
      <c r="D276" s="226" t="str">
        <f t="shared" si="4"/>
        <v>14080225092</v>
      </c>
      <c r="E276" s="39" t="s">
        <v>436</v>
      </c>
      <c r="F276" s="47">
        <v>16448</v>
      </c>
      <c r="G276" s="47">
        <v>0</v>
      </c>
      <c r="H276" s="47">
        <v>0</v>
      </c>
      <c r="I276" s="47">
        <v>16448</v>
      </c>
    </row>
    <row r="277" spans="1:9" x14ac:dyDescent="0.2">
      <c r="A277" s="39" t="s">
        <v>1103</v>
      </c>
      <c r="B277" s="39" t="s">
        <v>5178</v>
      </c>
      <c r="C277" s="39" t="s">
        <v>5179</v>
      </c>
      <c r="D277" s="226" t="str">
        <f t="shared" si="4"/>
        <v>14080225094</v>
      </c>
      <c r="E277" s="39" t="s">
        <v>413</v>
      </c>
      <c r="F277" s="47">
        <v>2548866</v>
      </c>
      <c r="G277" s="47">
        <v>0</v>
      </c>
      <c r="H277" s="47">
        <v>0</v>
      </c>
      <c r="I277" s="47">
        <v>2548866</v>
      </c>
    </row>
    <row r="278" spans="1:9" x14ac:dyDescent="0.2">
      <c r="A278" s="39" t="s">
        <v>1103</v>
      </c>
      <c r="B278" s="39" t="s">
        <v>4787</v>
      </c>
      <c r="C278" s="39" t="s">
        <v>4788</v>
      </c>
      <c r="D278" s="226" t="str">
        <f t="shared" si="4"/>
        <v>14090231094</v>
      </c>
      <c r="E278" s="39" t="s">
        <v>452</v>
      </c>
      <c r="F278" s="47">
        <v>-1500000000</v>
      </c>
      <c r="G278" s="47">
        <v>0</v>
      </c>
      <c r="H278" s="47">
        <v>0</v>
      </c>
      <c r="I278" s="47">
        <v>-1500000000</v>
      </c>
    </row>
    <row r="279" spans="1:9" x14ac:dyDescent="0.2">
      <c r="A279" s="39" t="s">
        <v>1103</v>
      </c>
      <c r="B279" s="39" t="s">
        <v>5180</v>
      </c>
      <c r="C279" s="39" t="s">
        <v>5181</v>
      </c>
      <c r="D279" s="226" t="str">
        <f t="shared" si="4"/>
        <v>14010173002</v>
      </c>
      <c r="E279" s="39" t="s">
        <v>6006</v>
      </c>
      <c r="F279" s="47">
        <v>601382328</v>
      </c>
      <c r="G279" s="47">
        <v>0</v>
      </c>
      <c r="H279" s="47">
        <v>0</v>
      </c>
      <c r="I279" s="47">
        <v>601382328</v>
      </c>
    </row>
    <row r="280" spans="1:9" x14ac:dyDescent="0.2">
      <c r="A280" s="39" t="s">
        <v>1150</v>
      </c>
      <c r="B280" s="39" t="s">
        <v>1460</v>
      </c>
      <c r="C280" s="39" t="s">
        <v>1461</v>
      </c>
      <c r="D280" s="226" t="str">
        <f t="shared" si="4"/>
        <v>14010187002</v>
      </c>
      <c r="E280" s="39" t="s">
        <v>453</v>
      </c>
      <c r="F280" s="47">
        <v>0</v>
      </c>
      <c r="G280" s="47">
        <v>21994.21</v>
      </c>
      <c r="H280" s="47">
        <v>151447511</v>
      </c>
      <c r="I280" s="47">
        <v>151447511</v>
      </c>
    </row>
    <row r="281" spans="1:9" x14ac:dyDescent="0.2">
      <c r="A281" s="39" t="s">
        <v>1103</v>
      </c>
      <c r="B281" s="39" t="s">
        <v>1462</v>
      </c>
      <c r="C281" s="39" t="s">
        <v>1463</v>
      </c>
      <c r="D281" s="226" t="str">
        <f t="shared" si="4"/>
        <v>14010187002</v>
      </c>
      <c r="E281" s="39" t="s">
        <v>453</v>
      </c>
      <c r="F281" s="47">
        <v>2698469155</v>
      </c>
      <c r="G281" s="47">
        <v>0</v>
      </c>
      <c r="H281" s="47">
        <v>0</v>
      </c>
      <c r="I281" s="47">
        <v>2698469155</v>
      </c>
    </row>
    <row r="282" spans="1:9" x14ac:dyDescent="0.2">
      <c r="A282" s="39" t="s">
        <v>1150</v>
      </c>
      <c r="B282" s="39" t="s">
        <v>1464</v>
      </c>
      <c r="C282" s="39" t="s">
        <v>1465</v>
      </c>
      <c r="D282" s="226" t="str">
        <f t="shared" si="4"/>
        <v>14010189002</v>
      </c>
      <c r="E282" s="39" t="s">
        <v>225</v>
      </c>
      <c r="F282" s="47">
        <v>0</v>
      </c>
      <c r="G282" s="47">
        <v>7087.8099680646665</v>
      </c>
      <c r="H282" s="47">
        <v>48805171</v>
      </c>
      <c r="I282" s="47">
        <v>48805171</v>
      </c>
    </row>
    <row r="283" spans="1:9" x14ac:dyDescent="0.2">
      <c r="A283" s="39" t="s">
        <v>1103</v>
      </c>
      <c r="B283" s="39" t="s">
        <v>1466</v>
      </c>
      <c r="C283" s="39" t="s">
        <v>1467</v>
      </c>
      <c r="D283" s="226" t="str">
        <f t="shared" si="4"/>
        <v>14010189002</v>
      </c>
      <c r="E283" s="39" t="s">
        <v>225</v>
      </c>
      <c r="F283" s="47">
        <v>2259758172</v>
      </c>
      <c r="G283" s="47">
        <v>0</v>
      </c>
      <c r="H283" s="47">
        <v>0</v>
      </c>
      <c r="I283" s="47">
        <v>2259758172</v>
      </c>
    </row>
    <row r="284" spans="1:9" x14ac:dyDescent="0.2">
      <c r="A284" s="39" t="s">
        <v>1103</v>
      </c>
      <c r="B284" s="39" t="s">
        <v>1468</v>
      </c>
      <c r="C284" s="39" t="s">
        <v>1469</v>
      </c>
      <c r="D284" s="226" t="str">
        <f t="shared" si="4"/>
        <v>14010205002</v>
      </c>
      <c r="E284" s="39" t="s">
        <v>454</v>
      </c>
      <c r="F284" s="47">
        <v>4523459409</v>
      </c>
      <c r="G284" s="47">
        <v>0</v>
      </c>
      <c r="H284" s="47">
        <v>0</v>
      </c>
      <c r="I284" s="47">
        <v>4523459409</v>
      </c>
    </row>
    <row r="285" spans="1:9" x14ac:dyDescent="0.2">
      <c r="A285" s="39" t="s">
        <v>1103</v>
      </c>
      <c r="B285" s="39" t="s">
        <v>1470</v>
      </c>
      <c r="C285" s="39" t="s">
        <v>1471</v>
      </c>
      <c r="D285" s="226" t="str">
        <f t="shared" si="4"/>
        <v>14010205002</v>
      </c>
      <c r="E285" s="39" t="s">
        <v>455</v>
      </c>
      <c r="F285" s="47">
        <v>30861430100</v>
      </c>
      <c r="G285" s="47">
        <v>0</v>
      </c>
      <c r="H285" s="47">
        <v>0</v>
      </c>
      <c r="I285" s="47">
        <v>30861430100</v>
      </c>
    </row>
    <row r="286" spans="1:9" x14ac:dyDescent="0.2">
      <c r="A286" s="39" t="s">
        <v>1103</v>
      </c>
      <c r="B286" s="39" t="s">
        <v>1472</v>
      </c>
      <c r="C286" s="39" t="s">
        <v>1473</v>
      </c>
      <c r="D286" s="226" t="str">
        <f t="shared" si="4"/>
        <v>14010205002</v>
      </c>
      <c r="E286" s="39" t="s">
        <v>456</v>
      </c>
      <c r="F286" s="47">
        <v>2780046576</v>
      </c>
      <c r="G286" s="47">
        <v>0</v>
      </c>
      <c r="H286" s="47">
        <v>0</v>
      </c>
      <c r="I286" s="47">
        <v>2780046576</v>
      </c>
    </row>
    <row r="287" spans="1:9" x14ac:dyDescent="0.2">
      <c r="A287" s="39" t="s">
        <v>1103</v>
      </c>
      <c r="B287" s="39" t="s">
        <v>1474</v>
      </c>
      <c r="C287" s="39" t="s">
        <v>1475</v>
      </c>
      <c r="D287" s="226" t="str">
        <f t="shared" si="4"/>
        <v>14010205002</v>
      </c>
      <c r="E287" s="39" t="s">
        <v>457</v>
      </c>
      <c r="F287" s="47">
        <v>8597624502</v>
      </c>
      <c r="G287" s="47">
        <v>0</v>
      </c>
      <c r="H287" s="47">
        <v>0</v>
      </c>
      <c r="I287" s="47">
        <v>8597624502</v>
      </c>
    </row>
    <row r="288" spans="1:9" x14ac:dyDescent="0.2">
      <c r="A288" s="39" t="s">
        <v>1103</v>
      </c>
      <c r="B288" s="39" t="s">
        <v>1476</v>
      </c>
      <c r="C288" s="39" t="s">
        <v>1477</v>
      </c>
      <c r="D288" s="226" t="str">
        <f t="shared" si="4"/>
        <v>14010205002</v>
      </c>
      <c r="E288" s="39" t="s">
        <v>458</v>
      </c>
      <c r="F288" s="47">
        <v>10459859977</v>
      </c>
      <c r="G288" s="47">
        <v>0</v>
      </c>
      <c r="H288" s="47">
        <v>0</v>
      </c>
      <c r="I288" s="47">
        <v>10459859977</v>
      </c>
    </row>
    <row r="289" spans="1:9" x14ac:dyDescent="0.2">
      <c r="A289" s="39" t="s">
        <v>1103</v>
      </c>
      <c r="B289" s="39" t="s">
        <v>1478</v>
      </c>
      <c r="C289" s="39" t="s">
        <v>1479</v>
      </c>
      <c r="D289" s="226" t="str">
        <f t="shared" si="4"/>
        <v>14010205002</v>
      </c>
      <c r="E289" s="39" t="s">
        <v>459</v>
      </c>
      <c r="F289" s="47">
        <v>8264047669</v>
      </c>
      <c r="G289" s="47">
        <v>0</v>
      </c>
      <c r="H289" s="47">
        <v>0</v>
      </c>
      <c r="I289" s="47">
        <v>8264047669</v>
      </c>
    </row>
    <row r="290" spans="1:9" x14ac:dyDescent="0.2">
      <c r="A290" s="39" t="s">
        <v>1103</v>
      </c>
      <c r="B290" s="39" t="s">
        <v>1480</v>
      </c>
      <c r="C290" s="39" t="s">
        <v>1481</v>
      </c>
      <c r="D290" s="226" t="str">
        <f t="shared" si="4"/>
        <v>14010205002</v>
      </c>
      <c r="E290" s="39" t="s">
        <v>460</v>
      </c>
      <c r="F290" s="47">
        <v>6801697485</v>
      </c>
      <c r="G290" s="47">
        <v>0</v>
      </c>
      <c r="H290" s="47">
        <v>0</v>
      </c>
      <c r="I290" s="47">
        <v>6801697485</v>
      </c>
    </row>
    <row r="291" spans="1:9" x14ac:dyDescent="0.2">
      <c r="A291" s="39" t="s">
        <v>1103</v>
      </c>
      <c r="B291" s="39" t="s">
        <v>1482</v>
      </c>
      <c r="C291" s="39" t="s">
        <v>1483</v>
      </c>
      <c r="D291" s="226" t="str">
        <f t="shared" si="4"/>
        <v>14010205002</v>
      </c>
      <c r="E291" s="39" t="s">
        <v>461</v>
      </c>
      <c r="F291" s="47">
        <v>418623280</v>
      </c>
      <c r="G291" s="47">
        <v>0</v>
      </c>
      <c r="H291" s="47">
        <v>0</v>
      </c>
      <c r="I291" s="47">
        <v>418623280</v>
      </c>
    </row>
    <row r="292" spans="1:9" x14ac:dyDescent="0.2">
      <c r="A292" s="39" t="s">
        <v>1150</v>
      </c>
      <c r="B292" s="39" t="s">
        <v>4759</v>
      </c>
      <c r="C292" s="39" t="s">
        <v>4760</v>
      </c>
      <c r="D292" s="226" t="str">
        <f t="shared" si="4"/>
        <v>14010405001</v>
      </c>
      <c r="E292" s="39" t="s">
        <v>282</v>
      </c>
      <c r="F292" s="47">
        <v>0</v>
      </c>
      <c r="G292" s="47">
        <v>1269701.8600000001</v>
      </c>
      <c r="H292" s="47">
        <v>8742900370</v>
      </c>
      <c r="I292" s="47">
        <v>8742900370</v>
      </c>
    </row>
    <row r="293" spans="1:9" x14ac:dyDescent="0.2">
      <c r="A293" s="39" t="s">
        <v>1103</v>
      </c>
      <c r="B293" s="39" t="s">
        <v>1484</v>
      </c>
      <c r="C293" s="39" t="s">
        <v>1485</v>
      </c>
      <c r="D293" s="226" t="str">
        <f t="shared" si="4"/>
        <v>14010405001</v>
      </c>
      <c r="E293" s="39" t="s">
        <v>282</v>
      </c>
      <c r="F293" s="47">
        <v>808765119</v>
      </c>
      <c r="G293" s="47">
        <v>0</v>
      </c>
      <c r="H293" s="47">
        <v>0</v>
      </c>
      <c r="I293" s="47">
        <v>808765119</v>
      </c>
    </row>
    <row r="294" spans="1:9" x14ac:dyDescent="0.2">
      <c r="A294" s="39" t="s">
        <v>1103</v>
      </c>
      <c r="B294" s="39" t="s">
        <v>5182</v>
      </c>
      <c r="C294" s="39" t="s">
        <v>5183</v>
      </c>
      <c r="D294" s="226" t="str">
        <f t="shared" si="4"/>
        <v>14010449002</v>
      </c>
      <c r="E294" s="39" t="s">
        <v>462</v>
      </c>
      <c r="F294" s="47">
        <v>1022208127</v>
      </c>
      <c r="G294" s="47">
        <v>0</v>
      </c>
      <c r="H294" s="47">
        <v>0</v>
      </c>
      <c r="I294" s="47">
        <v>1022208127</v>
      </c>
    </row>
    <row r="295" spans="1:9" x14ac:dyDescent="0.2">
      <c r="A295" s="39" t="s">
        <v>1150</v>
      </c>
      <c r="B295" s="39" t="s">
        <v>4777</v>
      </c>
      <c r="C295" s="39" t="s">
        <v>4778</v>
      </c>
      <c r="D295" s="226" t="str">
        <f t="shared" si="4"/>
        <v>14080225082</v>
      </c>
      <c r="E295" s="39" t="s">
        <v>463</v>
      </c>
      <c r="F295" s="47">
        <v>0</v>
      </c>
      <c r="G295" s="47">
        <v>5299.75</v>
      </c>
      <c r="H295" s="47">
        <v>36492964</v>
      </c>
      <c r="I295" s="47">
        <v>36492964</v>
      </c>
    </row>
    <row r="296" spans="1:9" x14ac:dyDescent="0.2">
      <c r="A296" s="39" t="s">
        <v>1103</v>
      </c>
      <c r="B296" s="39" t="s">
        <v>1486</v>
      </c>
      <c r="C296" s="39" t="s">
        <v>1487</v>
      </c>
      <c r="D296" s="226" t="str">
        <f t="shared" si="4"/>
        <v>14080225082</v>
      </c>
      <c r="E296" s="39" t="s">
        <v>463</v>
      </c>
      <c r="F296" s="47">
        <v>2443797240</v>
      </c>
      <c r="G296" s="47">
        <v>0</v>
      </c>
      <c r="H296" s="47">
        <v>0</v>
      </c>
      <c r="I296" s="47">
        <v>2443797240</v>
      </c>
    </row>
    <row r="297" spans="1:9" x14ac:dyDescent="0.2">
      <c r="A297" s="39" t="s">
        <v>1150</v>
      </c>
      <c r="B297" s="39" t="s">
        <v>4781</v>
      </c>
      <c r="C297" s="39" t="s">
        <v>4782</v>
      </c>
      <c r="D297" s="226" t="str">
        <f t="shared" si="4"/>
        <v>14080225094</v>
      </c>
      <c r="E297" s="39" t="s">
        <v>464</v>
      </c>
      <c r="F297" s="47">
        <v>0</v>
      </c>
      <c r="G297" s="47">
        <v>-2207.88</v>
      </c>
      <c r="H297" s="47">
        <v>-15203000</v>
      </c>
      <c r="I297" s="47">
        <v>-15203000</v>
      </c>
    </row>
    <row r="298" spans="1:9" x14ac:dyDescent="0.2">
      <c r="A298" s="39" t="s">
        <v>1103</v>
      </c>
      <c r="B298" s="39" t="s">
        <v>1488</v>
      </c>
      <c r="C298" s="39" t="s">
        <v>1489</v>
      </c>
      <c r="D298" s="226" t="str">
        <f t="shared" si="4"/>
        <v>14080225094</v>
      </c>
      <c r="E298" s="39" t="s">
        <v>464</v>
      </c>
      <c r="F298" s="47">
        <v>-2143024632</v>
      </c>
      <c r="G298" s="47">
        <v>0</v>
      </c>
      <c r="H298" s="47">
        <v>0</v>
      </c>
      <c r="I298" s="47">
        <v>-2143024632</v>
      </c>
    </row>
    <row r="299" spans="1:9" x14ac:dyDescent="0.2">
      <c r="A299" s="39" t="s">
        <v>1103</v>
      </c>
      <c r="B299" s="39" t="s">
        <v>5184</v>
      </c>
      <c r="C299" s="39" t="s">
        <v>5185</v>
      </c>
      <c r="D299" s="226" t="str">
        <f t="shared" si="4"/>
        <v>14080451082</v>
      </c>
      <c r="E299" s="39" t="s">
        <v>448</v>
      </c>
      <c r="F299" s="47">
        <v>140683609</v>
      </c>
      <c r="G299" s="47">
        <v>0</v>
      </c>
      <c r="H299" s="47">
        <v>0</v>
      </c>
      <c r="I299" s="47">
        <v>140683609</v>
      </c>
    </row>
    <row r="300" spans="1:9" x14ac:dyDescent="0.2">
      <c r="A300" s="39" t="s">
        <v>1103</v>
      </c>
      <c r="B300" s="39" t="s">
        <v>5186</v>
      </c>
      <c r="C300" s="39" t="s">
        <v>5187</v>
      </c>
      <c r="D300" s="226" t="str">
        <f t="shared" si="4"/>
        <v>14080451094</v>
      </c>
      <c r="E300" s="39" t="s">
        <v>465</v>
      </c>
      <c r="F300" s="47">
        <v>-105586999</v>
      </c>
      <c r="G300" s="47">
        <v>0</v>
      </c>
      <c r="H300" s="47">
        <v>0</v>
      </c>
      <c r="I300" s="47">
        <v>-105586999</v>
      </c>
    </row>
    <row r="301" spans="1:9" x14ac:dyDescent="0.2">
      <c r="A301" s="39" t="s">
        <v>1150</v>
      </c>
      <c r="B301" s="39" t="s">
        <v>4783</v>
      </c>
      <c r="C301" s="39" t="s">
        <v>4784</v>
      </c>
      <c r="D301" s="226" t="str">
        <f t="shared" si="4"/>
        <v>14090231092</v>
      </c>
      <c r="E301" s="39" t="s">
        <v>466</v>
      </c>
      <c r="F301" s="47">
        <v>0</v>
      </c>
      <c r="G301" s="47">
        <v>-39814.379999999997</v>
      </c>
      <c r="H301" s="47">
        <v>-274153459</v>
      </c>
      <c r="I301" s="47">
        <v>-274153459</v>
      </c>
    </row>
    <row r="302" spans="1:9" x14ac:dyDescent="0.2">
      <c r="A302" s="39" t="s">
        <v>1103</v>
      </c>
      <c r="B302" s="39" t="s">
        <v>1490</v>
      </c>
      <c r="C302" s="39" t="s">
        <v>1491</v>
      </c>
      <c r="D302" s="226" t="str">
        <f t="shared" si="4"/>
        <v>14090231092</v>
      </c>
      <c r="E302" s="39" t="s">
        <v>466</v>
      </c>
      <c r="F302" s="47">
        <v>-577943575</v>
      </c>
      <c r="G302" s="47">
        <v>0</v>
      </c>
      <c r="H302" s="47">
        <v>0</v>
      </c>
      <c r="I302" s="47">
        <v>-577943575</v>
      </c>
    </row>
    <row r="303" spans="1:9" x14ac:dyDescent="0.2">
      <c r="A303" s="39" t="s">
        <v>1103</v>
      </c>
      <c r="B303" s="39" t="s">
        <v>4231</v>
      </c>
      <c r="C303" s="39" t="s">
        <v>4232</v>
      </c>
      <c r="D303" s="226" t="str">
        <f t="shared" si="4"/>
        <v>14090231092</v>
      </c>
      <c r="E303" s="39" t="s">
        <v>4233</v>
      </c>
      <c r="F303" s="47">
        <v>-10710026</v>
      </c>
      <c r="G303" s="47">
        <v>0</v>
      </c>
      <c r="H303" s="47">
        <v>0</v>
      </c>
      <c r="I303" s="47">
        <v>-10710026</v>
      </c>
    </row>
    <row r="304" spans="1:9" x14ac:dyDescent="0.2">
      <c r="A304" s="39" t="s">
        <v>1103</v>
      </c>
      <c r="B304" s="39" t="s">
        <v>1492</v>
      </c>
      <c r="C304" s="39" t="s">
        <v>1493</v>
      </c>
      <c r="D304" s="226" t="str">
        <f t="shared" si="4"/>
        <v>14090231094</v>
      </c>
      <c r="E304" s="39" t="s">
        <v>452</v>
      </c>
      <c r="F304" s="47">
        <v>-419970643</v>
      </c>
      <c r="G304" s="47">
        <v>0</v>
      </c>
      <c r="H304" s="47">
        <v>0</v>
      </c>
      <c r="I304" s="47">
        <v>-419970643</v>
      </c>
    </row>
    <row r="305" spans="1:9" x14ac:dyDescent="0.2">
      <c r="A305" s="39" t="s">
        <v>1103</v>
      </c>
      <c r="B305" s="39" t="s">
        <v>4743</v>
      </c>
      <c r="C305" s="39" t="s">
        <v>4744</v>
      </c>
      <c r="D305" s="226" t="str">
        <f t="shared" si="4"/>
        <v>14010169002</v>
      </c>
      <c r="E305" s="39" t="s">
        <v>4745</v>
      </c>
      <c r="F305" s="47">
        <v>2854361985</v>
      </c>
      <c r="G305" s="47">
        <v>0</v>
      </c>
      <c r="H305" s="47">
        <v>0</v>
      </c>
      <c r="I305" s="47">
        <v>2854361985</v>
      </c>
    </row>
    <row r="306" spans="1:9" x14ac:dyDescent="0.2">
      <c r="A306" s="39" t="s">
        <v>1150</v>
      </c>
      <c r="B306" s="39" t="s">
        <v>1494</v>
      </c>
      <c r="C306" s="39" t="s">
        <v>1495</v>
      </c>
      <c r="D306" s="226" t="str">
        <f t="shared" si="4"/>
        <v>14010405001</v>
      </c>
      <c r="E306" s="39" t="s">
        <v>282</v>
      </c>
      <c r="F306" s="47">
        <v>0</v>
      </c>
      <c r="G306" s="47">
        <v>182019.86</v>
      </c>
      <c r="H306" s="47">
        <v>1253350532</v>
      </c>
      <c r="I306" s="47">
        <v>1253350532</v>
      </c>
    </row>
    <row r="307" spans="1:9" x14ac:dyDescent="0.2">
      <c r="A307" s="39" t="s">
        <v>1103</v>
      </c>
      <c r="B307" s="39" t="s">
        <v>1496</v>
      </c>
      <c r="C307" s="39" t="s">
        <v>1497</v>
      </c>
      <c r="D307" s="226" t="str">
        <f t="shared" si="4"/>
        <v>14010405001</v>
      </c>
      <c r="E307" s="39" t="s">
        <v>282</v>
      </c>
      <c r="F307" s="47">
        <v>10060587537</v>
      </c>
      <c r="G307" s="47">
        <v>0</v>
      </c>
      <c r="H307" s="47">
        <v>0</v>
      </c>
      <c r="I307" s="47">
        <v>10060587537</v>
      </c>
    </row>
    <row r="308" spans="1:9" x14ac:dyDescent="0.2">
      <c r="A308" s="39" t="s">
        <v>1150</v>
      </c>
      <c r="B308" s="39" t="s">
        <v>1498</v>
      </c>
      <c r="C308" s="39" t="s">
        <v>1499</v>
      </c>
      <c r="D308" s="226" t="str">
        <f t="shared" si="4"/>
        <v>14080225082</v>
      </c>
      <c r="E308" s="39" t="s">
        <v>467</v>
      </c>
      <c r="F308" s="47">
        <v>0</v>
      </c>
      <c r="G308" s="47">
        <v>464.34</v>
      </c>
      <c r="H308" s="47">
        <v>3197348</v>
      </c>
      <c r="I308" s="47">
        <v>3197348</v>
      </c>
    </row>
    <row r="309" spans="1:9" x14ac:dyDescent="0.2">
      <c r="A309" s="39" t="s">
        <v>1103</v>
      </c>
      <c r="B309" s="39" t="s">
        <v>1500</v>
      </c>
      <c r="C309" s="39" t="s">
        <v>1501</v>
      </c>
      <c r="D309" s="226" t="str">
        <f t="shared" si="4"/>
        <v>14080225082</v>
      </c>
      <c r="E309" s="39" t="s">
        <v>467</v>
      </c>
      <c r="F309" s="47">
        <v>223181252</v>
      </c>
      <c r="G309" s="47">
        <v>0</v>
      </c>
      <c r="H309" s="47">
        <v>0</v>
      </c>
      <c r="I309" s="47">
        <v>223181252</v>
      </c>
    </row>
    <row r="310" spans="1:9" x14ac:dyDescent="0.2">
      <c r="A310" s="39" t="s">
        <v>1150</v>
      </c>
      <c r="B310" s="39" t="s">
        <v>1502</v>
      </c>
      <c r="C310" s="39" t="s">
        <v>1503</v>
      </c>
      <c r="D310" s="226" t="str">
        <f t="shared" si="4"/>
        <v>14080225094</v>
      </c>
      <c r="E310" s="39" t="s">
        <v>468</v>
      </c>
      <c r="F310" s="47">
        <v>0</v>
      </c>
      <c r="G310" s="47">
        <v>-832.58</v>
      </c>
      <c r="H310" s="47">
        <v>-5732970</v>
      </c>
      <c r="I310" s="47">
        <v>-5732970</v>
      </c>
    </row>
    <row r="311" spans="1:9" x14ac:dyDescent="0.2">
      <c r="A311" s="39" t="s">
        <v>1103</v>
      </c>
      <c r="B311" s="39" t="s">
        <v>1504</v>
      </c>
      <c r="C311" s="39" t="s">
        <v>1505</v>
      </c>
      <c r="D311" s="226" t="str">
        <f t="shared" si="4"/>
        <v>14080225094</v>
      </c>
      <c r="E311" s="39" t="s">
        <v>468</v>
      </c>
      <c r="F311" s="47">
        <v>-101538485</v>
      </c>
      <c r="G311" s="47">
        <v>0</v>
      </c>
      <c r="H311" s="47">
        <v>0</v>
      </c>
      <c r="I311" s="47">
        <v>-101538485</v>
      </c>
    </row>
    <row r="312" spans="1:9" x14ac:dyDescent="0.2">
      <c r="A312" s="39" t="s">
        <v>1150</v>
      </c>
      <c r="B312" s="39" t="s">
        <v>5188</v>
      </c>
      <c r="C312" s="39" t="s">
        <v>5189</v>
      </c>
      <c r="D312" s="226" t="str">
        <f t="shared" si="4"/>
        <v>14080447082</v>
      </c>
      <c r="E312" s="39" t="s">
        <v>444</v>
      </c>
      <c r="F312" s="47">
        <v>0</v>
      </c>
      <c r="G312" s="47">
        <v>4499</v>
      </c>
      <c r="H312" s="47">
        <v>30979169</v>
      </c>
      <c r="I312" s="47">
        <v>30979169</v>
      </c>
    </row>
    <row r="313" spans="1:9" x14ac:dyDescent="0.2">
      <c r="A313" s="39" t="s">
        <v>1150</v>
      </c>
      <c r="B313" s="39" t="s">
        <v>5190</v>
      </c>
      <c r="C313" s="39" t="s">
        <v>5191</v>
      </c>
      <c r="D313" s="226" t="str">
        <f t="shared" si="4"/>
        <v>14080447094</v>
      </c>
      <c r="E313" s="39" t="s">
        <v>446</v>
      </c>
      <c r="F313" s="47">
        <v>0</v>
      </c>
      <c r="G313" s="47">
        <v>-2926.64</v>
      </c>
      <c r="H313" s="47">
        <v>-20152228</v>
      </c>
      <c r="I313" s="47">
        <v>-20152228</v>
      </c>
    </row>
    <row r="314" spans="1:9" x14ac:dyDescent="0.2">
      <c r="A314" s="39" t="s">
        <v>1150</v>
      </c>
      <c r="B314" s="39" t="s">
        <v>5192</v>
      </c>
      <c r="C314" s="39" t="s">
        <v>5193</v>
      </c>
      <c r="D314" s="226" t="str">
        <f t="shared" si="4"/>
        <v>14090231092</v>
      </c>
      <c r="E314" s="39" t="s">
        <v>225</v>
      </c>
      <c r="F314" s="47">
        <v>0</v>
      </c>
      <c r="G314" s="47">
        <v>-13870.87</v>
      </c>
      <c r="H314" s="47">
        <v>-95511898</v>
      </c>
      <c r="I314" s="47">
        <v>-95511898</v>
      </c>
    </row>
    <row r="315" spans="1:9" x14ac:dyDescent="0.2">
      <c r="A315" s="39" t="s">
        <v>1103</v>
      </c>
      <c r="B315" s="39" t="s">
        <v>5194</v>
      </c>
      <c r="C315" s="39" t="s">
        <v>5195</v>
      </c>
      <c r="D315" s="226" t="str">
        <f t="shared" si="4"/>
        <v>14090231092</v>
      </c>
      <c r="E315" s="39" t="s">
        <v>225</v>
      </c>
      <c r="F315" s="47">
        <v>-95446545</v>
      </c>
      <c r="G315" s="47">
        <v>0</v>
      </c>
      <c r="H315" s="47">
        <v>0</v>
      </c>
      <c r="I315" s="47">
        <v>-95446545</v>
      </c>
    </row>
    <row r="316" spans="1:9" x14ac:dyDescent="0.2">
      <c r="A316" s="39" t="s">
        <v>1103</v>
      </c>
      <c r="B316" s="39" t="s">
        <v>1506</v>
      </c>
      <c r="C316" s="39" t="s">
        <v>1507</v>
      </c>
      <c r="D316" s="226" t="str">
        <f t="shared" si="4"/>
        <v>14090231094</v>
      </c>
      <c r="E316" s="39" t="s">
        <v>452</v>
      </c>
      <c r="F316" s="47">
        <v>-71321766</v>
      </c>
      <c r="G316" s="47">
        <v>0</v>
      </c>
      <c r="H316" s="47">
        <v>0</v>
      </c>
      <c r="I316" s="47">
        <v>-71321766</v>
      </c>
    </row>
    <row r="317" spans="1:9" x14ac:dyDescent="0.2">
      <c r="A317" s="39" t="s">
        <v>1150</v>
      </c>
      <c r="B317" s="39" t="s">
        <v>4737</v>
      </c>
      <c r="C317" s="39" t="s">
        <v>4738</v>
      </c>
      <c r="D317" s="226" t="str">
        <f t="shared" si="4"/>
        <v>14010169002</v>
      </c>
      <c r="E317" s="39" t="s">
        <v>4739</v>
      </c>
      <c r="F317" s="47">
        <v>0</v>
      </c>
      <c r="G317" s="47">
        <v>29771.23</v>
      </c>
      <c r="H317" s="47">
        <v>204998438</v>
      </c>
      <c r="I317" s="47">
        <v>204998438</v>
      </c>
    </row>
    <row r="318" spans="1:9" x14ac:dyDescent="0.2">
      <c r="A318" s="39" t="s">
        <v>1103</v>
      </c>
      <c r="B318" s="39" t="s">
        <v>4746</v>
      </c>
      <c r="C318" s="39" t="s">
        <v>4747</v>
      </c>
      <c r="D318" s="226" t="str">
        <f t="shared" si="4"/>
        <v>14010169002</v>
      </c>
      <c r="E318" s="39" t="s">
        <v>4739</v>
      </c>
      <c r="F318" s="47">
        <v>128711330</v>
      </c>
      <c r="G318" s="47">
        <v>0</v>
      </c>
      <c r="H318" s="47">
        <v>0</v>
      </c>
      <c r="I318" s="47">
        <v>128711330</v>
      </c>
    </row>
    <row r="319" spans="1:9" x14ac:dyDescent="0.2">
      <c r="A319" s="39" t="s">
        <v>1103</v>
      </c>
      <c r="B319" s="39" t="s">
        <v>1508</v>
      </c>
      <c r="C319" s="39" t="s">
        <v>1509</v>
      </c>
      <c r="D319" s="226" t="str">
        <f t="shared" si="4"/>
        <v>14010169004</v>
      </c>
      <c r="E319" s="39" t="s">
        <v>469</v>
      </c>
      <c r="F319" s="47">
        <v>23078089</v>
      </c>
      <c r="G319" s="47">
        <v>0</v>
      </c>
      <c r="H319" s="47">
        <v>0</v>
      </c>
      <c r="I319" s="47">
        <v>23078089</v>
      </c>
    </row>
    <row r="320" spans="1:9" x14ac:dyDescent="0.2">
      <c r="A320" s="39" t="s">
        <v>1103</v>
      </c>
      <c r="B320" s="39" t="s">
        <v>4212</v>
      </c>
      <c r="C320" s="39" t="s">
        <v>4213</v>
      </c>
      <c r="D320" s="226" t="str">
        <f t="shared" si="4"/>
        <v>14010173002</v>
      </c>
      <c r="E320" s="39" t="s">
        <v>470</v>
      </c>
      <c r="F320" s="47">
        <v>198507441</v>
      </c>
      <c r="G320" s="47">
        <v>0</v>
      </c>
      <c r="H320" s="47">
        <v>0</v>
      </c>
      <c r="I320" s="47">
        <v>198507441</v>
      </c>
    </row>
    <row r="321" spans="1:9" x14ac:dyDescent="0.2">
      <c r="A321" s="39" t="s">
        <v>1150</v>
      </c>
      <c r="B321" s="39" t="s">
        <v>1510</v>
      </c>
      <c r="C321" s="39" t="s">
        <v>1511</v>
      </c>
      <c r="D321" s="226" t="str">
        <f t="shared" si="4"/>
        <v>14010405001</v>
      </c>
      <c r="E321" s="39" t="s">
        <v>282</v>
      </c>
      <c r="F321" s="47">
        <v>0</v>
      </c>
      <c r="G321" s="47">
        <v>657452.68999999994</v>
      </c>
      <c r="H321" s="47">
        <v>4527081158</v>
      </c>
      <c r="I321" s="47">
        <v>4527081158</v>
      </c>
    </row>
    <row r="322" spans="1:9" x14ac:dyDescent="0.2">
      <c r="A322" s="39" t="s">
        <v>1103</v>
      </c>
      <c r="B322" s="39" t="s">
        <v>1512</v>
      </c>
      <c r="C322" s="39" t="s">
        <v>1513</v>
      </c>
      <c r="D322" s="226" t="str">
        <f t="shared" si="4"/>
        <v>14010405001</v>
      </c>
      <c r="E322" s="39" t="s">
        <v>282</v>
      </c>
      <c r="F322" s="47">
        <v>14077745117</v>
      </c>
      <c r="G322" s="47">
        <v>0</v>
      </c>
      <c r="H322" s="47">
        <v>0</v>
      </c>
      <c r="I322" s="47">
        <v>14077745117</v>
      </c>
    </row>
    <row r="323" spans="1:9" x14ac:dyDescent="0.2">
      <c r="A323" s="39" t="s">
        <v>1150</v>
      </c>
      <c r="B323" s="39" t="s">
        <v>1514</v>
      </c>
      <c r="C323" s="39" t="s">
        <v>1515</v>
      </c>
      <c r="D323" s="226" t="str">
        <f t="shared" ref="D323:D386" si="5">CONCATENATE(MID(C323,1,2),"0",MID(C323,4,5),"0",MID(C323,9,2))</f>
        <v>14080225082</v>
      </c>
      <c r="E323" s="39" t="s">
        <v>471</v>
      </c>
      <c r="F323" s="47">
        <v>0</v>
      </c>
      <c r="G323" s="47">
        <v>5023.91</v>
      </c>
      <c r="H323" s="47">
        <v>34593590</v>
      </c>
      <c r="I323" s="47">
        <v>34593590</v>
      </c>
    </row>
    <row r="324" spans="1:9" x14ac:dyDescent="0.2">
      <c r="A324" s="39" t="s">
        <v>1103</v>
      </c>
      <c r="B324" s="39" t="s">
        <v>1516</v>
      </c>
      <c r="C324" s="39" t="s">
        <v>1517</v>
      </c>
      <c r="D324" s="226" t="str">
        <f t="shared" si="5"/>
        <v>14080225082</v>
      </c>
      <c r="E324" s="39" t="s">
        <v>471</v>
      </c>
      <c r="F324" s="47">
        <v>392127637</v>
      </c>
      <c r="G324" s="47">
        <v>0</v>
      </c>
      <c r="H324" s="47">
        <v>0</v>
      </c>
      <c r="I324" s="47">
        <v>392127637</v>
      </c>
    </row>
    <row r="325" spans="1:9" x14ac:dyDescent="0.2">
      <c r="A325" s="39" t="s">
        <v>1103</v>
      </c>
      <c r="B325" s="39" t="s">
        <v>5196</v>
      </c>
      <c r="C325" s="39" t="s">
        <v>5197</v>
      </c>
      <c r="D325" s="226" t="str">
        <f t="shared" si="5"/>
        <v>14080225092</v>
      </c>
      <c r="E325" s="39" t="s">
        <v>436</v>
      </c>
      <c r="F325" s="47">
        <v>-4963914</v>
      </c>
      <c r="G325" s="47">
        <v>0</v>
      </c>
      <c r="H325" s="47">
        <v>0</v>
      </c>
      <c r="I325" s="47">
        <v>-4963914</v>
      </c>
    </row>
    <row r="326" spans="1:9" x14ac:dyDescent="0.2">
      <c r="A326" s="39" t="s">
        <v>1150</v>
      </c>
      <c r="B326" s="39" t="s">
        <v>1518</v>
      </c>
      <c r="C326" s="39" t="s">
        <v>1519</v>
      </c>
      <c r="D326" s="226" t="str">
        <f t="shared" si="5"/>
        <v>14080225094</v>
      </c>
      <c r="E326" s="39" t="s">
        <v>472</v>
      </c>
      <c r="F326" s="47">
        <v>0</v>
      </c>
      <c r="G326" s="47">
        <v>-3189.64</v>
      </c>
      <c r="H326" s="47">
        <v>-21963193</v>
      </c>
      <c r="I326" s="47">
        <v>-21963193</v>
      </c>
    </row>
    <row r="327" spans="1:9" x14ac:dyDescent="0.2">
      <c r="A327" s="39" t="s">
        <v>1103</v>
      </c>
      <c r="B327" s="39" t="s">
        <v>1520</v>
      </c>
      <c r="C327" s="39" t="s">
        <v>1521</v>
      </c>
      <c r="D327" s="226" t="str">
        <f t="shared" si="5"/>
        <v>14080225094</v>
      </c>
      <c r="E327" s="39" t="s">
        <v>472</v>
      </c>
      <c r="F327" s="47">
        <v>-174060321</v>
      </c>
      <c r="G327" s="47">
        <v>0</v>
      </c>
      <c r="H327" s="47">
        <v>0</v>
      </c>
      <c r="I327" s="47">
        <v>-174060321</v>
      </c>
    </row>
    <row r="328" spans="1:9" x14ac:dyDescent="0.2">
      <c r="A328" s="39" t="s">
        <v>1150</v>
      </c>
      <c r="B328" s="39" t="s">
        <v>4785</v>
      </c>
      <c r="C328" s="39" t="s">
        <v>4786</v>
      </c>
      <c r="D328" s="226" t="str">
        <f t="shared" si="5"/>
        <v>14090231092</v>
      </c>
      <c r="E328" s="39" t="s">
        <v>225</v>
      </c>
      <c r="F328" s="47">
        <v>0</v>
      </c>
      <c r="G328" s="47">
        <v>-1675.9</v>
      </c>
      <c r="H328" s="47">
        <v>-11539896</v>
      </c>
      <c r="I328" s="47">
        <v>-11539896</v>
      </c>
    </row>
    <row r="329" spans="1:9" x14ac:dyDescent="0.2">
      <c r="A329" s="39" t="s">
        <v>1103</v>
      </c>
      <c r="B329" s="39" t="s">
        <v>5198</v>
      </c>
      <c r="C329" s="39" t="s">
        <v>5199</v>
      </c>
      <c r="D329" s="226" t="str">
        <f t="shared" si="5"/>
        <v>14090231092</v>
      </c>
      <c r="E329" s="39" t="s">
        <v>225</v>
      </c>
      <c r="F329" s="47">
        <v>-96147856</v>
      </c>
      <c r="G329" s="47">
        <v>0</v>
      </c>
      <c r="H329" s="47">
        <v>0</v>
      </c>
      <c r="I329" s="47">
        <v>-96147856</v>
      </c>
    </row>
    <row r="330" spans="1:9" x14ac:dyDescent="0.2">
      <c r="A330" s="39" t="s">
        <v>1103</v>
      </c>
      <c r="B330" s="39" t="s">
        <v>1522</v>
      </c>
      <c r="C330" s="39" t="s">
        <v>1523</v>
      </c>
      <c r="D330" s="226" t="str">
        <f t="shared" si="5"/>
        <v>14090231094</v>
      </c>
      <c r="E330" s="39" t="s">
        <v>452</v>
      </c>
      <c r="F330" s="47">
        <v>-96936203</v>
      </c>
      <c r="G330" s="47">
        <v>0</v>
      </c>
      <c r="H330" s="47">
        <v>0</v>
      </c>
      <c r="I330" s="47">
        <v>-96936203</v>
      </c>
    </row>
    <row r="331" spans="1:9" x14ac:dyDescent="0.2">
      <c r="A331" s="39" t="s">
        <v>1150</v>
      </c>
      <c r="B331" s="39" t="s">
        <v>1524</v>
      </c>
      <c r="C331" s="39" t="s">
        <v>1525</v>
      </c>
      <c r="D331" s="226" t="str">
        <f t="shared" si="5"/>
        <v>14010169002</v>
      </c>
      <c r="E331" s="39" t="s">
        <v>473</v>
      </c>
      <c r="F331" s="47">
        <v>0</v>
      </c>
      <c r="G331" s="47">
        <v>1959877</v>
      </c>
      <c r="H331" s="47">
        <v>13495301448</v>
      </c>
      <c r="I331" s="47">
        <v>13495301448</v>
      </c>
    </row>
    <row r="332" spans="1:9" x14ac:dyDescent="0.2">
      <c r="A332" s="39" t="s">
        <v>1103</v>
      </c>
      <c r="B332" s="39" t="s">
        <v>1526</v>
      </c>
      <c r="C332" s="39" t="s">
        <v>1527</v>
      </c>
      <c r="D332" s="226" t="str">
        <f t="shared" si="5"/>
        <v>14010169002</v>
      </c>
      <c r="E332" s="39" t="s">
        <v>473</v>
      </c>
      <c r="F332" s="47">
        <v>6481275982</v>
      </c>
      <c r="G332" s="47">
        <v>0</v>
      </c>
      <c r="H332" s="47">
        <v>0</v>
      </c>
      <c r="I332" s="47">
        <v>6481275982</v>
      </c>
    </row>
    <row r="333" spans="1:9" x14ac:dyDescent="0.2">
      <c r="A333" s="39" t="s">
        <v>1150</v>
      </c>
      <c r="B333" s="39" t="s">
        <v>1528</v>
      </c>
      <c r="C333" s="39" t="s">
        <v>1529</v>
      </c>
      <c r="D333" s="226" t="str">
        <f t="shared" si="5"/>
        <v>14010169004</v>
      </c>
      <c r="E333" s="39" t="s">
        <v>474</v>
      </c>
      <c r="F333" s="47">
        <v>0</v>
      </c>
      <c r="G333" s="47">
        <v>699890.84</v>
      </c>
      <c r="H333" s="47">
        <v>4819301347</v>
      </c>
      <c r="I333" s="47">
        <v>4819301347</v>
      </c>
    </row>
    <row r="334" spans="1:9" x14ac:dyDescent="0.2">
      <c r="A334" s="39" t="s">
        <v>1103</v>
      </c>
      <c r="B334" s="39" t="s">
        <v>1530</v>
      </c>
      <c r="C334" s="39" t="s">
        <v>1531</v>
      </c>
      <c r="D334" s="226" t="str">
        <f t="shared" si="5"/>
        <v>14010169004</v>
      </c>
      <c r="E334" s="39" t="s">
        <v>475</v>
      </c>
      <c r="F334" s="47">
        <v>14906034946</v>
      </c>
      <c r="G334" s="47">
        <v>0</v>
      </c>
      <c r="H334" s="47">
        <v>0</v>
      </c>
      <c r="I334" s="47">
        <v>14906034946</v>
      </c>
    </row>
    <row r="335" spans="1:9" x14ac:dyDescent="0.2">
      <c r="A335" s="39" t="s">
        <v>1103</v>
      </c>
      <c r="B335" s="39" t="s">
        <v>1532</v>
      </c>
      <c r="C335" s="39" t="s">
        <v>1533</v>
      </c>
      <c r="D335" s="226" t="str">
        <f t="shared" si="5"/>
        <v>14010169006</v>
      </c>
      <c r="E335" s="39" t="s">
        <v>476</v>
      </c>
      <c r="F335" s="47">
        <v>319432536</v>
      </c>
      <c r="G335" s="47">
        <v>0</v>
      </c>
      <c r="H335" s="47">
        <v>0</v>
      </c>
      <c r="I335" s="47">
        <v>319432536</v>
      </c>
    </row>
    <row r="336" spans="1:9" x14ac:dyDescent="0.2">
      <c r="A336" s="39" t="s">
        <v>1150</v>
      </c>
      <c r="B336" s="39" t="s">
        <v>4755</v>
      </c>
      <c r="C336" s="39" t="s">
        <v>4756</v>
      </c>
      <c r="D336" s="226" t="str">
        <f t="shared" si="5"/>
        <v>14010173002</v>
      </c>
      <c r="E336" s="39" t="s">
        <v>477</v>
      </c>
      <c r="F336" s="47">
        <v>0</v>
      </c>
      <c r="G336" s="47">
        <v>270275</v>
      </c>
      <c r="H336" s="47">
        <v>1861056892</v>
      </c>
      <c r="I336" s="47">
        <v>1861056892</v>
      </c>
    </row>
    <row r="337" spans="1:9" x14ac:dyDescent="0.2">
      <c r="A337" s="39" t="s">
        <v>1103</v>
      </c>
      <c r="B337" s="39" t="s">
        <v>1534</v>
      </c>
      <c r="C337" s="39" t="s">
        <v>1535</v>
      </c>
      <c r="D337" s="226" t="str">
        <f t="shared" si="5"/>
        <v>14010173002</v>
      </c>
      <c r="E337" s="39" t="s">
        <v>477</v>
      </c>
      <c r="F337" s="47">
        <v>1771989204</v>
      </c>
      <c r="G337" s="47">
        <v>0</v>
      </c>
      <c r="H337" s="47">
        <v>0</v>
      </c>
      <c r="I337" s="47">
        <v>1771989204</v>
      </c>
    </row>
    <row r="338" spans="1:9" x14ac:dyDescent="0.2">
      <c r="A338" s="39" t="s">
        <v>1103</v>
      </c>
      <c r="B338" s="39" t="s">
        <v>5200</v>
      </c>
      <c r="C338" s="39" t="s">
        <v>5201</v>
      </c>
      <c r="D338" s="226" t="str">
        <f t="shared" si="5"/>
        <v>14010173006</v>
      </c>
      <c r="E338" s="39" t="s">
        <v>475</v>
      </c>
      <c r="F338" s="47">
        <v>3088065</v>
      </c>
      <c r="G338" s="47">
        <v>0</v>
      </c>
      <c r="H338" s="47">
        <v>0</v>
      </c>
      <c r="I338" s="47">
        <v>3088065</v>
      </c>
    </row>
    <row r="339" spans="1:9" x14ac:dyDescent="0.2">
      <c r="A339" s="39" t="s">
        <v>1103</v>
      </c>
      <c r="B339" s="39" t="s">
        <v>5202</v>
      </c>
      <c r="C339" s="39" t="s">
        <v>5203</v>
      </c>
      <c r="D339" s="226" t="str">
        <f t="shared" si="5"/>
        <v>14010173008</v>
      </c>
      <c r="E339" s="39" t="s">
        <v>6007</v>
      </c>
      <c r="F339" s="47">
        <v>2968768</v>
      </c>
      <c r="G339" s="47">
        <v>0</v>
      </c>
      <c r="H339" s="47">
        <v>0</v>
      </c>
      <c r="I339" s="47">
        <v>2968768</v>
      </c>
    </row>
    <row r="340" spans="1:9" x14ac:dyDescent="0.2">
      <c r="A340" s="39" t="s">
        <v>1150</v>
      </c>
      <c r="B340" s="39" t="s">
        <v>1536</v>
      </c>
      <c r="C340" s="39" t="s">
        <v>1537</v>
      </c>
      <c r="D340" s="226" t="str">
        <f t="shared" si="5"/>
        <v>14010351002</v>
      </c>
      <c r="E340" s="39" t="s">
        <v>478</v>
      </c>
      <c r="F340" s="47">
        <v>0</v>
      </c>
      <c r="G340" s="47">
        <v>408218.79</v>
      </c>
      <c r="H340" s="47">
        <v>2810908862</v>
      </c>
      <c r="I340" s="47">
        <v>2810908862</v>
      </c>
    </row>
    <row r="341" spans="1:9" x14ac:dyDescent="0.2">
      <c r="A341" s="39" t="s">
        <v>1103</v>
      </c>
      <c r="B341" s="39" t="s">
        <v>4757</v>
      </c>
      <c r="C341" s="39" t="s">
        <v>4758</v>
      </c>
      <c r="D341" s="226" t="str">
        <f t="shared" si="5"/>
        <v>14010351002</v>
      </c>
      <c r="E341" s="39" t="s">
        <v>478</v>
      </c>
      <c r="F341" s="47">
        <v>1246789041</v>
      </c>
      <c r="G341" s="47">
        <v>0</v>
      </c>
      <c r="H341" s="47">
        <v>0</v>
      </c>
      <c r="I341" s="47">
        <v>1246789041</v>
      </c>
    </row>
    <row r="342" spans="1:9" x14ac:dyDescent="0.2">
      <c r="A342" s="39" t="s">
        <v>1150</v>
      </c>
      <c r="B342" s="39" t="s">
        <v>1538</v>
      </c>
      <c r="C342" s="39" t="s">
        <v>1539</v>
      </c>
      <c r="D342" s="226" t="str">
        <f t="shared" si="5"/>
        <v>14010405001</v>
      </c>
      <c r="E342" s="39" t="s">
        <v>282</v>
      </c>
      <c r="F342" s="47">
        <v>0</v>
      </c>
      <c r="G342" s="47">
        <v>3671957.21</v>
      </c>
      <c r="H342" s="47">
        <v>25284326239</v>
      </c>
      <c r="I342" s="47">
        <v>25284326239</v>
      </c>
    </row>
    <row r="343" spans="1:9" x14ac:dyDescent="0.2">
      <c r="A343" s="39" t="s">
        <v>1103</v>
      </c>
      <c r="B343" s="39" t="s">
        <v>1540</v>
      </c>
      <c r="C343" s="39" t="s">
        <v>1541</v>
      </c>
      <c r="D343" s="226" t="str">
        <f t="shared" si="5"/>
        <v>14010405001</v>
      </c>
      <c r="E343" s="39" t="s">
        <v>282</v>
      </c>
      <c r="F343" s="47">
        <v>40629745809</v>
      </c>
      <c r="G343" s="47">
        <v>0</v>
      </c>
      <c r="H343" s="47">
        <v>0</v>
      </c>
      <c r="I343" s="47">
        <v>40629745809</v>
      </c>
    </row>
    <row r="344" spans="1:9" x14ac:dyDescent="0.2">
      <c r="A344" s="39" t="s">
        <v>1150</v>
      </c>
      <c r="B344" s="39" t="s">
        <v>5204</v>
      </c>
      <c r="C344" s="39" t="s">
        <v>5205</v>
      </c>
      <c r="D344" s="226" t="str">
        <f t="shared" si="5"/>
        <v>14010443002</v>
      </c>
      <c r="E344" s="39" t="s">
        <v>462</v>
      </c>
      <c r="F344" s="47">
        <v>0</v>
      </c>
      <c r="G344" s="47">
        <v>99940.22</v>
      </c>
      <c r="H344" s="47">
        <v>688167367</v>
      </c>
      <c r="I344" s="47">
        <v>688167367</v>
      </c>
    </row>
    <row r="345" spans="1:9" x14ac:dyDescent="0.2">
      <c r="A345" s="39" t="s">
        <v>1103</v>
      </c>
      <c r="B345" s="39" t="s">
        <v>5206</v>
      </c>
      <c r="C345" s="39" t="s">
        <v>5207</v>
      </c>
      <c r="D345" s="226" t="str">
        <f t="shared" si="5"/>
        <v>14010443002</v>
      </c>
      <c r="E345" s="39" t="s">
        <v>462</v>
      </c>
      <c r="F345" s="47">
        <v>163713619</v>
      </c>
      <c r="G345" s="47">
        <v>0</v>
      </c>
      <c r="H345" s="47">
        <v>0</v>
      </c>
      <c r="I345" s="47">
        <v>163713619</v>
      </c>
    </row>
    <row r="346" spans="1:9" x14ac:dyDescent="0.2">
      <c r="A346" s="39" t="s">
        <v>1150</v>
      </c>
      <c r="B346" s="39" t="s">
        <v>1542</v>
      </c>
      <c r="C346" s="39" t="s">
        <v>1543</v>
      </c>
      <c r="D346" s="226" t="str">
        <f t="shared" si="5"/>
        <v>14080225082</v>
      </c>
      <c r="E346" s="39" t="s">
        <v>479</v>
      </c>
      <c r="F346" s="47">
        <v>0</v>
      </c>
      <c r="G346" s="47">
        <v>222399.78</v>
      </c>
      <c r="H346" s="47">
        <v>1531398184</v>
      </c>
      <c r="I346" s="47">
        <v>1531398184</v>
      </c>
    </row>
    <row r="347" spans="1:9" x14ac:dyDescent="0.2">
      <c r="A347" s="39" t="s">
        <v>1103</v>
      </c>
      <c r="B347" s="39" t="s">
        <v>1544</v>
      </c>
      <c r="C347" s="39" t="s">
        <v>1545</v>
      </c>
      <c r="D347" s="226" t="str">
        <f t="shared" si="5"/>
        <v>14080225082</v>
      </c>
      <c r="E347" s="39" t="s">
        <v>479</v>
      </c>
      <c r="F347" s="47">
        <v>2946283723</v>
      </c>
      <c r="G347" s="47">
        <v>0</v>
      </c>
      <c r="H347" s="47">
        <v>0</v>
      </c>
      <c r="I347" s="47">
        <v>2946283723</v>
      </c>
    </row>
    <row r="348" spans="1:9" x14ac:dyDescent="0.2">
      <c r="A348" s="39" t="s">
        <v>1103</v>
      </c>
      <c r="B348" s="39" t="s">
        <v>5208</v>
      </c>
      <c r="C348" s="39" t="s">
        <v>5209</v>
      </c>
      <c r="D348" s="226" t="str">
        <f t="shared" si="5"/>
        <v>14080225082</v>
      </c>
      <c r="E348" s="39" t="s">
        <v>6008</v>
      </c>
      <c r="F348" s="47">
        <v>228202</v>
      </c>
      <c r="G348" s="47">
        <v>0</v>
      </c>
      <c r="H348" s="47">
        <v>0</v>
      </c>
      <c r="I348" s="47">
        <v>228202</v>
      </c>
    </row>
    <row r="349" spans="1:9" x14ac:dyDescent="0.2">
      <c r="A349" s="39" t="s">
        <v>1103</v>
      </c>
      <c r="B349" s="39" t="s">
        <v>5210</v>
      </c>
      <c r="C349" s="39" t="s">
        <v>5211</v>
      </c>
      <c r="D349" s="226" t="str">
        <f t="shared" si="5"/>
        <v>14080225082</v>
      </c>
      <c r="E349" s="39" t="s">
        <v>6009</v>
      </c>
      <c r="F349" s="47">
        <v>207484</v>
      </c>
      <c r="G349" s="47">
        <v>0</v>
      </c>
      <c r="H349" s="47">
        <v>0</v>
      </c>
      <c r="I349" s="47">
        <v>207484</v>
      </c>
    </row>
    <row r="350" spans="1:9" x14ac:dyDescent="0.2">
      <c r="A350" s="39" t="s">
        <v>1103</v>
      </c>
      <c r="B350" s="39" t="s">
        <v>1546</v>
      </c>
      <c r="C350" s="39" t="s">
        <v>1547</v>
      </c>
      <c r="D350" s="226" t="str">
        <f t="shared" si="5"/>
        <v>14080225092</v>
      </c>
      <c r="E350" s="39" t="s">
        <v>436</v>
      </c>
      <c r="F350" s="47">
        <v>-3628313</v>
      </c>
      <c r="G350" s="47">
        <v>0</v>
      </c>
      <c r="H350" s="47">
        <v>0</v>
      </c>
      <c r="I350" s="47">
        <v>-3628313</v>
      </c>
    </row>
    <row r="351" spans="1:9" x14ac:dyDescent="0.2">
      <c r="A351" s="39" t="s">
        <v>1103</v>
      </c>
      <c r="B351" s="39" t="s">
        <v>5212</v>
      </c>
      <c r="C351" s="39" t="s">
        <v>5213</v>
      </c>
      <c r="D351" s="226" t="str">
        <f t="shared" si="5"/>
        <v>14080225092</v>
      </c>
      <c r="E351" s="39" t="s">
        <v>6010</v>
      </c>
      <c r="F351" s="47">
        <v>-162515</v>
      </c>
      <c r="G351" s="47">
        <v>0</v>
      </c>
      <c r="H351" s="47">
        <v>0</v>
      </c>
      <c r="I351" s="47">
        <v>-162515</v>
      </c>
    </row>
    <row r="352" spans="1:9" x14ac:dyDescent="0.2">
      <c r="A352" s="39" t="s">
        <v>1103</v>
      </c>
      <c r="B352" s="39" t="s">
        <v>5214</v>
      </c>
      <c r="C352" s="39" t="s">
        <v>5215</v>
      </c>
      <c r="D352" s="226" t="str">
        <f t="shared" si="5"/>
        <v>14080225092</v>
      </c>
      <c r="E352" s="39" t="s">
        <v>6011</v>
      </c>
      <c r="F352" s="47">
        <v>-1025301</v>
      </c>
      <c r="G352" s="47">
        <v>0</v>
      </c>
      <c r="H352" s="47">
        <v>0</v>
      </c>
      <c r="I352" s="47">
        <v>-1025301</v>
      </c>
    </row>
    <row r="353" spans="1:9" x14ac:dyDescent="0.2">
      <c r="A353" s="39" t="s">
        <v>1150</v>
      </c>
      <c r="B353" s="39" t="s">
        <v>1548</v>
      </c>
      <c r="C353" s="39" t="s">
        <v>1549</v>
      </c>
      <c r="D353" s="226" t="str">
        <f t="shared" si="5"/>
        <v>14080225094</v>
      </c>
      <c r="E353" s="39" t="s">
        <v>480</v>
      </c>
      <c r="F353" s="47">
        <v>0</v>
      </c>
      <c r="G353" s="47">
        <v>-114581.62</v>
      </c>
      <c r="H353" s="47">
        <v>-788984973</v>
      </c>
      <c r="I353" s="47">
        <v>-788984973</v>
      </c>
    </row>
    <row r="354" spans="1:9" x14ac:dyDescent="0.2">
      <c r="A354" s="39" t="s">
        <v>1103</v>
      </c>
      <c r="B354" s="39" t="s">
        <v>1550</v>
      </c>
      <c r="C354" s="39" t="s">
        <v>1551</v>
      </c>
      <c r="D354" s="226" t="str">
        <f t="shared" si="5"/>
        <v>14080225094</v>
      </c>
      <c r="E354" s="39" t="s">
        <v>480</v>
      </c>
      <c r="F354" s="47">
        <v>-1574435892</v>
      </c>
      <c r="G354" s="47">
        <v>0</v>
      </c>
      <c r="H354" s="47">
        <v>0</v>
      </c>
      <c r="I354" s="47">
        <v>-1574435892</v>
      </c>
    </row>
    <row r="355" spans="1:9" x14ac:dyDescent="0.2">
      <c r="A355" s="39" t="s">
        <v>1103</v>
      </c>
      <c r="B355" s="39" t="s">
        <v>5216</v>
      </c>
      <c r="C355" s="39" t="s">
        <v>5217</v>
      </c>
      <c r="D355" s="226" t="str">
        <f t="shared" si="5"/>
        <v>14080225094</v>
      </c>
      <c r="E355" s="39" t="s">
        <v>6012</v>
      </c>
      <c r="F355" s="47">
        <v>-75252</v>
      </c>
      <c r="G355" s="47">
        <v>0</v>
      </c>
      <c r="H355" s="47">
        <v>0</v>
      </c>
      <c r="I355" s="47">
        <v>-75252</v>
      </c>
    </row>
    <row r="356" spans="1:9" x14ac:dyDescent="0.2">
      <c r="A356" s="39" t="s">
        <v>1103</v>
      </c>
      <c r="B356" s="39" t="s">
        <v>5218</v>
      </c>
      <c r="C356" s="39" t="s">
        <v>5219</v>
      </c>
      <c r="D356" s="226" t="str">
        <f t="shared" si="5"/>
        <v>14080225094</v>
      </c>
      <c r="E356" s="39" t="s">
        <v>6013</v>
      </c>
      <c r="F356" s="47">
        <v>-166129</v>
      </c>
      <c r="G356" s="47">
        <v>0</v>
      </c>
      <c r="H356" s="47">
        <v>0</v>
      </c>
      <c r="I356" s="47">
        <v>-166129</v>
      </c>
    </row>
    <row r="357" spans="1:9" x14ac:dyDescent="0.2">
      <c r="A357" s="39" t="s">
        <v>1103</v>
      </c>
      <c r="B357" s="39" t="s">
        <v>5220</v>
      </c>
      <c r="C357" s="39" t="s">
        <v>5221</v>
      </c>
      <c r="D357" s="226" t="str">
        <f t="shared" si="5"/>
        <v>14080447082</v>
      </c>
      <c r="E357" s="39" t="s">
        <v>444</v>
      </c>
      <c r="F357" s="47">
        <v>14069795</v>
      </c>
      <c r="G357" s="47">
        <v>0</v>
      </c>
      <c r="H357" s="47">
        <v>0</v>
      </c>
      <c r="I357" s="47">
        <v>14069795</v>
      </c>
    </row>
    <row r="358" spans="1:9" x14ac:dyDescent="0.2">
      <c r="A358" s="39" t="s">
        <v>1150</v>
      </c>
      <c r="B358" s="39" t="s">
        <v>5222</v>
      </c>
      <c r="C358" s="39" t="s">
        <v>5223</v>
      </c>
      <c r="D358" s="226" t="str">
        <f t="shared" si="5"/>
        <v>14080447094</v>
      </c>
      <c r="E358" s="39" t="s">
        <v>446</v>
      </c>
      <c r="F358" s="47">
        <v>0</v>
      </c>
      <c r="G358" s="47">
        <v>1661.32</v>
      </c>
      <c r="H358" s="47">
        <v>11439502</v>
      </c>
      <c r="I358" s="47">
        <v>11439502</v>
      </c>
    </row>
    <row r="359" spans="1:9" x14ac:dyDescent="0.2">
      <c r="A359" s="39" t="s">
        <v>1103</v>
      </c>
      <c r="B359" s="39" t="s">
        <v>5224</v>
      </c>
      <c r="C359" s="39" t="s">
        <v>5225</v>
      </c>
      <c r="D359" s="226" t="str">
        <f t="shared" si="5"/>
        <v>14080447094</v>
      </c>
      <c r="E359" s="39" t="s">
        <v>446</v>
      </c>
      <c r="F359" s="47">
        <v>-3404837</v>
      </c>
      <c r="G359" s="47">
        <v>0</v>
      </c>
      <c r="H359" s="47">
        <v>0</v>
      </c>
      <c r="I359" s="47">
        <v>-3404837</v>
      </c>
    </row>
    <row r="360" spans="1:9" x14ac:dyDescent="0.2">
      <c r="A360" s="39" t="s">
        <v>1150</v>
      </c>
      <c r="B360" s="39" t="s">
        <v>1552</v>
      </c>
      <c r="C360" s="39" t="s">
        <v>1553</v>
      </c>
      <c r="D360" s="226" t="str">
        <f t="shared" si="5"/>
        <v>14090231092</v>
      </c>
      <c r="E360" s="39" t="s">
        <v>225</v>
      </c>
      <c r="F360" s="47">
        <v>0</v>
      </c>
      <c r="G360" s="47">
        <v>-11785.52</v>
      </c>
      <c r="H360" s="47">
        <v>-81152613</v>
      </c>
      <c r="I360" s="47">
        <v>-81152613</v>
      </c>
    </row>
    <row r="361" spans="1:9" x14ac:dyDescent="0.2">
      <c r="A361" s="39" t="s">
        <v>1103</v>
      </c>
      <c r="B361" s="39" t="s">
        <v>1554</v>
      </c>
      <c r="C361" s="39" t="s">
        <v>1555</v>
      </c>
      <c r="D361" s="226" t="str">
        <f t="shared" si="5"/>
        <v>14090231092</v>
      </c>
      <c r="E361" s="39" t="s">
        <v>225</v>
      </c>
      <c r="F361" s="47">
        <v>-735311552</v>
      </c>
      <c r="G361" s="47">
        <v>0</v>
      </c>
      <c r="H361" s="47">
        <v>0</v>
      </c>
      <c r="I361" s="47">
        <v>-735311552</v>
      </c>
    </row>
    <row r="362" spans="1:9" x14ac:dyDescent="0.2">
      <c r="A362" s="39" t="s">
        <v>1103</v>
      </c>
      <c r="B362" s="39" t="s">
        <v>1556</v>
      </c>
      <c r="C362" s="39" t="s">
        <v>1557</v>
      </c>
      <c r="D362" s="226" t="str">
        <f t="shared" si="5"/>
        <v>14090231094</v>
      </c>
      <c r="E362" s="39" t="s">
        <v>452</v>
      </c>
      <c r="F362" s="47">
        <v>-583703269</v>
      </c>
      <c r="G362" s="47">
        <v>0</v>
      </c>
      <c r="H362" s="47">
        <v>0</v>
      </c>
      <c r="I362" s="47">
        <v>-583703269</v>
      </c>
    </row>
    <row r="363" spans="1:9" x14ac:dyDescent="0.2">
      <c r="A363" s="39" t="s">
        <v>1150</v>
      </c>
      <c r="B363" s="39" t="s">
        <v>1558</v>
      </c>
      <c r="C363" s="39" t="s">
        <v>1559</v>
      </c>
      <c r="D363" s="226" t="str">
        <f t="shared" si="5"/>
        <v>14010169002</v>
      </c>
      <c r="E363" s="39" t="s">
        <v>481</v>
      </c>
      <c r="F363" s="47">
        <v>0</v>
      </c>
      <c r="G363" s="47">
        <v>24868841.079999998</v>
      </c>
      <c r="H363" s="47">
        <v>171241617219</v>
      </c>
      <c r="I363" s="47">
        <v>171241617219</v>
      </c>
    </row>
    <row r="364" spans="1:9" x14ac:dyDescent="0.2">
      <c r="A364" s="39" t="s">
        <v>1103</v>
      </c>
      <c r="B364" s="39" t="s">
        <v>1560</v>
      </c>
      <c r="C364" s="39" t="s">
        <v>1561</v>
      </c>
      <c r="D364" s="226" t="str">
        <f t="shared" si="5"/>
        <v>14010169002</v>
      </c>
      <c r="E364" s="39" t="s">
        <v>481</v>
      </c>
      <c r="F364" s="47">
        <v>65968135296</v>
      </c>
      <c r="G364" s="47">
        <v>0</v>
      </c>
      <c r="H364" s="47">
        <v>0</v>
      </c>
      <c r="I364" s="47">
        <v>65968135296</v>
      </c>
    </row>
    <row r="365" spans="1:9" x14ac:dyDescent="0.2">
      <c r="A365" s="39" t="s">
        <v>1150</v>
      </c>
      <c r="B365" s="39" t="s">
        <v>1562</v>
      </c>
      <c r="C365" s="39" t="s">
        <v>1563</v>
      </c>
      <c r="D365" s="226" t="str">
        <f t="shared" si="5"/>
        <v>14010169004</v>
      </c>
      <c r="E365" s="39" t="s">
        <v>474</v>
      </c>
      <c r="F365" s="47">
        <v>0</v>
      </c>
      <c r="G365" s="47">
        <v>5676411.1500000004</v>
      </c>
      <c r="H365" s="47">
        <v>39086575133</v>
      </c>
      <c r="I365" s="47">
        <v>39086575133</v>
      </c>
    </row>
    <row r="366" spans="1:9" x14ac:dyDescent="0.2">
      <c r="A366" s="39" t="s">
        <v>1103</v>
      </c>
      <c r="B366" s="39" t="s">
        <v>1564</v>
      </c>
      <c r="C366" s="39" t="s">
        <v>1565</v>
      </c>
      <c r="D366" s="226" t="str">
        <f t="shared" si="5"/>
        <v>14010169004</v>
      </c>
      <c r="E366" s="39" t="s">
        <v>482</v>
      </c>
      <c r="F366" s="47">
        <v>61363220804</v>
      </c>
      <c r="G366" s="47">
        <v>0</v>
      </c>
      <c r="H366" s="47">
        <v>0</v>
      </c>
      <c r="I366" s="47">
        <v>61363220804</v>
      </c>
    </row>
    <row r="367" spans="1:9" x14ac:dyDescent="0.2">
      <c r="A367" s="39" t="s">
        <v>1150</v>
      </c>
      <c r="B367" s="39" t="s">
        <v>1566</v>
      </c>
      <c r="C367" s="39" t="s">
        <v>1567</v>
      </c>
      <c r="D367" s="226" t="str">
        <f t="shared" si="5"/>
        <v>14010169006</v>
      </c>
      <c r="E367" s="39" t="s">
        <v>476</v>
      </c>
      <c r="F367" s="47">
        <v>0</v>
      </c>
      <c r="G367" s="47">
        <v>2328891.4</v>
      </c>
      <c r="H367" s="47">
        <v>16036257113</v>
      </c>
      <c r="I367" s="47">
        <v>16036257113</v>
      </c>
    </row>
    <row r="368" spans="1:9" x14ac:dyDescent="0.2">
      <c r="A368" s="39" t="s">
        <v>1103</v>
      </c>
      <c r="B368" s="39" t="s">
        <v>1568</v>
      </c>
      <c r="C368" s="39" t="s">
        <v>1569</v>
      </c>
      <c r="D368" s="226" t="str">
        <f t="shared" si="5"/>
        <v>14010169006</v>
      </c>
      <c r="E368" s="39" t="s">
        <v>476</v>
      </c>
      <c r="F368" s="47">
        <v>1380973288</v>
      </c>
      <c r="G368" s="47">
        <v>0</v>
      </c>
      <c r="H368" s="47">
        <v>0</v>
      </c>
      <c r="I368" s="47">
        <v>1380973288</v>
      </c>
    </row>
    <row r="369" spans="1:9" x14ac:dyDescent="0.2">
      <c r="A369" s="39" t="s">
        <v>1150</v>
      </c>
      <c r="B369" s="39" t="s">
        <v>1570</v>
      </c>
      <c r="C369" s="39" t="s">
        <v>1571</v>
      </c>
      <c r="D369" s="226" t="str">
        <f t="shared" si="5"/>
        <v>14010173002</v>
      </c>
      <c r="E369" s="39" t="s">
        <v>483</v>
      </c>
      <c r="F369" s="47">
        <v>0</v>
      </c>
      <c r="G369" s="47">
        <v>5723830.7699999996</v>
      </c>
      <c r="H369" s="47">
        <v>39413096678</v>
      </c>
      <c r="I369" s="47">
        <v>39413096678</v>
      </c>
    </row>
    <row r="370" spans="1:9" x14ac:dyDescent="0.2">
      <c r="A370" s="39" t="s">
        <v>1103</v>
      </c>
      <c r="B370" s="39" t="s">
        <v>1572</v>
      </c>
      <c r="C370" s="39" t="s">
        <v>1573</v>
      </c>
      <c r="D370" s="226" t="str">
        <f t="shared" si="5"/>
        <v>14010173002</v>
      </c>
      <c r="E370" s="39" t="s">
        <v>483</v>
      </c>
      <c r="F370" s="47">
        <v>34403442517</v>
      </c>
      <c r="G370" s="47">
        <v>0</v>
      </c>
      <c r="H370" s="47">
        <v>0</v>
      </c>
      <c r="I370" s="47">
        <v>34403442517</v>
      </c>
    </row>
    <row r="371" spans="1:9" x14ac:dyDescent="0.2">
      <c r="A371" s="39" t="s">
        <v>1103</v>
      </c>
      <c r="B371" s="39" t="s">
        <v>5226</v>
      </c>
      <c r="C371" s="39" t="s">
        <v>5227</v>
      </c>
      <c r="D371" s="226" t="str">
        <f t="shared" si="5"/>
        <v>14010173004</v>
      </c>
      <c r="E371" s="39" t="s">
        <v>421</v>
      </c>
      <c r="F371" s="47">
        <v>45516927</v>
      </c>
      <c r="G371" s="47">
        <v>0</v>
      </c>
      <c r="H371" s="47">
        <v>0</v>
      </c>
      <c r="I371" s="47">
        <v>45516927</v>
      </c>
    </row>
    <row r="372" spans="1:9" x14ac:dyDescent="0.2">
      <c r="A372" s="39" t="s">
        <v>1150</v>
      </c>
      <c r="B372" s="39" t="s">
        <v>1574</v>
      </c>
      <c r="C372" s="39" t="s">
        <v>1575</v>
      </c>
      <c r="D372" s="226" t="str">
        <f t="shared" si="5"/>
        <v>14010173006</v>
      </c>
      <c r="E372" s="39" t="s">
        <v>484</v>
      </c>
      <c r="F372" s="47">
        <v>0</v>
      </c>
      <c r="G372" s="47">
        <v>4440238.7300000004</v>
      </c>
      <c r="H372" s="47">
        <v>30574551445</v>
      </c>
      <c r="I372" s="47">
        <v>30574551445</v>
      </c>
    </row>
    <row r="373" spans="1:9" x14ac:dyDescent="0.2">
      <c r="A373" s="39" t="s">
        <v>1103</v>
      </c>
      <c r="B373" s="39" t="s">
        <v>1576</v>
      </c>
      <c r="C373" s="39" t="s">
        <v>1577</v>
      </c>
      <c r="D373" s="226" t="str">
        <f t="shared" si="5"/>
        <v>14010173006</v>
      </c>
      <c r="E373" s="39" t="s">
        <v>484</v>
      </c>
      <c r="F373" s="47">
        <v>4248821801</v>
      </c>
      <c r="G373" s="47">
        <v>0</v>
      </c>
      <c r="H373" s="47">
        <v>0</v>
      </c>
      <c r="I373" s="47">
        <v>4248821801</v>
      </c>
    </row>
    <row r="374" spans="1:9" x14ac:dyDescent="0.2">
      <c r="A374" s="39" t="s">
        <v>1150</v>
      </c>
      <c r="B374" s="39" t="s">
        <v>1578</v>
      </c>
      <c r="C374" s="39" t="s">
        <v>1579</v>
      </c>
      <c r="D374" s="226" t="str">
        <f t="shared" si="5"/>
        <v>14010173008</v>
      </c>
      <c r="E374" s="39" t="s">
        <v>485</v>
      </c>
      <c r="F374" s="47">
        <v>0</v>
      </c>
      <c r="G374" s="47">
        <v>5145.38</v>
      </c>
      <c r="H374" s="47">
        <v>35430006</v>
      </c>
      <c r="I374" s="47">
        <v>35430006</v>
      </c>
    </row>
    <row r="375" spans="1:9" x14ac:dyDescent="0.2">
      <c r="A375" s="39" t="s">
        <v>1103</v>
      </c>
      <c r="B375" s="39" t="s">
        <v>1580</v>
      </c>
      <c r="C375" s="39" t="s">
        <v>1581</v>
      </c>
      <c r="D375" s="226" t="str">
        <f t="shared" si="5"/>
        <v>14010173008</v>
      </c>
      <c r="E375" s="39" t="s">
        <v>485</v>
      </c>
      <c r="F375" s="47">
        <v>172004344</v>
      </c>
      <c r="G375" s="47">
        <v>0</v>
      </c>
      <c r="H375" s="47">
        <v>0</v>
      </c>
      <c r="I375" s="47">
        <v>172004344</v>
      </c>
    </row>
    <row r="376" spans="1:9" x14ac:dyDescent="0.2">
      <c r="A376" s="39" t="s">
        <v>1150</v>
      </c>
      <c r="B376" s="39" t="s">
        <v>1582</v>
      </c>
      <c r="C376" s="39" t="s">
        <v>1583</v>
      </c>
      <c r="D376" s="226" t="str">
        <f t="shared" si="5"/>
        <v>14010351002</v>
      </c>
      <c r="E376" s="39" t="s">
        <v>478</v>
      </c>
      <c r="F376" s="47">
        <v>0</v>
      </c>
      <c r="G376" s="47">
        <v>2605110.06</v>
      </c>
      <c r="H376" s="47">
        <v>17938240800</v>
      </c>
      <c r="I376" s="47">
        <v>17938240800</v>
      </c>
    </row>
    <row r="377" spans="1:9" x14ac:dyDescent="0.2">
      <c r="A377" s="39" t="s">
        <v>1103</v>
      </c>
      <c r="B377" s="39" t="s">
        <v>1584</v>
      </c>
      <c r="C377" s="39" t="s">
        <v>1585</v>
      </c>
      <c r="D377" s="226" t="str">
        <f t="shared" si="5"/>
        <v>14010351002</v>
      </c>
      <c r="E377" s="39" t="s">
        <v>478</v>
      </c>
      <c r="F377" s="47">
        <v>131385679</v>
      </c>
      <c r="G377" s="47">
        <v>0</v>
      </c>
      <c r="H377" s="47">
        <v>0</v>
      </c>
      <c r="I377" s="47">
        <v>131385679</v>
      </c>
    </row>
    <row r="378" spans="1:9" x14ac:dyDescent="0.2">
      <c r="A378" s="39" t="s">
        <v>1150</v>
      </c>
      <c r="B378" s="39" t="s">
        <v>5228</v>
      </c>
      <c r="C378" s="39" t="s">
        <v>5229</v>
      </c>
      <c r="D378" s="226" t="str">
        <f t="shared" si="5"/>
        <v>14010405001</v>
      </c>
      <c r="E378" s="39" t="s">
        <v>282</v>
      </c>
      <c r="F378" s="47">
        <v>0</v>
      </c>
      <c r="G378" s="47">
        <v>115738</v>
      </c>
      <c r="H378" s="47">
        <v>796947563</v>
      </c>
      <c r="I378" s="47">
        <v>796947563</v>
      </c>
    </row>
    <row r="379" spans="1:9" x14ac:dyDescent="0.2">
      <c r="A379" s="39" t="s">
        <v>1103</v>
      </c>
      <c r="B379" s="39" t="s">
        <v>5230</v>
      </c>
      <c r="C379" s="39" t="s">
        <v>5231</v>
      </c>
      <c r="D379" s="226" t="str">
        <f t="shared" si="5"/>
        <v>14010405001</v>
      </c>
      <c r="E379" s="39" t="s">
        <v>282</v>
      </c>
      <c r="F379" s="47">
        <v>828498435</v>
      </c>
      <c r="G379" s="47">
        <v>0</v>
      </c>
      <c r="H379" s="47">
        <v>0</v>
      </c>
      <c r="I379" s="47">
        <v>828498435</v>
      </c>
    </row>
    <row r="380" spans="1:9" x14ac:dyDescent="0.2">
      <c r="A380" s="39" t="s">
        <v>1150</v>
      </c>
      <c r="B380" s="39" t="s">
        <v>5232</v>
      </c>
      <c r="C380" s="39" t="s">
        <v>5233</v>
      </c>
      <c r="D380" s="226" t="str">
        <f t="shared" si="5"/>
        <v>14010443002</v>
      </c>
      <c r="E380" s="39" t="s">
        <v>462</v>
      </c>
      <c r="F380" s="47">
        <v>0</v>
      </c>
      <c r="G380" s="47">
        <v>1215481.43</v>
      </c>
      <c r="H380" s="47">
        <v>8369549876</v>
      </c>
      <c r="I380" s="47">
        <v>8369549876</v>
      </c>
    </row>
    <row r="381" spans="1:9" x14ac:dyDescent="0.2">
      <c r="A381" s="39" t="s">
        <v>1103</v>
      </c>
      <c r="B381" s="39" t="s">
        <v>1586</v>
      </c>
      <c r="C381" s="39" t="s">
        <v>1587</v>
      </c>
      <c r="D381" s="226" t="str">
        <f t="shared" si="5"/>
        <v>14010443002</v>
      </c>
      <c r="E381" s="39" t="s">
        <v>462</v>
      </c>
      <c r="F381" s="47">
        <v>25366743122</v>
      </c>
      <c r="G381" s="47">
        <v>0</v>
      </c>
      <c r="H381" s="47">
        <v>0</v>
      </c>
      <c r="I381" s="47">
        <v>25366743122</v>
      </c>
    </row>
    <row r="382" spans="1:9" x14ac:dyDescent="0.2">
      <c r="A382" s="39" t="s">
        <v>1103</v>
      </c>
      <c r="B382" s="39" t="s">
        <v>5234</v>
      </c>
      <c r="C382" s="39" t="s">
        <v>5235</v>
      </c>
      <c r="D382" s="226" t="str">
        <f t="shared" si="5"/>
        <v>14010449002</v>
      </c>
      <c r="E382" s="39" t="s">
        <v>462</v>
      </c>
      <c r="F382" s="47">
        <v>796495852</v>
      </c>
      <c r="G382" s="47">
        <v>0</v>
      </c>
      <c r="H382" s="47">
        <v>0</v>
      </c>
      <c r="I382" s="47">
        <v>796495852</v>
      </c>
    </row>
    <row r="383" spans="1:9" x14ac:dyDescent="0.2">
      <c r="A383" s="39" t="s">
        <v>1150</v>
      </c>
      <c r="B383" s="39" t="s">
        <v>1588</v>
      </c>
      <c r="C383" s="39" t="s">
        <v>1589</v>
      </c>
      <c r="D383" s="226" t="str">
        <f t="shared" si="5"/>
        <v>14080225082</v>
      </c>
      <c r="E383" s="39" t="s">
        <v>486</v>
      </c>
      <c r="F383" s="47">
        <v>0</v>
      </c>
      <c r="G383" s="47">
        <v>1269977.45</v>
      </c>
      <c r="H383" s="47">
        <v>8744798025</v>
      </c>
      <c r="I383" s="47">
        <v>8744798025</v>
      </c>
    </row>
    <row r="384" spans="1:9" x14ac:dyDescent="0.2">
      <c r="A384" s="39" t="s">
        <v>1103</v>
      </c>
      <c r="B384" s="39" t="s">
        <v>1590</v>
      </c>
      <c r="C384" s="39" t="s">
        <v>1591</v>
      </c>
      <c r="D384" s="226" t="str">
        <f t="shared" si="5"/>
        <v>14080225082</v>
      </c>
      <c r="E384" s="39" t="s">
        <v>486</v>
      </c>
      <c r="F384" s="47">
        <v>8670786004</v>
      </c>
      <c r="G384" s="47">
        <v>0</v>
      </c>
      <c r="H384" s="47">
        <v>0</v>
      </c>
      <c r="I384" s="47">
        <v>8670786004</v>
      </c>
    </row>
    <row r="385" spans="1:9" x14ac:dyDescent="0.2">
      <c r="A385" s="39" t="s">
        <v>1150</v>
      </c>
      <c r="B385" s="39" t="s">
        <v>5236</v>
      </c>
      <c r="C385" s="39" t="s">
        <v>5237</v>
      </c>
      <c r="D385" s="226" t="str">
        <f t="shared" si="5"/>
        <v>14080225082</v>
      </c>
      <c r="E385" s="39" t="s">
        <v>6008</v>
      </c>
      <c r="F385" s="47">
        <v>0</v>
      </c>
      <c r="G385" s="47">
        <v>6045.03</v>
      </c>
      <c r="H385" s="47">
        <v>41624807</v>
      </c>
      <c r="I385" s="47">
        <v>41624807</v>
      </c>
    </row>
    <row r="386" spans="1:9" x14ac:dyDescent="0.2">
      <c r="A386" s="39" t="s">
        <v>1103</v>
      </c>
      <c r="B386" s="39" t="s">
        <v>5238</v>
      </c>
      <c r="C386" s="39" t="s">
        <v>5239</v>
      </c>
      <c r="D386" s="226" t="str">
        <f t="shared" si="5"/>
        <v>14080225082</v>
      </c>
      <c r="E386" s="39" t="s">
        <v>6008</v>
      </c>
      <c r="F386" s="47">
        <v>55570963</v>
      </c>
      <c r="G386" s="47">
        <v>0</v>
      </c>
      <c r="H386" s="47">
        <v>0</v>
      </c>
      <c r="I386" s="47">
        <v>55570963</v>
      </c>
    </row>
    <row r="387" spans="1:9" x14ac:dyDescent="0.2">
      <c r="A387" s="39" t="s">
        <v>1150</v>
      </c>
      <c r="B387" s="39" t="s">
        <v>5240</v>
      </c>
      <c r="C387" s="39" t="s">
        <v>5241</v>
      </c>
      <c r="D387" s="226" t="str">
        <f t="shared" ref="D387:D450" si="6">CONCATENATE(MID(C387,1,2),"0",MID(C387,4,5),"0",MID(C387,9,2))</f>
        <v>14080225082</v>
      </c>
      <c r="E387" s="39" t="s">
        <v>6014</v>
      </c>
      <c r="F387" s="47">
        <v>0</v>
      </c>
      <c r="G387" s="47">
        <v>213.07</v>
      </c>
      <c r="H387" s="47">
        <v>1467155</v>
      </c>
      <c r="I387" s="47">
        <v>1467155</v>
      </c>
    </row>
    <row r="388" spans="1:9" x14ac:dyDescent="0.2">
      <c r="A388" s="39" t="s">
        <v>1103</v>
      </c>
      <c r="B388" s="39" t="s">
        <v>5242</v>
      </c>
      <c r="C388" s="39" t="s">
        <v>5243</v>
      </c>
      <c r="D388" s="226" t="str">
        <f t="shared" si="6"/>
        <v>14080225082</v>
      </c>
      <c r="E388" s="39" t="s">
        <v>6009</v>
      </c>
      <c r="F388" s="47">
        <v>14757444</v>
      </c>
      <c r="G388" s="47">
        <v>0</v>
      </c>
      <c r="H388" s="47">
        <v>0</v>
      </c>
      <c r="I388" s="47">
        <v>14757444</v>
      </c>
    </row>
    <row r="389" spans="1:9" x14ac:dyDescent="0.2">
      <c r="A389" s="39" t="s">
        <v>1150</v>
      </c>
      <c r="B389" s="39" t="s">
        <v>1592</v>
      </c>
      <c r="C389" s="39" t="s">
        <v>1593</v>
      </c>
      <c r="D389" s="226" t="str">
        <f t="shared" si="6"/>
        <v>14080225092</v>
      </c>
      <c r="E389" s="39" t="s">
        <v>436</v>
      </c>
      <c r="F389" s="47">
        <v>0</v>
      </c>
      <c r="G389" s="47">
        <v>-194.43</v>
      </c>
      <c r="H389" s="47">
        <v>-1338804</v>
      </c>
      <c r="I389" s="47">
        <v>-1338804</v>
      </c>
    </row>
    <row r="390" spans="1:9" x14ac:dyDescent="0.2">
      <c r="A390" s="39" t="s">
        <v>1103</v>
      </c>
      <c r="B390" s="39" t="s">
        <v>1594</v>
      </c>
      <c r="C390" s="39" t="s">
        <v>1595</v>
      </c>
      <c r="D390" s="226" t="str">
        <f t="shared" si="6"/>
        <v>14080225092</v>
      </c>
      <c r="E390" s="39" t="s">
        <v>436</v>
      </c>
      <c r="F390" s="47">
        <v>-10620674</v>
      </c>
      <c r="G390" s="47">
        <v>0</v>
      </c>
      <c r="H390" s="47">
        <v>0</v>
      </c>
      <c r="I390" s="47">
        <v>-10620674</v>
      </c>
    </row>
    <row r="391" spans="1:9" x14ac:dyDescent="0.2">
      <c r="A391" s="39" t="s">
        <v>1103</v>
      </c>
      <c r="B391" s="39" t="s">
        <v>5244</v>
      </c>
      <c r="C391" s="39" t="s">
        <v>5245</v>
      </c>
      <c r="D391" s="226" t="str">
        <f t="shared" si="6"/>
        <v>14080225092</v>
      </c>
      <c r="E391" s="39" t="s">
        <v>6010</v>
      </c>
      <c r="F391" s="47">
        <v>-109430</v>
      </c>
      <c r="G391" s="47">
        <v>0</v>
      </c>
      <c r="H391" s="47">
        <v>0</v>
      </c>
      <c r="I391" s="47">
        <v>-109430</v>
      </c>
    </row>
    <row r="392" spans="1:9" x14ac:dyDescent="0.2">
      <c r="A392" s="39" t="s">
        <v>1103</v>
      </c>
      <c r="B392" s="39" t="s">
        <v>5246</v>
      </c>
      <c r="C392" s="39" t="s">
        <v>5247</v>
      </c>
      <c r="D392" s="226" t="str">
        <f t="shared" si="6"/>
        <v>14080225092</v>
      </c>
      <c r="E392" s="39" t="s">
        <v>6011</v>
      </c>
      <c r="F392" s="47">
        <v>-979023</v>
      </c>
      <c r="G392" s="47">
        <v>0</v>
      </c>
      <c r="H392" s="47">
        <v>0</v>
      </c>
      <c r="I392" s="47">
        <v>-979023</v>
      </c>
    </row>
    <row r="393" spans="1:9" x14ac:dyDescent="0.2">
      <c r="A393" s="39" t="s">
        <v>1150</v>
      </c>
      <c r="B393" s="39" t="s">
        <v>1596</v>
      </c>
      <c r="C393" s="39" t="s">
        <v>1597</v>
      </c>
      <c r="D393" s="226" t="str">
        <f t="shared" si="6"/>
        <v>14080225094</v>
      </c>
      <c r="E393" s="39" t="s">
        <v>487</v>
      </c>
      <c r="F393" s="47">
        <v>0</v>
      </c>
      <c r="G393" s="47">
        <v>-681518.12</v>
      </c>
      <c r="H393" s="47">
        <v>-4692790655</v>
      </c>
      <c r="I393" s="47">
        <v>-4692790655</v>
      </c>
    </row>
    <row r="394" spans="1:9" x14ac:dyDescent="0.2">
      <c r="A394" s="39" t="s">
        <v>1103</v>
      </c>
      <c r="B394" s="39" t="s">
        <v>1598</v>
      </c>
      <c r="C394" s="39" t="s">
        <v>1599</v>
      </c>
      <c r="D394" s="226" t="str">
        <f t="shared" si="6"/>
        <v>14080225094</v>
      </c>
      <c r="E394" s="39" t="s">
        <v>487</v>
      </c>
      <c r="F394" s="47">
        <v>-5522680528</v>
      </c>
      <c r="G394" s="47">
        <v>0</v>
      </c>
      <c r="H394" s="47">
        <v>0</v>
      </c>
      <c r="I394" s="47">
        <v>-5522680528</v>
      </c>
    </row>
    <row r="395" spans="1:9" x14ac:dyDescent="0.2">
      <c r="A395" s="39" t="s">
        <v>1150</v>
      </c>
      <c r="B395" s="39" t="s">
        <v>5248</v>
      </c>
      <c r="C395" s="39" t="s">
        <v>5249</v>
      </c>
      <c r="D395" s="226" t="str">
        <f t="shared" si="6"/>
        <v>14080225094</v>
      </c>
      <c r="E395" s="39" t="s">
        <v>6015</v>
      </c>
      <c r="F395" s="47">
        <v>0</v>
      </c>
      <c r="G395" s="47">
        <v>-5128.57</v>
      </c>
      <c r="H395" s="47">
        <v>-35314258</v>
      </c>
      <c r="I395" s="47">
        <v>-35314258</v>
      </c>
    </row>
    <row r="396" spans="1:9" x14ac:dyDescent="0.2">
      <c r="A396" s="39" t="s">
        <v>1103</v>
      </c>
      <c r="B396" s="39" t="s">
        <v>5250</v>
      </c>
      <c r="C396" s="39" t="s">
        <v>5251</v>
      </c>
      <c r="D396" s="226" t="str">
        <f t="shared" si="6"/>
        <v>14080225094</v>
      </c>
      <c r="E396" s="39" t="s">
        <v>6012</v>
      </c>
      <c r="F396" s="47">
        <v>-31673324</v>
      </c>
      <c r="G396" s="47">
        <v>0</v>
      </c>
      <c r="H396" s="47">
        <v>0</v>
      </c>
      <c r="I396" s="47">
        <v>-31673324</v>
      </c>
    </row>
    <row r="397" spans="1:9" x14ac:dyDescent="0.2">
      <c r="A397" s="39" t="s">
        <v>1150</v>
      </c>
      <c r="B397" s="39" t="s">
        <v>5252</v>
      </c>
      <c r="C397" s="39" t="s">
        <v>5253</v>
      </c>
      <c r="D397" s="226" t="str">
        <f t="shared" si="6"/>
        <v>14080225094</v>
      </c>
      <c r="E397" s="39" t="s">
        <v>6016</v>
      </c>
      <c r="F397" s="47">
        <v>0</v>
      </c>
      <c r="G397" s="47">
        <v>-154.63999999999999</v>
      </c>
      <c r="H397" s="47">
        <v>-1064819</v>
      </c>
      <c r="I397" s="47">
        <v>-1064819</v>
      </c>
    </row>
    <row r="398" spans="1:9" x14ac:dyDescent="0.2">
      <c r="A398" s="39" t="s">
        <v>1103</v>
      </c>
      <c r="B398" s="39" t="s">
        <v>5254</v>
      </c>
      <c r="C398" s="39" t="s">
        <v>5255</v>
      </c>
      <c r="D398" s="226" t="str">
        <f t="shared" si="6"/>
        <v>14080225094</v>
      </c>
      <c r="E398" s="39" t="s">
        <v>6013</v>
      </c>
      <c r="F398" s="47">
        <v>-9387563</v>
      </c>
      <c r="G398" s="47">
        <v>0</v>
      </c>
      <c r="H398" s="47">
        <v>0</v>
      </c>
      <c r="I398" s="47">
        <v>-9387563</v>
      </c>
    </row>
    <row r="399" spans="1:9" x14ac:dyDescent="0.2">
      <c r="A399" s="39" t="s">
        <v>1150</v>
      </c>
      <c r="B399" s="39" t="s">
        <v>5256</v>
      </c>
      <c r="C399" s="39" t="s">
        <v>5257</v>
      </c>
      <c r="D399" s="226" t="str">
        <f t="shared" si="6"/>
        <v>14080447082</v>
      </c>
      <c r="E399" s="39" t="s">
        <v>444</v>
      </c>
      <c r="F399" s="47">
        <v>0</v>
      </c>
      <c r="G399" s="47">
        <v>88889</v>
      </c>
      <c r="H399" s="47">
        <v>612070988</v>
      </c>
      <c r="I399" s="47">
        <v>612070988</v>
      </c>
    </row>
    <row r="400" spans="1:9" x14ac:dyDescent="0.2">
      <c r="A400" s="39" t="s">
        <v>1103</v>
      </c>
      <c r="B400" s="39" t="s">
        <v>1600</v>
      </c>
      <c r="C400" s="39" t="s">
        <v>1601</v>
      </c>
      <c r="D400" s="226" t="str">
        <f t="shared" si="6"/>
        <v>14080447082</v>
      </c>
      <c r="E400" s="39" t="s">
        <v>444</v>
      </c>
      <c r="F400" s="47">
        <v>2265502869</v>
      </c>
      <c r="G400" s="47">
        <v>0</v>
      </c>
      <c r="H400" s="47">
        <v>0</v>
      </c>
      <c r="I400" s="47">
        <v>2265502869</v>
      </c>
    </row>
    <row r="401" spans="1:9" x14ac:dyDescent="0.2">
      <c r="A401" s="39" t="s">
        <v>1150</v>
      </c>
      <c r="B401" s="39" t="s">
        <v>5258</v>
      </c>
      <c r="C401" s="39" t="s">
        <v>5259</v>
      </c>
      <c r="D401" s="226" t="str">
        <f t="shared" si="6"/>
        <v>14080447094</v>
      </c>
      <c r="E401" s="39" t="s">
        <v>446</v>
      </c>
      <c r="F401" s="47">
        <v>0</v>
      </c>
      <c r="G401" s="47">
        <v>-23022.46</v>
      </c>
      <c r="H401" s="47">
        <v>-158527825</v>
      </c>
      <c r="I401" s="47">
        <v>-158527825</v>
      </c>
    </row>
    <row r="402" spans="1:9" x14ac:dyDescent="0.2">
      <c r="A402" s="39" t="s">
        <v>1103</v>
      </c>
      <c r="B402" s="39" t="s">
        <v>5260</v>
      </c>
      <c r="C402" s="39" t="s">
        <v>5261</v>
      </c>
      <c r="D402" s="226" t="str">
        <f t="shared" si="6"/>
        <v>14080447094</v>
      </c>
      <c r="E402" s="39" t="s">
        <v>446</v>
      </c>
      <c r="F402" s="47">
        <v>-533338468</v>
      </c>
      <c r="G402" s="47">
        <v>0</v>
      </c>
      <c r="H402" s="47">
        <v>0</v>
      </c>
      <c r="I402" s="47">
        <v>-533338468</v>
      </c>
    </row>
    <row r="403" spans="1:9" x14ac:dyDescent="0.2">
      <c r="A403" s="39" t="s">
        <v>1103</v>
      </c>
      <c r="B403" s="39" t="s">
        <v>5262</v>
      </c>
      <c r="C403" s="39" t="s">
        <v>5263</v>
      </c>
      <c r="D403" s="226" t="str">
        <f t="shared" si="6"/>
        <v>14080451082</v>
      </c>
      <c r="E403" s="39" t="s">
        <v>448</v>
      </c>
      <c r="F403" s="47">
        <v>44892668</v>
      </c>
      <c r="G403" s="47">
        <v>0</v>
      </c>
      <c r="H403" s="47">
        <v>0</v>
      </c>
      <c r="I403" s="47">
        <v>44892668</v>
      </c>
    </row>
    <row r="404" spans="1:9" x14ac:dyDescent="0.2">
      <c r="A404" s="39" t="s">
        <v>1103</v>
      </c>
      <c r="B404" s="39" t="s">
        <v>5264</v>
      </c>
      <c r="C404" s="39" t="s">
        <v>5265</v>
      </c>
      <c r="D404" s="226" t="str">
        <f t="shared" si="6"/>
        <v>14080451094</v>
      </c>
      <c r="E404" s="39" t="s">
        <v>465</v>
      </c>
      <c r="F404" s="47">
        <v>15562372</v>
      </c>
      <c r="G404" s="47">
        <v>0</v>
      </c>
      <c r="H404" s="47">
        <v>0</v>
      </c>
      <c r="I404" s="47">
        <v>15562372</v>
      </c>
    </row>
    <row r="405" spans="1:9" x14ac:dyDescent="0.2">
      <c r="A405" s="39" t="s">
        <v>1150</v>
      </c>
      <c r="B405" s="39" t="s">
        <v>1602</v>
      </c>
      <c r="C405" s="39" t="s">
        <v>1603</v>
      </c>
      <c r="D405" s="226" t="str">
        <f t="shared" si="6"/>
        <v>14090231092</v>
      </c>
      <c r="E405" s="39" t="s">
        <v>225</v>
      </c>
      <c r="F405" s="47">
        <v>0</v>
      </c>
      <c r="G405" s="47">
        <v>41286.43</v>
      </c>
      <c r="H405" s="47">
        <v>284289686</v>
      </c>
      <c r="I405" s="47">
        <v>284289686</v>
      </c>
    </row>
    <row r="406" spans="1:9" x14ac:dyDescent="0.2">
      <c r="A406" s="39" t="s">
        <v>1103</v>
      </c>
      <c r="B406" s="39" t="s">
        <v>1604</v>
      </c>
      <c r="C406" s="39" t="s">
        <v>1605</v>
      </c>
      <c r="D406" s="226" t="str">
        <f t="shared" si="6"/>
        <v>14090231092</v>
      </c>
      <c r="E406" s="39" t="s">
        <v>225</v>
      </c>
      <c r="F406" s="47">
        <v>836641559</v>
      </c>
      <c r="G406" s="47">
        <v>0</v>
      </c>
      <c r="H406" s="47">
        <v>0</v>
      </c>
      <c r="I406" s="47">
        <v>836641559</v>
      </c>
    </row>
    <row r="407" spans="1:9" x14ac:dyDescent="0.2">
      <c r="A407" s="39" t="s">
        <v>1103</v>
      </c>
      <c r="B407" s="39" t="s">
        <v>1606</v>
      </c>
      <c r="C407" s="39" t="s">
        <v>1607</v>
      </c>
      <c r="D407" s="226" t="str">
        <f t="shared" si="6"/>
        <v>14090231094</v>
      </c>
      <c r="E407" s="39" t="s">
        <v>452</v>
      </c>
      <c r="F407" s="47">
        <v>-2738528337</v>
      </c>
      <c r="G407" s="47">
        <v>0</v>
      </c>
      <c r="H407" s="47">
        <v>0</v>
      </c>
      <c r="I407" s="47">
        <v>-2738528337</v>
      </c>
    </row>
    <row r="408" spans="1:9" x14ac:dyDescent="0.2">
      <c r="A408" s="39" t="s">
        <v>1150</v>
      </c>
      <c r="B408" s="39" t="s">
        <v>1608</v>
      </c>
      <c r="C408" s="39" t="s">
        <v>1609</v>
      </c>
      <c r="D408" s="226" t="str">
        <f t="shared" si="6"/>
        <v>14010169002</v>
      </c>
      <c r="E408" s="39" t="s">
        <v>488</v>
      </c>
      <c r="F408" s="47">
        <v>0</v>
      </c>
      <c r="G408" s="47">
        <v>2087057.6</v>
      </c>
      <c r="H408" s="47">
        <v>14371040352</v>
      </c>
      <c r="I408" s="47">
        <v>14371040352</v>
      </c>
    </row>
    <row r="409" spans="1:9" x14ac:dyDescent="0.2">
      <c r="A409" s="39" t="s">
        <v>1103</v>
      </c>
      <c r="B409" s="39" t="s">
        <v>1610</v>
      </c>
      <c r="C409" s="39" t="s">
        <v>1611</v>
      </c>
      <c r="D409" s="226" t="str">
        <f t="shared" si="6"/>
        <v>14010169002</v>
      </c>
      <c r="E409" s="39" t="s">
        <v>488</v>
      </c>
      <c r="F409" s="47">
        <v>33995189245</v>
      </c>
      <c r="G409" s="47">
        <v>0</v>
      </c>
      <c r="H409" s="47">
        <v>0</v>
      </c>
      <c r="I409" s="47">
        <v>33995189245</v>
      </c>
    </row>
    <row r="410" spans="1:9" x14ac:dyDescent="0.2">
      <c r="A410" s="39" t="s">
        <v>1150</v>
      </c>
      <c r="B410" s="39" t="s">
        <v>1612</v>
      </c>
      <c r="C410" s="39" t="s">
        <v>1613</v>
      </c>
      <c r="D410" s="226" t="str">
        <f t="shared" si="6"/>
        <v>14010169004</v>
      </c>
      <c r="E410" s="39" t="s">
        <v>474</v>
      </c>
      <c r="F410" s="47">
        <v>0</v>
      </c>
      <c r="G410" s="47">
        <v>897284.98</v>
      </c>
      <c r="H410" s="47">
        <v>6178515943</v>
      </c>
      <c r="I410" s="47">
        <v>6178515943</v>
      </c>
    </row>
    <row r="411" spans="1:9" x14ac:dyDescent="0.2">
      <c r="A411" s="39" t="s">
        <v>1103</v>
      </c>
      <c r="B411" s="39" t="s">
        <v>1614</v>
      </c>
      <c r="C411" s="39" t="s">
        <v>1615</v>
      </c>
      <c r="D411" s="226" t="str">
        <f t="shared" si="6"/>
        <v>14010169004</v>
      </c>
      <c r="E411" s="39" t="s">
        <v>489</v>
      </c>
      <c r="F411" s="47">
        <v>11771295174</v>
      </c>
      <c r="G411" s="47">
        <v>0</v>
      </c>
      <c r="H411" s="47">
        <v>0</v>
      </c>
      <c r="I411" s="47">
        <v>11771295174</v>
      </c>
    </row>
    <row r="412" spans="1:9" x14ac:dyDescent="0.2">
      <c r="A412" s="39" t="s">
        <v>1150</v>
      </c>
      <c r="B412" s="39" t="s">
        <v>5266</v>
      </c>
      <c r="C412" s="39" t="s">
        <v>5267</v>
      </c>
      <c r="D412" s="226" t="str">
        <f t="shared" si="6"/>
        <v>14010169006</v>
      </c>
      <c r="E412" s="39" t="s">
        <v>476</v>
      </c>
      <c r="F412" s="47">
        <v>0</v>
      </c>
      <c r="G412" s="47">
        <v>344748.2</v>
      </c>
      <c r="H412" s="47">
        <v>2373863708</v>
      </c>
      <c r="I412" s="47">
        <v>2373863708</v>
      </c>
    </row>
    <row r="413" spans="1:9" x14ac:dyDescent="0.2">
      <c r="A413" s="39" t="s">
        <v>1103</v>
      </c>
      <c r="B413" s="39" t="s">
        <v>5268</v>
      </c>
      <c r="C413" s="39" t="s">
        <v>5269</v>
      </c>
      <c r="D413" s="226" t="str">
        <f t="shared" si="6"/>
        <v>14010169006</v>
      </c>
      <c r="E413" s="39" t="s">
        <v>476</v>
      </c>
      <c r="F413" s="47">
        <v>9802290934</v>
      </c>
      <c r="G413" s="47">
        <v>0</v>
      </c>
      <c r="H413" s="47">
        <v>0</v>
      </c>
      <c r="I413" s="47">
        <v>9802290934</v>
      </c>
    </row>
    <row r="414" spans="1:9" x14ac:dyDescent="0.2">
      <c r="A414" s="39" t="s">
        <v>1150</v>
      </c>
      <c r="B414" s="39" t="s">
        <v>1616</v>
      </c>
      <c r="C414" s="39" t="s">
        <v>1617</v>
      </c>
      <c r="D414" s="226" t="str">
        <f t="shared" si="6"/>
        <v>14010173002</v>
      </c>
      <c r="E414" s="39" t="s">
        <v>490</v>
      </c>
      <c r="F414" s="47">
        <v>0</v>
      </c>
      <c r="G414" s="47">
        <v>8652913.2300000004</v>
      </c>
      <c r="H414" s="47">
        <v>59582143392</v>
      </c>
      <c r="I414" s="47">
        <v>59582143392</v>
      </c>
    </row>
    <row r="415" spans="1:9" x14ac:dyDescent="0.2">
      <c r="A415" s="39" t="s">
        <v>1103</v>
      </c>
      <c r="B415" s="39" t="s">
        <v>1618</v>
      </c>
      <c r="C415" s="39" t="s">
        <v>1619</v>
      </c>
      <c r="D415" s="226" t="str">
        <f t="shared" si="6"/>
        <v>14010173002</v>
      </c>
      <c r="E415" s="39" t="s">
        <v>490</v>
      </c>
      <c r="F415" s="47">
        <v>282837819547</v>
      </c>
      <c r="G415" s="47">
        <v>0</v>
      </c>
      <c r="H415" s="47">
        <v>0</v>
      </c>
      <c r="I415" s="47">
        <v>282837819547</v>
      </c>
    </row>
    <row r="416" spans="1:9" x14ac:dyDescent="0.2">
      <c r="A416" s="39" t="s">
        <v>1103</v>
      </c>
      <c r="B416" s="39" t="s">
        <v>1620</v>
      </c>
      <c r="C416" s="39" t="s">
        <v>1621</v>
      </c>
      <c r="D416" s="226" t="str">
        <f t="shared" si="6"/>
        <v>14010173004</v>
      </c>
      <c r="E416" s="39" t="s">
        <v>421</v>
      </c>
      <c r="F416" s="47">
        <v>121084004</v>
      </c>
      <c r="G416" s="47">
        <v>0</v>
      </c>
      <c r="H416" s="47">
        <v>0</v>
      </c>
      <c r="I416" s="47">
        <v>121084004</v>
      </c>
    </row>
    <row r="417" spans="1:9" x14ac:dyDescent="0.2">
      <c r="A417" s="39" t="s">
        <v>1150</v>
      </c>
      <c r="B417" s="39" t="s">
        <v>1622</v>
      </c>
      <c r="C417" s="39" t="s">
        <v>1623</v>
      </c>
      <c r="D417" s="226" t="str">
        <f t="shared" si="6"/>
        <v>14010173006</v>
      </c>
      <c r="E417" s="39" t="s">
        <v>491</v>
      </c>
      <c r="F417" s="47">
        <v>0</v>
      </c>
      <c r="G417" s="47">
        <v>1778896.77</v>
      </c>
      <c r="H417" s="47">
        <v>12249109590</v>
      </c>
      <c r="I417" s="47">
        <v>12249109590</v>
      </c>
    </row>
    <row r="418" spans="1:9" x14ac:dyDescent="0.2">
      <c r="A418" s="39" t="s">
        <v>1103</v>
      </c>
      <c r="B418" s="39" t="s">
        <v>1624</v>
      </c>
      <c r="C418" s="39" t="s">
        <v>1625</v>
      </c>
      <c r="D418" s="226" t="str">
        <f t="shared" si="6"/>
        <v>14010173006</v>
      </c>
      <c r="E418" s="39" t="s">
        <v>491</v>
      </c>
      <c r="F418" s="47">
        <v>13865534079</v>
      </c>
      <c r="G418" s="47">
        <v>0</v>
      </c>
      <c r="H418" s="47">
        <v>0</v>
      </c>
      <c r="I418" s="47">
        <v>13865534079</v>
      </c>
    </row>
    <row r="419" spans="1:9" x14ac:dyDescent="0.2">
      <c r="A419" s="39" t="s">
        <v>1103</v>
      </c>
      <c r="B419" s="39" t="s">
        <v>1626</v>
      </c>
      <c r="C419" s="39" t="s">
        <v>1627</v>
      </c>
      <c r="D419" s="226" t="str">
        <f t="shared" si="6"/>
        <v>14010173008</v>
      </c>
      <c r="E419" s="39" t="s">
        <v>492</v>
      </c>
      <c r="F419" s="47">
        <v>1750571415</v>
      </c>
      <c r="G419" s="47">
        <v>0</v>
      </c>
      <c r="H419" s="47">
        <v>0</v>
      </c>
      <c r="I419" s="47">
        <v>1750571415</v>
      </c>
    </row>
    <row r="420" spans="1:9" x14ac:dyDescent="0.2">
      <c r="A420" s="39" t="s">
        <v>1103</v>
      </c>
      <c r="B420" s="39" t="s">
        <v>1628</v>
      </c>
      <c r="C420" s="39" t="s">
        <v>1629</v>
      </c>
      <c r="D420" s="226" t="str">
        <f t="shared" si="6"/>
        <v>14010173010</v>
      </c>
      <c r="E420" s="39" t="s">
        <v>493</v>
      </c>
      <c r="F420" s="47">
        <v>2872415</v>
      </c>
      <c r="G420" s="47">
        <v>0</v>
      </c>
      <c r="H420" s="47">
        <v>0</v>
      </c>
      <c r="I420" s="47">
        <v>2872415</v>
      </c>
    </row>
    <row r="421" spans="1:9" x14ac:dyDescent="0.2">
      <c r="A421" s="39" t="s">
        <v>1103</v>
      </c>
      <c r="B421" s="39" t="s">
        <v>5270</v>
      </c>
      <c r="C421" s="39" t="s">
        <v>5271</v>
      </c>
      <c r="D421" s="226" t="str">
        <f t="shared" si="6"/>
        <v>14010209004</v>
      </c>
      <c r="E421" s="39" t="s">
        <v>429</v>
      </c>
      <c r="F421" s="47">
        <v>22176423</v>
      </c>
      <c r="G421" s="47">
        <v>0</v>
      </c>
      <c r="H421" s="47">
        <v>0</v>
      </c>
      <c r="I421" s="47">
        <v>22176423</v>
      </c>
    </row>
    <row r="422" spans="1:9" x14ac:dyDescent="0.2">
      <c r="A422" s="39" t="s">
        <v>1150</v>
      </c>
      <c r="B422" s="39" t="s">
        <v>1630</v>
      </c>
      <c r="C422" s="39" t="s">
        <v>1631</v>
      </c>
      <c r="D422" s="226" t="str">
        <f t="shared" si="6"/>
        <v>14010351002</v>
      </c>
      <c r="E422" s="39" t="s">
        <v>478</v>
      </c>
      <c r="F422" s="47">
        <v>0</v>
      </c>
      <c r="G422" s="47">
        <v>359407</v>
      </c>
      <c r="H422" s="47">
        <v>2474801126</v>
      </c>
      <c r="I422" s="47">
        <v>2474801126</v>
      </c>
    </row>
    <row r="423" spans="1:9" x14ac:dyDescent="0.2">
      <c r="A423" s="39" t="s">
        <v>1103</v>
      </c>
      <c r="B423" s="39" t="s">
        <v>1632</v>
      </c>
      <c r="C423" s="39" t="s">
        <v>1633</v>
      </c>
      <c r="D423" s="226" t="str">
        <f t="shared" si="6"/>
        <v>14010351002</v>
      </c>
      <c r="E423" s="39" t="s">
        <v>478</v>
      </c>
      <c r="F423" s="47">
        <v>860808895</v>
      </c>
      <c r="G423" s="47">
        <v>0</v>
      </c>
      <c r="H423" s="47">
        <v>0</v>
      </c>
      <c r="I423" s="47">
        <v>860808895</v>
      </c>
    </row>
    <row r="424" spans="1:9" x14ac:dyDescent="0.2">
      <c r="A424" s="39" t="s">
        <v>1150</v>
      </c>
      <c r="B424" s="39" t="s">
        <v>1634</v>
      </c>
      <c r="C424" s="39" t="s">
        <v>1635</v>
      </c>
      <c r="D424" s="226" t="str">
        <f t="shared" si="6"/>
        <v>14010443002</v>
      </c>
      <c r="E424" s="39" t="s">
        <v>462</v>
      </c>
      <c r="F424" s="47">
        <v>0</v>
      </c>
      <c r="G424" s="47">
        <v>647287.36</v>
      </c>
      <c r="H424" s="47">
        <v>4457084829</v>
      </c>
      <c r="I424" s="47">
        <v>4457084829</v>
      </c>
    </row>
    <row r="425" spans="1:9" x14ac:dyDescent="0.2">
      <c r="A425" s="39" t="s">
        <v>1103</v>
      </c>
      <c r="B425" s="39" t="s">
        <v>1636</v>
      </c>
      <c r="C425" s="39" t="s">
        <v>1637</v>
      </c>
      <c r="D425" s="226" t="str">
        <f t="shared" si="6"/>
        <v>14010443002</v>
      </c>
      <c r="E425" s="39" t="s">
        <v>462</v>
      </c>
      <c r="F425" s="47">
        <v>37730660363</v>
      </c>
      <c r="G425" s="47">
        <v>0</v>
      </c>
      <c r="H425" s="47">
        <v>0</v>
      </c>
      <c r="I425" s="47">
        <v>37730660363</v>
      </c>
    </row>
    <row r="426" spans="1:9" x14ac:dyDescent="0.2">
      <c r="A426" s="39" t="s">
        <v>1103</v>
      </c>
      <c r="B426" s="39" t="s">
        <v>1638</v>
      </c>
      <c r="C426" s="39" t="s">
        <v>1639</v>
      </c>
      <c r="D426" s="226" t="str">
        <f t="shared" si="6"/>
        <v>14010449002</v>
      </c>
      <c r="E426" s="39" t="s">
        <v>462</v>
      </c>
      <c r="F426" s="47">
        <v>69439054860</v>
      </c>
      <c r="G426" s="47">
        <v>0</v>
      </c>
      <c r="H426" s="47">
        <v>0</v>
      </c>
      <c r="I426" s="47">
        <v>69439054860</v>
      </c>
    </row>
    <row r="427" spans="1:9" x14ac:dyDescent="0.2">
      <c r="A427" s="39" t="s">
        <v>1150</v>
      </c>
      <c r="B427" s="39" t="s">
        <v>1640</v>
      </c>
      <c r="C427" s="39" t="s">
        <v>1641</v>
      </c>
      <c r="D427" s="226" t="str">
        <f t="shared" si="6"/>
        <v>14080225082</v>
      </c>
      <c r="E427" s="39" t="s">
        <v>494</v>
      </c>
      <c r="F427" s="47">
        <v>0</v>
      </c>
      <c r="G427" s="47">
        <v>2443734.4300000002</v>
      </c>
      <c r="H427" s="47">
        <v>16827042098</v>
      </c>
      <c r="I427" s="47">
        <v>16827042098</v>
      </c>
    </row>
    <row r="428" spans="1:9" x14ac:dyDescent="0.2">
      <c r="A428" s="39" t="s">
        <v>1103</v>
      </c>
      <c r="B428" s="39" t="s">
        <v>1642</v>
      </c>
      <c r="C428" s="39" t="s">
        <v>1643</v>
      </c>
      <c r="D428" s="226" t="str">
        <f t="shared" si="6"/>
        <v>14080225082</v>
      </c>
      <c r="E428" s="39" t="s">
        <v>494</v>
      </c>
      <c r="F428" s="47">
        <v>45278191564</v>
      </c>
      <c r="G428" s="47">
        <v>0</v>
      </c>
      <c r="H428" s="47">
        <v>0</v>
      </c>
      <c r="I428" s="47">
        <v>45278191564</v>
      </c>
    </row>
    <row r="429" spans="1:9" x14ac:dyDescent="0.2">
      <c r="A429" s="39" t="s">
        <v>1150</v>
      </c>
      <c r="B429" s="39" t="s">
        <v>5272</v>
      </c>
      <c r="C429" s="39" t="s">
        <v>5273</v>
      </c>
      <c r="D429" s="226" t="str">
        <f t="shared" si="6"/>
        <v>14080225082</v>
      </c>
      <c r="E429" s="39" t="s">
        <v>6017</v>
      </c>
      <c r="F429" s="47">
        <v>0</v>
      </c>
      <c r="G429" s="47">
        <v>65966.87</v>
      </c>
      <c r="H429" s="47">
        <v>454234016</v>
      </c>
      <c r="I429" s="47">
        <v>454234016</v>
      </c>
    </row>
    <row r="430" spans="1:9" x14ac:dyDescent="0.2">
      <c r="A430" s="39" t="s">
        <v>1103</v>
      </c>
      <c r="B430" s="39" t="s">
        <v>5274</v>
      </c>
      <c r="C430" s="39" t="s">
        <v>5275</v>
      </c>
      <c r="D430" s="226" t="str">
        <f t="shared" si="6"/>
        <v>14080225082</v>
      </c>
      <c r="E430" s="39" t="s">
        <v>6008</v>
      </c>
      <c r="F430" s="47">
        <v>2684224135</v>
      </c>
      <c r="G430" s="47">
        <v>0</v>
      </c>
      <c r="H430" s="47">
        <v>0</v>
      </c>
      <c r="I430" s="47">
        <v>2684224135</v>
      </c>
    </row>
    <row r="431" spans="1:9" x14ac:dyDescent="0.2">
      <c r="A431" s="39" t="s">
        <v>1150</v>
      </c>
      <c r="B431" s="39" t="s">
        <v>5276</v>
      </c>
      <c r="C431" s="39" t="s">
        <v>5277</v>
      </c>
      <c r="D431" s="226" t="str">
        <f t="shared" si="6"/>
        <v>14080225082</v>
      </c>
      <c r="E431" s="39" t="s">
        <v>6014</v>
      </c>
      <c r="F431" s="47">
        <v>0</v>
      </c>
      <c r="G431" s="47">
        <v>8.84</v>
      </c>
      <c r="H431" s="47">
        <v>60870</v>
      </c>
      <c r="I431" s="47">
        <v>60870</v>
      </c>
    </row>
    <row r="432" spans="1:9" x14ac:dyDescent="0.2">
      <c r="A432" s="39" t="s">
        <v>1103</v>
      </c>
      <c r="B432" s="39" t="s">
        <v>5278</v>
      </c>
      <c r="C432" s="39" t="s">
        <v>5279</v>
      </c>
      <c r="D432" s="226" t="str">
        <f t="shared" si="6"/>
        <v>14080225082</v>
      </c>
      <c r="E432" s="39" t="s">
        <v>6009</v>
      </c>
      <c r="F432" s="47">
        <v>397422326</v>
      </c>
      <c r="G432" s="47">
        <v>0</v>
      </c>
      <c r="H432" s="47">
        <v>0</v>
      </c>
      <c r="I432" s="47">
        <v>397422326</v>
      </c>
    </row>
    <row r="433" spans="1:9" x14ac:dyDescent="0.2">
      <c r="A433" s="39" t="s">
        <v>1150</v>
      </c>
      <c r="B433" s="39" t="s">
        <v>1644</v>
      </c>
      <c r="C433" s="39" t="s">
        <v>1645</v>
      </c>
      <c r="D433" s="226" t="str">
        <f t="shared" si="6"/>
        <v>14080225092</v>
      </c>
      <c r="E433" s="39" t="s">
        <v>436</v>
      </c>
      <c r="F433" s="47">
        <v>0</v>
      </c>
      <c r="G433" s="47">
        <v>-11.38</v>
      </c>
      <c r="H433" s="47">
        <v>-78360</v>
      </c>
      <c r="I433" s="47">
        <v>-78360</v>
      </c>
    </row>
    <row r="434" spans="1:9" x14ac:dyDescent="0.2">
      <c r="A434" s="39" t="s">
        <v>1103</v>
      </c>
      <c r="B434" s="39" t="s">
        <v>1646</v>
      </c>
      <c r="C434" s="39" t="s">
        <v>1647</v>
      </c>
      <c r="D434" s="226" t="str">
        <f t="shared" si="6"/>
        <v>14080225092</v>
      </c>
      <c r="E434" s="39" t="s">
        <v>436</v>
      </c>
      <c r="F434" s="47">
        <v>-79859038</v>
      </c>
      <c r="G434" s="47">
        <v>0</v>
      </c>
      <c r="H434" s="47">
        <v>0</v>
      </c>
      <c r="I434" s="47">
        <v>-79859038</v>
      </c>
    </row>
    <row r="435" spans="1:9" x14ac:dyDescent="0.2">
      <c r="A435" s="39" t="s">
        <v>1103</v>
      </c>
      <c r="B435" s="39" t="s">
        <v>5280</v>
      </c>
      <c r="C435" s="39" t="s">
        <v>5281</v>
      </c>
      <c r="D435" s="226" t="str">
        <f t="shared" si="6"/>
        <v>14080225092</v>
      </c>
      <c r="E435" s="39" t="s">
        <v>6010</v>
      </c>
      <c r="F435" s="47">
        <v>-1008058</v>
      </c>
      <c r="G435" s="47">
        <v>0</v>
      </c>
      <c r="H435" s="47">
        <v>0</v>
      </c>
      <c r="I435" s="47">
        <v>-1008058</v>
      </c>
    </row>
    <row r="436" spans="1:9" x14ac:dyDescent="0.2">
      <c r="A436" s="39" t="s">
        <v>1103</v>
      </c>
      <c r="B436" s="39" t="s">
        <v>5282</v>
      </c>
      <c r="C436" s="39" t="s">
        <v>5283</v>
      </c>
      <c r="D436" s="226" t="str">
        <f t="shared" si="6"/>
        <v>14080225092</v>
      </c>
      <c r="E436" s="39" t="s">
        <v>6011</v>
      </c>
      <c r="F436" s="47">
        <v>-2476725</v>
      </c>
      <c r="G436" s="47">
        <v>0</v>
      </c>
      <c r="H436" s="47">
        <v>0</v>
      </c>
      <c r="I436" s="47">
        <v>-2476725</v>
      </c>
    </row>
    <row r="437" spans="1:9" x14ac:dyDescent="0.2">
      <c r="A437" s="39" t="s">
        <v>1103</v>
      </c>
      <c r="B437" s="39" t="s">
        <v>5284</v>
      </c>
      <c r="C437" s="39" t="s">
        <v>5285</v>
      </c>
      <c r="D437" s="226" t="str">
        <f t="shared" si="6"/>
        <v>14080225092</v>
      </c>
      <c r="E437" s="39" t="s">
        <v>6018</v>
      </c>
      <c r="F437" s="47">
        <v>-1615947</v>
      </c>
      <c r="G437" s="47">
        <v>0</v>
      </c>
      <c r="H437" s="47">
        <v>0</v>
      </c>
      <c r="I437" s="47">
        <v>-1615947</v>
      </c>
    </row>
    <row r="438" spans="1:9" x14ac:dyDescent="0.2">
      <c r="A438" s="39" t="s">
        <v>1150</v>
      </c>
      <c r="B438" s="39" t="s">
        <v>1648</v>
      </c>
      <c r="C438" s="39" t="s">
        <v>1649</v>
      </c>
      <c r="D438" s="226" t="str">
        <f t="shared" si="6"/>
        <v>14080225094</v>
      </c>
      <c r="E438" s="39" t="s">
        <v>495</v>
      </c>
      <c r="F438" s="47">
        <v>0</v>
      </c>
      <c r="G438" s="47">
        <v>-1608101.6</v>
      </c>
      <c r="H438" s="47">
        <v>-11073049915</v>
      </c>
      <c r="I438" s="47">
        <v>-11073049915</v>
      </c>
    </row>
    <row r="439" spans="1:9" x14ac:dyDescent="0.2">
      <c r="A439" s="39" t="s">
        <v>1103</v>
      </c>
      <c r="B439" s="39" t="s">
        <v>1650</v>
      </c>
      <c r="C439" s="39" t="s">
        <v>1651</v>
      </c>
      <c r="D439" s="226" t="str">
        <f t="shared" si="6"/>
        <v>14080225094</v>
      </c>
      <c r="E439" s="39" t="s">
        <v>495</v>
      </c>
      <c r="F439" s="47">
        <v>-34767366424</v>
      </c>
      <c r="G439" s="47">
        <v>0</v>
      </c>
      <c r="H439" s="47">
        <v>0</v>
      </c>
      <c r="I439" s="47">
        <v>-34767366424</v>
      </c>
    </row>
    <row r="440" spans="1:9" x14ac:dyDescent="0.2">
      <c r="A440" s="39" t="s">
        <v>1150</v>
      </c>
      <c r="B440" s="39" t="s">
        <v>5286</v>
      </c>
      <c r="C440" s="39" t="s">
        <v>5287</v>
      </c>
      <c r="D440" s="226" t="str">
        <f t="shared" si="6"/>
        <v>14080225094</v>
      </c>
      <c r="E440" s="39" t="s">
        <v>6015</v>
      </c>
      <c r="F440" s="47">
        <v>0</v>
      </c>
      <c r="G440" s="47">
        <v>-50580.49</v>
      </c>
      <c r="H440" s="47">
        <v>-348286632</v>
      </c>
      <c r="I440" s="47">
        <v>-348286632</v>
      </c>
    </row>
    <row r="441" spans="1:9" x14ac:dyDescent="0.2">
      <c r="A441" s="39" t="s">
        <v>1103</v>
      </c>
      <c r="B441" s="39" t="s">
        <v>5288</v>
      </c>
      <c r="C441" s="39" t="s">
        <v>5289</v>
      </c>
      <c r="D441" s="226" t="str">
        <f t="shared" si="6"/>
        <v>14080225094</v>
      </c>
      <c r="E441" s="39" t="s">
        <v>6012</v>
      </c>
      <c r="F441" s="47">
        <v>-2259405981</v>
      </c>
      <c r="G441" s="47">
        <v>0</v>
      </c>
      <c r="H441" s="47">
        <v>0</v>
      </c>
      <c r="I441" s="47">
        <v>-2259405981</v>
      </c>
    </row>
    <row r="442" spans="1:9" x14ac:dyDescent="0.2">
      <c r="A442" s="39" t="s">
        <v>1150</v>
      </c>
      <c r="B442" s="39" t="s">
        <v>5290</v>
      </c>
      <c r="C442" s="39" t="s">
        <v>5291</v>
      </c>
      <c r="D442" s="226" t="str">
        <f t="shared" si="6"/>
        <v>14080225094</v>
      </c>
      <c r="E442" s="39" t="s">
        <v>6016</v>
      </c>
      <c r="F442" s="47">
        <v>0</v>
      </c>
      <c r="G442" s="47">
        <v>-7.26</v>
      </c>
      <c r="H442" s="47">
        <v>-49991</v>
      </c>
      <c r="I442" s="47">
        <v>-49991</v>
      </c>
    </row>
    <row r="443" spans="1:9" x14ac:dyDescent="0.2">
      <c r="A443" s="39" t="s">
        <v>1103</v>
      </c>
      <c r="B443" s="39" t="s">
        <v>5292</v>
      </c>
      <c r="C443" s="39" t="s">
        <v>5293</v>
      </c>
      <c r="D443" s="226" t="str">
        <f t="shared" si="6"/>
        <v>14080225094</v>
      </c>
      <c r="E443" s="39" t="s">
        <v>6013</v>
      </c>
      <c r="F443" s="47">
        <v>-337319975</v>
      </c>
      <c r="G443" s="47">
        <v>0</v>
      </c>
      <c r="H443" s="47">
        <v>0</v>
      </c>
      <c r="I443" s="47">
        <v>-337319975</v>
      </c>
    </row>
    <row r="444" spans="1:9" x14ac:dyDescent="0.2">
      <c r="A444" s="39" t="s">
        <v>1103</v>
      </c>
      <c r="B444" s="39" t="s">
        <v>5294</v>
      </c>
      <c r="C444" s="39" t="s">
        <v>5295</v>
      </c>
      <c r="D444" s="226" t="str">
        <f t="shared" si="6"/>
        <v>14080229082</v>
      </c>
      <c r="E444" s="39" t="s">
        <v>440</v>
      </c>
      <c r="F444" s="47">
        <v>2802378</v>
      </c>
      <c r="G444" s="47">
        <v>0</v>
      </c>
      <c r="H444" s="47">
        <v>0</v>
      </c>
      <c r="I444" s="47">
        <v>2802378</v>
      </c>
    </row>
    <row r="445" spans="1:9" x14ac:dyDescent="0.2">
      <c r="A445" s="39" t="s">
        <v>1103</v>
      </c>
      <c r="B445" s="39" t="s">
        <v>5296</v>
      </c>
      <c r="C445" s="39" t="s">
        <v>5297</v>
      </c>
      <c r="D445" s="226" t="str">
        <f t="shared" si="6"/>
        <v>14080229094</v>
      </c>
      <c r="E445" s="39" t="s">
        <v>496</v>
      </c>
      <c r="F445" s="47">
        <v>-2375600</v>
      </c>
      <c r="G445" s="47">
        <v>0</v>
      </c>
      <c r="H445" s="47">
        <v>0</v>
      </c>
      <c r="I445" s="47">
        <v>-2375600</v>
      </c>
    </row>
    <row r="446" spans="1:9" x14ac:dyDescent="0.2">
      <c r="A446" s="39" t="s">
        <v>1150</v>
      </c>
      <c r="B446" s="39" t="s">
        <v>1652</v>
      </c>
      <c r="C446" s="39" t="s">
        <v>1653</v>
      </c>
      <c r="D446" s="226" t="str">
        <f t="shared" si="6"/>
        <v>14080447082</v>
      </c>
      <c r="E446" s="39" t="s">
        <v>444</v>
      </c>
      <c r="F446" s="47">
        <v>0</v>
      </c>
      <c r="G446" s="47">
        <v>109351.03999999999</v>
      </c>
      <c r="H446" s="47">
        <v>752968300</v>
      </c>
      <c r="I446" s="47">
        <v>752968300</v>
      </c>
    </row>
    <row r="447" spans="1:9" x14ac:dyDescent="0.2">
      <c r="A447" s="39" t="s">
        <v>1103</v>
      </c>
      <c r="B447" s="39" t="s">
        <v>1654</v>
      </c>
      <c r="C447" s="39" t="s">
        <v>1655</v>
      </c>
      <c r="D447" s="226" t="str">
        <f t="shared" si="6"/>
        <v>14080447082</v>
      </c>
      <c r="E447" s="39" t="s">
        <v>444</v>
      </c>
      <c r="F447" s="47">
        <v>6026299071</v>
      </c>
      <c r="G447" s="47">
        <v>0</v>
      </c>
      <c r="H447" s="47">
        <v>0</v>
      </c>
      <c r="I447" s="47">
        <v>6026299071</v>
      </c>
    </row>
    <row r="448" spans="1:9" x14ac:dyDescent="0.2">
      <c r="A448" s="39" t="s">
        <v>1150</v>
      </c>
      <c r="B448" s="39" t="s">
        <v>1656</v>
      </c>
      <c r="C448" s="39" t="s">
        <v>1657</v>
      </c>
      <c r="D448" s="226" t="str">
        <f t="shared" si="6"/>
        <v>14080447094</v>
      </c>
      <c r="E448" s="39" t="s">
        <v>446</v>
      </c>
      <c r="F448" s="47">
        <v>0</v>
      </c>
      <c r="G448" s="47">
        <v>-69626.31</v>
      </c>
      <c r="H448" s="47">
        <v>-479432148</v>
      </c>
      <c r="I448" s="47">
        <v>-479432148</v>
      </c>
    </row>
    <row r="449" spans="1:9" x14ac:dyDescent="0.2">
      <c r="A449" s="39" t="s">
        <v>1103</v>
      </c>
      <c r="B449" s="39" t="s">
        <v>1658</v>
      </c>
      <c r="C449" s="39" t="s">
        <v>1659</v>
      </c>
      <c r="D449" s="226" t="str">
        <f t="shared" si="6"/>
        <v>14080447094</v>
      </c>
      <c r="E449" s="39" t="s">
        <v>446</v>
      </c>
      <c r="F449" s="47">
        <v>-4340760633</v>
      </c>
      <c r="G449" s="47">
        <v>0</v>
      </c>
      <c r="H449" s="47">
        <v>0</v>
      </c>
      <c r="I449" s="47">
        <v>-4340760633</v>
      </c>
    </row>
    <row r="450" spans="1:9" x14ac:dyDescent="0.2">
      <c r="A450" s="39" t="s">
        <v>1103</v>
      </c>
      <c r="B450" s="39" t="s">
        <v>1660</v>
      </c>
      <c r="C450" s="39" t="s">
        <v>1661</v>
      </c>
      <c r="D450" s="226" t="str">
        <f t="shared" si="6"/>
        <v>14080451082</v>
      </c>
      <c r="E450" s="39" t="s">
        <v>448</v>
      </c>
      <c r="F450" s="47">
        <v>6760900118</v>
      </c>
      <c r="G450" s="47">
        <v>0</v>
      </c>
      <c r="H450" s="47">
        <v>0</v>
      </c>
      <c r="I450" s="47">
        <v>6760900118</v>
      </c>
    </row>
    <row r="451" spans="1:9" x14ac:dyDescent="0.2">
      <c r="A451" s="39" t="s">
        <v>1103</v>
      </c>
      <c r="B451" s="39" t="s">
        <v>1662</v>
      </c>
      <c r="C451" s="39" t="s">
        <v>1663</v>
      </c>
      <c r="D451" s="226" t="str">
        <f t="shared" ref="D451:D514" si="7">CONCATENATE(MID(C451,1,2),"0",MID(C451,4,5),"0",MID(C451,9,2))</f>
        <v>14080451094</v>
      </c>
      <c r="E451" s="39" t="s">
        <v>465</v>
      </c>
      <c r="F451" s="47">
        <v>-5973609486</v>
      </c>
      <c r="G451" s="47">
        <v>0</v>
      </c>
      <c r="H451" s="47">
        <v>0</v>
      </c>
      <c r="I451" s="47">
        <v>-5973609486</v>
      </c>
    </row>
    <row r="452" spans="1:9" x14ac:dyDescent="0.2">
      <c r="A452" s="39" t="s">
        <v>1150</v>
      </c>
      <c r="B452" s="39" t="s">
        <v>1664</v>
      </c>
      <c r="C452" s="39" t="s">
        <v>1665</v>
      </c>
      <c r="D452" s="226" t="str">
        <f t="shared" si="7"/>
        <v>14090231092</v>
      </c>
      <c r="E452" s="39" t="s">
        <v>225</v>
      </c>
      <c r="F452" s="47">
        <v>0</v>
      </c>
      <c r="G452" s="47">
        <v>-47466.74</v>
      </c>
      <c r="H452" s="47">
        <v>-326846002</v>
      </c>
      <c r="I452" s="47">
        <v>-326846002</v>
      </c>
    </row>
    <row r="453" spans="1:9" x14ac:dyDescent="0.2">
      <c r="A453" s="39" t="s">
        <v>1103</v>
      </c>
      <c r="B453" s="39" t="s">
        <v>1666</v>
      </c>
      <c r="C453" s="39" t="s">
        <v>1667</v>
      </c>
      <c r="D453" s="226" t="str">
        <f t="shared" si="7"/>
        <v>14090231092</v>
      </c>
      <c r="E453" s="39" t="s">
        <v>225</v>
      </c>
      <c r="F453" s="47">
        <v>-1801744170</v>
      </c>
      <c r="G453" s="47">
        <v>0</v>
      </c>
      <c r="H453" s="47">
        <v>0</v>
      </c>
      <c r="I453" s="47">
        <v>-1801744170</v>
      </c>
    </row>
    <row r="454" spans="1:9" x14ac:dyDescent="0.2">
      <c r="A454" s="39" t="s">
        <v>1103</v>
      </c>
      <c r="B454" s="39" t="s">
        <v>1668</v>
      </c>
      <c r="C454" s="39" t="s">
        <v>1669</v>
      </c>
      <c r="D454" s="226" t="str">
        <f t="shared" si="7"/>
        <v>14090231094</v>
      </c>
      <c r="E454" s="39" t="s">
        <v>452</v>
      </c>
      <c r="F454" s="47">
        <v>-8385118764</v>
      </c>
      <c r="G454" s="47">
        <v>0</v>
      </c>
      <c r="H454" s="47">
        <v>0</v>
      </c>
      <c r="I454" s="47">
        <v>-8385118764</v>
      </c>
    </row>
    <row r="455" spans="1:9" x14ac:dyDescent="0.2">
      <c r="A455" s="39" t="s">
        <v>1150</v>
      </c>
      <c r="B455" s="39" t="s">
        <v>5298</v>
      </c>
      <c r="C455" s="39" t="s">
        <v>5299</v>
      </c>
      <c r="D455" s="226" t="str">
        <f t="shared" si="7"/>
        <v>14010169002</v>
      </c>
      <c r="E455" s="39" t="s">
        <v>6019</v>
      </c>
      <c r="F455" s="47">
        <v>0</v>
      </c>
      <c r="G455" s="47">
        <v>62702.55</v>
      </c>
      <c r="H455" s="47">
        <v>431756592</v>
      </c>
      <c r="I455" s="47">
        <v>431756592</v>
      </c>
    </row>
    <row r="456" spans="1:9" x14ac:dyDescent="0.2">
      <c r="A456" s="39" t="s">
        <v>1150</v>
      </c>
      <c r="B456" s="39" t="s">
        <v>1670</v>
      </c>
      <c r="C456" s="39" t="s">
        <v>1671</v>
      </c>
      <c r="D456" s="226" t="str">
        <f t="shared" si="7"/>
        <v>14010173002</v>
      </c>
      <c r="E456" s="39" t="s">
        <v>497</v>
      </c>
      <c r="F456" s="47">
        <v>0</v>
      </c>
      <c r="G456" s="47">
        <v>19112389.149999999</v>
      </c>
      <c r="H456" s="47">
        <v>131603898084</v>
      </c>
      <c r="I456" s="47">
        <v>131603898084</v>
      </c>
    </row>
    <row r="457" spans="1:9" x14ac:dyDescent="0.2">
      <c r="A457" s="39" t="s">
        <v>1103</v>
      </c>
      <c r="B457" s="39" t="s">
        <v>1672</v>
      </c>
      <c r="C457" s="39" t="s">
        <v>1673</v>
      </c>
      <c r="D457" s="226" t="str">
        <f t="shared" si="7"/>
        <v>14010173002</v>
      </c>
      <c r="E457" s="39" t="s">
        <v>497</v>
      </c>
      <c r="F457" s="47">
        <v>296751603147</v>
      </c>
      <c r="G457" s="47">
        <v>0</v>
      </c>
      <c r="H457" s="47">
        <v>0</v>
      </c>
      <c r="I457" s="47">
        <v>296751603147</v>
      </c>
    </row>
    <row r="458" spans="1:9" x14ac:dyDescent="0.2">
      <c r="A458" s="39" t="s">
        <v>1103</v>
      </c>
      <c r="B458" s="39" t="s">
        <v>1674</v>
      </c>
      <c r="C458" s="39" t="s">
        <v>1675</v>
      </c>
      <c r="D458" s="226" t="str">
        <f t="shared" si="7"/>
        <v>14010173004</v>
      </c>
      <c r="E458" s="39" t="s">
        <v>421</v>
      </c>
      <c r="F458" s="47">
        <v>1982575763</v>
      </c>
      <c r="G458" s="47">
        <v>0</v>
      </c>
      <c r="H458" s="47">
        <v>0</v>
      </c>
      <c r="I458" s="47">
        <v>1982575763</v>
      </c>
    </row>
    <row r="459" spans="1:9" x14ac:dyDescent="0.2">
      <c r="A459" s="39" t="s">
        <v>1150</v>
      </c>
      <c r="B459" s="39" t="s">
        <v>1676</v>
      </c>
      <c r="C459" s="39" t="s">
        <v>1677</v>
      </c>
      <c r="D459" s="226" t="str">
        <f t="shared" si="7"/>
        <v>14010173006</v>
      </c>
      <c r="E459" s="39" t="s">
        <v>498</v>
      </c>
      <c r="F459" s="47">
        <v>0</v>
      </c>
      <c r="G459" s="47">
        <v>1352233.95</v>
      </c>
      <c r="H459" s="47">
        <v>9311199010</v>
      </c>
      <c r="I459" s="47">
        <v>9311199010</v>
      </c>
    </row>
    <row r="460" spans="1:9" x14ac:dyDescent="0.2">
      <c r="A460" s="39" t="s">
        <v>1103</v>
      </c>
      <c r="B460" s="39" t="s">
        <v>1678</v>
      </c>
      <c r="C460" s="39" t="s">
        <v>1679</v>
      </c>
      <c r="D460" s="226" t="str">
        <f t="shared" si="7"/>
        <v>14010173006</v>
      </c>
      <c r="E460" s="39" t="s">
        <v>498</v>
      </c>
      <c r="F460" s="47">
        <v>8731027204</v>
      </c>
      <c r="G460" s="47">
        <v>0</v>
      </c>
      <c r="H460" s="47">
        <v>0</v>
      </c>
      <c r="I460" s="47">
        <v>8731027204</v>
      </c>
    </row>
    <row r="461" spans="1:9" x14ac:dyDescent="0.2">
      <c r="A461" s="39" t="s">
        <v>1150</v>
      </c>
      <c r="B461" s="39" t="s">
        <v>5300</v>
      </c>
      <c r="C461" s="39" t="s">
        <v>5301</v>
      </c>
      <c r="D461" s="226" t="str">
        <f t="shared" si="7"/>
        <v>14010173008</v>
      </c>
      <c r="E461" s="39" t="s">
        <v>499</v>
      </c>
      <c r="F461" s="47">
        <v>0</v>
      </c>
      <c r="G461" s="47">
        <v>79853.990000000005</v>
      </c>
      <c r="H461" s="47">
        <v>549857806</v>
      </c>
      <c r="I461" s="47">
        <v>549857806</v>
      </c>
    </row>
    <row r="462" spans="1:9" x14ac:dyDescent="0.2">
      <c r="A462" s="39" t="s">
        <v>1103</v>
      </c>
      <c r="B462" s="39" t="s">
        <v>1680</v>
      </c>
      <c r="C462" s="39" t="s">
        <v>1681</v>
      </c>
      <c r="D462" s="226" t="str">
        <f t="shared" si="7"/>
        <v>14010173008</v>
      </c>
      <c r="E462" s="39" t="s">
        <v>499</v>
      </c>
      <c r="F462" s="47">
        <v>967808634</v>
      </c>
      <c r="G462" s="47">
        <v>0</v>
      </c>
      <c r="H462" s="47">
        <v>0</v>
      </c>
      <c r="I462" s="47">
        <v>967808634</v>
      </c>
    </row>
    <row r="463" spans="1:9" x14ac:dyDescent="0.2">
      <c r="A463" s="39" t="s">
        <v>1103</v>
      </c>
      <c r="B463" s="39" t="s">
        <v>1682</v>
      </c>
      <c r="C463" s="39" t="s">
        <v>1683</v>
      </c>
      <c r="D463" s="226" t="str">
        <f t="shared" si="7"/>
        <v>14010173010</v>
      </c>
      <c r="E463" s="39" t="s">
        <v>500</v>
      </c>
      <c r="F463" s="47">
        <v>43664785</v>
      </c>
      <c r="G463" s="47">
        <v>0</v>
      </c>
      <c r="H463" s="47">
        <v>0</v>
      </c>
      <c r="I463" s="47">
        <v>43664785</v>
      </c>
    </row>
    <row r="464" spans="1:9" x14ac:dyDescent="0.2">
      <c r="A464" s="39" t="s">
        <v>1103</v>
      </c>
      <c r="B464" s="39" t="s">
        <v>1684</v>
      </c>
      <c r="C464" s="39" t="s">
        <v>1685</v>
      </c>
      <c r="D464" s="226" t="str">
        <f t="shared" si="7"/>
        <v>14010173012</v>
      </c>
      <c r="E464" s="39" t="s">
        <v>424</v>
      </c>
      <c r="F464" s="47">
        <v>1357564146</v>
      </c>
      <c r="G464" s="47">
        <v>0</v>
      </c>
      <c r="H464" s="47">
        <v>0</v>
      </c>
      <c r="I464" s="47">
        <v>1357564146</v>
      </c>
    </row>
    <row r="465" spans="1:9" x14ac:dyDescent="0.2">
      <c r="A465" s="39" t="s">
        <v>1103</v>
      </c>
      <c r="B465" s="39" t="s">
        <v>1686</v>
      </c>
      <c r="C465" s="39" t="s">
        <v>1687</v>
      </c>
      <c r="D465" s="226" t="str">
        <f t="shared" si="7"/>
        <v>14010209004</v>
      </c>
      <c r="E465" s="39" t="s">
        <v>429</v>
      </c>
      <c r="F465" s="47">
        <v>45182267299</v>
      </c>
      <c r="G465" s="47">
        <v>0</v>
      </c>
      <c r="H465" s="47">
        <v>0</v>
      </c>
      <c r="I465" s="47">
        <v>45182267299</v>
      </c>
    </row>
    <row r="466" spans="1:9" x14ac:dyDescent="0.2">
      <c r="A466" s="39" t="s">
        <v>1150</v>
      </c>
      <c r="B466" s="39" t="s">
        <v>5302</v>
      </c>
      <c r="C466" s="39" t="s">
        <v>5303</v>
      </c>
      <c r="D466" s="226" t="str">
        <f t="shared" si="7"/>
        <v>14010351002</v>
      </c>
      <c r="E466" s="39" t="s">
        <v>478</v>
      </c>
      <c r="F466" s="47">
        <v>0</v>
      </c>
      <c r="G466" s="47">
        <v>72633</v>
      </c>
      <c r="H466" s="47">
        <v>500135585</v>
      </c>
      <c r="I466" s="47">
        <v>500135585</v>
      </c>
    </row>
    <row r="467" spans="1:9" x14ac:dyDescent="0.2">
      <c r="A467" s="39" t="s">
        <v>1103</v>
      </c>
      <c r="B467" s="39" t="s">
        <v>1688</v>
      </c>
      <c r="C467" s="39" t="s">
        <v>1689</v>
      </c>
      <c r="D467" s="226" t="str">
        <f t="shared" si="7"/>
        <v>14010351002</v>
      </c>
      <c r="E467" s="39" t="s">
        <v>478</v>
      </c>
      <c r="F467" s="47">
        <v>214134944</v>
      </c>
      <c r="G467" s="47">
        <v>0</v>
      </c>
      <c r="H467" s="47">
        <v>0</v>
      </c>
      <c r="I467" s="47">
        <v>214134944</v>
      </c>
    </row>
    <row r="468" spans="1:9" x14ac:dyDescent="0.2">
      <c r="A468" s="39" t="s">
        <v>1150</v>
      </c>
      <c r="B468" s="39" t="s">
        <v>1690</v>
      </c>
      <c r="C468" s="39" t="s">
        <v>1691</v>
      </c>
      <c r="D468" s="226" t="str">
        <f t="shared" si="7"/>
        <v>14010443002</v>
      </c>
      <c r="E468" s="39" t="s">
        <v>462</v>
      </c>
      <c r="F468" s="47">
        <v>0</v>
      </c>
      <c r="G468" s="47">
        <v>393668.11</v>
      </c>
      <c r="H468" s="47">
        <v>2710715935</v>
      </c>
      <c r="I468" s="47">
        <v>2710715935</v>
      </c>
    </row>
    <row r="469" spans="1:9" x14ac:dyDescent="0.2">
      <c r="A469" s="39" t="s">
        <v>1103</v>
      </c>
      <c r="B469" s="39" t="s">
        <v>1692</v>
      </c>
      <c r="C469" s="39" t="s">
        <v>1693</v>
      </c>
      <c r="D469" s="226" t="str">
        <f t="shared" si="7"/>
        <v>14010443002</v>
      </c>
      <c r="E469" s="39" t="s">
        <v>462</v>
      </c>
      <c r="F469" s="47">
        <v>13798959902</v>
      </c>
      <c r="G469" s="47">
        <v>0</v>
      </c>
      <c r="H469" s="47">
        <v>0</v>
      </c>
      <c r="I469" s="47">
        <v>13798959902</v>
      </c>
    </row>
    <row r="470" spans="1:9" x14ac:dyDescent="0.2">
      <c r="A470" s="39" t="s">
        <v>1103</v>
      </c>
      <c r="B470" s="39" t="s">
        <v>1694</v>
      </c>
      <c r="C470" s="39" t="s">
        <v>1695</v>
      </c>
      <c r="D470" s="226" t="str">
        <f t="shared" si="7"/>
        <v>14010449002</v>
      </c>
      <c r="E470" s="39" t="s">
        <v>462</v>
      </c>
      <c r="F470" s="47">
        <v>28622889234</v>
      </c>
      <c r="G470" s="47">
        <v>0</v>
      </c>
      <c r="H470" s="47">
        <v>0</v>
      </c>
      <c r="I470" s="47">
        <v>28622889234</v>
      </c>
    </row>
    <row r="471" spans="1:9" x14ac:dyDescent="0.2">
      <c r="A471" s="39" t="s">
        <v>1103</v>
      </c>
      <c r="B471" s="39" t="s">
        <v>1696</v>
      </c>
      <c r="C471" s="39" t="s">
        <v>1697</v>
      </c>
      <c r="D471" s="226" t="str">
        <f t="shared" si="7"/>
        <v>14040215010</v>
      </c>
      <c r="E471" s="39" t="s">
        <v>433</v>
      </c>
      <c r="F471" s="47">
        <v>1096658524</v>
      </c>
      <c r="G471" s="47">
        <v>0</v>
      </c>
      <c r="H471" s="47">
        <v>0</v>
      </c>
      <c r="I471" s="47">
        <v>1096658524</v>
      </c>
    </row>
    <row r="472" spans="1:9" x14ac:dyDescent="0.2">
      <c r="A472" s="39" t="s">
        <v>1150</v>
      </c>
      <c r="B472" s="39" t="s">
        <v>1698</v>
      </c>
      <c r="C472" s="39" t="s">
        <v>1699</v>
      </c>
      <c r="D472" s="226" t="str">
        <f t="shared" si="7"/>
        <v>14080225082</v>
      </c>
      <c r="E472" s="39" t="s">
        <v>501</v>
      </c>
      <c r="F472" s="47">
        <v>0</v>
      </c>
      <c r="G472" s="47">
        <v>3096897.72</v>
      </c>
      <c r="H472" s="47">
        <v>21324587350</v>
      </c>
      <c r="I472" s="47">
        <v>21324587350</v>
      </c>
    </row>
    <row r="473" spans="1:9" x14ac:dyDescent="0.2">
      <c r="A473" s="39" t="s">
        <v>1103</v>
      </c>
      <c r="B473" s="39" t="s">
        <v>1700</v>
      </c>
      <c r="C473" s="39" t="s">
        <v>1701</v>
      </c>
      <c r="D473" s="226" t="str">
        <f t="shared" si="7"/>
        <v>14080225082</v>
      </c>
      <c r="E473" s="39" t="s">
        <v>501</v>
      </c>
      <c r="F473" s="47">
        <v>133184033096</v>
      </c>
      <c r="G473" s="47">
        <v>0</v>
      </c>
      <c r="H473" s="47">
        <v>0</v>
      </c>
      <c r="I473" s="47">
        <v>133184033096</v>
      </c>
    </row>
    <row r="474" spans="1:9" x14ac:dyDescent="0.2">
      <c r="A474" s="39" t="s">
        <v>1150</v>
      </c>
      <c r="B474" s="39" t="s">
        <v>5304</v>
      </c>
      <c r="C474" s="39" t="s">
        <v>5305</v>
      </c>
      <c r="D474" s="226" t="str">
        <f t="shared" si="7"/>
        <v>14080225082</v>
      </c>
      <c r="E474" s="39" t="s">
        <v>6020</v>
      </c>
      <c r="F474" s="47">
        <v>0</v>
      </c>
      <c r="G474" s="47">
        <v>349297.38</v>
      </c>
      <c r="H474" s="47">
        <v>2405188407</v>
      </c>
      <c r="I474" s="47">
        <v>2405188407</v>
      </c>
    </row>
    <row r="475" spans="1:9" x14ac:dyDescent="0.2">
      <c r="A475" s="39" t="s">
        <v>1103</v>
      </c>
      <c r="B475" s="39" t="s">
        <v>5306</v>
      </c>
      <c r="C475" s="39" t="s">
        <v>5307</v>
      </c>
      <c r="D475" s="226" t="str">
        <f t="shared" si="7"/>
        <v>14080225082</v>
      </c>
      <c r="E475" s="39" t="s">
        <v>6008</v>
      </c>
      <c r="F475" s="47">
        <v>3768676590</v>
      </c>
      <c r="G475" s="47">
        <v>0</v>
      </c>
      <c r="H475" s="47">
        <v>0</v>
      </c>
      <c r="I475" s="47">
        <v>3768676590</v>
      </c>
    </row>
    <row r="476" spans="1:9" x14ac:dyDescent="0.2">
      <c r="A476" s="39" t="s">
        <v>1150</v>
      </c>
      <c r="B476" s="39" t="s">
        <v>5308</v>
      </c>
      <c r="C476" s="39" t="s">
        <v>5309</v>
      </c>
      <c r="D476" s="226" t="str">
        <f t="shared" si="7"/>
        <v>14080225082</v>
      </c>
      <c r="E476" s="39" t="s">
        <v>6014</v>
      </c>
      <c r="F476" s="47">
        <v>0</v>
      </c>
      <c r="G476" s="47">
        <v>-9501.68</v>
      </c>
      <c r="H476" s="47">
        <v>-65426574</v>
      </c>
      <c r="I476" s="47">
        <v>-65426574</v>
      </c>
    </row>
    <row r="477" spans="1:9" x14ac:dyDescent="0.2">
      <c r="A477" s="39" t="s">
        <v>1103</v>
      </c>
      <c r="B477" s="39" t="s">
        <v>5310</v>
      </c>
      <c r="C477" s="39" t="s">
        <v>5311</v>
      </c>
      <c r="D477" s="226" t="str">
        <f t="shared" si="7"/>
        <v>14080225082</v>
      </c>
      <c r="E477" s="39" t="s">
        <v>6009</v>
      </c>
      <c r="F477" s="47">
        <v>309762905</v>
      </c>
      <c r="G477" s="47">
        <v>0</v>
      </c>
      <c r="H477" s="47">
        <v>0</v>
      </c>
      <c r="I477" s="47">
        <v>309762905</v>
      </c>
    </row>
    <row r="478" spans="1:9" x14ac:dyDescent="0.2">
      <c r="A478" s="39" t="s">
        <v>1150</v>
      </c>
      <c r="B478" s="39" t="s">
        <v>5312</v>
      </c>
      <c r="C478" s="39" t="s">
        <v>5313</v>
      </c>
      <c r="D478" s="226" t="str">
        <f t="shared" si="7"/>
        <v>14080225082</v>
      </c>
      <c r="E478" s="39" t="s">
        <v>6021</v>
      </c>
      <c r="F478" s="47">
        <v>0</v>
      </c>
      <c r="G478" s="47">
        <v>25882.52</v>
      </c>
      <c r="H478" s="47">
        <v>178221597</v>
      </c>
      <c r="I478" s="47">
        <v>178221597</v>
      </c>
    </row>
    <row r="479" spans="1:9" x14ac:dyDescent="0.2">
      <c r="A479" s="39" t="s">
        <v>1103</v>
      </c>
      <c r="B479" s="39" t="s">
        <v>5314</v>
      </c>
      <c r="C479" s="39" t="s">
        <v>5315</v>
      </c>
      <c r="D479" s="226" t="str">
        <f t="shared" si="7"/>
        <v>14080225082</v>
      </c>
      <c r="E479" s="39" t="s">
        <v>6022</v>
      </c>
      <c r="F479" s="47">
        <v>1827237</v>
      </c>
      <c r="G479" s="47">
        <v>0</v>
      </c>
      <c r="H479" s="47">
        <v>0</v>
      </c>
      <c r="I479" s="47">
        <v>1827237</v>
      </c>
    </row>
    <row r="480" spans="1:9" x14ac:dyDescent="0.2">
      <c r="A480" s="39" t="s">
        <v>1150</v>
      </c>
      <c r="B480" s="39" t="s">
        <v>5316</v>
      </c>
      <c r="C480" s="39" t="s">
        <v>5317</v>
      </c>
      <c r="D480" s="226" t="str">
        <f t="shared" si="7"/>
        <v>14080225082</v>
      </c>
      <c r="E480" s="39" t="s">
        <v>6023</v>
      </c>
      <c r="F480" s="47">
        <v>0</v>
      </c>
      <c r="G480" s="47">
        <v>1184.1600000000001</v>
      </c>
      <c r="H480" s="47">
        <v>8153877</v>
      </c>
      <c r="I480" s="47">
        <v>8153877</v>
      </c>
    </row>
    <row r="481" spans="1:9" x14ac:dyDescent="0.2">
      <c r="A481" s="39" t="s">
        <v>1150</v>
      </c>
      <c r="B481" s="39" t="s">
        <v>1702</v>
      </c>
      <c r="C481" s="39" t="s">
        <v>1703</v>
      </c>
      <c r="D481" s="226" t="str">
        <f t="shared" si="7"/>
        <v>14080225092</v>
      </c>
      <c r="E481" s="39" t="s">
        <v>436</v>
      </c>
      <c r="F481" s="47">
        <v>0</v>
      </c>
      <c r="G481" s="47">
        <v>-1893.26</v>
      </c>
      <c r="H481" s="47">
        <v>-13036590</v>
      </c>
      <c r="I481" s="47">
        <v>-13036590</v>
      </c>
    </row>
    <row r="482" spans="1:9" x14ac:dyDescent="0.2">
      <c r="A482" s="39" t="s">
        <v>1103</v>
      </c>
      <c r="B482" s="39" t="s">
        <v>1704</v>
      </c>
      <c r="C482" s="39" t="s">
        <v>1705</v>
      </c>
      <c r="D482" s="226" t="str">
        <f t="shared" si="7"/>
        <v>14080225092</v>
      </c>
      <c r="E482" s="39" t="s">
        <v>436</v>
      </c>
      <c r="F482" s="47">
        <v>-16923149</v>
      </c>
      <c r="G482" s="47">
        <v>0</v>
      </c>
      <c r="H482" s="47">
        <v>0</v>
      </c>
      <c r="I482" s="47">
        <v>-16923149</v>
      </c>
    </row>
    <row r="483" spans="1:9" x14ac:dyDescent="0.2">
      <c r="A483" s="39" t="s">
        <v>1103</v>
      </c>
      <c r="B483" s="39" t="s">
        <v>5318</v>
      </c>
      <c r="C483" s="39" t="s">
        <v>5319</v>
      </c>
      <c r="D483" s="226" t="str">
        <f t="shared" si="7"/>
        <v>14080225092</v>
      </c>
      <c r="E483" s="39" t="s">
        <v>6024</v>
      </c>
      <c r="F483" s="47">
        <v>-26735970</v>
      </c>
      <c r="G483" s="47">
        <v>0</v>
      </c>
      <c r="H483" s="47">
        <v>0</v>
      </c>
      <c r="I483" s="47">
        <v>-26735970</v>
      </c>
    </row>
    <row r="484" spans="1:9" x14ac:dyDescent="0.2">
      <c r="A484" s="39" t="s">
        <v>1150</v>
      </c>
      <c r="B484" s="39" t="s">
        <v>5320</v>
      </c>
      <c r="C484" s="39" t="s">
        <v>5321</v>
      </c>
      <c r="D484" s="226" t="str">
        <f t="shared" si="7"/>
        <v>14080225092</v>
      </c>
      <c r="E484" s="39" t="s">
        <v>6025</v>
      </c>
      <c r="F484" s="47">
        <v>0</v>
      </c>
      <c r="G484" s="47">
        <v>-58.29</v>
      </c>
      <c r="H484" s="47">
        <v>-401373</v>
      </c>
      <c r="I484" s="47">
        <v>-401373</v>
      </c>
    </row>
    <row r="485" spans="1:9" x14ac:dyDescent="0.2">
      <c r="A485" s="39" t="s">
        <v>1103</v>
      </c>
      <c r="B485" s="39" t="s">
        <v>5322</v>
      </c>
      <c r="C485" s="39" t="s">
        <v>5323</v>
      </c>
      <c r="D485" s="226" t="str">
        <f t="shared" si="7"/>
        <v>14080225092</v>
      </c>
      <c r="E485" s="39" t="s">
        <v>6011</v>
      </c>
      <c r="F485" s="47">
        <v>36231730</v>
      </c>
      <c r="G485" s="47">
        <v>0</v>
      </c>
      <c r="H485" s="47">
        <v>0</v>
      </c>
      <c r="I485" s="47">
        <v>36231730</v>
      </c>
    </row>
    <row r="486" spans="1:9" x14ac:dyDescent="0.2">
      <c r="A486" s="39" t="s">
        <v>1103</v>
      </c>
      <c r="B486" s="39" t="s">
        <v>5324</v>
      </c>
      <c r="C486" s="39" t="s">
        <v>5325</v>
      </c>
      <c r="D486" s="226" t="str">
        <f t="shared" si="7"/>
        <v>14080225092</v>
      </c>
      <c r="E486" s="39" t="s">
        <v>6018</v>
      </c>
      <c r="F486" s="47">
        <v>-1211496</v>
      </c>
      <c r="G486" s="47">
        <v>0</v>
      </c>
      <c r="H486" s="47">
        <v>0</v>
      </c>
      <c r="I486" s="47">
        <v>-1211496</v>
      </c>
    </row>
    <row r="487" spans="1:9" x14ac:dyDescent="0.2">
      <c r="A487" s="39" t="s">
        <v>1150</v>
      </c>
      <c r="B487" s="39" t="s">
        <v>1706</v>
      </c>
      <c r="C487" s="39" t="s">
        <v>1707</v>
      </c>
      <c r="D487" s="226" t="str">
        <f t="shared" si="7"/>
        <v>14080225094</v>
      </c>
      <c r="E487" s="39" t="s">
        <v>502</v>
      </c>
      <c r="F487" s="47">
        <v>0</v>
      </c>
      <c r="G487" s="47">
        <v>-2830005.58</v>
      </c>
      <c r="H487" s="47">
        <v>-19486824124</v>
      </c>
      <c r="I487" s="47">
        <v>-19486824124</v>
      </c>
    </row>
    <row r="488" spans="1:9" x14ac:dyDescent="0.2">
      <c r="A488" s="39" t="s">
        <v>1103</v>
      </c>
      <c r="B488" s="39" t="s">
        <v>1708</v>
      </c>
      <c r="C488" s="39" t="s">
        <v>1709</v>
      </c>
      <c r="D488" s="226" t="str">
        <f t="shared" si="7"/>
        <v>14080225094</v>
      </c>
      <c r="E488" s="39" t="s">
        <v>502</v>
      </c>
      <c r="F488" s="47">
        <v>-127194723905</v>
      </c>
      <c r="G488" s="47">
        <v>0</v>
      </c>
      <c r="H488" s="47">
        <v>0</v>
      </c>
      <c r="I488" s="47">
        <v>-127194723905</v>
      </c>
    </row>
    <row r="489" spans="1:9" x14ac:dyDescent="0.2">
      <c r="A489" s="39" t="s">
        <v>1150</v>
      </c>
      <c r="B489" s="39" t="s">
        <v>5326</v>
      </c>
      <c r="C489" s="39" t="s">
        <v>5327</v>
      </c>
      <c r="D489" s="226" t="str">
        <f t="shared" si="7"/>
        <v>14080225094</v>
      </c>
      <c r="E489" s="39" t="s">
        <v>6015</v>
      </c>
      <c r="F489" s="47">
        <v>0</v>
      </c>
      <c r="G489" s="47">
        <v>-325253.65999999997</v>
      </c>
      <c r="H489" s="47">
        <v>-2239628397</v>
      </c>
      <c r="I489" s="47">
        <v>-2239628397</v>
      </c>
    </row>
    <row r="490" spans="1:9" x14ac:dyDescent="0.2">
      <c r="A490" s="39" t="s">
        <v>1103</v>
      </c>
      <c r="B490" s="39" t="s">
        <v>5328</v>
      </c>
      <c r="C490" s="39" t="s">
        <v>5329</v>
      </c>
      <c r="D490" s="226" t="str">
        <f t="shared" si="7"/>
        <v>14080225094</v>
      </c>
      <c r="E490" s="39" t="s">
        <v>6012</v>
      </c>
      <c r="F490" s="47">
        <v>-3493587524</v>
      </c>
      <c r="G490" s="47">
        <v>0</v>
      </c>
      <c r="H490" s="47">
        <v>0</v>
      </c>
      <c r="I490" s="47">
        <v>-3493587524</v>
      </c>
    </row>
    <row r="491" spans="1:9" x14ac:dyDescent="0.2">
      <c r="A491" s="39" t="s">
        <v>1150</v>
      </c>
      <c r="B491" s="39" t="s">
        <v>5330</v>
      </c>
      <c r="C491" s="39" t="s">
        <v>5331</v>
      </c>
      <c r="D491" s="226" t="str">
        <f t="shared" si="7"/>
        <v>14080225094</v>
      </c>
      <c r="E491" s="39" t="s">
        <v>6016</v>
      </c>
      <c r="F491" s="47">
        <v>0</v>
      </c>
      <c r="G491" s="47">
        <v>3899.28</v>
      </c>
      <c r="H491" s="47">
        <v>26849624</v>
      </c>
      <c r="I491" s="47">
        <v>26849624</v>
      </c>
    </row>
    <row r="492" spans="1:9" x14ac:dyDescent="0.2">
      <c r="A492" s="39" t="s">
        <v>1103</v>
      </c>
      <c r="B492" s="39" t="s">
        <v>5332</v>
      </c>
      <c r="C492" s="39" t="s">
        <v>5333</v>
      </c>
      <c r="D492" s="226" t="str">
        <f t="shared" si="7"/>
        <v>14080225094</v>
      </c>
      <c r="E492" s="39" t="s">
        <v>6013</v>
      </c>
      <c r="F492" s="47">
        <v>-288595610</v>
      </c>
      <c r="G492" s="47">
        <v>0</v>
      </c>
      <c r="H492" s="47">
        <v>0</v>
      </c>
      <c r="I492" s="47">
        <v>-288595610</v>
      </c>
    </row>
    <row r="493" spans="1:9" x14ac:dyDescent="0.2">
      <c r="A493" s="39" t="s">
        <v>1150</v>
      </c>
      <c r="B493" s="39" t="s">
        <v>5334</v>
      </c>
      <c r="C493" s="39" t="s">
        <v>5335</v>
      </c>
      <c r="D493" s="226" t="str">
        <f t="shared" si="7"/>
        <v>14080225094</v>
      </c>
      <c r="E493" s="39" t="s">
        <v>6026</v>
      </c>
      <c r="F493" s="47">
        <v>0</v>
      </c>
      <c r="G493" s="47">
        <v>-19609.43</v>
      </c>
      <c r="H493" s="47">
        <v>-135026418</v>
      </c>
      <c r="I493" s="47">
        <v>-135026418</v>
      </c>
    </row>
    <row r="494" spans="1:9" x14ac:dyDescent="0.2">
      <c r="A494" s="39" t="s">
        <v>1103</v>
      </c>
      <c r="B494" s="39" t="s">
        <v>5336</v>
      </c>
      <c r="C494" s="39" t="s">
        <v>5337</v>
      </c>
      <c r="D494" s="226" t="str">
        <f t="shared" si="7"/>
        <v>14080225094</v>
      </c>
      <c r="E494" s="39" t="s">
        <v>6027</v>
      </c>
      <c r="F494" s="47">
        <v>-1725085</v>
      </c>
      <c r="G494" s="47">
        <v>0</v>
      </c>
      <c r="H494" s="47">
        <v>0</v>
      </c>
      <c r="I494" s="47">
        <v>-1725085</v>
      </c>
    </row>
    <row r="495" spans="1:9" x14ac:dyDescent="0.2">
      <c r="A495" s="39" t="s">
        <v>1150</v>
      </c>
      <c r="B495" s="39" t="s">
        <v>5338</v>
      </c>
      <c r="C495" s="39" t="s">
        <v>5339</v>
      </c>
      <c r="D495" s="226" t="str">
        <f t="shared" si="7"/>
        <v>14080225094</v>
      </c>
      <c r="E495" s="39" t="s">
        <v>6028</v>
      </c>
      <c r="F495" s="47">
        <v>0</v>
      </c>
      <c r="G495" s="47">
        <v>-306.26</v>
      </c>
      <c r="H495" s="47">
        <v>-2108842</v>
      </c>
      <c r="I495" s="47">
        <v>-2108842</v>
      </c>
    </row>
    <row r="496" spans="1:9" x14ac:dyDescent="0.2">
      <c r="A496" s="39" t="s">
        <v>1103</v>
      </c>
      <c r="B496" s="39" t="s">
        <v>1710</v>
      </c>
      <c r="C496" s="39" t="s">
        <v>1711</v>
      </c>
      <c r="D496" s="226" t="str">
        <f t="shared" si="7"/>
        <v>14080229094</v>
      </c>
      <c r="E496" s="39" t="s">
        <v>496</v>
      </c>
      <c r="F496" s="47">
        <v>20698390</v>
      </c>
      <c r="G496" s="47">
        <v>0</v>
      </c>
      <c r="H496" s="47">
        <v>0</v>
      </c>
      <c r="I496" s="47">
        <v>20698390</v>
      </c>
    </row>
    <row r="497" spans="1:9" x14ac:dyDescent="0.2">
      <c r="A497" s="39" t="s">
        <v>1150</v>
      </c>
      <c r="B497" s="39" t="s">
        <v>1712</v>
      </c>
      <c r="C497" s="39" t="s">
        <v>1713</v>
      </c>
      <c r="D497" s="226" t="str">
        <f t="shared" si="7"/>
        <v>14080447082</v>
      </c>
      <c r="E497" s="39" t="s">
        <v>444</v>
      </c>
      <c r="F497" s="47">
        <v>0</v>
      </c>
      <c r="G497" s="47">
        <v>136383.96</v>
      </c>
      <c r="H497" s="47">
        <v>939111308</v>
      </c>
      <c r="I497" s="47">
        <v>939111308</v>
      </c>
    </row>
    <row r="498" spans="1:9" x14ac:dyDescent="0.2">
      <c r="A498" s="39" t="s">
        <v>1103</v>
      </c>
      <c r="B498" s="39" t="s">
        <v>1714</v>
      </c>
      <c r="C498" s="39" t="s">
        <v>1715</v>
      </c>
      <c r="D498" s="226" t="str">
        <f t="shared" si="7"/>
        <v>14080447082</v>
      </c>
      <c r="E498" s="39" t="s">
        <v>444</v>
      </c>
      <c r="F498" s="47">
        <v>6456490006</v>
      </c>
      <c r="G498" s="47">
        <v>0</v>
      </c>
      <c r="H498" s="47">
        <v>0</v>
      </c>
      <c r="I498" s="47">
        <v>6456490006</v>
      </c>
    </row>
    <row r="499" spans="1:9" x14ac:dyDescent="0.2">
      <c r="A499" s="39" t="s">
        <v>1150</v>
      </c>
      <c r="B499" s="39" t="s">
        <v>1716</v>
      </c>
      <c r="C499" s="39" t="s">
        <v>1717</v>
      </c>
      <c r="D499" s="226" t="str">
        <f t="shared" si="7"/>
        <v>14080447094</v>
      </c>
      <c r="E499" s="39" t="s">
        <v>446</v>
      </c>
      <c r="F499" s="47">
        <v>0</v>
      </c>
      <c r="G499" s="47">
        <v>-124674.44</v>
      </c>
      <c r="H499" s="47">
        <v>-858482011</v>
      </c>
      <c r="I499" s="47">
        <v>-858482011</v>
      </c>
    </row>
    <row r="500" spans="1:9" x14ac:dyDescent="0.2">
      <c r="A500" s="39" t="s">
        <v>1103</v>
      </c>
      <c r="B500" s="39" t="s">
        <v>1718</v>
      </c>
      <c r="C500" s="39" t="s">
        <v>1719</v>
      </c>
      <c r="D500" s="226" t="str">
        <f t="shared" si="7"/>
        <v>14080447094</v>
      </c>
      <c r="E500" s="39" t="s">
        <v>446</v>
      </c>
      <c r="F500" s="47">
        <v>-6223480049</v>
      </c>
      <c r="G500" s="47">
        <v>0</v>
      </c>
      <c r="H500" s="47">
        <v>0</v>
      </c>
      <c r="I500" s="47">
        <v>-6223480049</v>
      </c>
    </row>
    <row r="501" spans="1:9" x14ac:dyDescent="0.2">
      <c r="A501" s="39" t="s">
        <v>1103</v>
      </c>
      <c r="B501" s="39" t="s">
        <v>1720</v>
      </c>
      <c r="C501" s="39" t="s">
        <v>1721</v>
      </c>
      <c r="D501" s="226" t="str">
        <f t="shared" si="7"/>
        <v>14080451082</v>
      </c>
      <c r="E501" s="39" t="s">
        <v>448</v>
      </c>
      <c r="F501" s="47">
        <v>18143449295</v>
      </c>
      <c r="G501" s="47">
        <v>0</v>
      </c>
      <c r="H501" s="47">
        <v>0</v>
      </c>
      <c r="I501" s="47">
        <v>18143449295</v>
      </c>
    </row>
    <row r="502" spans="1:9" x14ac:dyDescent="0.2">
      <c r="A502" s="39" t="s">
        <v>1103</v>
      </c>
      <c r="B502" s="39" t="s">
        <v>1722</v>
      </c>
      <c r="C502" s="39" t="s">
        <v>1723</v>
      </c>
      <c r="D502" s="226" t="str">
        <f t="shared" si="7"/>
        <v>14080451094</v>
      </c>
      <c r="E502" s="39" t="s">
        <v>465</v>
      </c>
      <c r="F502" s="47">
        <v>-17838677548</v>
      </c>
      <c r="G502" s="47">
        <v>0</v>
      </c>
      <c r="H502" s="47">
        <v>0</v>
      </c>
      <c r="I502" s="47">
        <v>-17838677548</v>
      </c>
    </row>
    <row r="503" spans="1:9" x14ac:dyDescent="0.2">
      <c r="A503" s="39" t="s">
        <v>1150</v>
      </c>
      <c r="B503" s="39" t="s">
        <v>1724</v>
      </c>
      <c r="C503" s="39" t="s">
        <v>1725</v>
      </c>
      <c r="D503" s="226" t="str">
        <f t="shared" si="7"/>
        <v>14090231092</v>
      </c>
      <c r="E503" s="39" t="s">
        <v>225</v>
      </c>
      <c r="F503" s="47">
        <v>0</v>
      </c>
      <c r="G503" s="47">
        <v>11700.6</v>
      </c>
      <c r="H503" s="47">
        <v>80567874</v>
      </c>
      <c r="I503" s="47">
        <v>80567874</v>
      </c>
    </row>
    <row r="504" spans="1:9" x14ac:dyDescent="0.2">
      <c r="A504" s="39" t="s">
        <v>1103</v>
      </c>
      <c r="B504" s="39" t="s">
        <v>1726</v>
      </c>
      <c r="C504" s="39" t="s">
        <v>1727</v>
      </c>
      <c r="D504" s="226" t="str">
        <f t="shared" si="7"/>
        <v>14090231092</v>
      </c>
      <c r="E504" s="39" t="s">
        <v>225</v>
      </c>
      <c r="F504" s="47">
        <v>351082519</v>
      </c>
      <c r="G504" s="47">
        <v>0</v>
      </c>
      <c r="H504" s="47">
        <v>0</v>
      </c>
      <c r="I504" s="47">
        <v>351082519</v>
      </c>
    </row>
    <row r="505" spans="1:9" x14ac:dyDescent="0.2">
      <c r="A505" s="39" t="s">
        <v>1103</v>
      </c>
      <c r="B505" s="39" t="s">
        <v>1728</v>
      </c>
      <c r="C505" s="39" t="s">
        <v>1729</v>
      </c>
      <c r="D505" s="226" t="str">
        <f t="shared" si="7"/>
        <v>14090231094</v>
      </c>
      <c r="E505" s="39" t="s">
        <v>452</v>
      </c>
      <c r="F505" s="47">
        <v>-2805685533</v>
      </c>
      <c r="G505" s="47">
        <v>0</v>
      </c>
      <c r="H505" s="47">
        <v>0</v>
      </c>
      <c r="I505" s="47">
        <v>-2805685533</v>
      </c>
    </row>
    <row r="506" spans="1:9" x14ac:dyDescent="0.2">
      <c r="A506" s="39" t="s">
        <v>1103</v>
      </c>
      <c r="B506" s="39" t="s">
        <v>1730</v>
      </c>
      <c r="C506" s="39" t="s">
        <v>1731</v>
      </c>
      <c r="D506" s="226" t="str">
        <f t="shared" si="7"/>
        <v>15000000000</v>
      </c>
      <c r="E506" s="39" t="s">
        <v>503</v>
      </c>
      <c r="F506" s="47">
        <v>152517946699</v>
      </c>
      <c r="G506" s="47">
        <v>3969645.79</v>
      </c>
      <c r="H506" s="47">
        <v>27334147284</v>
      </c>
      <c r="I506" s="47">
        <v>179852093983</v>
      </c>
    </row>
    <row r="507" spans="1:9" x14ac:dyDescent="0.2">
      <c r="A507" s="39" t="s">
        <v>1103</v>
      </c>
      <c r="B507" s="39" t="s">
        <v>1732</v>
      </c>
      <c r="C507" s="39" t="s">
        <v>1733</v>
      </c>
      <c r="D507" s="226" t="str">
        <f t="shared" si="7"/>
        <v>15010000000</v>
      </c>
      <c r="E507" s="39" t="s">
        <v>503</v>
      </c>
      <c r="F507" s="47">
        <v>152517946699</v>
      </c>
      <c r="G507" s="47">
        <v>3969645.79</v>
      </c>
      <c r="H507" s="47">
        <v>27334147284</v>
      </c>
      <c r="I507" s="47">
        <v>179852093983</v>
      </c>
    </row>
    <row r="508" spans="1:9" x14ac:dyDescent="0.2">
      <c r="A508" s="39" t="s">
        <v>1103</v>
      </c>
      <c r="B508" s="39" t="s">
        <v>1734</v>
      </c>
      <c r="C508" s="39" t="s">
        <v>1735</v>
      </c>
      <c r="D508" s="226" t="str">
        <f t="shared" si="7"/>
        <v>15010241000</v>
      </c>
      <c r="E508" s="39" t="s">
        <v>504</v>
      </c>
      <c r="F508" s="47">
        <v>22942354992</v>
      </c>
      <c r="G508" s="47">
        <v>725245.42</v>
      </c>
      <c r="H508" s="47">
        <v>4993887658</v>
      </c>
      <c r="I508" s="47">
        <v>27936242650</v>
      </c>
    </row>
    <row r="509" spans="1:9" x14ac:dyDescent="0.2">
      <c r="A509" s="39" t="s">
        <v>1103</v>
      </c>
      <c r="B509" s="39" t="s">
        <v>1736</v>
      </c>
      <c r="C509" s="39" t="s">
        <v>1737</v>
      </c>
      <c r="D509" s="226" t="str">
        <f t="shared" si="7"/>
        <v>15010241002</v>
      </c>
      <c r="E509" s="39" t="s">
        <v>225</v>
      </c>
      <c r="F509" s="47">
        <v>22942354992</v>
      </c>
      <c r="G509" s="47">
        <v>725245.42</v>
      </c>
      <c r="H509" s="47">
        <v>4993887658</v>
      </c>
      <c r="I509" s="47">
        <v>27936242650</v>
      </c>
    </row>
    <row r="510" spans="1:9" x14ac:dyDescent="0.2">
      <c r="A510" s="39" t="s">
        <v>1150</v>
      </c>
      <c r="B510" s="39" t="s">
        <v>5340</v>
      </c>
      <c r="C510" s="39" t="s">
        <v>5341</v>
      </c>
      <c r="D510" s="226" t="str">
        <f t="shared" si="7"/>
        <v>15010241002</v>
      </c>
      <c r="E510" s="39" t="s">
        <v>6029</v>
      </c>
      <c r="F510" s="47">
        <v>0</v>
      </c>
      <c r="G510" s="47">
        <v>8400</v>
      </c>
      <c r="H510" s="47">
        <v>57840636</v>
      </c>
      <c r="I510" s="47">
        <v>57840636</v>
      </c>
    </row>
    <row r="511" spans="1:9" x14ac:dyDescent="0.2">
      <c r="A511" s="39" t="s">
        <v>1103</v>
      </c>
      <c r="B511" s="39" t="s">
        <v>5342</v>
      </c>
      <c r="C511" s="39" t="s">
        <v>5343</v>
      </c>
      <c r="D511" s="226" t="str">
        <f t="shared" si="7"/>
        <v>15010241002</v>
      </c>
      <c r="E511" s="39" t="s">
        <v>78</v>
      </c>
      <c r="F511" s="47">
        <v>13408802</v>
      </c>
      <c r="G511" s="47">
        <v>0</v>
      </c>
      <c r="H511" s="47">
        <v>0</v>
      </c>
      <c r="I511" s="47">
        <v>13408802</v>
      </c>
    </row>
    <row r="512" spans="1:9" x14ac:dyDescent="0.2">
      <c r="A512" s="39" t="s">
        <v>1150</v>
      </c>
      <c r="B512" s="39" t="s">
        <v>1738</v>
      </c>
      <c r="C512" s="39" t="s">
        <v>1739</v>
      </c>
      <c r="D512" s="226" t="str">
        <f t="shared" si="7"/>
        <v>15010241002</v>
      </c>
      <c r="E512" s="39" t="s">
        <v>505</v>
      </c>
      <c r="F512" s="47">
        <v>0</v>
      </c>
      <c r="G512" s="47">
        <v>11710.35</v>
      </c>
      <c r="H512" s="47">
        <v>80635011</v>
      </c>
      <c r="I512" s="47">
        <v>80635011</v>
      </c>
    </row>
    <row r="513" spans="1:9" x14ac:dyDescent="0.2">
      <c r="A513" s="39" t="s">
        <v>1150</v>
      </c>
      <c r="B513" s="39" t="s">
        <v>1740</v>
      </c>
      <c r="C513" s="39" t="s">
        <v>1741</v>
      </c>
      <c r="D513" s="226" t="str">
        <f t="shared" si="7"/>
        <v>15010241002</v>
      </c>
      <c r="E513" s="39" t="s">
        <v>506</v>
      </c>
      <c r="F513" s="47">
        <v>0</v>
      </c>
      <c r="G513" s="47">
        <v>252338.98</v>
      </c>
      <c r="H513" s="47">
        <v>1737553222</v>
      </c>
      <c r="I513" s="47">
        <v>1737553222</v>
      </c>
    </row>
    <row r="514" spans="1:9" x14ac:dyDescent="0.2">
      <c r="A514" s="39" t="s">
        <v>1103</v>
      </c>
      <c r="B514" s="39" t="s">
        <v>1742</v>
      </c>
      <c r="C514" s="39" t="s">
        <v>1743</v>
      </c>
      <c r="D514" s="226" t="str">
        <f t="shared" si="7"/>
        <v>15010241002</v>
      </c>
      <c r="E514" s="39" t="s">
        <v>506</v>
      </c>
      <c r="F514" s="47">
        <v>2439789157</v>
      </c>
      <c r="G514" s="47">
        <v>0</v>
      </c>
      <c r="H514" s="47">
        <v>0</v>
      </c>
      <c r="I514" s="47">
        <v>2439789157</v>
      </c>
    </row>
    <row r="515" spans="1:9" x14ac:dyDescent="0.2">
      <c r="A515" s="39" t="s">
        <v>1103</v>
      </c>
      <c r="B515" s="39" t="s">
        <v>5344</v>
      </c>
      <c r="C515" s="39" t="s">
        <v>5345</v>
      </c>
      <c r="D515" s="226" t="str">
        <f t="shared" ref="D515:D578" si="8">CONCATENATE(MID(C515,1,2),"0",MID(C515,4,5),"0",MID(C515,9,2))</f>
        <v>15010241002</v>
      </c>
      <c r="E515" s="39" t="s">
        <v>6030</v>
      </c>
      <c r="F515" s="47">
        <v>17956571015</v>
      </c>
      <c r="G515" s="47">
        <v>0</v>
      </c>
      <c r="H515" s="47">
        <v>0</v>
      </c>
      <c r="I515" s="47">
        <v>17956571015</v>
      </c>
    </row>
    <row r="516" spans="1:9" x14ac:dyDescent="0.2">
      <c r="A516" s="39" t="s">
        <v>1150</v>
      </c>
      <c r="B516" s="39" t="s">
        <v>5346</v>
      </c>
      <c r="C516" s="39" t="s">
        <v>5347</v>
      </c>
      <c r="D516" s="226" t="str">
        <f t="shared" si="8"/>
        <v>15010241002</v>
      </c>
      <c r="E516" s="39" t="s">
        <v>6031</v>
      </c>
      <c r="F516" s="47">
        <v>0</v>
      </c>
      <c r="G516" s="47">
        <v>443375.53</v>
      </c>
      <c r="H516" s="47">
        <v>3052990791</v>
      </c>
      <c r="I516" s="47">
        <v>3052990791</v>
      </c>
    </row>
    <row r="517" spans="1:9" x14ac:dyDescent="0.2">
      <c r="A517" s="39" t="s">
        <v>1103</v>
      </c>
      <c r="B517" s="39" t="s">
        <v>5348</v>
      </c>
      <c r="C517" s="39" t="s">
        <v>5349</v>
      </c>
      <c r="D517" s="226" t="str">
        <f t="shared" si="8"/>
        <v>15010241002</v>
      </c>
      <c r="E517" s="39" t="s">
        <v>6031</v>
      </c>
      <c r="F517" s="47">
        <v>2057142332</v>
      </c>
      <c r="G517" s="47">
        <v>0</v>
      </c>
      <c r="H517" s="47">
        <v>0</v>
      </c>
      <c r="I517" s="47">
        <v>2057142332</v>
      </c>
    </row>
    <row r="518" spans="1:9" x14ac:dyDescent="0.2">
      <c r="A518" s="39" t="s">
        <v>1150</v>
      </c>
      <c r="B518" s="39" t="s">
        <v>1744</v>
      </c>
      <c r="C518" s="39" t="s">
        <v>1745</v>
      </c>
      <c r="D518" s="226" t="str">
        <f t="shared" si="8"/>
        <v>15010241002</v>
      </c>
      <c r="E518" s="39" t="s">
        <v>507</v>
      </c>
      <c r="F518" s="47">
        <v>0</v>
      </c>
      <c r="G518" s="47">
        <v>9420.56</v>
      </c>
      <c r="H518" s="47">
        <v>64867998</v>
      </c>
      <c r="I518" s="47">
        <v>64867998</v>
      </c>
    </row>
    <row r="519" spans="1:9" x14ac:dyDescent="0.2">
      <c r="A519" s="39" t="s">
        <v>1103</v>
      </c>
      <c r="B519" s="39" t="s">
        <v>1746</v>
      </c>
      <c r="C519" s="39" t="s">
        <v>1747</v>
      </c>
      <c r="D519" s="226" t="str">
        <f t="shared" si="8"/>
        <v>15010241002</v>
      </c>
      <c r="E519" s="39" t="s">
        <v>507</v>
      </c>
      <c r="F519" s="47">
        <v>475443686</v>
      </c>
      <c r="G519" s="47">
        <v>0</v>
      </c>
      <c r="H519" s="47">
        <v>0</v>
      </c>
      <c r="I519" s="47">
        <v>475443686</v>
      </c>
    </row>
    <row r="520" spans="1:9" x14ac:dyDescent="0.2">
      <c r="A520" s="39" t="s">
        <v>1103</v>
      </c>
      <c r="B520" s="39" t="s">
        <v>1748</v>
      </c>
      <c r="C520" s="39" t="s">
        <v>1749</v>
      </c>
      <c r="D520" s="226" t="str">
        <f t="shared" si="8"/>
        <v>15010243000</v>
      </c>
      <c r="E520" s="39" t="s">
        <v>508</v>
      </c>
      <c r="F520" s="47">
        <v>181647335</v>
      </c>
      <c r="G520" s="47">
        <v>2604756.12</v>
      </c>
      <c r="H520" s="47">
        <v>17935803642</v>
      </c>
      <c r="I520" s="47">
        <v>18117450977</v>
      </c>
    </row>
    <row r="521" spans="1:9" x14ac:dyDescent="0.2">
      <c r="A521" s="39" t="s">
        <v>1103</v>
      </c>
      <c r="B521" s="39" t="s">
        <v>1750</v>
      </c>
      <c r="C521" s="39" t="s">
        <v>1751</v>
      </c>
      <c r="D521" s="226" t="str">
        <f t="shared" si="8"/>
        <v>15010243001</v>
      </c>
      <c r="E521" s="39" t="s">
        <v>508</v>
      </c>
      <c r="F521" s="47">
        <v>181647335</v>
      </c>
      <c r="G521" s="47">
        <v>2604756.12</v>
      </c>
      <c r="H521" s="47">
        <v>17935803642</v>
      </c>
      <c r="I521" s="47">
        <v>18117450977</v>
      </c>
    </row>
    <row r="522" spans="1:9" x14ac:dyDescent="0.2">
      <c r="A522" s="39" t="s">
        <v>1150</v>
      </c>
      <c r="B522" s="39" t="s">
        <v>1752</v>
      </c>
      <c r="C522" s="39" t="s">
        <v>1753</v>
      </c>
      <c r="D522" s="226" t="str">
        <f t="shared" si="8"/>
        <v>15010243001</v>
      </c>
      <c r="E522" s="39" t="s">
        <v>509</v>
      </c>
      <c r="F522" s="47">
        <v>0</v>
      </c>
      <c r="G522" s="47">
        <v>51930.81</v>
      </c>
      <c r="H522" s="47">
        <v>357584652</v>
      </c>
      <c r="I522" s="47">
        <v>357584652</v>
      </c>
    </row>
    <row r="523" spans="1:9" x14ac:dyDescent="0.2">
      <c r="A523" s="39" t="s">
        <v>1103</v>
      </c>
      <c r="B523" s="39" t="s">
        <v>1754</v>
      </c>
      <c r="C523" s="39" t="s">
        <v>1755</v>
      </c>
      <c r="D523" s="226" t="str">
        <f t="shared" si="8"/>
        <v>15010243001</v>
      </c>
      <c r="E523" s="39" t="s">
        <v>509</v>
      </c>
      <c r="F523" s="47">
        <v>1662337</v>
      </c>
      <c r="G523" s="47">
        <v>0</v>
      </c>
      <c r="H523" s="47">
        <v>0</v>
      </c>
      <c r="I523" s="47">
        <v>1662337</v>
      </c>
    </row>
    <row r="524" spans="1:9" x14ac:dyDescent="0.2">
      <c r="A524" s="39" t="s">
        <v>1150</v>
      </c>
      <c r="B524" s="39" t="s">
        <v>5350</v>
      </c>
      <c r="C524" s="39" t="s">
        <v>5351</v>
      </c>
      <c r="D524" s="226" t="str">
        <f t="shared" si="8"/>
        <v>15010243001</v>
      </c>
      <c r="E524" s="39" t="s">
        <v>510</v>
      </c>
      <c r="F524" s="47">
        <v>0</v>
      </c>
      <c r="G524" s="47">
        <v>61311.95</v>
      </c>
      <c r="H524" s="47">
        <v>422181212</v>
      </c>
      <c r="I524" s="47">
        <v>422181212</v>
      </c>
    </row>
    <row r="525" spans="1:9" x14ac:dyDescent="0.2">
      <c r="A525" s="39" t="s">
        <v>1103</v>
      </c>
      <c r="B525" s="39" t="s">
        <v>1756</v>
      </c>
      <c r="C525" s="39" t="s">
        <v>1757</v>
      </c>
      <c r="D525" s="226" t="str">
        <f t="shared" si="8"/>
        <v>15010243001</v>
      </c>
      <c r="E525" s="39" t="s">
        <v>510</v>
      </c>
      <c r="F525" s="47">
        <v>5137704</v>
      </c>
      <c r="G525" s="47">
        <v>0</v>
      </c>
      <c r="H525" s="47">
        <v>0</v>
      </c>
      <c r="I525" s="47">
        <v>5137704</v>
      </c>
    </row>
    <row r="526" spans="1:9" x14ac:dyDescent="0.2">
      <c r="A526" s="39" t="s">
        <v>1150</v>
      </c>
      <c r="B526" s="39" t="s">
        <v>5352</v>
      </c>
      <c r="C526" s="39" t="s">
        <v>5353</v>
      </c>
      <c r="D526" s="226" t="str">
        <f t="shared" si="8"/>
        <v>15010243001</v>
      </c>
      <c r="E526" s="39" t="s">
        <v>6032</v>
      </c>
      <c r="F526" s="47">
        <v>0</v>
      </c>
      <c r="G526" s="47">
        <v>30545.38</v>
      </c>
      <c r="H526" s="47">
        <v>210329071</v>
      </c>
      <c r="I526" s="47">
        <v>210329071</v>
      </c>
    </row>
    <row r="527" spans="1:9" x14ac:dyDescent="0.2">
      <c r="A527" s="39" t="s">
        <v>1103</v>
      </c>
      <c r="B527" s="39" t="s">
        <v>5354</v>
      </c>
      <c r="C527" s="39" t="s">
        <v>5355</v>
      </c>
      <c r="D527" s="226" t="str">
        <f t="shared" si="8"/>
        <v>15010243001</v>
      </c>
      <c r="E527" s="39" t="s">
        <v>6032</v>
      </c>
      <c r="F527" s="47">
        <v>1806816</v>
      </c>
      <c r="G527" s="47">
        <v>0</v>
      </c>
      <c r="H527" s="47">
        <v>0</v>
      </c>
      <c r="I527" s="47">
        <v>1806816</v>
      </c>
    </row>
    <row r="528" spans="1:9" x14ac:dyDescent="0.2">
      <c r="A528" s="39" t="s">
        <v>1150</v>
      </c>
      <c r="B528" s="39" t="s">
        <v>5356</v>
      </c>
      <c r="C528" s="39" t="s">
        <v>5357</v>
      </c>
      <c r="D528" s="226" t="str">
        <f t="shared" si="8"/>
        <v>15010243001</v>
      </c>
      <c r="E528" s="39" t="s">
        <v>6033</v>
      </c>
      <c r="F528" s="47">
        <v>0</v>
      </c>
      <c r="G528" s="47">
        <v>34650</v>
      </c>
      <c r="H528" s="47">
        <v>238592624</v>
      </c>
      <c r="I528" s="47">
        <v>238592624</v>
      </c>
    </row>
    <row r="529" spans="1:9" x14ac:dyDescent="0.2">
      <c r="A529" s="39" t="s">
        <v>1150</v>
      </c>
      <c r="B529" s="39" t="s">
        <v>1758</v>
      </c>
      <c r="C529" s="39" t="s">
        <v>1759</v>
      </c>
      <c r="D529" s="226" t="str">
        <f t="shared" si="8"/>
        <v>15010243001</v>
      </c>
      <c r="E529" s="39" t="s">
        <v>511</v>
      </c>
      <c r="F529" s="47">
        <v>0</v>
      </c>
      <c r="G529" s="47">
        <v>2402474.02</v>
      </c>
      <c r="H529" s="47">
        <v>16542931582</v>
      </c>
      <c r="I529" s="47">
        <v>16542931582</v>
      </c>
    </row>
    <row r="530" spans="1:9" x14ac:dyDescent="0.2">
      <c r="A530" s="39" t="s">
        <v>1103</v>
      </c>
      <c r="B530" s="39" t="s">
        <v>1760</v>
      </c>
      <c r="C530" s="39" t="s">
        <v>1761</v>
      </c>
      <c r="D530" s="226" t="str">
        <f t="shared" si="8"/>
        <v>15010243001</v>
      </c>
      <c r="E530" s="39" t="s">
        <v>511</v>
      </c>
      <c r="F530" s="47">
        <v>173040478</v>
      </c>
      <c r="G530" s="47">
        <v>0</v>
      </c>
      <c r="H530" s="47">
        <v>0</v>
      </c>
      <c r="I530" s="47">
        <v>173040478</v>
      </c>
    </row>
    <row r="531" spans="1:9" x14ac:dyDescent="0.2">
      <c r="A531" s="39" t="s">
        <v>1150</v>
      </c>
      <c r="B531" s="39" t="s">
        <v>1762</v>
      </c>
      <c r="C531" s="39" t="s">
        <v>1763</v>
      </c>
      <c r="D531" s="226" t="str">
        <f t="shared" si="8"/>
        <v>15010243001</v>
      </c>
      <c r="E531" s="39" t="s">
        <v>512</v>
      </c>
      <c r="F531" s="47">
        <v>0</v>
      </c>
      <c r="G531" s="47">
        <v>23843.96</v>
      </c>
      <c r="H531" s="47">
        <v>164184501</v>
      </c>
      <c r="I531" s="47">
        <v>164184501</v>
      </c>
    </row>
    <row r="532" spans="1:9" x14ac:dyDescent="0.2">
      <c r="A532" s="39" t="s">
        <v>1103</v>
      </c>
      <c r="B532" s="39" t="s">
        <v>1764</v>
      </c>
      <c r="C532" s="39" t="s">
        <v>1765</v>
      </c>
      <c r="D532" s="226" t="str">
        <f t="shared" si="8"/>
        <v>15010245000</v>
      </c>
      <c r="E532" s="39" t="s">
        <v>513</v>
      </c>
      <c r="F532" s="47">
        <v>1800175252</v>
      </c>
      <c r="G532" s="47">
        <v>0</v>
      </c>
      <c r="H532" s="47">
        <v>0</v>
      </c>
      <c r="I532" s="47">
        <v>1800175252</v>
      </c>
    </row>
    <row r="533" spans="1:9" x14ac:dyDescent="0.2">
      <c r="A533" s="39" t="s">
        <v>1103</v>
      </c>
      <c r="B533" s="39" t="s">
        <v>1766</v>
      </c>
      <c r="C533" s="39" t="s">
        <v>1767</v>
      </c>
      <c r="D533" s="226" t="str">
        <f t="shared" si="8"/>
        <v>15010245004</v>
      </c>
      <c r="E533" s="39" t="s">
        <v>514</v>
      </c>
      <c r="F533" s="47">
        <v>1800175252</v>
      </c>
      <c r="G533" s="47">
        <v>0</v>
      </c>
      <c r="H533" s="47">
        <v>0</v>
      </c>
      <c r="I533" s="47">
        <v>1800175252</v>
      </c>
    </row>
    <row r="534" spans="1:9" x14ac:dyDescent="0.2">
      <c r="A534" s="39" t="s">
        <v>1103</v>
      </c>
      <c r="B534" s="39" t="s">
        <v>1768</v>
      </c>
      <c r="C534" s="39" t="s">
        <v>1769</v>
      </c>
      <c r="D534" s="226" t="str">
        <f t="shared" si="8"/>
        <v>15010245004</v>
      </c>
      <c r="E534" s="39" t="s">
        <v>514</v>
      </c>
      <c r="F534" s="47">
        <v>57007990</v>
      </c>
      <c r="G534" s="47">
        <v>0</v>
      </c>
      <c r="H534" s="47">
        <v>0</v>
      </c>
      <c r="I534" s="47">
        <v>57007990</v>
      </c>
    </row>
    <row r="535" spans="1:9" x14ac:dyDescent="0.2">
      <c r="A535" s="39" t="s">
        <v>1103</v>
      </c>
      <c r="B535" s="39" t="s">
        <v>1770</v>
      </c>
      <c r="C535" s="39" t="s">
        <v>1771</v>
      </c>
      <c r="D535" s="226" t="str">
        <f t="shared" si="8"/>
        <v>15010245004</v>
      </c>
      <c r="E535" s="39" t="s">
        <v>515</v>
      </c>
      <c r="F535" s="47">
        <v>1275855320</v>
      </c>
      <c r="G535" s="47">
        <v>0</v>
      </c>
      <c r="H535" s="47">
        <v>0</v>
      </c>
      <c r="I535" s="47">
        <v>1275855320</v>
      </c>
    </row>
    <row r="536" spans="1:9" x14ac:dyDescent="0.2">
      <c r="A536" s="39" t="s">
        <v>1103</v>
      </c>
      <c r="B536" s="39" t="s">
        <v>1772</v>
      </c>
      <c r="C536" s="39" t="s">
        <v>1773</v>
      </c>
      <c r="D536" s="226" t="str">
        <f t="shared" si="8"/>
        <v>15010245004</v>
      </c>
      <c r="E536" s="39" t="s">
        <v>516</v>
      </c>
      <c r="F536" s="47">
        <v>467311942</v>
      </c>
      <c r="G536" s="47">
        <v>0</v>
      </c>
      <c r="H536" s="47">
        <v>0</v>
      </c>
      <c r="I536" s="47">
        <v>467311942</v>
      </c>
    </row>
    <row r="537" spans="1:9" x14ac:dyDescent="0.2">
      <c r="A537" s="39" t="s">
        <v>1103</v>
      </c>
      <c r="B537" s="39" t="s">
        <v>1774</v>
      </c>
      <c r="C537" s="39" t="s">
        <v>1775</v>
      </c>
      <c r="D537" s="226" t="str">
        <f t="shared" si="8"/>
        <v>15010247000</v>
      </c>
      <c r="E537" s="39" t="s">
        <v>517</v>
      </c>
      <c r="F537" s="47">
        <v>1694218873</v>
      </c>
      <c r="G537" s="47">
        <v>0</v>
      </c>
      <c r="H537" s="47">
        <v>0</v>
      </c>
      <c r="I537" s="47">
        <v>1694218873</v>
      </c>
    </row>
    <row r="538" spans="1:9" x14ac:dyDescent="0.2">
      <c r="A538" s="39" t="s">
        <v>1103</v>
      </c>
      <c r="B538" s="39" t="s">
        <v>4795</v>
      </c>
      <c r="C538" s="39" t="s">
        <v>4796</v>
      </c>
      <c r="D538" s="226" t="str">
        <f t="shared" si="8"/>
        <v>15010247002</v>
      </c>
      <c r="E538" s="39" t="s">
        <v>4797</v>
      </c>
      <c r="F538" s="47">
        <v>36942339</v>
      </c>
      <c r="G538" s="47">
        <v>0</v>
      </c>
      <c r="H538" s="47">
        <v>0</v>
      </c>
      <c r="I538" s="47">
        <v>36942339</v>
      </c>
    </row>
    <row r="539" spans="1:9" x14ac:dyDescent="0.2">
      <c r="A539" s="39" t="s">
        <v>1103</v>
      </c>
      <c r="B539" s="39" t="s">
        <v>5358</v>
      </c>
      <c r="C539" s="39" t="s">
        <v>5359</v>
      </c>
      <c r="D539" s="226" t="str">
        <f t="shared" si="8"/>
        <v>15010247002</v>
      </c>
      <c r="E539" s="39" t="s">
        <v>6034</v>
      </c>
      <c r="F539" s="47">
        <v>36942339</v>
      </c>
      <c r="G539" s="47">
        <v>0</v>
      </c>
      <c r="H539" s="47">
        <v>0</v>
      </c>
      <c r="I539" s="47">
        <v>36942339</v>
      </c>
    </row>
    <row r="540" spans="1:9" x14ac:dyDescent="0.2">
      <c r="A540" s="39" t="s">
        <v>1103</v>
      </c>
      <c r="B540" s="39" t="s">
        <v>1776</v>
      </c>
      <c r="C540" s="39" t="s">
        <v>1777</v>
      </c>
      <c r="D540" s="226" t="str">
        <f t="shared" si="8"/>
        <v>15010247003</v>
      </c>
      <c r="E540" s="39" t="s">
        <v>518</v>
      </c>
      <c r="F540" s="47">
        <v>1657276534</v>
      </c>
      <c r="G540" s="47">
        <v>0</v>
      </c>
      <c r="H540" s="47">
        <v>0</v>
      </c>
      <c r="I540" s="47">
        <v>1657276534</v>
      </c>
    </row>
    <row r="541" spans="1:9" x14ac:dyDescent="0.2">
      <c r="A541" s="39" t="s">
        <v>1103</v>
      </c>
      <c r="B541" s="39" t="s">
        <v>5360</v>
      </c>
      <c r="C541" s="39" t="s">
        <v>5361</v>
      </c>
      <c r="D541" s="226" t="str">
        <f t="shared" si="8"/>
        <v>15010247003</v>
      </c>
      <c r="E541" s="39" t="s">
        <v>518</v>
      </c>
      <c r="F541" s="47">
        <v>1657276534</v>
      </c>
      <c r="G541" s="47">
        <v>0</v>
      </c>
      <c r="H541" s="47">
        <v>0</v>
      </c>
      <c r="I541" s="47">
        <v>1657276534</v>
      </c>
    </row>
    <row r="542" spans="1:9" x14ac:dyDescent="0.2">
      <c r="A542" s="39" t="s">
        <v>1103</v>
      </c>
      <c r="B542" s="39" t="s">
        <v>1778</v>
      </c>
      <c r="C542" s="39" t="s">
        <v>1779</v>
      </c>
      <c r="D542" s="226" t="str">
        <f t="shared" si="8"/>
        <v>15010247003</v>
      </c>
      <c r="E542" s="39" t="s">
        <v>519</v>
      </c>
      <c r="F542" s="47">
        <v>668520</v>
      </c>
      <c r="G542" s="47">
        <v>0</v>
      </c>
      <c r="H542" s="47">
        <v>0</v>
      </c>
      <c r="I542" s="47">
        <v>668520</v>
      </c>
    </row>
    <row r="543" spans="1:9" x14ac:dyDescent="0.2">
      <c r="A543" s="39" t="s">
        <v>1103</v>
      </c>
      <c r="B543" s="39" t="s">
        <v>1780</v>
      </c>
      <c r="C543" s="39" t="s">
        <v>1781</v>
      </c>
      <c r="D543" s="226" t="str">
        <f t="shared" si="8"/>
        <v>15010247003</v>
      </c>
      <c r="E543" s="39" t="s">
        <v>520</v>
      </c>
      <c r="F543" s="47">
        <v>1656608014</v>
      </c>
      <c r="G543" s="47">
        <v>0</v>
      </c>
      <c r="H543" s="47">
        <v>0</v>
      </c>
      <c r="I543" s="47">
        <v>1656608014</v>
      </c>
    </row>
    <row r="544" spans="1:9" x14ac:dyDescent="0.2">
      <c r="A544" s="39" t="s">
        <v>1103</v>
      </c>
      <c r="B544" s="39" t="s">
        <v>5362</v>
      </c>
      <c r="C544" s="39" t="s">
        <v>5363</v>
      </c>
      <c r="D544" s="226" t="str">
        <f t="shared" si="8"/>
        <v>15010249000</v>
      </c>
      <c r="E544" s="39" t="s">
        <v>6035</v>
      </c>
      <c r="F544" s="47">
        <v>1604908045</v>
      </c>
      <c r="G544" s="47">
        <v>3823.89</v>
      </c>
      <c r="H544" s="47">
        <v>26330504</v>
      </c>
      <c r="I544" s="47">
        <v>1631238549</v>
      </c>
    </row>
    <row r="545" spans="1:9" x14ac:dyDescent="0.2">
      <c r="A545" s="39" t="s">
        <v>1103</v>
      </c>
      <c r="B545" s="39" t="s">
        <v>5364</v>
      </c>
      <c r="C545" s="39" t="s">
        <v>5365</v>
      </c>
      <c r="D545" s="226" t="str">
        <f t="shared" si="8"/>
        <v>15010249001</v>
      </c>
      <c r="E545" s="39" t="s">
        <v>6035</v>
      </c>
      <c r="F545" s="47">
        <v>1604908045</v>
      </c>
      <c r="G545" s="47">
        <v>3823.89</v>
      </c>
      <c r="H545" s="47">
        <v>26330504</v>
      </c>
      <c r="I545" s="47">
        <v>1631238549</v>
      </c>
    </row>
    <row r="546" spans="1:9" x14ac:dyDescent="0.2">
      <c r="A546" s="39" t="s">
        <v>1150</v>
      </c>
      <c r="B546" s="39" t="s">
        <v>5366</v>
      </c>
      <c r="C546" s="39" t="s">
        <v>5367</v>
      </c>
      <c r="D546" s="226" t="str">
        <f t="shared" si="8"/>
        <v>15010249001</v>
      </c>
      <c r="E546" s="39" t="s">
        <v>6035</v>
      </c>
      <c r="F546" s="47">
        <v>0</v>
      </c>
      <c r="G546" s="47">
        <v>3823.89</v>
      </c>
      <c r="H546" s="47">
        <v>26330504</v>
      </c>
      <c r="I546" s="47">
        <v>26330504</v>
      </c>
    </row>
    <row r="547" spans="1:9" x14ac:dyDescent="0.2">
      <c r="A547" s="39" t="s">
        <v>1103</v>
      </c>
      <c r="B547" s="39" t="s">
        <v>5368</v>
      </c>
      <c r="C547" s="39" t="s">
        <v>5369</v>
      </c>
      <c r="D547" s="226" t="str">
        <f t="shared" si="8"/>
        <v>15010249001</v>
      </c>
      <c r="E547" s="39" t="s">
        <v>6035</v>
      </c>
      <c r="F547" s="47">
        <v>1231620046</v>
      </c>
      <c r="G547" s="47">
        <v>0</v>
      </c>
      <c r="H547" s="47">
        <v>0</v>
      </c>
      <c r="I547" s="47">
        <v>1231620046</v>
      </c>
    </row>
    <row r="548" spans="1:9" x14ac:dyDescent="0.2">
      <c r="A548" s="39" t="s">
        <v>1103</v>
      </c>
      <c r="B548" s="39" t="s">
        <v>5370</v>
      </c>
      <c r="C548" s="39" t="s">
        <v>5371</v>
      </c>
      <c r="D548" s="226" t="str">
        <f t="shared" si="8"/>
        <v>15010249001</v>
      </c>
      <c r="E548" s="39" t="s">
        <v>6036</v>
      </c>
      <c r="F548" s="47">
        <v>373287999</v>
      </c>
      <c r="G548" s="47">
        <v>0</v>
      </c>
      <c r="H548" s="47">
        <v>0</v>
      </c>
      <c r="I548" s="47">
        <v>373287999</v>
      </c>
    </row>
    <row r="549" spans="1:9" x14ac:dyDescent="0.2">
      <c r="A549" s="39" t="s">
        <v>1103</v>
      </c>
      <c r="B549" s="39" t="s">
        <v>5372</v>
      </c>
      <c r="C549" s="39" t="s">
        <v>5373</v>
      </c>
      <c r="D549" s="226" t="str">
        <f t="shared" si="8"/>
        <v>15010251000</v>
      </c>
      <c r="E549" s="39" t="s">
        <v>6037</v>
      </c>
      <c r="F549" s="47">
        <v>107182</v>
      </c>
      <c r="G549" s="47">
        <v>0</v>
      </c>
      <c r="H549" s="47">
        <v>0</v>
      </c>
      <c r="I549" s="47">
        <v>107182</v>
      </c>
    </row>
    <row r="550" spans="1:9" x14ac:dyDescent="0.2">
      <c r="A550" s="39" t="s">
        <v>1103</v>
      </c>
      <c r="B550" s="39" t="s">
        <v>5374</v>
      </c>
      <c r="C550" s="39" t="s">
        <v>5375</v>
      </c>
      <c r="D550" s="226" t="str">
        <f t="shared" si="8"/>
        <v>15010251002</v>
      </c>
      <c r="E550" s="39" t="s">
        <v>6038</v>
      </c>
      <c r="F550" s="47">
        <v>107182</v>
      </c>
      <c r="G550" s="47">
        <v>0</v>
      </c>
      <c r="H550" s="47">
        <v>0</v>
      </c>
      <c r="I550" s="47">
        <v>107182</v>
      </c>
    </row>
    <row r="551" spans="1:9" x14ac:dyDescent="0.2">
      <c r="A551" s="39" t="s">
        <v>1103</v>
      </c>
      <c r="B551" s="39" t="s">
        <v>5376</v>
      </c>
      <c r="C551" s="39" t="s">
        <v>5377</v>
      </c>
      <c r="D551" s="226" t="str">
        <f t="shared" si="8"/>
        <v>15010251002</v>
      </c>
      <c r="E551" s="39" t="s">
        <v>6038</v>
      </c>
      <c r="F551" s="47">
        <v>107182</v>
      </c>
      <c r="G551" s="47">
        <v>0</v>
      </c>
      <c r="H551" s="47">
        <v>0</v>
      </c>
      <c r="I551" s="47">
        <v>107182</v>
      </c>
    </row>
    <row r="552" spans="1:9" x14ac:dyDescent="0.2">
      <c r="A552" s="39" t="s">
        <v>1103</v>
      </c>
      <c r="B552" s="39" t="s">
        <v>1782</v>
      </c>
      <c r="C552" s="39" t="s">
        <v>1783</v>
      </c>
      <c r="D552" s="226" t="str">
        <f t="shared" si="8"/>
        <v>15010253000</v>
      </c>
      <c r="E552" s="39" t="s">
        <v>521</v>
      </c>
      <c r="F552" s="47">
        <v>85241182</v>
      </c>
      <c r="G552" s="47">
        <v>58050.81</v>
      </c>
      <c r="H552" s="47">
        <v>399725687</v>
      </c>
      <c r="I552" s="47">
        <v>484966869</v>
      </c>
    </row>
    <row r="553" spans="1:9" x14ac:dyDescent="0.2">
      <c r="A553" s="39" t="s">
        <v>1103</v>
      </c>
      <c r="B553" s="39" t="s">
        <v>1784</v>
      </c>
      <c r="C553" s="39" t="s">
        <v>1785</v>
      </c>
      <c r="D553" s="226" t="str">
        <f t="shared" si="8"/>
        <v>15010253002</v>
      </c>
      <c r="E553" s="39" t="s">
        <v>225</v>
      </c>
      <c r="F553" s="47">
        <v>85241182</v>
      </c>
      <c r="G553" s="47">
        <v>58050.81</v>
      </c>
      <c r="H553" s="47">
        <v>399725687</v>
      </c>
      <c r="I553" s="47">
        <v>484966869</v>
      </c>
    </row>
    <row r="554" spans="1:9" x14ac:dyDescent="0.2">
      <c r="A554" s="39" t="s">
        <v>1103</v>
      </c>
      <c r="B554" s="39" t="s">
        <v>1786</v>
      </c>
      <c r="C554" s="39" t="s">
        <v>1787</v>
      </c>
      <c r="D554" s="226" t="str">
        <f t="shared" si="8"/>
        <v>15010253002</v>
      </c>
      <c r="E554" s="39" t="s">
        <v>522</v>
      </c>
      <c r="F554" s="47">
        <v>84901182</v>
      </c>
      <c r="G554" s="47">
        <v>0</v>
      </c>
      <c r="H554" s="47">
        <v>0</v>
      </c>
      <c r="I554" s="47">
        <v>84901182</v>
      </c>
    </row>
    <row r="555" spans="1:9" x14ac:dyDescent="0.2">
      <c r="A555" s="39" t="s">
        <v>1103</v>
      </c>
      <c r="B555" s="39" t="s">
        <v>5378</v>
      </c>
      <c r="C555" s="39" t="s">
        <v>5379</v>
      </c>
      <c r="D555" s="226" t="str">
        <f t="shared" si="8"/>
        <v>15010253002</v>
      </c>
      <c r="E555" s="39" t="s">
        <v>6039</v>
      </c>
      <c r="F555" s="47">
        <v>340000</v>
      </c>
      <c r="G555" s="47">
        <v>0</v>
      </c>
      <c r="H555" s="47">
        <v>0</v>
      </c>
      <c r="I555" s="47">
        <v>340000</v>
      </c>
    </row>
    <row r="556" spans="1:9" x14ac:dyDescent="0.2">
      <c r="A556" s="39" t="s">
        <v>1150</v>
      </c>
      <c r="B556" s="39" t="s">
        <v>1788</v>
      </c>
      <c r="C556" s="39" t="s">
        <v>1789</v>
      </c>
      <c r="D556" s="226" t="str">
        <f t="shared" si="8"/>
        <v>15010253002</v>
      </c>
      <c r="E556" s="39" t="s">
        <v>523</v>
      </c>
      <c r="F556" s="47">
        <v>0</v>
      </c>
      <c r="G556" s="47">
        <v>58050.81</v>
      </c>
      <c r="H556" s="47">
        <v>399725687</v>
      </c>
      <c r="I556" s="47">
        <v>399725687</v>
      </c>
    </row>
    <row r="557" spans="1:9" x14ac:dyDescent="0.2">
      <c r="A557" s="39" t="s">
        <v>1103</v>
      </c>
      <c r="B557" s="39" t="s">
        <v>1790</v>
      </c>
      <c r="C557" s="39" t="s">
        <v>1791</v>
      </c>
      <c r="D557" s="226" t="str">
        <f t="shared" si="8"/>
        <v>15010257000</v>
      </c>
      <c r="E557" s="39" t="s">
        <v>42</v>
      </c>
      <c r="F557" s="47">
        <v>124209293838</v>
      </c>
      <c r="G557" s="47">
        <v>577769.55000000005</v>
      </c>
      <c r="H557" s="47">
        <v>3978399793</v>
      </c>
      <c r="I557" s="47">
        <v>128187693631</v>
      </c>
    </row>
    <row r="558" spans="1:9" x14ac:dyDescent="0.2">
      <c r="A558" s="39" t="s">
        <v>1103</v>
      </c>
      <c r="B558" s="39" t="s">
        <v>1792</v>
      </c>
      <c r="C558" s="39" t="s">
        <v>1793</v>
      </c>
      <c r="D558" s="226" t="str">
        <f t="shared" si="8"/>
        <v>15010257002</v>
      </c>
      <c r="E558" s="39" t="s">
        <v>225</v>
      </c>
      <c r="F558" s="47">
        <v>124209155618</v>
      </c>
      <c r="G558" s="47">
        <v>577769.55000000005</v>
      </c>
      <c r="H558" s="47">
        <v>3978399789</v>
      </c>
      <c r="I558" s="47">
        <v>128187555407</v>
      </c>
    </row>
    <row r="559" spans="1:9" x14ac:dyDescent="0.2">
      <c r="A559" s="39" t="s">
        <v>1103</v>
      </c>
      <c r="B559" s="39" t="s">
        <v>5380</v>
      </c>
      <c r="C559" s="39" t="s">
        <v>5381</v>
      </c>
      <c r="D559" s="226" t="str">
        <f t="shared" si="8"/>
        <v>15010257002</v>
      </c>
      <c r="E559" s="39" t="s">
        <v>6040</v>
      </c>
      <c r="F559" s="47">
        <v>110738419021</v>
      </c>
      <c r="G559" s="47">
        <v>0</v>
      </c>
      <c r="H559" s="47">
        <v>0</v>
      </c>
      <c r="I559" s="47">
        <v>110738419021</v>
      </c>
    </row>
    <row r="560" spans="1:9" x14ac:dyDescent="0.2">
      <c r="A560" s="39" t="s">
        <v>1150</v>
      </c>
      <c r="B560" s="39" t="s">
        <v>1794</v>
      </c>
      <c r="C560" s="39" t="s">
        <v>1795</v>
      </c>
      <c r="D560" s="226" t="str">
        <f t="shared" si="8"/>
        <v>15010257002</v>
      </c>
      <c r="E560" s="39" t="s">
        <v>524</v>
      </c>
      <c r="F560" s="47">
        <v>0</v>
      </c>
      <c r="G560" s="47">
        <v>45970.879999999997</v>
      </c>
      <c r="H560" s="47">
        <v>316545823</v>
      </c>
      <c r="I560" s="47">
        <v>316545823</v>
      </c>
    </row>
    <row r="561" spans="1:9" x14ac:dyDescent="0.2">
      <c r="A561" s="39" t="s">
        <v>1103</v>
      </c>
      <c r="B561" s="39" t="s">
        <v>1796</v>
      </c>
      <c r="C561" s="39" t="s">
        <v>1797</v>
      </c>
      <c r="D561" s="226" t="str">
        <f t="shared" si="8"/>
        <v>15010257002</v>
      </c>
      <c r="E561" s="39" t="s">
        <v>524</v>
      </c>
      <c r="F561" s="47">
        <v>450282421</v>
      </c>
      <c r="G561" s="47">
        <v>0</v>
      </c>
      <c r="H561" s="47">
        <v>0</v>
      </c>
      <c r="I561" s="47">
        <v>450282421</v>
      </c>
    </row>
    <row r="562" spans="1:9" x14ac:dyDescent="0.2">
      <c r="A562" s="39" t="s">
        <v>1103</v>
      </c>
      <c r="B562" s="39" t="s">
        <v>5382</v>
      </c>
      <c r="C562" s="39" t="s">
        <v>5383</v>
      </c>
      <c r="D562" s="226" t="str">
        <f t="shared" si="8"/>
        <v>15010257002</v>
      </c>
      <c r="E562" s="39" t="s">
        <v>6041</v>
      </c>
      <c r="F562" s="47">
        <v>578127991</v>
      </c>
      <c r="G562" s="47">
        <v>0</v>
      </c>
      <c r="H562" s="47">
        <v>0</v>
      </c>
      <c r="I562" s="47">
        <v>578127991</v>
      </c>
    </row>
    <row r="563" spans="1:9" x14ac:dyDescent="0.2">
      <c r="A563" s="39" t="s">
        <v>1103</v>
      </c>
      <c r="B563" s="39" t="s">
        <v>1798</v>
      </c>
      <c r="C563" s="39" t="s">
        <v>1799</v>
      </c>
      <c r="D563" s="226" t="str">
        <f t="shared" si="8"/>
        <v>15010257002</v>
      </c>
      <c r="E563" s="39" t="s">
        <v>525</v>
      </c>
      <c r="F563" s="47">
        <v>180244233</v>
      </c>
      <c r="G563" s="47">
        <v>0</v>
      </c>
      <c r="H563" s="47">
        <v>0</v>
      </c>
      <c r="I563" s="47">
        <v>180244233</v>
      </c>
    </row>
    <row r="564" spans="1:9" x14ac:dyDescent="0.2">
      <c r="A564" s="39" t="s">
        <v>1150</v>
      </c>
      <c r="B564" s="39" t="s">
        <v>5384</v>
      </c>
      <c r="C564" s="39" t="s">
        <v>5385</v>
      </c>
      <c r="D564" s="226" t="str">
        <f t="shared" si="8"/>
        <v>15010257002</v>
      </c>
      <c r="E564" s="39" t="s">
        <v>78</v>
      </c>
      <c r="F564" s="47">
        <v>0</v>
      </c>
      <c r="G564" s="47">
        <v>17309.330000000002</v>
      </c>
      <c r="H564" s="47">
        <v>119188412</v>
      </c>
      <c r="I564" s="47">
        <v>119188412</v>
      </c>
    </row>
    <row r="565" spans="1:9" x14ac:dyDescent="0.2">
      <c r="A565" s="39" t="s">
        <v>1103</v>
      </c>
      <c r="B565" s="39" t="s">
        <v>5386</v>
      </c>
      <c r="C565" s="39" t="s">
        <v>5387</v>
      </c>
      <c r="D565" s="226" t="str">
        <f t="shared" si="8"/>
        <v>15010257002</v>
      </c>
      <c r="E565" s="39" t="s">
        <v>78</v>
      </c>
      <c r="F565" s="47">
        <v>12800503</v>
      </c>
      <c r="G565" s="47">
        <v>0</v>
      </c>
      <c r="H565" s="47">
        <v>0</v>
      </c>
      <c r="I565" s="47">
        <v>12800503</v>
      </c>
    </row>
    <row r="566" spans="1:9" x14ac:dyDescent="0.2">
      <c r="A566" s="39" t="s">
        <v>1103</v>
      </c>
      <c r="B566" s="39" t="s">
        <v>5388</v>
      </c>
      <c r="C566" s="39" t="s">
        <v>5389</v>
      </c>
      <c r="D566" s="226" t="str">
        <f t="shared" si="8"/>
        <v>15010257002</v>
      </c>
      <c r="E566" s="39" t="s">
        <v>6042</v>
      </c>
      <c r="F566" s="47">
        <v>41401000</v>
      </c>
      <c r="G566" s="47">
        <v>0</v>
      </c>
      <c r="H566" s="47">
        <v>0</v>
      </c>
      <c r="I566" s="47">
        <v>41401000</v>
      </c>
    </row>
    <row r="567" spans="1:9" x14ac:dyDescent="0.2">
      <c r="A567" s="39" t="s">
        <v>1103</v>
      </c>
      <c r="B567" s="39" t="s">
        <v>1800</v>
      </c>
      <c r="C567" s="39" t="s">
        <v>1801</v>
      </c>
      <c r="D567" s="226" t="str">
        <f t="shared" si="8"/>
        <v>15010257002</v>
      </c>
      <c r="E567" s="39" t="s">
        <v>526</v>
      </c>
      <c r="F567" s="47">
        <v>540840701</v>
      </c>
      <c r="G567" s="47">
        <v>0</v>
      </c>
      <c r="H567" s="47">
        <v>0</v>
      </c>
      <c r="I567" s="47">
        <v>540840701</v>
      </c>
    </row>
    <row r="568" spans="1:9" x14ac:dyDescent="0.2">
      <c r="A568" s="39" t="s">
        <v>1103</v>
      </c>
      <c r="B568" s="39" t="s">
        <v>1802</v>
      </c>
      <c r="C568" s="39" t="s">
        <v>1803</v>
      </c>
      <c r="D568" s="226" t="str">
        <f t="shared" si="8"/>
        <v>15010257002</v>
      </c>
      <c r="E568" s="39" t="s">
        <v>527</v>
      </c>
      <c r="F568" s="47">
        <v>306487435</v>
      </c>
      <c r="G568" s="47">
        <v>0</v>
      </c>
      <c r="H568" s="47">
        <v>0</v>
      </c>
      <c r="I568" s="47">
        <v>306487435</v>
      </c>
    </row>
    <row r="569" spans="1:9" x14ac:dyDescent="0.2">
      <c r="A569" s="39" t="s">
        <v>1150</v>
      </c>
      <c r="B569" s="39" t="s">
        <v>1804</v>
      </c>
      <c r="C569" s="39" t="s">
        <v>1805</v>
      </c>
      <c r="D569" s="226" t="str">
        <f t="shared" si="8"/>
        <v>15010257002</v>
      </c>
      <c r="E569" s="39" t="s">
        <v>528</v>
      </c>
      <c r="F569" s="47">
        <v>0</v>
      </c>
      <c r="G569" s="47">
        <v>100452.21</v>
      </c>
      <c r="H569" s="47">
        <v>691692822</v>
      </c>
      <c r="I569" s="47">
        <v>691692822</v>
      </c>
    </row>
    <row r="570" spans="1:9" x14ac:dyDescent="0.2">
      <c r="A570" s="39" t="s">
        <v>1103</v>
      </c>
      <c r="B570" s="39" t="s">
        <v>1806</v>
      </c>
      <c r="C570" s="39" t="s">
        <v>1807</v>
      </c>
      <c r="D570" s="226" t="str">
        <f t="shared" si="8"/>
        <v>15010257002</v>
      </c>
      <c r="E570" s="39" t="s">
        <v>529</v>
      </c>
      <c r="F570" s="47">
        <v>2151840867</v>
      </c>
      <c r="G570" s="47">
        <v>0</v>
      </c>
      <c r="H570" s="47">
        <v>0</v>
      </c>
      <c r="I570" s="47">
        <v>2151840867</v>
      </c>
    </row>
    <row r="571" spans="1:9" x14ac:dyDescent="0.2">
      <c r="A571" s="39" t="s">
        <v>1150</v>
      </c>
      <c r="B571" s="39" t="s">
        <v>5390</v>
      </c>
      <c r="C571" s="39" t="s">
        <v>5391</v>
      </c>
      <c r="D571" s="226" t="str">
        <f t="shared" si="8"/>
        <v>15010257002</v>
      </c>
      <c r="E571" s="39" t="s">
        <v>6043</v>
      </c>
      <c r="F571" s="47">
        <v>0</v>
      </c>
      <c r="G571" s="47">
        <v>1880.84</v>
      </c>
      <c r="H571" s="47">
        <v>12951069</v>
      </c>
      <c r="I571" s="47">
        <v>12951069</v>
      </c>
    </row>
    <row r="572" spans="1:9" x14ac:dyDescent="0.2">
      <c r="A572" s="39" t="s">
        <v>1103</v>
      </c>
      <c r="B572" s="39" t="s">
        <v>5392</v>
      </c>
      <c r="C572" s="39" t="s">
        <v>5393</v>
      </c>
      <c r="D572" s="226" t="str">
        <f t="shared" si="8"/>
        <v>15010257002</v>
      </c>
      <c r="E572" s="39" t="s">
        <v>6044</v>
      </c>
      <c r="F572" s="47">
        <v>123589847</v>
      </c>
      <c r="G572" s="47">
        <v>0</v>
      </c>
      <c r="H572" s="47">
        <v>0</v>
      </c>
      <c r="I572" s="47">
        <v>123589847</v>
      </c>
    </row>
    <row r="573" spans="1:9" x14ac:dyDescent="0.2">
      <c r="A573" s="39" t="s">
        <v>1150</v>
      </c>
      <c r="B573" s="39" t="s">
        <v>5394</v>
      </c>
      <c r="C573" s="39" t="s">
        <v>5395</v>
      </c>
      <c r="D573" s="226" t="str">
        <f t="shared" si="8"/>
        <v>15010257002</v>
      </c>
      <c r="E573" s="39" t="s">
        <v>6045</v>
      </c>
      <c r="F573" s="47">
        <v>0</v>
      </c>
      <c r="G573" s="47">
        <v>10</v>
      </c>
      <c r="H573" s="47">
        <v>68858</v>
      </c>
      <c r="I573" s="47">
        <v>68858</v>
      </c>
    </row>
    <row r="574" spans="1:9" x14ac:dyDescent="0.2">
      <c r="A574" s="39" t="s">
        <v>1103</v>
      </c>
      <c r="B574" s="39" t="s">
        <v>1808</v>
      </c>
      <c r="C574" s="39" t="s">
        <v>1809</v>
      </c>
      <c r="D574" s="226" t="str">
        <f t="shared" si="8"/>
        <v>15010257002</v>
      </c>
      <c r="E574" s="39" t="s">
        <v>530</v>
      </c>
      <c r="F574" s="47">
        <v>106999762</v>
      </c>
      <c r="G574" s="47">
        <v>0</v>
      </c>
      <c r="H574" s="47">
        <v>0</v>
      </c>
      <c r="I574" s="47">
        <v>106999762</v>
      </c>
    </row>
    <row r="575" spans="1:9" x14ac:dyDescent="0.2">
      <c r="A575" s="39" t="s">
        <v>1103</v>
      </c>
      <c r="B575" s="39" t="s">
        <v>1810</v>
      </c>
      <c r="C575" s="39" t="s">
        <v>1811</v>
      </c>
      <c r="D575" s="226" t="str">
        <f t="shared" si="8"/>
        <v>15010257002</v>
      </c>
      <c r="E575" s="39" t="s">
        <v>531</v>
      </c>
      <c r="F575" s="47">
        <v>9530000</v>
      </c>
      <c r="G575" s="47">
        <v>0</v>
      </c>
      <c r="H575" s="47">
        <v>0</v>
      </c>
      <c r="I575" s="47">
        <v>9530000</v>
      </c>
    </row>
    <row r="576" spans="1:9" x14ac:dyDescent="0.2">
      <c r="A576" s="39" t="s">
        <v>1103</v>
      </c>
      <c r="B576" s="39" t="s">
        <v>5396</v>
      </c>
      <c r="C576" s="39" t="s">
        <v>5397</v>
      </c>
      <c r="D576" s="226" t="str">
        <f t="shared" si="8"/>
        <v>15010257002</v>
      </c>
      <c r="E576" s="39" t="s">
        <v>5968</v>
      </c>
      <c r="F576" s="47">
        <v>89500000</v>
      </c>
      <c r="G576" s="47">
        <v>0</v>
      </c>
      <c r="H576" s="47">
        <v>0</v>
      </c>
      <c r="I576" s="47">
        <v>89500000</v>
      </c>
    </row>
    <row r="577" spans="1:9" x14ac:dyDescent="0.2">
      <c r="A577" s="39" t="s">
        <v>1103</v>
      </c>
      <c r="B577" s="39" t="s">
        <v>5398</v>
      </c>
      <c r="C577" s="39" t="s">
        <v>5399</v>
      </c>
      <c r="D577" s="226" t="str">
        <f t="shared" si="8"/>
        <v>15010257002</v>
      </c>
      <c r="E577" s="39" t="s">
        <v>6046</v>
      </c>
      <c r="F577" s="47">
        <v>9095</v>
      </c>
      <c r="G577" s="47">
        <v>0</v>
      </c>
      <c r="H577" s="47">
        <v>0</v>
      </c>
      <c r="I577" s="47">
        <v>9095</v>
      </c>
    </row>
    <row r="578" spans="1:9" x14ac:dyDescent="0.2">
      <c r="A578" s="39" t="s">
        <v>1103</v>
      </c>
      <c r="B578" s="39" t="s">
        <v>5400</v>
      </c>
      <c r="C578" s="39" t="s">
        <v>5401</v>
      </c>
      <c r="D578" s="226" t="str">
        <f t="shared" si="8"/>
        <v>15010257002</v>
      </c>
      <c r="E578" s="39" t="s">
        <v>6047</v>
      </c>
      <c r="F578" s="47">
        <v>11573060</v>
      </c>
      <c r="G578" s="47">
        <v>0</v>
      </c>
      <c r="H578" s="47">
        <v>0</v>
      </c>
      <c r="I578" s="47">
        <v>11573060</v>
      </c>
    </row>
    <row r="579" spans="1:9" x14ac:dyDescent="0.2">
      <c r="A579" s="39" t="s">
        <v>1103</v>
      </c>
      <c r="B579" s="39" t="s">
        <v>1812</v>
      </c>
      <c r="C579" s="39" t="s">
        <v>1813</v>
      </c>
      <c r="D579" s="226" t="str">
        <f t="shared" ref="D579:D642" si="9">CONCATENATE(MID(C579,1,2),"0",MID(C579,4,5),"0",MID(C579,9,2))</f>
        <v>15010257002</v>
      </c>
      <c r="E579" s="39" t="s">
        <v>532</v>
      </c>
      <c r="F579" s="47">
        <v>19291395</v>
      </c>
      <c r="G579" s="47">
        <v>0</v>
      </c>
      <c r="H579" s="47">
        <v>0</v>
      </c>
      <c r="I579" s="47">
        <v>19291395</v>
      </c>
    </row>
    <row r="580" spans="1:9" x14ac:dyDescent="0.2">
      <c r="A580" s="39" t="s">
        <v>1150</v>
      </c>
      <c r="B580" s="39" t="s">
        <v>1814</v>
      </c>
      <c r="C580" s="39" t="s">
        <v>1815</v>
      </c>
      <c r="D580" s="226" t="str">
        <f t="shared" si="9"/>
        <v>15010257002</v>
      </c>
      <c r="E580" s="39" t="s">
        <v>533</v>
      </c>
      <c r="F580" s="47">
        <v>0</v>
      </c>
      <c r="G580" s="47">
        <v>85499.58</v>
      </c>
      <c r="H580" s="47">
        <v>588732155</v>
      </c>
      <c r="I580" s="47">
        <v>588732155</v>
      </c>
    </row>
    <row r="581" spans="1:9" x14ac:dyDescent="0.2">
      <c r="A581" s="39" t="s">
        <v>1103</v>
      </c>
      <c r="B581" s="39" t="s">
        <v>1816</v>
      </c>
      <c r="C581" s="39" t="s">
        <v>1817</v>
      </c>
      <c r="D581" s="226" t="str">
        <f t="shared" si="9"/>
        <v>15010257002</v>
      </c>
      <c r="E581" s="39" t="s">
        <v>533</v>
      </c>
      <c r="F581" s="47">
        <v>309528655</v>
      </c>
      <c r="G581" s="47">
        <v>0</v>
      </c>
      <c r="H581" s="47">
        <v>0</v>
      </c>
      <c r="I581" s="47">
        <v>309528655</v>
      </c>
    </row>
    <row r="582" spans="1:9" x14ac:dyDescent="0.2">
      <c r="A582" s="39" t="s">
        <v>1103</v>
      </c>
      <c r="B582" s="39" t="s">
        <v>5402</v>
      </c>
      <c r="C582" s="39" t="s">
        <v>5403</v>
      </c>
      <c r="D582" s="226" t="str">
        <f t="shared" si="9"/>
        <v>15010257002</v>
      </c>
      <c r="E582" s="39" t="s">
        <v>6048</v>
      </c>
      <c r="F582" s="47">
        <v>19902039</v>
      </c>
      <c r="G582" s="47">
        <v>0</v>
      </c>
      <c r="H582" s="47">
        <v>0</v>
      </c>
      <c r="I582" s="47">
        <v>19902039</v>
      </c>
    </row>
    <row r="583" spans="1:9" x14ac:dyDescent="0.2">
      <c r="A583" s="39" t="s">
        <v>1150</v>
      </c>
      <c r="B583" s="39" t="s">
        <v>1818</v>
      </c>
      <c r="C583" s="39" t="s">
        <v>1819</v>
      </c>
      <c r="D583" s="226" t="str">
        <f t="shared" si="9"/>
        <v>15010257002</v>
      </c>
      <c r="E583" s="39" t="s">
        <v>534</v>
      </c>
      <c r="F583" s="47">
        <v>0</v>
      </c>
      <c r="G583" s="47">
        <v>13072.87</v>
      </c>
      <c r="H583" s="47">
        <v>90017038</v>
      </c>
      <c r="I583" s="47">
        <v>90017038</v>
      </c>
    </row>
    <row r="584" spans="1:9" x14ac:dyDescent="0.2">
      <c r="A584" s="39" t="s">
        <v>1103</v>
      </c>
      <c r="B584" s="39" t="s">
        <v>1820</v>
      </c>
      <c r="C584" s="39" t="s">
        <v>1821</v>
      </c>
      <c r="D584" s="226" t="str">
        <f t="shared" si="9"/>
        <v>15010257002</v>
      </c>
      <c r="E584" s="39" t="s">
        <v>534</v>
      </c>
      <c r="F584" s="47">
        <v>139908325</v>
      </c>
      <c r="G584" s="47">
        <v>0</v>
      </c>
      <c r="H584" s="47">
        <v>0</v>
      </c>
      <c r="I584" s="47">
        <v>139908325</v>
      </c>
    </row>
    <row r="585" spans="1:9" x14ac:dyDescent="0.2">
      <c r="A585" s="39" t="s">
        <v>1103</v>
      </c>
      <c r="B585" s="39" t="s">
        <v>5404</v>
      </c>
      <c r="C585" s="39" t="s">
        <v>5405</v>
      </c>
      <c r="D585" s="226" t="str">
        <f t="shared" si="9"/>
        <v>15010257002</v>
      </c>
      <c r="E585" s="39" t="s">
        <v>6049</v>
      </c>
      <c r="F585" s="47">
        <v>2746035677</v>
      </c>
      <c r="G585" s="47">
        <v>0</v>
      </c>
      <c r="H585" s="47">
        <v>0</v>
      </c>
      <c r="I585" s="47">
        <v>2746035677</v>
      </c>
    </row>
    <row r="586" spans="1:9" x14ac:dyDescent="0.2">
      <c r="A586" s="39" t="s">
        <v>1150</v>
      </c>
      <c r="B586" s="39" t="s">
        <v>1822</v>
      </c>
      <c r="C586" s="39" t="s">
        <v>1823</v>
      </c>
      <c r="D586" s="226" t="str">
        <f t="shared" si="9"/>
        <v>15010257002</v>
      </c>
      <c r="E586" s="39" t="s">
        <v>535</v>
      </c>
      <c r="F586" s="47">
        <v>0</v>
      </c>
      <c r="G586" s="47">
        <v>26906</v>
      </c>
      <c r="H586" s="47">
        <v>185269066</v>
      </c>
      <c r="I586" s="47">
        <v>185269066</v>
      </c>
    </row>
    <row r="587" spans="1:9" x14ac:dyDescent="0.2">
      <c r="A587" s="39" t="s">
        <v>1103</v>
      </c>
      <c r="B587" s="39" t="s">
        <v>1824</v>
      </c>
      <c r="C587" s="39" t="s">
        <v>1825</v>
      </c>
      <c r="D587" s="226" t="str">
        <f t="shared" si="9"/>
        <v>15010257002</v>
      </c>
      <c r="E587" s="39" t="s">
        <v>535</v>
      </c>
      <c r="F587" s="47">
        <v>164995002</v>
      </c>
      <c r="G587" s="47">
        <v>0</v>
      </c>
      <c r="H587" s="47">
        <v>0</v>
      </c>
      <c r="I587" s="47">
        <v>164995002</v>
      </c>
    </row>
    <row r="588" spans="1:9" x14ac:dyDescent="0.2">
      <c r="A588" s="39" t="s">
        <v>1150</v>
      </c>
      <c r="B588" s="39" t="s">
        <v>1826</v>
      </c>
      <c r="C588" s="39" t="s">
        <v>1827</v>
      </c>
      <c r="D588" s="226" t="str">
        <f t="shared" si="9"/>
        <v>15010257002</v>
      </c>
      <c r="E588" s="39" t="s">
        <v>536</v>
      </c>
      <c r="F588" s="47">
        <v>0</v>
      </c>
      <c r="G588" s="47">
        <v>67500</v>
      </c>
      <c r="H588" s="47">
        <v>464790825</v>
      </c>
      <c r="I588" s="47">
        <v>464790825</v>
      </c>
    </row>
    <row r="589" spans="1:9" x14ac:dyDescent="0.2">
      <c r="A589" s="39" t="s">
        <v>1150</v>
      </c>
      <c r="B589" s="39" t="s">
        <v>1828</v>
      </c>
      <c r="C589" s="39" t="s">
        <v>1829</v>
      </c>
      <c r="D589" s="226" t="str">
        <f t="shared" si="9"/>
        <v>15010257002</v>
      </c>
      <c r="E589" s="39" t="s">
        <v>537</v>
      </c>
      <c r="F589" s="47">
        <v>0</v>
      </c>
      <c r="G589" s="47">
        <v>38714.400000000001</v>
      </c>
      <c r="H589" s="47">
        <v>266579228</v>
      </c>
      <c r="I589" s="47">
        <v>266579228</v>
      </c>
    </row>
    <row r="590" spans="1:9" x14ac:dyDescent="0.2">
      <c r="A590" s="39" t="s">
        <v>1103</v>
      </c>
      <c r="B590" s="39" t="s">
        <v>5406</v>
      </c>
      <c r="C590" s="39" t="s">
        <v>5407</v>
      </c>
      <c r="D590" s="226" t="str">
        <f t="shared" si="9"/>
        <v>15010257002</v>
      </c>
      <c r="E590" s="39" t="s">
        <v>6050</v>
      </c>
      <c r="F590" s="47">
        <v>965813187</v>
      </c>
      <c r="G590" s="47">
        <v>0</v>
      </c>
      <c r="H590" s="47">
        <v>0</v>
      </c>
      <c r="I590" s="47">
        <v>965813187</v>
      </c>
    </row>
    <row r="591" spans="1:9" x14ac:dyDescent="0.2">
      <c r="A591" s="39" t="s">
        <v>1103</v>
      </c>
      <c r="B591" s="39" t="s">
        <v>5408</v>
      </c>
      <c r="C591" s="39" t="s">
        <v>5409</v>
      </c>
      <c r="D591" s="226" t="str">
        <f t="shared" si="9"/>
        <v>15010257002</v>
      </c>
      <c r="E591" s="39" t="s">
        <v>6051</v>
      </c>
      <c r="F591" s="47">
        <v>459157547</v>
      </c>
      <c r="G591" s="47">
        <v>0</v>
      </c>
      <c r="H591" s="47">
        <v>0</v>
      </c>
      <c r="I591" s="47">
        <v>459157547</v>
      </c>
    </row>
    <row r="592" spans="1:9" x14ac:dyDescent="0.2">
      <c r="A592" s="39" t="s">
        <v>1103</v>
      </c>
      <c r="B592" s="39" t="s">
        <v>1830</v>
      </c>
      <c r="C592" s="39" t="s">
        <v>1831</v>
      </c>
      <c r="D592" s="226" t="str">
        <f t="shared" si="9"/>
        <v>15010257002</v>
      </c>
      <c r="E592" s="39" t="s">
        <v>538</v>
      </c>
      <c r="F592" s="47">
        <v>1717503561</v>
      </c>
      <c r="G592" s="47">
        <v>0</v>
      </c>
      <c r="H592" s="47">
        <v>0</v>
      </c>
      <c r="I592" s="47">
        <v>1717503561</v>
      </c>
    </row>
    <row r="593" spans="1:9" x14ac:dyDescent="0.2">
      <c r="A593" s="39" t="s">
        <v>1103</v>
      </c>
      <c r="B593" s="39" t="s">
        <v>5410</v>
      </c>
      <c r="C593" s="39" t="s">
        <v>5411</v>
      </c>
      <c r="D593" s="226" t="str">
        <f t="shared" si="9"/>
        <v>15010257002</v>
      </c>
      <c r="E593" s="39" t="s">
        <v>6052</v>
      </c>
      <c r="F593" s="47">
        <v>271421</v>
      </c>
      <c r="G593" s="47">
        <v>0</v>
      </c>
      <c r="H593" s="47">
        <v>0</v>
      </c>
      <c r="I593" s="47">
        <v>271421</v>
      </c>
    </row>
    <row r="594" spans="1:9" x14ac:dyDescent="0.2">
      <c r="A594" s="39" t="s">
        <v>1150</v>
      </c>
      <c r="B594" s="39" t="s">
        <v>1832</v>
      </c>
      <c r="C594" s="39" t="s">
        <v>1833</v>
      </c>
      <c r="D594" s="226" t="str">
        <f t="shared" si="9"/>
        <v>15010257002</v>
      </c>
      <c r="E594" s="39" t="s">
        <v>539</v>
      </c>
      <c r="F594" s="47">
        <v>0</v>
      </c>
      <c r="G594" s="47">
        <v>23277.79</v>
      </c>
      <c r="H594" s="47">
        <v>160285974</v>
      </c>
      <c r="I594" s="47">
        <v>160285974</v>
      </c>
    </row>
    <row r="595" spans="1:9" x14ac:dyDescent="0.2">
      <c r="A595" s="39" t="s">
        <v>1103</v>
      </c>
      <c r="B595" s="39" t="s">
        <v>5412</v>
      </c>
      <c r="C595" s="39" t="s">
        <v>5413</v>
      </c>
      <c r="D595" s="226" t="str">
        <f t="shared" si="9"/>
        <v>15010257002</v>
      </c>
      <c r="E595" s="39" t="s">
        <v>539</v>
      </c>
      <c r="F595" s="47">
        <v>88821062</v>
      </c>
      <c r="G595" s="47">
        <v>0</v>
      </c>
      <c r="H595" s="47">
        <v>0</v>
      </c>
      <c r="I595" s="47">
        <v>88821062</v>
      </c>
    </row>
    <row r="596" spans="1:9" x14ac:dyDescent="0.2">
      <c r="A596" s="39" t="s">
        <v>1103</v>
      </c>
      <c r="B596" s="39" t="s">
        <v>1834</v>
      </c>
      <c r="C596" s="39" t="s">
        <v>1835</v>
      </c>
      <c r="D596" s="226" t="str">
        <f t="shared" si="9"/>
        <v>15010257002</v>
      </c>
      <c r="E596" s="39" t="s">
        <v>540</v>
      </c>
      <c r="F596" s="47">
        <v>263540578</v>
      </c>
      <c r="G596" s="47">
        <v>0</v>
      </c>
      <c r="H596" s="47">
        <v>0</v>
      </c>
      <c r="I596" s="47">
        <v>263540578</v>
      </c>
    </row>
    <row r="597" spans="1:9" x14ac:dyDescent="0.2">
      <c r="A597" s="39" t="s">
        <v>1150</v>
      </c>
      <c r="B597" s="39" t="s">
        <v>1836</v>
      </c>
      <c r="C597" s="39" t="s">
        <v>1837</v>
      </c>
      <c r="D597" s="226" t="str">
        <f t="shared" si="9"/>
        <v>15010257002</v>
      </c>
      <c r="E597" s="39" t="s">
        <v>541</v>
      </c>
      <c r="F597" s="47">
        <v>0</v>
      </c>
      <c r="G597" s="47">
        <v>39362.300000000003</v>
      </c>
      <c r="H597" s="47">
        <v>271040532</v>
      </c>
      <c r="I597" s="47">
        <v>271040532</v>
      </c>
    </row>
    <row r="598" spans="1:9" x14ac:dyDescent="0.2">
      <c r="A598" s="39" t="s">
        <v>1103</v>
      </c>
      <c r="B598" s="39" t="s">
        <v>1838</v>
      </c>
      <c r="C598" s="39" t="s">
        <v>1839</v>
      </c>
      <c r="D598" s="226" t="str">
        <f t="shared" si="9"/>
        <v>15010257002</v>
      </c>
      <c r="E598" s="39" t="s">
        <v>541</v>
      </c>
      <c r="F598" s="47">
        <v>135792842</v>
      </c>
      <c r="G598" s="47">
        <v>0</v>
      </c>
      <c r="H598" s="47">
        <v>0</v>
      </c>
      <c r="I598" s="47">
        <v>135792842</v>
      </c>
    </row>
    <row r="599" spans="1:9" x14ac:dyDescent="0.2">
      <c r="A599" s="39" t="s">
        <v>1150</v>
      </c>
      <c r="B599" s="39" t="s">
        <v>1840</v>
      </c>
      <c r="C599" s="39" t="s">
        <v>1841</v>
      </c>
      <c r="D599" s="226" t="str">
        <f t="shared" si="9"/>
        <v>15010257002</v>
      </c>
      <c r="E599" s="39" t="s">
        <v>542</v>
      </c>
      <c r="F599" s="47">
        <v>0</v>
      </c>
      <c r="G599" s="47">
        <v>117813.35</v>
      </c>
      <c r="H599" s="47">
        <v>811237987</v>
      </c>
      <c r="I599" s="47">
        <v>811237987</v>
      </c>
    </row>
    <row r="600" spans="1:9" x14ac:dyDescent="0.2">
      <c r="A600" s="39" t="s">
        <v>1103</v>
      </c>
      <c r="B600" s="39" t="s">
        <v>5414</v>
      </c>
      <c r="C600" s="39" t="s">
        <v>5415</v>
      </c>
      <c r="D600" s="226" t="str">
        <f t="shared" si="9"/>
        <v>15010257002</v>
      </c>
      <c r="E600" s="39" t="s">
        <v>6053</v>
      </c>
      <c r="F600" s="47">
        <v>357476280</v>
      </c>
      <c r="G600" s="47">
        <v>0</v>
      </c>
      <c r="H600" s="47">
        <v>0</v>
      </c>
      <c r="I600" s="47">
        <v>357476280</v>
      </c>
    </row>
    <row r="601" spans="1:9" x14ac:dyDescent="0.2">
      <c r="A601" s="39" t="s">
        <v>1103</v>
      </c>
      <c r="B601" s="39" t="s">
        <v>1842</v>
      </c>
      <c r="C601" s="39" t="s">
        <v>1843</v>
      </c>
      <c r="D601" s="226" t="str">
        <f t="shared" si="9"/>
        <v>15010257002</v>
      </c>
      <c r="E601" s="39" t="s">
        <v>543</v>
      </c>
      <c r="F601" s="47">
        <v>1479472111</v>
      </c>
      <c r="G601" s="47">
        <v>0</v>
      </c>
      <c r="H601" s="47">
        <v>0</v>
      </c>
      <c r="I601" s="47">
        <v>1479472111</v>
      </c>
    </row>
    <row r="602" spans="1:9" x14ac:dyDescent="0.2">
      <c r="A602" s="39" t="s">
        <v>1103</v>
      </c>
      <c r="B602" s="39" t="s">
        <v>5416</v>
      </c>
      <c r="C602" s="39" t="s">
        <v>5417</v>
      </c>
      <c r="D602" s="226" t="str">
        <f t="shared" si="9"/>
        <v>15010257003</v>
      </c>
      <c r="E602" s="39" t="s">
        <v>366</v>
      </c>
      <c r="F602" s="47">
        <v>138220</v>
      </c>
      <c r="G602" s="47">
        <v>0</v>
      </c>
      <c r="H602" s="47">
        <v>0</v>
      </c>
      <c r="I602" s="47">
        <v>138220</v>
      </c>
    </row>
    <row r="603" spans="1:9" x14ac:dyDescent="0.2">
      <c r="A603" s="39" t="s">
        <v>1103</v>
      </c>
      <c r="B603" s="39" t="s">
        <v>5418</v>
      </c>
      <c r="C603" s="39" t="s">
        <v>5419</v>
      </c>
      <c r="D603" s="226" t="str">
        <f t="shared" si="9"/>
        <v>15010257003</v>
      </c>
      <c r="E603" s="39" t="s">
        <v>366</v>
      </c>
      <c r="F603" s="47">
        <v>138220</v>
      </c>
      <c r="G603" s="47">
        <v>0</v>
      </c>
      <c r="H603" s="47">
        <v>0</v>
      </c>
      <c r="I603" s="47">
        <v>138220</v>
      </c>
    </row>
    <row r="604" spans="1:9" x14ac:dyDescent="0.2">
      <c r="A604" s="39" t="s">
        <v>1103</v>
      </c>
      <c r="B604" s="39" t="s">
        <v>5420</v>
      </c>
      <c r="C604" s="39" t="s">
        <v>5421</v>
      </c>
      <c r="D604" s="226" t="str">
        <f t="shared" si="9"/>
        <v>15010257004</v>
      </c>
      <c r="E604" s="39" t="s">
        <v>6054</v>
      </c>
      <c r="F604" s="47">
        <v>0</v>
      </c>
      <c r="G604" s="47">
        <v>0</v>
      </c>
      <c r="H604" s="47">
        <v>4</v>
      </c>
      <c r="I604" s="47">
        <v>4</v>
      </c>
    </row>
    <row r="605" spans="1:9" x14ac:dyDescent="0.2">
      <c r="A605" s="39" t="s">
        <v>1150</v>
      </c>
      <c r="B605" s="39" t="s">
        <v>1844</v>
      </c>
      <c r="C605" s="39" t="s">
        <v>1845</v>
      </c>
      <c r="D605" s="226" t="str">
        <f t="shared" si="9"/>
        <v>15010257004</v>
      </c>
      <c r="E605" s="39" t="s">
        <v>544</v>
      </c>
      <c r="F605" s="47">
        <v>0</v>
      </c>
      <c r="G605" s="47">
        <v>422688488.45999998</v>
      </c>
      <c r="H605" s="47">
        <v>2910544166952</v>
      </c>
      <c r="I605" s="47">
        <v>2910544166952</v>
      </c>
    </row>
    <row r="606" spans="1:9" x14ac:dyDescent="0.2">
      <c r="A606" s="39" t="s">
        <v>1103</v>
      </c>
      <c r="B606" s="39" t="s">
        <v>1846</v>
      </c>
      <c r="C606" s="39" t="s">
        <v>1847</v>
      </c>
      <c r="D606" s="226" t="str">
        <f t="shared" si="9"/>
        <v>15010257004</v>
      </c>
      <c r="E606" s="39" t="s">
        <v>544</v>
      </c>
      <c r="F606" s="47">
        <v>1209215059556</v>
      </c>
      <c r="G606" s="47">
        <v>0</v>
      </c>
      <c r="H606" s="47">
        <v>0</v>
      </c>
      <c r="I606" s="47">
        <v>1209215059556</v>
      </c>
    </row>
    <row r="607" spans="1:9" x14ac:dyDescent="0.2">
      <c r="A607" s="39" t="s">
        <v>1150</v>
      </c>
      <c r="B607" s="39" t="s">
        <v>1848</v>
      </c>
      <c r="C607" s="39" t="s">
        <v>1849</v>
      </c>
      <c r="D607" s="226" t="str">
        <f t="shared" si="9"/>
        <v>15010257004</v>
      </c>
      <c r="E607" s="39" t="s">
        <v>6055</v>
      </c>
      <c r="F607" s="47">
        <v>0</v>
      </c>
      <c r="G607" s="47">
        <v>144440291.44</v>
      </c>
      <c r="H607" s="47">
        <v>994585514395</v>
      </c>
      <c r="I607" s="47">
        <v>994585514395</v>
      </c>
    </row>
    <row r="608" spans="1:9" x14ac:dyDescent="0.2">
      <c r="A608" s="39" t="s">
        <v>1103</v>
      </c>
      <c r="B608" s="39" t="s">
        <v>1850</v>
      </c>
      <c r="C608" s="39" t="s">
        <v>1851</v>
      </c>
      <c r="D608" s="226" t="str">
        <f t="shared" si="9"/>
        <v>15010257004</v>
      </c>
      <c r="E608" s="39" t="s">
        <v>6055</v>
      </c>
      <c r="F608" s="47">
        <v>-2152614249467</v>
      </c>
      <c r="G608" s="47">
        <v>0</v>
      </c>
      <c r="H608" s="47">
        <v>0</v>
      </c>
      <c r="I608" s="47">
        <v>-2152614249467</v>
      </c>
    </row>
    <row r="609" spans="1:9" x14ac:dyDescent="0.2">
      <c r="A609" s="39" t="s">
        <v>1150</v>
      </c>
      <c r="B609" s="39" t="s">
        <v>5422</v>
      </c>
      <c r="C609" s="39" t="s">
        <v>5423</v>
      </c>
      <c r="D609" s="226" t="str">
        <f t="shared" si="9"/>
        <v>15010257004</v>
      </c>
      <c r="E609" s="39" t="s">
        <v>6056</v>
      </c>
      <c r="F609" s="47">
        <v>0</v>
      </c>
      <c r="G609" s="47">
        <v>-21202475.5</v>
      </c>
      <c r="H609" s="47">
        <v>-145995793774</v>
      </c>
      <c r="I609" s="47">
        <v>-145995793774</v>
      </c>
    </row>
    <row r="610" spans="1:9" x14ac:dyDescent="0.2">
      <c r="A610" s="39" t="s">
        <v>1103</v>
      </c>
      <c r="B610" s="39" t="s">
        <v>5424</v>
      </c>
      <c r="C610" s="39" t="s">
        <v>5425</v>
      </c>
      <c r="D610" s="226" t="str">
        <f t="shared" si="9"/>
        <v>15010257004</v>
      </c>
      <c r="E610" s="39" t="s">
        <v>6056</v>
      </c>
      <c r="F610" s="47">
        <v>1273358772368</v>
      </c>
      <c r="G610" s="47">
        <v>0</v>
      </c>
      <c r="H610" s="47">
        <v>0</v>
      </c>
      <c r="I610" s="47">
        <v>1273358772368</v>
      </c>
    </row>
    <row r="611" spans="1:9" x14ac:dyDescent="0.2">
      <c r="A611" s="39" t="s">
        <v>1150</v>
      </c>
      <c r="B611" s="39" t="s">
        <v>1852</v>
      </c>
      <c r="C611" s="39" t="s">
        <v>1853</v>
      </c>
      <c r="D611" s="226" t="str">
        <f t="shared" si="9"/>
        <v>15010257004</v>
      </c>
      <c r="E611" s="39" t="s">
        <v>545</v>
      </c>
      <c r="F611" s="47">
        <v>0</v>
      </c>
      <c r="G611" s="47">
        <v>-234304800.88999999</v>
      </c>
      <c r="H611" s="47">
        <v>-1613373654920</v>
      </c>
      <c r="I611" s="47">
        <v>-1613373654920</v>
      </c>
    </row>
    <row r="612" spans="1:9" x14ac:dyDescent="0.2">
      <c r="A612" s="39" t="s">
        <v>1103</v>
      </c>
      <c r="B612" s="39" t="s">
        <v>1854</v>
      </c>
      <c r="C612" s="39" t="s">
        <v>1855</v>
      </c>
      <c r="D612" s="226" t="str">
        <f t="shared" si="9"/>
        <v>15010257004</v>
      </c>
      <c r="E612" s="39" t="s">
        <v>545</v>
      </c>
      <c r="F612" s="47">
        <v>-2499404660873</v>
      </c>
      <c r="G612" s="47">
        <v>0</v>
      </c>
      <c r="H612" s="47">
        <v>0</v>
      </c>
      <c r="I612" s="47">
        <v>-2499404660873</v>
      </c>
    </row>
    <row r="613" spans="1:9" x14ac:dyDescent="0.2">
      <c r="A613" s="39" t="s">
        <v>1150</v>
      </c>
      <c r="B613" s="39" t="s">
        <v>1856</v>
      </c>
      <c r="C613" s="39" t="s">
        <v>1857</v>
      </c>
      <c r="D613" s="226" t="str">
        <f t="shared" si="9"/>
        <v>15010257004</v>
      </c>
      <c r="E613" s="39" t="s">
        <v>546</v>
      </c>
      <c r="F613" s="47">
        <v>0</v>
      </c>
      <c r="G613" s="47">
        <v>-21509914.949999999</v>
      </c>
      <c r="H613" s="47">
        <v>-148112757263</v>
      </c>
      <c r="I613" s="47">
        <v>-148112757263</v>
      </c>
    </row>
    <row r="614" spans="1:9" x14ac:dyDescent="0.2">
      <c r="A614" s="39" t="s">
        <v>1103</v>
      </c>
      <c r="B614" s="39" t="s">
        <v>1858</v>
      </c>
      <c r="C614" s="39" t="s">
        <v>1859</v>
      </c>
      <c r="D614" s="226" t="str">
        <f t="shared" si="9"/>
        <v>15010257004</v>
      </c>
      <c r="E614" s="39" t="s">
        <v>546</v>
      </c>
      <c r="F614" s="47">
        <v>-293297501273</v>
      </c>
      <c r="G614" s="47">
        <v>0</v>
      </c>
      <c r="H614" s="47">
        <v>0</v>
      </c>
      <c r="I614" s="47">
        <v>-293297501273</v>
      </c>
    </row>
    <row r="615" spans="1:9" x14ac:dyDescent="0.2">
      <c r="A615" s="39" t="s">
        <v>1150</v>
      </c>
      <c r="B615" s="39" t="s">
        <v>1860</v>
      </c>
      <c r="C615" s="39" t="s">
        <v>1861</v>
      </c>
      <c r="D615" s="226" t="str">
        <f t="shared" si="9"/>
        <v>15010257004</v>
      </c>
      <c r="E615" s="39" t="s">
        <v>547</v>
      </c>
      <c r="F615" s="47">
        <v>0</v>
      </c>
      <c r="G615" s="47">
        <v>-12931889.01</v>
      </c>
      <c r="H615" s="47">
        <v>-89046272025</v>
      </c>
      <c r="I615" s="47">
        <v>-89046272025</v>
      </c>
    </row>
    <row r="616" spans="1:9" x14ac:dyDescent="0.2">
      <c r="A616" s="39" t="s">
        <v>1103</v>
      </c>
      <c r="B616" s="39" t="s">
        <v>1862</v>
      </c>
      <c r="C616" s="39" t="s">
        <v>1863</v>
      </c>
      <c r="D616" s="226" t="str">
        <f t="shared" si="9"/>
        <v>15010257004</v>
      </c>
      <c r="E616" s="39" t="s">
        <v>547</v>
      </c>
      <c r="F616" s="47">
        <v>-39491208444</v>
      </c>
      <c r="G616" s="47">
        <v>0</v>
      </c>
      <c r="H616" s="47">
        <v>0</v>
      </c>
      <c r="I616" s="47">
        <v>-39491208444</v>
      </c>
    </row>
    <row r="617" spans="1:9" x14ac:dyDescent="0.2">
      <c r="A617" s="39" t="s">
        <v>1150</v>
      </c>
      <c r="B617" s="39" t="s">
        <v>1864</v>
      </c>
      <c r="C617" s="39" t="s">
        <v>1865</v>
      </c>
      <c r="D617" s="226" t="str">
        <f t="shared" si="9"/>
        <v>15010257004</v>
      </c>
      <c r="E617" s="39" t="s">
        <v>548</v>
      </c>
      <c r="F617" s="47">
        <v>0</v>
      </c>
      <c r="G617" s="47">
        <v>-8027935.5099999998</v>
      </c>
      <c r="H617" s="47">
        <v>-55278678055</v>
      </c>
      <c r="I617" s="47">
        <v>-55278678055</v>
      </c>
    </row>
    <row r="618" spans="1:9" x14ac:dyDescent="0.2">
      <c r="A618" s="39" t="s">
        <v>1103</v>
      </c>
      <c r="B618" s="39" t="s">
        <v>1866</v>
      </c>
      <c r="C618" s="39" t="s">
        <v>1867</v>
      </c>
      <c r="D618" s="226" t="str">
        <f t="shared" si="9"/>
        <v>15010257004</v>
      </c>
      <c r="E618" s="39" t="s">
        <v>548</v>
      </c>
      <c r="F618" s="47">
        <v>-251643910444</v>
      </c>
      <c r="G618" s="47">
        <v>0</v>
      </c>
      <c r="H618" s="47">
        <v>0</v>
      </c>
      <c r="I618" s="47">
        <v>-251643910444</v>
      </c>
    </row>
    <row r="619" spans="1:9" x14ac:dyDescent="0.2">
      <c r="A619" s="39" t="s">
        <v>1150</v>
      </c>
      <c r="B619" s="39" t="s">
        <v>1868</v>
      </c>
      <c r="C619" s="39" t="s">
        <v>1869</v>
      </c>
      <c r="D619" s="226" t="str">
        <f t="shared" si="9"/>
        <v>15010257004</v>
      </c>
      <c r="E619" s="39" t="s">
        <v>549</v>
      </c>
      <c r="F619" s="47">
        <v>0</v>
      </c>
      <c r="G619" s="47">
        <v>-5505347.7599999998</v>
      </c>
      <c r="H619" s="47">
        <v>-37908668551</v>
      </c>
      <c r="I619" s="47">
        <v>-37908668551</v>
      </c>
    </row>
    <row r="620" spans="1:9" x14ac:dyDescent="0.2">
      <c r="A620" s="39" t="s">
        <v>1103</v>
      </c>
      <c r="B620" s="39" t="s">
        <v>1870</v>
      </c>
      <c r="C620" s="39" t="s">
        <v>1871</v>
      </c>
      <c r="D620" s="226" t="str">
        <f t="shared" si="9"/>
        <v>15010257004</v>
      </c>
      <c r="E620" s="39" t="s">
        <v>549</v>
      </c>
      <c r="F620" s="47">
        <v>-64268407984</v>
      </c>
      <c r="G620" s="47">
        <v>0</v>
      </c>
      <c r="H620" s="47">
        <v>0</v>
      </c>
      <c r="I620" s="47">
        <v>-64268407984</v>
      </c>
    </row>
    <row r="621" spans="1:9" x14ac:dyDescent="0.2">
      <c r="A621" s="39" t="s">
        <v>1103</v>
      </c>
      <c r="B621" s="39" t="s">
        <v>5426</v>
      </c>
      <c r="C621" s="39" t="s">
        <v>5427</v>
      </c>
      <c r="D621" s="226" t="str">
        <f t="shared" si="9"/>
        <v>15010257004</v>
      </c>
      <c r="E621" s="39" t="s">
        <v>6057</v>
      </c>
      <c r="F621" s="47">
        <v>1912001</v>
      </c>
      <c r="G621" s="47">
        <v>0</v>
      </c>
      <c r="H621" s="47">
        <v>0</v>
      </c>
      <c r="I621" s="47">
        <v>1912001</v>
      </c>
    </row>
    <row r="622" spans="1:9" x14ac:dyDescent="0.2">
      <c r="A622" s="39" t="s">
        <v>1103</v>
      </c>
      <c r="B622" s="39" t="s">
        <v>5428</v>
      </c>
      <c r="C622" s="39" t="s">
        <v>5429</v>
      </c>
      <c r="D622" s="226" t="str">
        <f t="shared" si="9"/>
        <v>15010257004</v>
      </c>
      <c r="E622" s="39" t="s">
        <v>6058</v>
      </c>
      <c r="F622" s="47">
        <v>89618146</v>
      </c>
      <c r="G622" s="47">
        <v>0</v>
      </c>
      <c r="H622" s="47">
        <v>0</v>
      </c>
      <c r="I622" s="47">
        <v>89618146</v>
      </c>
    </row>
    <row r="623" spans="1:9" x14ac:dyDescent="0.2">
      <c r="A623" s="39" t="s">
        <v>1103</v>
      </c>
      <c r="B623" s="39" t="s">
        <v>5430</v>
      </c>
      <c r="C623" s="39" t="s">
        <v>5431</v>
      </c>
      <c r="D623" s="226" t="str">
        <f t="shared" si="9"/>
        <v>15010257004</v>
      </c>
      <c r="E623" s="39" t="s">
        <v>6059</v>
      </c>
      <c r="F623" s="47">
        <v>111697291</v>
      </c>
      <c r="G623" s="47">
        <v>0</v>
      </c>
      <c r="H623" s="47">
        <v>0</v>
      </c>
      <c r="I623" s="47">
        <v>111697291</v>
      </c>
    </row>
    <row r="624" spans="1:9" x14ac:dyDescent="0.2">
      <c r="A624" s="39" t="s">
        <v>1150</v>
      </c>
      <c r="B624" s="39" t="s">
        <v>5432</v>
      </c>
      <c r="C624" s="39" t="s">
        <v>5433</v>
      </c>
      <c r="D624" s="226" t="str">
        <f t="shared" si="9"/>
        <v>15010257004</v>
      </c>
      <c r="E624" s="39" t="s">
        <v>6060</v>
      </c>
      <c r="F624" s="47">
        <v>0</v>
      </c>
      <c r="G624" s="47">
        <v>-25059969.280000001</v>
      </c>
      <c r="H624" s="47">
        <v>-172557685868</v>
      </c>
      <c r="I624" s="47">
        <v>-172557685868</v>
      </c>
    </row>
    <row r="625" spans="1:9" x14ac:dyDescent="0.2">
      <c r="A625" s="39" t="s">
        <v>1103</v>
      </c>
      <c r="B625" s="39" t="s">
        <v>5434</v>
      </c>
      <c r="C625" s="39" t="s">
        <v>5435</v>
      </c>
      <c r="D625" s="226" t="str">
        <f t="shared" si="9"/>
        <v>15010257004</v>
      </c>
      <c r="E625" s="39" t="s">
        <v>6060</v>
      </c>
      <c r="F625" s="47">
        <v>193467567064</v>
      </c>
      <c r="G625" s="47">
        <v>0</v>
      </c>
      <c r="H625" s="47">
        <v>0</v>
      </c>
      <c r="I625" s="47">
        <v>193467567064</v>
      </c>
    </row>
    <row r="626" spans="1:9" x14ac:dyDescent="0.2">
      <c r="A626" s="39" t="s">
        <v>1150</v>
      </c>
      <c r="B626" s="39" t="s">
        <v>1872</v>
      </c>
      <c r="C626" s="39" t="s">
        <v>1873</v>
      </c>
      <c r="D626" s="226" t="str">
        <f t="shared" si="9"/>
        <v>15010257004</v>
      </c>
      <c r="E626" s="39" t="s">
        <v>550</v>
      </c>
      <c r="F626" s="47">
        <v>0</v>
      </c>
      <c r="G626" s="47">
        <v>5270890.99</v>
      </c>
      <c r="H626" s="47">
        <v>36294248471</v>
      </c>
      <c r="I626" s="47">
        <v>36294248471</v>
      </c>
    </row>
    <row r="627" spans="1:9" x14ac:dyDescent="0.2">
      <c r="A627" s="39" t="s">
        <v>1103</v>
      </c>
      <c r="B627" s="39" t="s">
        <v>1874</v>
      </c>
      <c r="C627" s="39" t="s">
        <v>1875</v>
      </c>
      <c r="D627" s="226" t="str">
        <f t="shared" si="9"/>
        <v>15010257004</v>
      </c>
      <c r="E627" s="39" t="s">
        <v>550</v>
      </c>
      <c r="F627" s="47">
        <v>-413002066433</v>
      </c>
      <c r="G627" s="47">
        <v>0</v>
      </c>
      <c r="H627" s="47">
        <v>0</v>
      </c>
      <c r="I627" s="47">
        <v>-413002066433</v>
      </c>
    </row>
    <row r="628" spans="1:9" x14ac:dyDescent="0.2">
      <c r="A628" s="39" t="s">
        <v>1150</v>
      </c>
      <c r="B628" s="39" t="s">
        <v>1876</v>
      </c>
      <c r="C628" s="39" t="s">
        <v>1877</v>
      </c>
      <c r="D628" s="226" t="str">
        <f t="shared" si="9"/>
        <v>15010257004</v>
      </c>
      <c r="E628" s="39" t="s">
        <v>551</v>
      </c>
      <c r="F628" s="47">
        <v>0</v>
      </c>
      <c r="G628" s="47">
        <v>-16285789.6</v>
      </c>
      <c r="H628" s="47">
        <v>-112140527170</v>
      </c>
      <c r="I628" s="47">
        <v>-112140527170</v>
      </c>
    </row>
    <row r="629" spans="1:9" x14ac:dyDescent="0.2">
      <c r="A629" s="39" t="s">
        <v>1103</v>
      </c>
      <c r="B629" s="39" t="s">
        <v>1878</v>
      </c>
      <c r="C629" s="39" t="s">
        <v>1879</v>
      </c>
      <c r="D629" s="226" t="str">
        <f t="shared" si="9"/>
        <v>15010257004</v>
      </c>
      <c r="E629" s="39" t="s">
        <v>551</v>
      </c>
      <c r="F629" s="47">
        <v>-17580948460</v>
      </c>
      <c r="G629" s="47">
        <v>0</v>
      </c>
      <c r="H629" s="47">
        <v>0</v>
      </c>
      <c r="I629" s="47">
        <v>-17580948460</v>
      </c>
    </row>
    <row r="630" spans="1:9" x14ac:dyDescent="0.2">
      <c r="A630" s="39" t="s">
        <v>1150</v>
      </c>
      <c r="B630" s="39" t="s">
        <v>1880</v>
      </c>
      <c r="C630" s="39" t="s">
        <v>1881</v>
      </c>
      <c r="D630" s="226" t="str">
        <f t="shared" si="9"/>
        <v>15010257004</v>
      </c>
      <c r="E630" s="39" t="s">
        <v>552</v>
      </c>
      <c r="F630" s="47">
        <v>0</v>
      </c>
      <c r="G630" s="47">
        <v>-952722.02</v>
      </c>
      <c r="H630" s="47">
        <v>-6560243760</v>
      </c>
      <c r="I630" s="47">
        <v>-6560243760</v>
      </c>
    </row>
    <row r="631" spans="1:9" x14ac:dyDescent="0.2">
      <c r="A631" s="39" t="s">
        <v>1103</v>
      </c>
      <c r="B631" s="39" t="s">
        <v>1882</v>
      </c>
      <c r="C631" s="39" t="s">
        <v>1883</v>
      </c>
      <c r="D631" s="226" t="str">
        <f t="shared" si="9"/>
        <v>15010257004</v>
      </c>
      <c r="E631" s="39" t="s">
        <v>552</v>
      </c>
      <c r="F631" s="47">
        <v>132576349573</v>
      </c>
      <c r="G631" s="47">
        <v>0</v>
      </c>
      <c r="H631" s="47">
        <v>0</v>
      </c>
      <c r="I631" s="47">
        <v>132576349573</v>
      </c>
    </row>
    <row r="632" spans="1:9" x14ac:dyDescent="0.2">
      <c r="A632" s="39" t="s">
        <v>1150</v>
      </c>
      <c r="B632" s="39" t="s">
        <v>1884</v>
      </c>
      <c r="C632" s="39" t="s">
        <v>1885</v>
      </c>
      <c r="D632" s="226" t="str">
        <f t="shared" si="9"/>
        <v>15010257004</v>
      </c>
      <c r="E632" s="39" t="s">
        <v>553</v>
      </c>
      <c r="F632" s="47">
        <v>0</v>
      </c>
      <c r="G632" s="47">
        <v>-5348554.29</v>
      </c>
      <c r="H632" s="47">
        <v>-36829021645</v>
      </c>
      <c r="I632" s="47">
        <v>-36829021645</v>
      </c>
    </row>
    <row r="633" spans="1:9" x14ac:dyDescent="0.2">
      <c r="A633" s="39" t="s">
        <v>1103</v>
      </c>
      <c r="B633" s="39" t="s">
        <v>1886</v>
      </c>
      <c r="C633" s="39" t="s">
        <v>1887</v>
      </c>
      <c r="D633" s="226" t="str">
        <f t="shared" si="9"/>
        <v>15010257004</v>
      </c>
      <c r="E633" s="39" t="s">
        <v>553</v>
      </c>
      <c r="F633" s="47">
        <v>253186656881</v>
      </c>
      <c r="G633" s="47">
        <v>0</v>
      </c>
      <c r="H633" s="47">
        <v>0</v>
      </c>
      <c r="I633" s="47">
        <v>253186656881</v>
      </c>
    </row>
    <row r="634" spans="1:9" x14ac:dyDescent="0.2">
      <c r="A634" s="39" t="s">
        <v>1150</v>
      </c>
      <c r="B634" s="39" t="s">
        <v>1888</v>
      </c>
      <c r="C634" s="39" t="s">
        <v>1889</v>
      </c>
      <c r="D634" s="226" t="str">
        <f t="shared" si="9"/>
        <v>15010257004</v>
      </c>
      <c r="E634" s="39" t="s">
        <v>554</v>
      </c>
      <c r="F634" s="47">
        <v>0</v>
      </c>
      <c r="G634" s="47">
        <v>-19131750.079999998</v>
      </c>
      <c r="H634" s="47">
        <v>-131737213387</v>
      </c>
      <c r="I634" s="47">
        <v>-131737213387</v>
      </c>
    </row>
    <row r="635" spans="1:9" x14ac:dyDescent="0.2">
      <c r="A635" s="39" t="s">
        <v>1103</v>
      </c>
      <c r="B635" s="39" t="s">
        <v>1890</v>
      </c>
      <c r="C635" s="39" t="s">
        <v>1891</v>
      </c>
      <c r="D635" s="226" t="str">
        <f t="shared" si="9"/>
        <v>15010257004</v>
      </c>
      <c r="E635" s="39" t="s">
        <v>554</v>
      </c>
      <c r="F635" s="47">
        <v>155834600580</v>
      </c>
      <c r="G635" s="47">
        <v>0</v>
      </c>
      <c r="H635" s="47">
        <v>0</v>
      </c>
      <c r="I635" s="47">
        <v>155834600580</v>
      </c>
    </row>
    <row r="636" spans="1:9" x14ac:dyDescent="0.2">
      <c r="A636" s="39" t="s">
        <v>1150</v>
      </c>
      <c r="B636" s="39" t="s">
        <v>1892</v>
      </c>
      <c r="C636" s="39" t="s">
        <v>1893</v>
      </c>
      <c r="D636" s="226" t="str">
        <f t="shared" si="9"/>
        <v>15010257004</v>
      </c>
      <c r="E636" s="39" t="s">
        <v>555</v>
      </c>
      <c r="F636" s="47">
        <v>0</v>
      </c>
      <c r="G636" s="47">
        <v>-6074136.6500000004</v>
      </c>
      <c r="H636" s="47">
        <v>-41825229401</v>
      </c>
      <c r="I636" s="47">
        <v>-41825229401</v>
      </c>
    </row>
    <row r="637" spans="1:9" x14ac:dyDescent="0.2">
      <c r="A637" s="39" t="s">
        <v>1103</v>
      </c>
      <c r="B637" s="39" t="s">
        <v>1894</v>
      </c>
      <c r="C637" s="39" t="s">
        <v>1895</v>
      </c>
      <c r="D637" s="226" t="str">
        <f t="shared" si="9"/>
        <v>15010257004</v>
      </c>
      <c r="E637" s="39" t="s">
        <v>555</v>
      </c>
      <c r="F637" s="47">
        <v>200855462975</v>
      </c>
      <c r="G637" s="47">
        <v>0</v>
      </c>
      <c r="H637" s="47">
        <v>0</v>
      </c>
      <c r="I637" s="47">
        <v>200855462975</v>
      </c>
    </row>
    <row r="638" spans="1:9" x14ac:dyDescent="0.2">
      <c r="A638" s="39" t="s">
        <v>1103</v>
      </c>
      <c r="B638" s="39" t="s">
        <v>1896</v>
      </c>
      <c r="C638" s="39" t="s">
        <v>1897</v>
      </c>
      <c r="D638" s="226" t="str">
        <f t="shared" si="9"/>
        <v>15010257004</v>
      </c>
      <c r="E638" s="39" t="s">
        <v>556</v>
      </c>
      <c r="F638" s="47">
        <v>12688836175</v>
      </c>
      <c r="G638" s="47">
        <v>0</v>
      </c>
      <c r="H638" s="47">
        <v>0</v>
      </c>
      <c r="I638" s="47">
        <v>12688836175</v>
      </c>
    </row>
    <row r="639" spans="1:9" x14ac:dyDescent="0.2">
      <c r="A639" s="39" t="s">
        <v>1150</v>
      </c>
      <c r="B639" s="39" t="s">
        <v>1898</v>
      </c>
      <c r="C639" s="39" t="s">
        <v>1899</v>
      </c>
      <c r="D639" s="226" t="str">
        <f t="shared" si="9"/>
        <v>15010257004</v>
      </c>
      <c r="E639" s="39" t="s">
        <v>557</v>
      </c>
      <c r="F639" s="47">
        <v>0</v>
      </c>
      <c r="G639" s="47">
        <v>6521391.5</v>
      </c>
      <c r="H639" s="47">
        <v>44904932378</v>
      </c>
      <c r="I639" s="47">
        <v>44904932378</v>
      </c>
    </row>
    <row r="640" spans="1:9" x14ac:dyDescent="0.2">
      <c r="A640" s="39" t="s">
        <v>1103</v>
      </c>
      <c r="B640" s="39" t="s">
        <v>1900</v>
      </c>
      <c r="C640" s="39" t="s">
        <v>1901</v>
      </c>
      <c r="D640" s="226" t="str">
        <f t="shared" si="9"/>
        <v>15010257004</v>
      </c>
      <c r="E640" s="39" t="s">
        <v>557</v>
      </c>
      <c r="F640" s="47">
        <v>-323649265580</v>
      </c>
      <c r="G640" s="47">
        <v>0</v>
      </c>
      <c r="H640" s="47">
        <v>0</v>
      </c>
      <c r="I640" s="47">
        <v>-323649265580</v>
      </c>
    </row>
    <row r="641" spans="1:9" x14ac:dyDescent="0.2">
      <c r="A641" s="39" t="s">
        <v>1150</v>
      </c>
      <c r="B641" s="39" t="s">
        <v>1902</v>
      </c>
      <c r="C641" s="39" t="s">
        <v>1903</v>
      </c>
      <c r="D641" s="226" t="str">
        <f t="shared" si="9"/>
        <v>15010257004</v>
      </c>
      <c r="E641" s="39" t="s">
        <v>558</v>
      </c>
      <c r="F641" s="47">
        <v>0</v>
      </c>
      <c r="G641" s="47">
        <v>32563992.969999999</v>
      </c>
      <c r="H641" s="47">
        <v>224228817153</v>
      </c>
      <c r="I641" s="47">
        <v>224228817153</v>
      </c>
    </row>
    <row r="642" spans="1:9" x14ac:dyDescent="0.2">
      <c r="A642" s="39" t="s">
        <v>1103</v>
      </c>
      <c r="B642" s="39" t="s">
        <v>1904</v>
      </c>
      <c r="C642" s="39" t="s">
        <v>1905</v>
      </c>
      <c r="D642" s="226" t="str">
        <f t="shared" si="9"/>
        <v>15010257004</v>
      </c>
      <c r="E642" s="39" t="s">
        <v>558</v>
      </c>
      <c r="F642" s="47">
        <v>243120181113</v>
      </c>
      <c r="G642" s="47">
        <v>0</v>
      </c>
      <c r="H642" s="47">
        <v>0</v>
      </c>
      <c r="I642" s="47">
        <v>243120181113</v>
      </c>
    </row>
    <row r="643" spans="1:9" x14ac:dyDescent="0.2">
      <c r="A643" s="39" t="s">
        <v>1150</v>
      </c>
      <c r="B643" s="39" t="s">
        <v>1906</v>
      </c>
      <c r="C643" s="39" t="s">
        <v>1907</v>
      </c>
      <c r="D643" s="226" t="str">
        <f t="shared" ref="D643:D706" si="10">CONCATENATE(MID(C643,1,2),"0",MID(C643,4,5),"0",MID(C643,9,2))</f>
        <v>15010257004</v>
      </c>
      <c r="E643" s="39" t="s">
        <v>559</v>
      </c>
      <c r="F643" s="47">
        <v>0</v>
      </c>
      <c r="G643" s="47">
        <v>-90139312.439999998</v>
      </c>
      <c r="H643" s="47">
        <v>-620680376205</v>
      </c>
      <c r="I643" s="47">
        <v>-620680376205</v>
      </c>
    </row>
    <row r="644" spans="1:9" x14ac:dyDescent="0.2">
      <c r="A644" s="39" t="s">
        <v>1103</v>
      </c>
      <c r="B644" s="39" t="s">
        <v>1908</v>
      </c>
      <c r="C644" s="39" t="s">
        <v>1909</v>
      </c>
      <c r="D644" s="226" t="str">
        <f t="shared" si="10"/>
        <v>15010257004</v>
      </c>
      <c r="E644" s="39" t="s">
        <v>559</v>
      </c>
      <c r="F644" s="47">
        <v>1133476001654</v>
      </c>
      <c r="G644" s="47">
        <v>0</v>
      </c>
      <c r="H644" s="47">
        <v>0</v>
      </c>
      <c r="I644" s="47">
        <v>1133476001654</v>
      </c>
    </row>
    <row r="645" spans="1:9" x14ac:dyDescent="0.2">
      <c r="A645" s="39" t="s">
        <v>1150</v>
      </c>
      <c r="B645" s="39" t="s">
        <v>1910</v>
      </c>
      <c r="C645" s="39" t="s">
        <v>1911</v>
      </c>
      <c r="D645" s="226" t="str">
        <f t="shared" si="10"/>
        <v>15010257004</v>
      </c>
      <c r="E645" s="39" t="s">
        <v>560</v>
      </c>
      <c r="F645" s="47">
        <v>0</v>
      </c>
      <c r="G645" s="47">
        <v>-6275700.5999999996</v>
      </c>
      <c r="H645" s="47">
        <v>-43213156436</v>
      </c>
      <c r="I645" s="47">
        <v>-43213156436</v>
      </c>
    </row>
    <row r="646" spans="1:9" x14ac:dyDescent="0.2">
      <c r="A646" s="39" t="s">
        <v>1103</v>
      </c>
      <c r="B646" s="39" t="s">
        <v>1912</v>
      </c>
      <c r="C646" s="39" t="s">
        <v>1913</v>
      </c>
      <c r="D646" s="226" t="str">
        <f t="shared" si="10"/>
        <v>15010257004</v>
      </c>
      <c r="E646" s="39" t="s">
        <v>560</v>
      </c>
      <c r="F646" s="47">
        <v>-219055535378</v>
      </c>
      <c r="G646" s="47">
        <v>0</v>
      </c>
      <c r="H646" s="47">
        <v>0</v>
      </c>
      <c r="I646" s="47">
        <v>-219055535378</v>
      </c>
    </row>
    <row r="647" spans="1:9" x14ac:dyDescent="0.2">
      <c r="A647" s="39" t="s">
        <v>1150</v>
      </c>
      <c r="B647" s="39" t="s">
        <v>5436</v>
      </c>
      <c r="C647" s="39" t="s">
        <v>5437</v>
      </c>
      <c r="D647" s="226" t="str">
        <f t="shared" si="10"/>
        <v>15010257004</v>
      </c>
      <c r="E647" s="39" t="s">
        <v>561</v>
      </c>
      <c r="F647" s="47">
        <v>0</v>
      </c>
      <c r="G647" s="47">
        <v>-1913513.42</v>
      </c>
      <c r="H647" s="47">
        <v>-13176051571</v>
      </c>
      <c r="I647" s="47">
        <v>-13176051571</v>
      </c>
    </row>
    <row r="648" spans="1:9" x14ac:dyDescent="0.2">
      <c r="A648" s="39" t="s">
        <v>1103</v>
      </c>
      <c r="B648" s="39" t="s">
        <v>1914</v>
      </c>
      <c r="C648" s="39" t="s">
        <v>1915</v>
      </c>
      <c r="D648" s="226" t="str">
        <f t="shared" si="10"/>
        <v>15010257004</v>
      </c>
      <c r="E648" s="39" t="s">
        <v>561</v>
      </c>
      <c r="F648" s="47">
        <v>-163659749291</v>
      </c>
      <c r="G648" s="47">
        <v>0</v>
      </c>
      <c r="H648" s="47">
        <v>0</v>
      </c>
      <c r="I648" s="47">
        <v>-163659749291</v>
      </c>
    </row>
    <row r="649" spans="1:9" x14ac:dyDescent="0.2">
      <c r="A649" s="39" t="s">
        <v>1150</v>
      </c>
      <c r="B649" s="39" t="s">
        <v>1916</v>
      </c>
      <c r="C649" s="39" t="s">
        <v>1917</v>
      </c>
      <c r="D649" s="226" t="str">
        <f t="shared" si="10"/>
        <v>15010257004</v>
      </c>
      <c r="E649" s="39" t="s">
        <v>562</v>
      </c>
      <c r="F649" s="47">
        <v>0</v>
      </c>
      <c r="G649" s="47">
        <v>-27962262.43</v>
      </c>
      <c r="H649" s="47">
        <v>-192542267020</v>
      </c>
      <c r="I649" s="47">
        <v>-192542267020</v>
      </c>
    </row>
    <row r="650" spans="1:9" x14ac:dyDescent="0.2">
      <c r="A650" s="39" t="s">
        <v>1103</v>
      </c>
      <c r="B650" s="39" t="s">
        <v>1918</v>
      </c>
      <c r="C650" s="39" t="s">
        <v>1919</v>
      </c>
      <c r="D650" s="226" t="str">
        <f t="shared" si="10"/>
        <v>15010257004</v>
      </c>
      <c r="E650" s="39" t="s">
        <v>562</v>
      </c>
      <c r="F650" s="47">
        <v>-268039506799</v>
      </c>
      <c r="G650" s="47">
        <v>0</v>
      </c>
      <c r="H650" s="47">
        <v>0</v>
      </c>
      <c r="I650" s="47">
        <v>-268039506799</v>
      </c>
    </row>
    <row r="651" spans="1:9" x14ac:dyDescent="0.2">
      <c r="A651" s="39" t="s">
        <v>1150</v>
      </c>
      <c r="B651" s="39" t="s">
        <v>1920</v>
      </c>
      <c r="C651" s="39" t="s">
        <v>1921</v>
      </c>
      <c r="D651" s="226" t="str">
        <f t="shared" si="10"/>
        <v>15010257004</v>
      </c>
      <c r="E651" s="39" t="s">
        <v>563</v>
      </c>
      <c r="F651" s="47">
        <v>0</v>
      </c>
      <c r="G651" s="47">
        <v>-10523314.220000001</v>
      </c>
      <c r="H651" s="47">
        <v>-72461331827</v>
      </c>
      <c r="I651" s="47">
        <v>-72461331827</v>
      </c>
    </row>
    <row r="652" spans="1:9" x14ac:dyDescent="0.2">
      <c r="A652" s="39" t="s">
        <v>1103</v>
      </c>
      <c r="B652" s="39" t="s">
        <v>1922</v>
      </c>
      <c r="C652" s="39" t="s">
        <v>1923</v>
      </c>
      <c r="D652" s="226" t="str">
        <f t="shared" si="10"/>
        <v>15010257004</v>
      </c>
      <c r="E652" s="39" t="s">
        <v>563</v>
      </c>
      <c r="F652" s="47">
        <v>-170254994012</v>
      </c>
      <c r="G652" s="47">
        <v>0</v>
      </c>
      <c r="H652" s="47">
        <v>0</v>
      </c>
      <c r="I652" s="47">
        <v>-170254994012</v>
      </c>
    </row>
    <row r="653" spans="1:9" x14ac:dyDescent="0.2">
      <c r="A653" s="39" t="s">
        <v>1150</v>
      </c>
      <c r="B653" s="39" t="s">
        <v>1924</v>
      </c>
      <c r="C653" s="39" t="s">
        <v>1925</v>
      </c>
      <c r="D653" s="226" t="str">
        <f t="shared" si="10"/>
        <v>15010257004</v>
      </c>
      <c r="E653" s="39" t="s">
        <v>564</v>
      </c>
      <c r="F653" s="47">
        <v>0</v>
      </c>
      <c r="G653" s="47">
        <v>-1154674.29</v>
      </c>
      <c r="H653" s="47">
        <v>-7950844678</v>
      </c>
      <c r="I653" s="47">
        <v>-7950844678</v>
      </c>
    </row>
    <row r="654" spans="1:9" x14ac:dyDescent="0.2">
      <c r="A654" s="39" t="s">
        <v>1103</v>
      </c>
      <c r="B654" s="39" t="s">
        <v>1926</v>
      </c>
      <c r="C654" s="39" t="s">
        <v>1927</v>
      </c>
      <c r="D654" s="226" t="str">
        <f t="shared" si="10"/>
        <v>15010257004</v>
      </c>
      <c r="E654" s="39" t="s">
        <v>564</v>
      </c>
      <c r="F654" s="47">
        <v>314137756968</v>
      </c>
      <c r="G654" s="47">
        <v>0</v>
      </c>
      <c r="H654" s="47">
        <v>0</v>
      </c>
      <c r="I654" s="47">
        <v>314137756968</v>
      </c>
    </row>
    <row r="655" spans="1:9" x14ac:dyDescent="0.2">
      <c r="A655" s="39" t="s">
        <v>1150</v>
      </c>
      <c r="B655" s="39" t="s">
        <v>1928</v>
      </c>
      <c r="C655" s="39" t="s">
        <v>1929</v>
      </c>
      <c r="D655" s="226" t="str">
        <f t="shared" si="10"/>
        <v>15010257004</v>
      </c>
      <c r="E655" s="39" t="s">
        <v>565</v>
      </c>
      <c r="F655" s="47">
        <v>0</v>
      </c>
      <c r="G655" s="47">
        <v>-339885.4</v>
      </c>
      <c r="H655" s="47">
        <v>-2340379488</v>
      </c>
      <c r="I655" s="47">
        <v>-2340379488</v>
      </c>
    </row>
    <row r="656" spans="1:9" x14ac:dyDescent="0.2">
      <c r="A656" s="39" t="s">
        <v>1103</v>
      </c>
      <c r="B656" s="39" t="s">
        <v>1930</v>
      </c>
      <c r="C656" s="39" t="s">
        <v>1931</v>
      </c>
      <c r="D656" s="226" t="str">
        <f t="shared" si="10"/>
        <v>15010257004</v>
      </c>
      <c r="E656" s="39" t="s">
        <v>565</v>
      </c>
      <c r="F656" s="47">
        <v>-149413097549</v>
      </c>
      <c r="G656" s="47">
        <v>0</v>
      </c>
      <c r="H656" s="47">
        <v>0</v>
      </c>
      <c r="I656" s="47">
        <v>-149413097549</v>
      </c>
    </row>
    <row r="657" spans="1:9" x14ac:dyDescent="0.2">
      <c r="A657" s="39" t="s">
        <v>1150</v>
      </c>
      <c r="B657" s="39" t="s">
        <v>1932</v>
      </c>
      <c r="C657" s="39" t="s">
        <v>1933</v>
      </c>
      <c r="D657" s="226" t="str">
        <f t="shared" si="10"/>
        <v>15010257004</v>
      </c>
      <c r="E657" s="39" t="s">
        <v>566</v>
      </c>
      <c r="F657" s="47">
        <v>0</v>
      </c>
      <c r="G657" s="47">
        <v>12123736.49</v>
      </c>
      <c r="H657" s="47">
        <v>83481503486</v>
      </c>
      <c r="I657" s="47">
        <v>83481503486</v>
      </c>
    </row>
    <row r="658" spans="1:9" x14ac:dyDescent="0.2">
      <c r="A658" s="39" t="s">
        <v>1103</v>
      </c>
      <c r="B658" s="39" t="s">
        <v>1934</v>
      </c>
      <c r="C658" s="39" t="s">
        <v>1935</v>
      </c>
      <c r="D658" s="226" t="str">
        <f t="shared" si="10"/>
        <v>15010257004</v>
      </c>
      <c r="E658" s="39" t="s">
        <v>566</v>
      </c>
      <c r="F658" s="47">
        <v>-182695699775</v>
      </c>
      <c r="G658" s="47">
        <v>0</v>
      </c>
      <c r="H658" s="47">
        <v>0</v>
      </c>
      <c r="I658" s="47">
        <v>-182695699775</v>
      </c>
    </row>
    <row r="659" spans="1:9" x14ac:dyDescent="0.2">
      <c r="A659" s="39" t="s">
        <v>1150</v>
      </c>
      <c r="B659" s="39" t="s">
        <v>1936</v>
      </c>
      <c r="C659" s="39" t="s">
        <v>1937</v>
      </c>
      <c r="D659" s="226" t="str">
        <f t="shared" si="10"/>
        <v>15010257004</v>
      </c>
      <c r="E659" s="39" t="s">
        <v>567</v>
      </c>
      <c r="F659" s="47">
        <v>0</v>
      </c>
      <c r="G659" s="47">
        <v>-6603785.7999999998</v>
      </c>
      <c r="H659" s="47">
        <v>-45472282224</v>
      </c>
      <c r="I659" s="47">
        <v>-45472282224</v>
      </c>
    </row>
    <row r="660" spans="1:9" x14ac:dyDescent="0.2">
      <c r="A660" s="39" t="s">
        <v>1103</v>
      </c>
      <c r="B660" s="39" t="s">
        <v>5438</v>
      </c>
      <c r="C660" s="39" t="s">
        <v>5439</v>
      </c>
      <c r="D660" s="226" t="str">
        <f t="shared" si="10"/>
        <v>15010257004</v>
      </c>
      <c r="E660" s="39" t="s">
        <v>567</v>
      </c>
      <c r="F660" s="47">
        <v>239947352214</v>
      </c>
      <c r="G660" s="47">
        <v>0</v>
      </c>
      <c r="H660" s="47">
        <v>0</v>
      </c>
      <c r="I660" s="47">
        <v>239947352214</v>
      </c>
    </row>
    <row r="661" spans="1:9" x14ac:dyDescent="0.2">
      <c r="A661" s="39" t="s">
        <v>1150</v>
      </c>
      <c r="B661" s="39" t="s">
        <v>1938</v>
      </c>
      <c r="C661" s="39" t="s">
        <v>1939</v>
      </c>
      <c r="D661" s="226" t="str">
        <f t="shared" si="10"/>
        <v>15010257004</v>
      </c>
      <c r="E661" s="39" t="s">
        <v>568</v>
      </c>
      <c r="F661" s="47">
        <v>0</v>
      </c>
      <c r="G661" s="47">
        <v>-20107309.760000002</v>
      </c>
      <c r="H661" s="47">
        <v>-138454712472</v>
      </c>
      <c r="I661" s="47">
        <v>-138454712472</v>
      </c>
    </row>
    <row r="662" spans="1:9" x14ac:dyDescent="0.2">
      <c r="A662" s="39" t="s">
        <v>1103</v>
      </c>
      <c r="B662" s="39" t="s">
        <v>1940</v>
      </c>
      <c r="C662" s="39" t="s">
        <v>1941</v>
      </c>
      <c r="D662" s="226" t="str">
        <f t="shared" si="10"/>
        <v>15010257004</v>
      </c>
      <c r="E662" s="39" t="s">
        <v>568</v>
      </c>
      <c r="F662" s="47">
        <v>306212173200</v>
      </c>
      <c r="G662" s="47">
        <v>0</v>
      </c>
      <c r="H662" s="47">
        <v>0</v>
      </c>
      <c r="I662" s="47">
        <v>306212173200</v>
      </c>
    </row>
    <row r="663" spans="1:9" x14ac:dyDescent="0.2">
      <c r="A663" s="39" t="s">
        <v>1150</v>
      </c>
      <c r="B663" s="39" t="s">
        <v>1942</v>
      </c>
      <c r="C663" s="39" t="s">
        <v>1943</v>
      </c>
      <c r="D663" s="226" t="str">
        <f t="shared" si="10"/>
        <v>15010257004</v>
      </c>
      <c r="E663" s="39" t="s">
        <v>569</v>
      </c>
      <c r="F663" s="47">
        <v>0</v>
      </c>
      <c r="G663" s="47">
        <v>-21412765.489999998</v>
      </c>
      <c r="H663" s="47">
        <v>-147443806483</v>
      </c>
      <c r="I663" s="47">
        <v>-147443806483</v>
      </c>
    </row>
    <row r="664" spans="1:9" x14ac:dyDescent="0.2">
      <c r="A664" s="39" t="s">
        <v>1103</v>
      </c>
      <c r="B664" s="39" t="s">
        <v>1944</v>
      </c>
      <c r="C664" s="39" t="s">
        <v>1945</v>
      </c>
      <c r="D664" s="226" t="str">
        <f t="shared" si="10"/>
        <v>15010257004</v>
      </c>
      <c r="E664" s="39" t="s">
        <v>569</v>
      </c>
      <c r="F664" s="47">
        <v>3784294422</v>
      </c>
      <c r="G664" s="47">
        <v>0</v>
      </c>
      <c r="H664" s="47">
        <v>0</v>
      </c>
      <c r="I664" s="47">
        <v>3784294422</v>
      </c>
    </row>
    <row r="665" spans="1:9" x14ac:dyDescent="0.2">
      <c r="A665" s="39" t="s">
        <v>1150</v>
      </c>
      <c r="B665" s="39" t="s">
        <v>1946</v>
      </c>
      <c r="C665" s="39" t="s">
        <v>1947</v>
      </c>
      <c r="D665" s="226" t="str">
        <f t="shared" si="10"/>
        <v>15010257004</v>
      </c>
      <c r="E665" s="39" t="s">
        <v>6061</v>
      </c>
      <c r="F665" s="47">
        <v>0</v>
      </c>
      <c r="G665" s="47">
        <v>-40325477.57</v>
      </c>
      <c r="H665" s="47">
        <v>-277672770196</v>
      </c>
      <c r="I665" s="47">
        <v>-277672770196</v>
      </c>
    </row>
    <row r="666" spans="1:9" x14ac:dyDescent="0.2">
      <c r="A666" s="39" t="s">
        <v>1103</v>
      </c>
      <c r="B666" s="39" t="s">
        <v>1948</v>
      </c>
      <c r="C666" s="39" t="s">
        <v>1949</v>
      </c>
      <c r="D666" s="226" t="str">
        <f t="shared" si="10"/>
        <v>15010257004</v>
      </c>
      <c r="E666" s="39" t="s">
        <v>6061</v>
      </c>
      <c r="F666" s="47">
        <v>614356522861</v>
      </c>
      <c r="G666" s="47">
        <v>0</v>
      </c>
      <c r="H666" s="47">
        <v>0</v>
      </c>
      <c r="I666" s="47">
        <v>614356522861</v>
      </c>
    </row>
    <row r="667" spans="1:9" x14ac:dyDescent="0.2">
      <c r="A667" s="39" t="s">
        <v>1150</v>
      </c>
      <c r="B667" s="39" t="s">
        <v>1950</v>
      </c>
      <c r="C667" s="39" t="s">
        <v>1951</v>
      </c>
      <c r="D667" s="226" t="str">
        <f t="shared" si="10"/>
        <v>15010257004</v>
      </c>
      <c r="E667" s="39" t="s">
        <v>570</v>
      </c>
      <c r="F667" s="47">
        <v>0</v>
      </c>
      <c r="G667" s="47">
        <v>-3769305.87</v>
      </c>
      <c r="H667" s="47">
        <v>-25954648663</v>
      </c>
      <c r="I667" s="47">
        <v>-25954648663</v>
      </c>
    </row>
    <row r="668" spans="1:9" x14ac:dyDescent="0.2">
      <c r="A668" s="39" t="s">
        <v>1103</v>
      </c>
      <c r="B668" s="39" t="s">
        <v>1952</v>
      </c>
      <c r="C668" s="39" t="s">
        <v>1953</v>
      </c>
      <c r="D668" s="226" t="str">
        <f t="shared" si="10"/>
        <v>15010257004</v>
      </c>
      <c r="E668" s="39" t="s">
        <v>570</v>
      </c>
      <c r="F668" s="47">
        <v>-305205842652</v>
      </c>
      <c r="G668" s="47">
        <v>0</v>
      </c>
      <c r="H668" s="47">
        <v>0</v>
      </c>
      <c r="I668" s="47">
        <v>-305205842652</v>
      </c>
    </row>
    <row r="669" spans="1:9" x14ac:dyDescent="0.2">
      <c r="A669" s="39" t="s">
        <v>1150</v>
      </c>
      <c r="B669" s="39" t="s">
        <v>1954</v>
      </c>
      <c r="C669" s="39" t="s">
        <v>1955</v>
      </c>
      <c r="D669" s="226" t="str">
        <f t="shared" si="10"/>
        <v>15010257004</v>
      </c>
      <c r="E669" s="39" t="s">
        <v>571</v>
      </c>
      <c r="F669" s="47">
        <v>0</v>
      </c>
      <c r="G669" s="47">
        <v>-4570009.05</v>
      </c>
      <c r="H669" s="47">
        <v>-31468122617</v>
      </c>
      <c r="I669" s="47">
        <v>-31468122617</v>
      </c>
    </row>
    <row r="670" spans="1:9" x14ac:dyDescent="0.2">
      <c r="A670" s="39" t="s">
        <v>1103</v>
      </c>
      <c r="B670" s="39" t="s">
        <v>1956</v>
      </c>
      <c r="C670" s="39" t="s">
        <v>1957</v>
      </c>
      <c r="D670" s="226" t="str">
        <f t="shared" si="10"/>
        <v>15010257004</v>
      </c>
      <c r="E670" s="39" t="s">
        <v>571</v>
      </c>
      <c r="F670" s="47">
        <v>177727331879</v>
      </c>
      <c r="G670" s="47">
        <v>0</v>
      </c>
      <c r="H670" s="47">
        <v>0</v>
      </c>
      <c r="I670" s="47">
        <v>177727331879</v>
      </c>
    </row>
    <row r="671" spans="1:9" x14ac:dyDescent="0.2">
      <c r="A671" s="39" t="s">
        <v>1150</v>
      </c>
      <c r="B671" s="39" t="s">
        <v>1958</v>
      </c>
      <c r="C671" s="39" t="s">
        <v>1959</v>
      </c>
      <c r="D671" s="226" t="str">
        <f t="shared" si="10"/>
        <v>15010257004</v>
      </c>
      <c r="E671" s="39" t="s">
        <v>572</v>
      </c>
      <c r="F671" s="47">
        <v>0</v>
      </c>
      <c r="G671" s="47">
        <v>-9609434.0299999993</v>
      </c>
      <c r="H671" s="47">
        <v>-66168544748</v>
      </c>
      <c r="I671" s="47">
        <v>-66168544748</v>
      </c>
    </row>
    <row r="672" spans="1:9" x14ac:dyDescent="0.2">
      <c r="A672" s="39" t="s">
        <v>1103</v>
      </c>
      <c r="B672" s="39" t="s">
        <v>1960</v>
      </c>
      <c r="C672" s="39" t="s">
        <v>1961</v>
      </c>
      <c r="D672" s="226" t="str">
        <f t="shared" si="10"/>
        <v>15010257004</v>
      </c>
      <c r="E672" s="39" t="s">
        <v>572</v>
      </c>
      <c r="F672" s="47">
        <v>-174765921828</v>
      </c>
      <c r="G672" s="47">
        <v>0</v>
      </c>
      <c r="H672" s="47">
        <v>0</v>
      </c>
      <c r="I672" s="47">
        <v>-174765921828</v>
      </c>
    </row>
    <row r="673" spans="1:9" x14ac:dyDescent="0.2">
      <c r="A673" s="39" t="s">
        <v>1150</v>
      </c>
      <c r="B673" s="39" t="s">
        <v>1962</v>
      </c>
      <c r="C673" s="39" t="s">
        <v>1963</v>
      </c>
      <c r="D673" s="226" t="str">
        <f t="shared" si="10"/>
        <v>15010257004</v>
      </c>
      <c r="E673" s="39" t="s">
        <v>573</v>
      </c>
      <c r="F673" s="47">
        <v>0</v>
      </c>
      <c r="G673" s="47">
        <v>-8711774.8300000001</v>
      </c>
      <c r="H673" s="47">
        <v>-59987452006</v>
      </c>
      <c r="I673" s="47">
        <v>-59987452006</v>
      </c>
    </row>
    <row r="674" spans="1:9" x14ac:dyDescent="0.2">
      <c r="A674" s="39" t="s">
        <v>1103</v>
      </c>
      <c r="B674" s="39" t="s">
        <v>1964</v>
      </c>
      <c r="C674" s="39" t="s">
        <v>1965</v>
      </c>
      <c r="D674" s="226" t="str">
        <f t="shared" si="10"/>
        <v>15010257004</v>
      </c>
      <c r="E674" s="39" t="s">
        <v>573</v>
      </c>
      <c r="F674" s="47">
        <v>11171537284</v>
      </c>
      <c r="G674" s="47">
        <v>0</v>
      </c>
      <c r="H674" s="47">
        <v>0</v>
      </c>
      <c r="I674" s="47">
        <v>11171537284</v>
      </c>
    </row>
    <row r="675" spans="1:9" x14ac:dyDescent="0.2">
      <c r="A675" s="39" t="s">
        <v>1150</v>
      </c>
      <c r="B675" s="39" t="s">
        <v>1966</v>
      </c>
      <c r="C675" s="39" t="s">
        <v>1967</v>
      </c>
      <c r="D675" s="226" t="str">
        <f t="shared" si="10"/>
        <v>15010257004</v>
      </c>
      <c r="E675" s="39" t="s">
        <v>574</v>
      </c>
      <c r="F675" s="47">
        <v>0</v>
      </c>
      <c r="G675" s="47">
        <v>-15353897.859999999</v>
      </c>
      <c r="H675" s="47">
        <v>-105723716346</v>
      </c>
      <c r="I675" s="47">
        <v>-105723716346</v>
      </c>
    </row>
    <row r="676" spans="1:9" x14ac:dyDescent="0.2">
      <c r="A676" s="39" t="s">
        <v>1103</v>
      </c>
      <c r="B676" s="39" t="s">
        <v>1968</v>
      </c>
      <c r="C676" s="39" t="s">
        <v>1969</v>
      </c>
      <c r="D676" s="226" t="str">
        <f t="shared" si="10"/>
        <v>15010257004</v>
      </c>
      <c r="E676" s="39" t="s">
        <v>574</v>
      </c>
      <c r="F676" s="47">
        <v>-347836463970</v>
      </c>
      <c r="G676" s="47">
        <v>0</v>
      </c>
      <c r="H676" s="47">
        <v>0</v>
      </c>
      <c r="I676" s="47">
        <v>-347836463970</v>
      </c>
    </row>
    <row r="677" spans="1:9" x14ac:dyDescent="0.2">
      <c r="A677" s="39" t="s">
        <v>1150</v>
      </c>
      <c r="B677" s="39" t="s">
        <v>5440</v>
      </c>
      <c r="C677" s="39" t="s">
        <v>5441</v>
      </c>
      <c r="D677" s="226" t="str">
        <f t="shared" si="10"/>
        <v>15010257004</v>
      </c>
      <c r="E677" s="39" t="s">
        <v>6062</v>
      </c>
      <c r="F677" s="47">
        <v>0</v>
      </c>
      <c r="G677" s="47">
        <v>17023752.27</v>
      </c>
      <c r="H677" s="47">
        <v>117221983143</v>
      </c>
      <c r="I677" s="47">
        <v>117221983143</v>
      </c>
    </row>
    <row r="678" spans="1:9" x14ac:dyDescent="0.2">
      <c r="A678" s="39" t="s">
        <v>1103</v>
      </c>
      <c r="B678" s="39" t="s">
        <v>5442</v>
      </c>
      <c r="C678" s="39" t="s">
        <v>5443</v>
      </c>
      <c r="D678" s="226" t="str">
        <f t="shared" si="10"/>
        <v>15010257004</v>
      </c>
      <c r="E678" s="39" t="s">
        <v>6062</v>
      </c>
      <c r="F678" s="47">
        <v>497419787826</v>
      </c>
      <c r="G678" s="47">
        <v>0</v>
      </c>
      <c r="H678" s="47">
        <v>0</v>
      </c>
      <c r="I678" s="47">
        <v>497419787826</v>
      </c>
    </row>
    <row r="679" spans="1:9" x14ac:dyDescent="0.2">
      <c r="A679" s="39" t="s">
        <v>1150</v>
      </c>
      <c r="B679" s="39" t="s">
        <v>5444</v>
      </c>
      <c r="C679" s="39" t="s">
        <v>5445</v>
      </c>
      <c r="D679" s="226" t="str">
        <f t="shared" si="10"/>
        <v>15010257004</v>
      </c>
      <c r="E679" s="39" t="s">
        <v>6063</v>
      </c>
      <c r="F679" s="47">
        <v>0</v>
      </c>
      <c r="G679" s="47">
        <v>3941344.71</v>
      </c>
      <c r="H679" s="47">
        <v>27139271991</v>
      </c>
      <c r="I679" s="47">
        <v>27139271991</v>
      </c>
    </row>
    <row r="680" spans="1:9" x14ac:dyDescent="0.2">
      <c r="A680" s="39" t="s">
        <v>1103</v>
      </c>
      <c r="B680" s="39" t="s">
        <v>5446</v>
      </c>
      <c r="C680" s="39" t="s">
        <v>5447</v>
      </c>
      <c r="D680" s="226" t="str">
        <f t="shared" si="10"/>
        <v>15010257004</v>
      </c>
      <c r="E680" s="39" t="s">
        <v>6063</v>
      </c>
      <c r="F680" s="47">
        <v>671247803</v>
      </c>
      <c r="G680" s="47">
        <v>0</v>
      </c>
      <c r="H680" s="47">
        <v>0</v>
      </c>
      <c r="I680" s="47">
        <v>671247803</v>
      </c>
    </row>
    <row r="681" spans="1:9" x14ac:dyDescent="0.2">
      <c r="A681" s="39" t="s">
        <v>1150</v>
      </c>
      <c r="B681" s="39" t="s">
        <v>5448</v>
      </c>
      <c r="C681" s="39" t="s">
        <v>5449</v>
      </c>
      <c r="D681" s="226" t="str">
        <f t="shared" si="10"/>
        <v>15010257004</v>
      </c>
      <c r="E681" s="39" t="s">
        <v>6064</v>
      </c>
      <c r="F681" s="47">
        <v>0</v>
      </c>
      <c r="G681" s="47">
        <v>201497.42</v>
      </c>
      <c r="H681" s="47">
        <v>1387468919</v>
      </c>
      <c r="I681" s="47">
        <v>1387468919</v>
      </c>
    </row>
    <row r="682" spans="1:9" x14ac:dyDescent="0.2">
      <c r="A682" s="39" t="s">
        <v>1103</v>
      </c>
      <c r="B682" s="39" t="s">
        <v>5450</v>
      </c>
      <c r="C682" s="39" t="s">
        <v>5451</v>
      </c>
      <c r="D682" s="226" t="str">
        <f t="shared" si="10"/>
        <v>15010257004</v>
      </c>
      <c r="E682" s="39" t="s">
        <v>6064</v>
      </c>
      <c r="F682" s="47">
        <v>-1160946846</v>
      </c>
      <c r="G682" s="47">
        <v>0</v>
      </c>
      <c r="H682" s="47">
        <v>0</v>
      </c>
      <c r="I682" s="47">
        <v>-1160946846</v>
      </c>
    </row>
    <row r="683" spans="1:9" x14ac:dyDescent="0.2">
      <c r="A683" s="39" t="s">
        <v>1150</v>
      </c>
      <c r="B683" s="39" t="s">
        <v>5452</v>
      </c>
      <c r="C683" s="39" t="s">
        <v>5453</v>
      </c>
      <c r="D683" s="226" t="str">
        <f t="shared" si="10"/>
        <v>15010257004</v>
      </c>
      <c r="E683" s="39" t="s">
        <v>6065</v>
      </c>
      <c r="F683" s="47">
        <v>0</v>
      </c>
      <c r="G683" s="47">
        <v>332363.38</v>
      </c>
      <c r="H683" s="47">
        <v>2288584439</v>
      </c>
      <c r="I683" s="47">
        <v>2288584439</v>
      </c>
    </row>
    <row r="684" spans="1:9" x14ac:dyDescent="0.2">
      <c r="A684" s="39" t="s">
        <v>1103</v>
      </c>
      <c r="B684" s="39" t="s">
        <v>5454</v>
      </c>
      <c r="C684" s="39" t="s">
        <v>5455</v>
      </c>
      <c r="D684" s="226" t="str">
        <f t="shared" si="10"/>
        <v>15010257004</v>
      </c>
      <c r="E684" s="39" t="s">
        <v>6065</v>
      </c>
      <c r="F684" s="47">
        <v>1063629300650</v>
      </c>
      <c r="G684" s="47">
        <v>0</v>
      </c>
      <c r="H684" s="47">
        <v>0</v>
      </c>
      <c r="I684" s="47">
        <v>1063629300650</v>
      </c>
    </row>
    <row r="685" spans="1:9" x14ac:dyDescent="0.2">
      <c r="A685" s="39" t="s">
        <v>1150</v>
      </c>
      <c r="B685" s="39" t="s">
        <v>5456</v>
      </c>
      <c r="C685" s="39" t="s">
        <v>5457</v>
      </c>
      <c r="D685" s="226" t="str">
        <f t="shared" si="10"/>
        <v>15010257004</v>
      </c>
      <c r="E685" s="39" t="s">
        <v>6066</v>
      </c>
      <c r="F685" s="47">
        <v>0</v>
      </c>
      <c r="G685" s="47">
        <v>-41.03</v>
      </c>
      <c r="H685" s="47">
        <v>-282524</v>
      </c>
      <c r="I685" s="47">
        <v>-282524</v>
      </c>
    </row>
    <row r="686" spans="1:9" x14ac:dyDescent="0.2">
      <c r="A686" s="39" t="s">
        <v>1103</v>
      </c>
      <c r="B686" s="39" t="s">
        <v>5458</v>
      </c>
      <c r="C686" s="39" t="s">
        <v>5459</v>
      </c>
      <c r="D686" s="226" t="str">
        <f t="shared" si="10"/>
        <v>15010257004</v>
      </c>
      <c r="E686" s="39" t="s">
        <v>6066</v>
      </c>
      <c r="F686" s="47">
        <v>-43426</v>
      </c>
      <c r="G686" s="47">
        <v>0</v>
      </c>
      <c r="H686" s="47">
        <v>0</v>
      </c>
      <c r="I686" s="47">
        <v>-43426</v>
      </c>
    </row>
    <row r="687" spans="1:9" x14ac:dyDescent="0.2">
      <c r="A687" s="39" t="s">
        <v>1103</v>
      </c>
      <c r="B687" s="39" t="s">
        <v>1970</v>
      </c>
      <c r="C687" s="39" t="s">
        <v>1971</v>
      </c>
      <c r="D687" s="226" t="str">
        <f t="shared" si="10"/>
        <v>16000000000</v>
      </c>
      <c r="E687" s="39" t="s">
        <v>575</v>
      </c>
      <c r="F687" s="47">
        <v>31706676474</v>
      </c>
      <c r="G687" s="47">
        <v>2673056.31</v>
      </c>
      <c r="H687" s="47">
        <v>18406104408</v>
      </c>
      <c r="I687" s="47">
        <v>50112780882</v>
      </c>
    </row>
    <row r="688" spans="1:9" x14ac:dyDescent="0.2">
      <c r="A688" s="39" t="s">
        <v>1103</v>
      </c>
      <c r="B688" s="39" t="s">
        <v>1972</v>
      </c>
      <c r="C688" s="39" t="s">
        <v>1973</v>
      </c>
      <c r="D688" s="226" t="str">
        <f t="shared" si="10"/>
        <v>16010000000</v>
      </c>
      <c r="E688" s="39" t="s">
        <v>576</v>
      </c>
      <c r="F688" s="47">
        <v>30849271353</v>
      </c>
      <c r="G688" s="47">
        <v>2014873.57</v>
      </c>
      <c r="H688" s="47">
        <v>13873996280</v>
      </c>
      <c r="I688" s="47">
        <v>44723267633</v>
      </c>
    </row>
    <row r="689" spans="1:9" x14ac:dyDescent="0.2">
      <c r="A689" s="39" t="s">
        <v>1103</v>
      </c>
      <c r="B689" s="39" t="s">
        <v>1974</v>
      </c>
      <c r="C689" s="39" t="s">
        <v>1975</v>
      </c>
      <c r="D689" s="226" t="str">
        <f t="shared" si="10"/>
        <v>16010265000</v>
      </c>
      <c r="E689" s="39" t="s">
        <v>577</v>
      </c>
      <c r="F689" s="47">
        <v>12030200632</v>
      </c>
      <c r="G689" s="47">
        <v>2014873.57</v>
      </c>
      <c r="H689" s="47">
        <v>13873996280</v>
      </c>
      <c r="I689" s="252">
        <v>25904196912</v>
      </c>
    </row>
    <row r="690" spans="1:9" x14ac:dyDescent="0.2">
      <c r="A690" s="39" t="s">
        <v>1103</v>
      </c>
      <c r="B690" s="39" t="s">
        <v>1976</v>
      </c>
      <c r="C690" s="39" t="s">
        <v>1977</v>
      </c>
      <c r="D690" s="226" t="str">
        <f t="shared" si="10"/>
        <v>16010265002</v>
      </c>
      <c r="E690" s="39" t="s">
        <v>225</v>
      </c>
      <c r="F690" s="47">
        <v>10641183965</v>
      </c>
      <c r="G690" s="47">
        <v>1000000</v>
      </c>
      <c r="H690" s="47">
        <v>6885790000</v>
      </c>
      <c r="I690" s="47">
        <v>17526973965</v>
      </c>
    </row>
    <row r="691" spans="1:9" x14ac:dyDescent="0.2">
      <c r="A691" s="39" t="s">
        <v>1150</v>
      </c>
      <c r="B691" s="39" t="s">
        <v>1978</v>
      </c>
      <c r="C691" s="39" t="s">
        <v>1979</v>
      </c>
      <c r="D691" s="226" t="str">
        <f t="shared" si="10"/>
        <v>16010265002</v>
      </c>
      <c r="E691" s="39" t="s">
        <v>578</v>
      </c>
      <c r="F691" s="47">
        <v>0</v>
      </c>
      <c r="G691" s="47">
        <v>1000000</v>
      </c>
      <c r="H691" s="47">
        <v>6885790000</v>
      </c>
      <c r="I691" s="47">
        <v>6885790000</v>
      </c>
    </row>
    <row r="692" spans="1:9" x14ac:dyDescent="0.2">
      <c r="A692" s="39" t="s">
        <v>1103</v>
      </c>
      <c r="B692" s="39" t="s">
        <v>1980</v>
      </c>
      <c r="C692" s="39" t="s">
        <v>1981</v>
      </c>
      <c r="D692" s="226" t="str">
        <f t="shared" si="10"/>
        <v>16010265002</v>
      </c>
      <c r="E692" s="39" t="s">
        <v>578</v>
      </c>
      <c r="F692" s="47">
        <v>9573463596</v>
      </c>
      <c r="G692" s="47">
        <v>0</v>
      </c>
      <c r="H692" s="47">
        <v>0</v>
      </c>
      <c r="I692" s="47">
        <v>9573463596</v>
      </c>
    </row>
    <row r="693" spans="1:9" x14ac:dyDescent="0.2">
      <c r="A693" s="39" t="s">
        <v>1103</v>
      </c>
      <c r="B693" s="39" t="s">
        <v>1982</v>
      </c>
      <c r="C693" s="39" t="s">
        <v>1983</v>
      </c>
      <c r="D693" s="226" t="str">
        <f t="shared" si="10"/>
        <v>16010265002</v>
      </c>
      <c r="E693" s="39" t="s">
        <v>579</v>
      </c>
      <c r="F693" s="47">
        <v>1015073011</v>
      </c>
      <c r="G693" s="47">
        <v>0</v>
      </c>
      <c r="H693" s="47">
        <v>0</v>
      </c>
      <c r="I693" s="47">
        <v>1015073011</v>
      </c>
    </row>
    <row r="694" spans="1:9" x14ac:dyDescent="0.2">
      <c r="A694" s="39" t="s">
        <v>1103</v>
      </c>
      <c r="B694" s="39" t="s">
        <v>1984</v>
      </c>
      <c r="C694" s="39" t="s">
        <v>1985</v>
      </c>
      <c r="D694" s="226" t="str">
        <f t="shared" si="10"/>
        <v>16010265002</v>
      </c>
      <c r="E694" s="39" t="s">
        <v>580</v>
      </c>
      <c r="F694" s="47">
        <v>47315428</v>
      </c>
      <c r="G694" s="47">
        <v>0</v>
      </c>
      <c r="H694" s="47">
        <v>0</v>
      </c>
      <c r="I694" s="47">
        <v>47315428</v>
      </c>
    </row>
    <row r="695" spans="1:9" x14ac:dyDescent="0.2">
      <c r="A695" s="39" t="s">
        <v>1103</v>
      </c>
      <c r="B695" s="39" t="s">
        <v>5460</v>
      </c>
      <c r="C695" s="39" t="s">
        <v>5461</v>
      </c>
      <c r="D695" s="226" t="str">
        <f t="shared" si="10"/>
        <v>16010265002</v>
      </c>
      <c r="E695" s="39" t="s">
        <v>6067</v>
      </c>
      <c r="F695" s="47">
        <v>5331930</v>
      </c>
      <c r="G695" s="47">
        <v>0</v>
      </c>
      <c r="H695" s="47">
        <v>0</v>
      </c>
      <c r="I695" s="47">
        <v>5331930</v>
      </c>
    </row>
    <row r="696" spans="1:9" x14ac:dyDescent="0.2">
      <c r="A696" s="39" t="s">
        <v>1103</v>
      </c>
      <c r="B696" s="39" t="s">
        <v>1986</v>
      </c>
      <c r="C696" s="39" t="s">
        <v>1987</v>
      </c>
      <c r="D696" s="226" t="str">
        <f t="shared" si="10"/>
        <v>16010265008</v>
      </c>
      <c r="E696" s="39" t="s">
        <v>430</v>
      </c>
      <c r="F696" s="47">
        <v>815748991</v>
      </c>
      <c r="G696" s="47">
        <v>1014873.57</v>
      </c>
      <c r="H696" s="47">
        <v>6988206280</v>
      </c>
      <c r="I696" s="47">
        <v>7803955271</v>
      </c>
    </row>
    <row r="697" spans="1:9" x14ac:dyDescent="0.2">
      <c r="A697" s="39" t="s">
        <v>1150</v>
      </c>
      <c r="B697" s="39" t="s">
        <v>5462</v>
      </c>
      <c r="C697" s="39" t="s">
        <v>5463</v>
      </c>
      <c r="D697" s="226" t="str">
        <f t="shared" si="10"/>
        <v>16010265008</v>
      </c>
      <c r="E697" s="39" t="s">
        <v>581</v>
      </c>
      <c r="F697" s="47">
        <v>0</v>
      </c>
      <c r="G697" s="47">
        <v>1014873.57</v>
      </c>
      <c r="H697" s="47">
        <v>6988206280</v>
      </c>
      <c r="I697" s="47">
        <v>6988206280</v>
      </c>
    </row>
    <row r="698" spans="1:9" x14ac:dyDescent="0.2">
      <c r="A698" s="39" t="s">
        <v>1103</v>
      </c>
      <c r="B698" s="39" t="s">
        <v>1988</v>
      </c>
      <c r="C698" s="39" t="s">
        <v>1989</v>
      </c>
      <c r="D698" s="226" t="str">
        <f t="shared" si="10"/>
        <v>16010265008</v>
      </c>
      <c r="E698" s="39" t="s">
        <v>581</v>
      </c>
      <c r="F698" s="47">
        <v>815748991</v>
      </c>
      <c r="G698" s="47">
        <v>0</v>
      </c>
      <c r="H698" s="47">
        <v>0</v>
      </c>
      <c r="I698" s="47">
        <v>815748991</v>
      </c>
    </row>
    <row r="699" spans="1:9" x14ac:dyDescent="0.2">
      <c r="A699" s="39" t="s">
        <v>1103</v>
      </c>
      <c r="B699" s="39" t="s">
        <v>1990</v>
      </c>
      <c r="C699" s="39" t="s">
        <v>1991</v>
      </c>
      <c r="D699" s="226" t="str">
        <f t="shared" si="10"/>
        <v>16010265010</v>
      </c>
      <c r="E699" s="39" t="s">
        <v>582</v>
      </c>
      <c r="F699" s="47">
        <v>573267676</v>
      </c>
      <c r="G699" s="47">
        <v>0</v>
      </c>
      <c r="H699" s="47">
        <v>0</v>
      </c>
      <c r="I699" s="47">
        <v>573267676</v>
      </c>
    </row>
    <row r="700" spans="1:9" x14ac:dyDescent="0.2">
      <c r="A700" s="39" t="s">
        <v>1103</v>
      </c>
      <c r="B700" s="39" t="s">
        <v>1992</v>
      </c>
      <c r="C700" s="39" t="s">
        <v>1993</v>
      </c>
      <c r="D700" s="226" t="str">
        <f t="shared" si="10"/>
        <v>16010265010</v>
      </c>
      <c r="E700" s="39" t="s">
        <v>582</v>
      </c>
      <c r="F700" s="47">
        <v>573267676</v>
      </c>
      <c r="G700" s="47">
        <v>0</v>
      </c>
      <c r="H700" s="47">
        <v>0</v>
      </c>
      <c r="I700" s="47">
        <v>573267676</v>
      </c>
    </row>
    <row r="701" spans="1:9" x14ac:dyDescent="0.2">
      <c r="A701" s="39" t="s">
        <v>1103</v>
      </c>
      <c r="B701" s="39" t="s">
        <v>1994</v>
      </c>
      <c r="C701" s="39" t="s">
        <v>1995</v>
      </c>
      <c r="D701" s="226" t="str">
        <f t="shared" si="10"/>
        <v>16010269000</v>
      </c>
      <c r="E701" s="39" t="s">
        <v>583</v>
      </c>
      <c r="F701" s="47">
        <v>18819070721</v>
      </c>
      <c r="G701" s="47">
        <v>0</v>
      </c>
      <c r="H701" s="47">
        <v>0</v>
      </c>
      <c r="I701" s="252">
        <v>18819070721</v>
      </c>
    </row>
    <row r="702" spans="1:9" x14ac:dyDescent="0.2">
      <c r="A702" s="39" t="s">
        <v>1103</v>
      </c>
      <c r="B702" s="39" t="s">
        <v>1996</v>
      </c>
      <c r="C702" s="39" t="s">
        <v>1997</v>
      </c>
      <c r="D702" s="226" t="str">
        <f t="shared" si="10"/>
        <v>16010269002</v>
      </c>
      <c r="E702" s="39" t="s">
        <v>584</v>
      </c>
      <c r="F702" s="47">
        <v>13616607491</v>
      </c>
      <c r="G702" s="47">
        <v>0</v>
      </c>
      <c r="H702" s="47">
        <v>0</v>
      </c>
      <c r="I702" s="47">
        <v>13616607491</v>
      </c>
    </row>
    <row r="703" spans="1:9" x14ac:dyDescent="0.2">
      <c r="A703" s="39" t="s">
        <v>1103</v>
      </c>
      <c r="B703" s="39" t="s">
        <v>1998</v>
      </c>
      <c r="C703" s="39" t="s">
        <v>1999</v>
      </c>
      <c r="D703" s="226" t="str">
        <f t="shared" si="10"/>
        <v>16010269002</v>
      </c>
      <c r="E703" s="39" t="s">
        <v>585</v>
      </c>
      <c r="F703" s="47">
        <v>11428171265</v>
      </c>
      <c r="G703" s="47">
        <v>0</v>
      </c>
      <c r="H703" s="47">
        <v>0</v>
      </c>
      <c r="I703" s="47">
        <v>11428171265</v>
      </c>
    </row>
    <row r="704" spans="1:9" x14ac:dyDescent="0.2">
      <c r="A704" s="39" t="s">
        <v>1103</v>
      </c>
      <c r="B704" s="39" t="s">
        <v>2000</v>
      </c>
      <c r="C704" s="39" t="s">
        <v>2001</v>
      </c>
      <c r="D704" s="226" t="str">
        <f t="shared" si="10"/>
        <v>16010269002</v>
      </c>
      <c r="E704" s="39" t="s">
        <v>586</v>
      </c>
      <c r="F704" s="47">
        <v>2188436226</v>
      </c>
      <c r="G704" s="47">
        <v>0</v>
      </c>
      <c r="H704" s="47">
        <v>0</v>
      </c>
      <c r="I704" s="47">
        <v>2188436226</v>
      </c>
    </row>
    <row r="705" spans="1:9" x14ac:dyDescent="0.2">
      <c r="A705" s="39" t="s">
        <v>1103</v>
      </c>
      <c r="B705" s="39" t="s">
        <v>2002</v>
      </c>
      <c r="C705" s="39" t="s">
        <v>2003</v>
      </c>
      <c r="D705" s="226" t="str">
        <f t="shared" si="10"/>
        <v>16010269008</v>
      </c>
      <c r="E705" s="39" t="s">
        <v>430</v>
      </c>
      <c r="F705" s="47">
        <v>4526944190</v>
      </c>
      <c r="G705" s="47">
        <v>0</v>
      </c>
      <c r="H705" s="47">
        <v>0</v>
      </c>
      <c r="I705" s="47">
        <v>4526944190</v>
      </c>
    </row>
    <row r="706" spans="1:9" x14ac:dyDescent="0.2">
      <c r="A706" s="39" t="s">
        <v>1103</v>
      </c>
      <c r="B706" s="39" t="s">
        <v>2004</v>
      </c>
      <c r="C706" s="39" t="s">
        <v>2005</v>
      </c>
      <c r="D706" s="226" t="str">
        <f t="shared" si="10"/>
        <v>16010269008</v>
      </c>
      <c r="E706" s="39" t="s">
        <v>587</v>
      </c>
      <c r="F706" s="47">
        <v>4526944190</v>
      </c>
      <c r="G706" s="47">
        <v>0</v>
      </c>
      <c r="H706" s="47">
        <v>0</v>
      </c>
      <c r="I706" s="47">
        <v>4526944190</v>
      </c>
    </row>
    <row r="707" spans="1:9" x14ac:dyDescent="0.2">
      <c r="A707" s="39" t="s">
        <v>1103</v>
      </c>
      <c r="B707" s="39" t="s">
        <v>2006</v>
      </c>
      <c r="C707" s="39" t="s">
        <v>2007</v>
      </c>
      <c r="D707" s="226" t="str">
        <f t="shared" ref="D707:D770" si="11">CONCATENATE(MID(C707,1,2),"0",MID(C707,4,5),"0",MID(C707,9,2))</f>
        <v>16010269010</v>
      </c>
      <c r="E707" s="39" t="s">
        <v>588</v>
      </c>
      <c r="F707" s="47">
        <v>675519040</v>
      </c>
      <c r="G707" s="47">
        <v>0</v>
      </c>
      <c r="H707" s="47">
        <v>0</v>
      </c>
      <c r="I707" s="47">
        <v>675519040</v>
      </c>
    </row>
    <row r="708" spans="1:9" x14ac:dyDescent="0.2">
      <c r="A708" s="39" t="s">
        <v>1103</v>
      </c>
      <c r="B708" s="39" t="s">
        <v>2008</v>
      </c>
      <c r="C708" s="39" t="s">
        <v>2009</v>
      </c>
      <c r="D708" s="226" t="str">
        <f t="shared" si="11"/>
        <v>16010269010</v>
      </c>
      <c r="E708" s="39" t="s">
        <v>588</v>
      </c>
      <c r="F708" s="47">
        <v>675519040</v>
      </c>
      <c r="G708" s="47">
        <v>0</v>
      </c>
      <c r="H708" s="47">
        <v>0</v>
      </c>
      <c r="I708" s="47">
        <v>675519040</v>
      </c>
    </row>
    <row r="709" spans="1:9" x14ac:dyDescent="0.2">
      <c r="A709" s="39" t="s">
        <v>1103</v>
      </c>
      <c r="B709" s="39" t="s">
        <v>2010</v>
      </c>
      <c r="C709" s="39" t="s">
        <v>2011</v>
      </c>
      <c r="D709" s="226" t="str">
        <f t="shared" si="11"/>
        <v>16020000000</v>
      </c>
      <c r="E709" s="39" t="s">
        <v>589</v>
      </c>
      <c r="F709" s="47">
        <v>436337420</v>
      </c>
      <c r="G709" s="47">
        <v>304.14</v>
      </c>
      <c r="H709" s="47">
        <v>2094244</v>
      </c>
      <c r="I709" s="47">
        <v>438431664</v>
      </c>
    </row>
    <row r="710" spans="1:9" x14ac:dyDescent="0.2">
      <c r="A710" s="39" t="s">
        <v>1103</v>
      </c>
      <c r="B710" s="39" t="s">
        <v>2012</v>
      </c>
      <c r="C710" s="39" t="s">
        <v>2013</v>
      </c>
      <c r="D710" s="226" t="str">
        <f t="shared" si="11"/>
        <v>16020273000</v>
      </c>
      <c r="E710" s="39" t="s">
        <v>589</v>
      </c>
      <c r="F710" s="47">
        <v>436337420</v>
      </c>
      <c r="G710" s="47">
        <v>304.14</v>
      </c>
      <c r="H710" s="47">
        <v>2094244</v>
      </c>
      <c r="I710" s="252">
        <v>438431664</v>
      </c>
    </row>
    <row r="711" spans="1:9" x14ac:dyDescent="0.2">
      <c r="A711" s="39" t="s">
        <v>1103</v>
      </c>
      <c r="B711" s="39" t="s">
        <v>2014</v>
      </c>
      <c r="C711" s="39" t="s">
        <v>2015</v>
      </c>
      <c r="D711" s="226" t="str">
        <f t="shared" si="11"/>
        <v>16020273002</v>
      </c>
      <c r="E711" s="39" t="s">
        <v>590</v>
      </c>
      <c r="F711" s="47">
        <v>409440645</v>
      </c>
      <c r="G711" s="47">
        <v>0</v>
      </c>
      <c r="H711" s="47">
        <v>0</v>
      </c>
      <c r="I711" s="47">
        <v>409440645</v>
      </c>
    </row>
    <row r="712" spans="1:9" x14ac:dyDescent="0.2">
      <c r="A712" s="39" t="s">
        <v>1103</v>
      </c>
      <c r="B712" s="39" t="s">
        <v>2016</v>
      </c>
      <c r="C712" s="39" t="s">
        <v>2017</v>
      </c>
      <c r="D712" s="226" t="str">
        <f t="shared" si="11"/>
        <v>16020273002</v>
      </c>
      <c r="E712" s="39" t="s">
        <v>591</v>
      </c>
      <c r="F712" s="47">
        <v>409440645</v>
      </c>
      <c r="G712" s="47">
        <v>0</v>
      </c>
      <c r="H712" s="47">
        <v>0</v>
      </c>
      <c r="I712" s="47">
        <v>409440645</v>
      </c>
    </row>
    <row r="713" spans="1:9" x14ac:dyDescent="0.2">
      <c r="A713" s="39" t="s">
        <v>1103</v>
      </c>
      <c r="B713" s="39" t="s">
        <v>5464</v>
      </c>
      <c r="C713" s="39" t="s">
        <v>5465</v>
      </c>
      <c r="D713" s="226" t="str">
        <f t="shared" si="11"/>
        <v>16020273082</v>
      </c>
      <c r="E713" s="39" t="s">
        <v>40</v>
      </c>
      <c r="F713" s="47">
        <v>157081885</v>
      </c>
      <c r="G713" s="47">
        <v>2609.0100000000002</v>
      </c>
      <c r="H713" s="47">
        <v>17965095</v>
      </c>
      <c r="I713" s="47">
        <v>175046980</v>
      </c>
    </row>
    <row r="714" spans="1:9" x14ac:dyDescent="0.2">
      <c r="A714" s="39" t="s">
        <v>1150</v>
      </c>
      <c r="B714" s="39" t="s">
        <v>5466</v>
      </c>
      <c r="C714" s="39" t="s">
        <v>5467</v>
      </c>
      <c r="D714" s="226" t="str">
        <f t="shared" si="11"/>
        <v>16020273082</v>
      </c>
      <c r="E714" s="39" t="s">
        <v>6068</v>
      </c>
      <c r="F714" s="47">
        <v>0</v>
      </c>
      <c r="G714" s="47">
        <v>2609.0100000000002</v>
      </c>
      <c r="H714" s="47">
        <v>17965095</v>
      </c>
      <c r="I714" s="47">
        <v>17965095</v>
      </c>
    </row>
    <row r="715" spans="1:9" x14ac:dyDescent="0.2">
      <c r="A715" s="39" t="s">
        <v>1103</v>
      </c>
      <c r="B715" s="39" t="s">
        <v>5468</v>
      </c>
      <c r="C715" s="39" t="s">
        <v>5469</v>
      </c>
      <c r="D715" s="226" t="str">
        <f t="shared" si="11"/>
        <v>16020273082</v>
      </c>
      <c r="E715" s="39" t="s">
        <v>6068</v>
      </c>
      <c r="F715" s="47">
        <v>157081885</v>
      </c>
      <c r="G715" s="47">
        <v>0</v>
      </c>
      <c r="H715" s="47">
        <v>0</v>
      </c>
      <c r="I715" s="47">
        <v>157081885</v>
      </c>
    </row>
    <row r="716" spans="1:9" x14ac:dyDescent="0.2">
      <c r="A716" s="39" t="s">
        <v>1103</v>
      </c>
      <c r="B716" s="39" t="s">
        <v>5470</v>
      </c>
      <c r="C716" s="39" t="s">
        <v>5471</v>
      </c>
      <c r="D716" s="226" t="str">
        <f t="shared" si="11"/>
        <v>16020273092</v>
      </c>
      <c r="E716" s="39" t="s">
        <v>6069</v>
      </c>
      <c r="F716" s="47">
        <v>-27327949</v>
      </c>
      <c r="G716" s="47">
        <v>-33.15</v>
      </c>
      <c r="H716" s="47">
        <v>-228264</v>
      </c>
      <c r="I716" s="47">
        <v>-27556213</v>
      </c>
    </row>
    <row r="717" spans="1:9" x14ac:dyDescent="0.2">
      <c r="A717" s="39" t="s">
        <v>1150</v>
      </c>
      <c r="B717" s="39" t="s">
        <v>5472</v>
      </c>
      <c r="C717" s="39" t="s">
        <v>5473</v>
      </c>
      <c r="D717" s="226" t="str">
        <f t="shared" si="11"/>
        <v>16020273092</v>
      </c>
      <c r="E717" s="39" t="s">
        <v>6070</v>
      </c>
      <c r="F717" s="47">
        <v>0</v>
      </c>
      <c r="G717" s="47">
        <v>-33.15</v>
      </c>
      <c r="H717" s="47">
        <v>-228264</v>
      </c>
      <c r="I717" s="47">
        <v>-228264</v>
      </c>
    </row>
    <row r="718" spans="1:9" x14ac:dyDescent="0.2">
      <c r="A718" s="39" t="s">
        <v>1103</v>
      </c>
      <c r="B718" s="39" t="s">
        <v>5474</v>
      </c>
      <c r="C718" s="39" t="s">
        <v>5475</v>
      </c>
      <c r="D718" s="226" t="str">
        <f t="shared" si="11"/>
        <v>16020273092</v>
      </c>
      <c r="E718" s="39" t="s">
        <v>6070</v>
      </c>
      <c r="F718" s="47">
        <v>-27327949</v>
      </c>
      <c r="G718" s="47">
        <v>0</v>
      </c>
      <c r="H718" s="47">
        <v>0</v>
      </c>
      <c r="I718" s="47">
        <v>-27327949</v>
      </c>
    </row>
    <row r="719" spans="1:9" x14ac:dyDescent="0.2">
      <c r="A719" s="39" t="s">
        <v>1103</v>
      </c>
      <c r="B719" s="39" t="s">
        <v>5476</v>
      </c>
      <c r="C719" s="39" t="s">
        <v>5477</v>
      </c>
      <c r="D719" s="226" t="str">
        <f t="shared" si="11"/>
        <v>16020273094</v>
      </c>
      <c r="E719" s="39" t="s">
        <v>6071</v>
      </c>
      <c r="F719" s="47">
        <v>-102857161</v>
      </c>
      <c r="G719" s="47">
        <v>-2271.7199999999998</v>
      </c>
      <c r="H719" s="47">
        <v>-15642587</v>
      </c>
      <c r="I719" s="47">
        <v>-118499748</v>
      </c>
    </row>
    <row r="720" spans="1:9" x14ac:dyDescent="0.2">
      <c r="A720" s="39" t="s">
        <v>1150</v>
      </c>
      <c r="B720" s="39" t="s">
        <v>5478</v>
      </c>
      <c r="C720" s="39" t="s">
        <v>5479</v>
      </c>
      <c r="D720" s="226" t="str">
        <f t="shared" si="11"/>
        <v>16020273094</v>
      </c>
      <c r="E720" s="39" t="s">
        <v>6072</v>
      </c>
      <c r="F720" s="47">
        <v>0</v>
      </c>
      <c r="G720" s="47">
        <v>-2271.7199999999998</v>
      </c>
      <c r="H720" s="47">
        <v>-15642587</v>
      </c>
      <c r="I720" s="47">
        <v>-15642587</v>
      </c>
    </row>
    <row r="721" spans="1:9" x14ac:dyDescent="0.2">
      <c r="A721" s="39" t="s">
        <v>1103</v>
      </c>
      <c r="B721" s="39" t="s">
        <v>5480</v>
      </c>
      <c r="C721" s="39" t="s">
        <v>5481</v>
      </c>
      <c r="D721" s="226" t="str">
        <f t="shared" si="11"/>
        <v>16020273094</v>
      </c>
      <c r="E721" s="39" t="s">
        <v>6072</v>
      </c>
      <c r="F721" s="47">
        <v>-102857161</v>
      </c>
      <c r="G721" s="47">
        <v>0</v>
      </c>
      <c r="H721" s="47">
        <v>0</v>
      </c>
      <c r="I721" s="47">
        <v>-102857161</v>
      </c>
    </row>
    <row r="722" spans="1:9" x14ac:dyDescent="0.2">
      <c r="A722" s="39" t="s">
        <v>1103</v>
      </c>
      <c r="B722" s="39" t="s">
        <v>2018</v>
      </c>
      <c r="C722" s="39" t="s">
        <v>2019</v>
      </c>
      <c r="D722" s="226" t="str">
        <f t="shared" si="11"/>
        <v>16030000000</v>
      </c>
      <c r="E722" s="39" t="s">
        <v>592</v>
      </c>
      <c r="F722" s="47">
        <v>37677834128</v>
      </c>
      <c r="G722" s="47">
        <v>2632560.4500000002</v>
      </c>
      <c r="H722" s="47">
        <v>18127258420</v>
      </c>
      <c r="I722" s="47">
        <v>55024327338</v>
      </c>
    </row>
    <row r="723" spans="1:9" x14ac:dyDescent="0.2">
      <c r="A723" s="39" t="s">
        <v>1103</v>
      </c>
      <c r="B723" s="39" t="s">
        <v>2020</v>
      </c>
      <c r="C723" s="39" t="s">
        <v>2021</v>
      </c>
      <c r="D723" s="226" t="str">
        <f t="shared" si="11"/>
        <v>16030275000</v>
      </c>
      <c r="E723" s="39" t="s">
        <v>593</v>
      </c>
      <c r="F723" s="47">
        <v>36897068918</v>
      </c>
      <c r="G723" s="47">
        <v>2632560.4500000002</v>
      </c>
      <c r="H723" s="47">
        <v>18127258420</v>
      </c>
      <c r="I723" s="252">
        <v>55024327338</v>
      </c>
    </row>
    <row r="724" spans="1:9" x14ac:dyDescent="0.2">
      <c r="A724" s="39" t="s">
        <v>1103</v>
      </c>
      <c r="B724" s="39" t="s">
        <v>2022</v>
      </c>
      <c r="C724" s="39" t="s">
        <v>2023</v>
      </c>
      <c r="D724" s="226" t="str">
        <f t="shared" si="11"/>
        <v>16030275002</v>
      </c>
      <c r="E724" s="39" t="s">
        <v>225</v>
      </c>
      <c r="F724" s="47">
        <v>33628325300</v>
      </c>
      <c r="G724" s="47">
        <v>2405398</v>
      </c>
      <c r="H724" s="47">
        <v>16563065494</v>
      </c>
      <c r="I724" s="47">
        <v>50191390794</v>
      </c>
    </row>
    <row r="725" spans="1:9" x14ac:dyDescent="0.2">
      <c r="A725" s="39" t="s">
        <v>1150</v>
      </c>
      <c r="B725" s="39" t="s">
        <v>2024</v>
      </c>
      <c r="C725" s="39" t="s">
        <v>2025</v>
      </c>
      <c r="D725" s="226" t="str">
        <f t="shared" si="11"/>
        <v>16030275002</v>
      </c>
      <c r="E725" s="39" t="s">
        <v>594</v>
      </c>
      <c r="F725" s="47">
        <v>0</v>
      </c>
      <c r="G725" s="47">
        <v>2405398</v>
      </c>
      <c r="H725" s="47">
        <v>16563065494</v>
      </c>
      <c r="I725" s="47">
        <v>16563065494</v>
      </c>
    </row>
    <row r="726" spans="1:9" x14ac:dyDescent="0.2">
      <c r="A726" s="39" t="s">
        <v>1103</v>
      </c>
      <c r="B726" s="39" t="s">
        <v>2026</v>
      </c>
      <c r="C726" s="39" t="s">
        <v>2027</v>
      </c>
      <c r="D726" s="226" t="str">
        <f t="shared" si="11"/>
        <v>16030275002</v>
      </c>
      <c r="E726" s="39" t="s">
        <v>594</v>
      </c>
      <c r="F726" s="47">
        <v>32141642016</v>
      </c>
      <c r="G726" s="47">
        <v>0</v>
      </c>
      <c r="H726" s="47">
        <v>0</v>
      </c>
      <c r="I726" s="47">
        <v>32141642016</v>
      </c>
    </row>
    <row r="727" spans="1:9" x14ac:dyDescent="0.2">
      <c r="A727" s="39" t="s">
        <v>1103</v>
      </c>
      <c r="B727" s="39" t="s">
        <v>2028</v>
      </c>
      <c r="C727" s="39" t="s">
        <v>2029</v>
      </c>
      <c r="D727" s="226" t="str">
        <f t="shared" si="11"/>
        <v>16030275002</v>
      </c>
      <c r="E727" s="39" t="s">
        <v>595</v>
      </c>
      <c r="F727" s="47">
        <v>1486683284</v>
      </c>
      <c r="G727" s="47">
        <v>0</v>
      </c>
      <c r="H727" s="47">
        <v>0</v>
      </c>
      <c r="I727" s="47">
        <v>1486683284</v>
      </c>
    </row>
    <row r="728" spans="1:9" x14ac:dyDescent="0.2">
      <c r="A728" s="39" t="s">
        <v>1103</v>
      </c>
      <c r="B728" s="39" t="s">
        <v>2030</v>
      </c>
      <c r="C728" s="39" t="s">
        <v>2031</v>
      </c>
      <c r="D728" s="226" t="str">
        <f t="shared" si="11"/>
        <v>16030275006</v>
      </c>
      <c r="E728" s="39" t="s">
        <v>430</v>
      </c>
      <c r="F728" s="47">
        <v>3268743618</v>
      </c>
      <c r="G728" s="47">
        <v>227162.45</v>
      </c>
      <c r="H728" s="47">
        <v>1564192926</v>
      </c>
      <c r="I728" s="47">
        <v>4832936544</v>
      </c>
    </row>
    <row r="729" spans="1:9" x14ac:dyDescent="0.2">
      <c r="A729" s="39" t="s">
        <v>1150</v>
      </c>
      <c r="B729" s="39" t="s">
        <v>2032</v>
      </c>
      <c r="C729" s="39" t="s">
        <v>2033</v>
      </c>
      <c r="D729" s="226" t="str">
        <f t="shared" si="11"/>
        <v>16030275006</v>
      </c>
      <c r="E729" s="39" t="s">
        <v>587</v>
      </c>
      <c r="F729" s="47">
        <v>0</v>
      </c>
      <c r="G729" s="47">
        <v>227162.45</v>
      </c>
      <c r="H729" s="47">
        <v>1564192926</v>
      </c>
      <c r="I729" s="47">
        <v>1564192926</v>
      </c>
    </row>
    <row r="730" spans="1:9" x14ac:dyDescent="0.2">
      <c r="A730" s="39" t="s">
        <v>1103</v>
      </c>
      <c r="B730" s="39" t="s">
        <v>2034</v>
      </c>
      <c r="C730" s="39" t="s">
        <v>2035</v>
      </c>
      <c r="D730" s="226" t="str">
        <f t="shared" si="11"/>
        <v>16030275006</v>
      </c>
      <c r="E730" s="39" t="s">
        <v>587</v>
      </c>
      <c r="F730" s="47">
        <v>2487978408</v>
      </c>
      <c r="G730" s="47">
        <v>0</v>
      </c>
      <c r="H730" s="47">
        <v>0</v>
      </c>
      <c r="I730" s="47">
        <v>2487978408</v>
      </c>
    </row>
    <row r="731" spans="1:9" x14ac:dyDescent="0.2">
      <c r="A731" s="39" t="s">
        <v>1103</v>
      </c>
      <c r="B731" s="39" t="s">
        <v>2036</v>
      </c>
      <c r="C731" s="39" t="s">
        <v>2037</v>
      </c>
      <c r="D731" s="226" t="str">
        <f t="shared" si="11"/>
        <v>16030275008</v>
      </c>
      <c r="E731" s="39" t="s">
        <v>596</v>
      </c>
      <c r="F731" s="47">
        <v>780765210</v>
      </c>
      <c r="G731" s="47">
        <v>0</v>
      </c>
      <c r="H731" s="47">
        <v>0</v>
      </c>
      <c r="I731" s="47">
        <v>780765210</v>
      </c>
    </row>
    <row r="732" spans="1:9" x14ac:dyDescent="0.2">
      <c r="A732" s="39" t="s">
        <v>1103</v>
      </c>
      <c r="B732" s="39" t="s">
        <v>2038</v>
      </c>
      <c r="C732" s="39" t="s">
        <v>2039</v>
      </c>
      <c r="D732" s="226" t="str">
        <f t="shared" si="11"/>
        <v>16080000000</v>
      </c>
      <c r="E732" s="39" t="s">
        <v>40</v>
      </c>
      <c r="F732" s="47">
        <v>4052216512</v>
      </c>
      <c r="G732" s="47">
        <v>279030.76</v>
      </c>
      <c r="H732" s="47">
        <v>1921347224</v>
      </c>
      <c r="I732" s="252">
        <v>5973563736</v>
      </c>
    </row>
    <row r="733" spans="1:9" x14ac:dyDescent="0.2">
      <c r="A733" s="39" t="s">
        <v>1103</v>
      </c>
      <c r="B733" s="39" t="s">
        <v>2040</v>
      </c>
      <c r="C733" s="39" t="s">
        <v>2041</v>
      </c>
      <c r="D733" s="226" t="str">
        <f t="shared" si="11"/>
        <v>16080277000</v>
      </c>
      <c r="E733" s="39" t="s">
        <v>597</v>
      </c>
      <c r="F733" s="47">
        <v>705221765</v>
      </c>
      <c r="G733" s="47">
        <v>120092.52</v>
      </c>
      <c r="H733" s="47">
        <v>826931874</v>
      </c>
      <c r="I733" s="47">
        <v>1532153639</v>
      </c>
    </row>
    <row r="734" spans="1:9" x14ac:dyDescent="0.2">
      <c r="A734" s="39" t="s">
        <v>1103</v>
      </c>
      <c r="B734" s="39" t="s">
        <v>2042</v>
      </c>
      <c r="C734" s="39" t="s">
        <v>2043</v>
      </c>
      <c r="D734" s="226" t="str">
        <f t="shared" si="11"/>
        <v>16080277082</v>
      </c>
      <c r="E734" s="39" t="s">
        <v>598</v>
      </c>
      <c r="F734" s="47">
        <v>3594521473</v>
      </c>
      <c r="G734" s="47">
        <v>296445</v>
      </c>
      <c r="H734" s="47">
        <v>2041258017</v>
      </c>
      <c r="I734" s="47">
        <v>5635779490</v>
      </c>
    </row>
    <row r="735" spans="1:9" x14ac:dyDescent="0.2">
      <c r="A735" s="39" t="s">
        <v>1150</v>
      </c>
      <c r="B735" s="39" t="s">
        <v>2044</v>
      </c>
      <c r="C735" s="39" t="s">
        <v>2045</v>
      </c>
      <c r="D735" s="226" t="str">
        <f t="shared" si="11"/>
        <v>16080277082</v>
      </c>
      <c r="E735" s="39" t="s">
        <v>599</v>
      </c>
      <c r="F735" s="47">
        <v>0</v>
      </c>
      <c r="G735" s="47">
        <v>296445</v>
      </c>
      <c r="H735" s="47">
        <v>2041258017</v>
      </c>
      <c r="I735" s="47">
        <v>2041258017</v>
      </c>
    </row>
    <row r="736" spans="1:9" x14ac:dyDescent="0.2">
      <c r="A736" s="39" t="s">
        <v>1103</v>
      </c>
      <c r="B736" s="39" t="s">
        <v>2046</v>
      </c>
      <c r="C736" s="39" t="s">
        <v>2047</v>
      </c>
      <c r="D736" s="226" t="str">
        <f t="shared" si="11"/>
        <v>16080277082</v>
      </c>
      <c r="E736" s="39" t="s">
        <v>599</v>
      </c>
      <c r="F736" s="47">
        <v>3594521473</v>
      </c>
      <c r="G736" s="47">
        <v>0</v>
      </c>
      <c r="H736" s="47">
        <v>0</v>
      </c>
      <c r="I736" s="47">
        <v>3594521473</v>
      </c>
    </row>
    <row r="737" spans="1:9" x14ac:dyDescent="0.2">
      <c r="A737" s="39" t="s">
        <v>1103</v>
      </c>
      <c r="B737" s="39" t="s">
        <v>2048</v>
      </c>
      <c r="C737" s="39" t="s">
        <v>2049</v>
      </c>
      <c r="D737" s="226" t="str">
        <f t="shared" si="11"/>
        <v>16080277086</v>
      </c>
      <c r="E737" s="39" t="s">
        <v>600</v>
      </c>
      <c r="F737" s="47">
        <v>288551904</v>
      </c>
      <c r="G737" s="47">
        <v>95922</v>
      </c>
      <c r="H737" s="47">
        <v>660498748</v>
      </c>
      <c r="I737" s="47">
        <v>949050652</v>
      </c>
    </row>
    <row r="738" spans="1:9" x14ac:dyDescent="0.2">
      <c r="A738" s="39" t="s">
        <v>1150</v>
      </c>
      <c r="B738" s="39" t="s">
        <v>5482</v>
      </c>
      <c r="C738" s="39" t="s">
        <v>5483</v>
      </c>
      <c r="D738" s="226" t="str">
        <f t="shared" si="11"/>
        <v>16080277086</v>
      </c>
      <c r="E738" s="39" t="s">
        <v>600</v>
      </c>
      <c r="F738" s="47">
        <v>0</v>
      </c>
      <c r="G738" s="47">
        <v>95922</v>
      </c>
      <c r="H738" s="47">
        <v>660498748</v>
      </c>
      <c r="I738" s="47">
        <v>660498748</v>
      </c>
    </row>
    <row r="739" spans="1:9" x14ac:dyDescent="0.2">
      <c r="A739" s="39" t="s">
        <v>1103</v>
      </c>
      <c r="B739" s="39" t="s">
        <v>2050</v>
      </c>
      <c r="C739" s="39" t="s">
        <v>2051</v>
      </c>
      <c r="D739" s="226" t="str">
        <f t="shared" si="11"/>
        <v>16080277086</v>
      </c>
      <c r="E739" s="39" t="s">
        <v>600</v>
      </c>
      <c r="F739" s="47">
        <v>288551904</v>
      </c>
      <c r="G739" s="47">
        <v>0</v>
      </c>
      <c r="H739" s="47">
        <v>0</v>
      </c>
      <c r="I739" s="47">
        <v>288551904</v>
      </c>
    </row>
    <row r="740" spans="1:9" x14ac:dyDescent="0.2">
      <c r="A740" s="39" t="s">
        <v>1103</v>
      </c>
      <c r="B740" s="39" t="s">
        <v>2052</v>
      </c>
      <c r="C740" s="39" t="s">
        <v>2053</v>
      </c>
      <c r="D740" s="226" t="str">
        <f t="shared" si="11"/>
        <v>16080277092</v>
      </c>
      <c r="E740" s="39" t="s">
        <v>601</v>
      </c>
      <c r="F740" s="47">
        <v>-104914816</v>
      </c>
      <c r="G740" s="47">
        <v>-2909.73</v>
      </c>
      <c r="H740" s="47">
        <v>-20035790</v>
      </c>
      <c r="I740" s="47">
        <v>-124950606</v>
      </c>
    </row>
    <row r="741" spans="1:9" x14ac:dyDescent="0.2">
      <c r="A741" s="39" t="s">
        <v>1150</v>
      </c>
      <c r="B741" s="39" t="s">
        <v>2054</v>
      </c>
      <c r="C741" s="39" t="s">
        <v>2055</v>
      </c>
      <c r="D741" s="226" t="str">
        <f t="shared" si="11"/>
        <v>16080277092</v>
      </c>
      <c r="E741" s="39" t="s">
        <v>602</v>
      </c>
      <c r="F741" s="47">
        <v>0</v>
      </c>
      <c r="G741" s="47">
        <v>-2909.73</v>
      </c>
      <c r="H741" s="47">
        <v>-20035790</v>
      </c>
      <c r="I741" s="47">
        <v>-20035790</v>
      </c>
    </row>
    <row r="742" spans="1:9" x14ac:dyDescent="0.2">
      <c r="A742" s="39" t="s">
        <v>1103</v>
      </c>
      <c r="B742" s="39" t="s">
        <v>2056</v>
      </c>
      <c r="C742" s="39" t="s">
        <v>2057</v>
      </c>
      <c r="D742" s="226" t="str">
        <f t="shared" si="11"/>
        <v>16080277092</v>
      </c>
      <c r="E742" s="39" t="s">
        <v>602</v>
      </c>
      <c r="F742" s="47">
        <v>-104914816</v>
      </c>
      <c r="G742" s="47">
        <v>0</v>
      </c>
      <c r="H742" s="47">
        <v>0</v>
      </c>
      <c r="I742" s="47">
        <v>-104914816</v>
      </c>
    </row>
    <row r="743" spans="1:9" x14ac:dyDescent="0.2">
      <c r="A743" s="39" t="s">
        <v>1103</v>
      </c>
      <c r="B743" s="39" t="s">
        <v>2058</v>
      </c>
      <c r="C743" s="39" t="s">
        <v>2059</v>
      </c>
      <c r="D743" s="226" t="str">
        <f t="shared" si="11"/>
        <v>16080277094</v>
      </c>
      <c r="E743" s="39" t="s">
        <v>413</v>
      </c>
      <c r="F743" s="47">
        <v>-2871877065</v>
      </c>
      <c r="G743" s="47">
        <v>-269364.75</v>
      </c>
      <c r="H743" s="47">
        <v>-1854789101</v>
      </c>
      <c r="I743" s="47">
        <v>-4726666166</v>
      </c>
    </row>
    <row r="744" spans="1:9" x14ac:dyDescent="0.2">
      <c r="A744" s="39" t="s">
        <v>1150</v>
      </c>
      <c r="B744" s="39" t="s">
        <v>2060</v>
      </c>
      <c r="C744" s="39" t="s">
        <v>2061</v>
      </c>
      <c r="D744" s="226" t="str">
        <f t="shared" si="11"/>
        <v>16080277094</v>
      </c>
      <c r="E744" s="39" t="s">
        <v>603</v>
      </c>
      <c r="F744" s="47">
        <v>0</v>
      </c>
      <c r="G744" s="47">
        <v>-269364.75</v>
      </c>
      <c r="H744" s="47">
        <v>-1854789101</v>
      </c>
      <c r="I744" s="47">
        <v>-1854789101</v>
      </c>
    </row>
    <row r="745" spans="1:9" x14ac:dyDescent="0.2">
      <c r="A745" s="39" t="s">
        <v>1103</v>
      </c>
      <c r="B745" s="39" t="s">
        <v>2062</v>
      </c>
      <c r="C745" s="39" t="s">
        <v>2063</v>
      </c>
      <c r="D745" s="226" t="str">
        <f t="shared" si="11"/>
        <v>16080277094</v>
      </c>
      <c r="E745" s="39" t="s">
        <v>603</v>
      </c>
      <c r="F745" s="47">
        <v>-2871877065</v>
      </c>
      <c r="G745" s="47">
        <v>0</v>
      </c>
      <c r="H745" s="47">
        <v>0</v>
      </c>
      <c r="I745" s="47">
        <v>-2871877065</v>
      </c>
    </row>
    <row r="746" spans="1:9" x14ac:dyDescent="0.2">
      <c r="A746" s="39" t="s">
        <v>1103</v>
      </c>
      <c r="B746" s="39" t="s">
        <v>2064</v>
      </c>
      <c r="C746" s="39" t="s">
        <v>2065</v>
      </c>
      <c r="D746" s="226" t="str">
        <f t="shared" si="11"/>
        <v>16080277096</v>
      </c>
      <c r="E746" s="39" t="s">
        <v>604</v>
      </c>
      <c r="F746" s="47">
        <v>-36416624</v>
      </c>
      <c r="G746" s="47">
        <v>0</v>
      </c>
      <c r="H746" s="47">
        <v>0</v>
      </c>
      <c r="I746" s="47">
        <v>-36416624</v>
      </c>
    </row>
    <row r="747" spans="1:9" x14ac:dyDescent="0.2">
      <c r="A747" s="39" t="s">
        <v>1103</v>
      </c>
      <c r="B747" s="39" t="s">
        <v>2066</v>
      </c>
      <c r="C747" s="39" t="s">
        <v>2067</v>
      </c>
      <c r="D747" s="226" t="str">
        <f t="shared" si="11"/>
        <v>16080277096</v>
      </c>
      <c r="E747" s="39" t="s">
        <v>604</v>
      </c>
      <c r="F747" s="47">
        <v>-36416624</v>
      </c>
      <c r="G747" s="47">
        <v>0</v>
      </c>
      <c r="H747" s="47">
        <v>0</v>
      </c>
      <c r="I747" s="47">
        <v>-36416624</v>
      </c>
    </row>
    <row r="748" spans="1:9" x14ac:dyDescent="0.2">
      <c r="A748" s="39" t="s">
        <v>1103</v>
      </c>
      <c r="B748" s="39" t="s">
        <v>2068</v>
      </c>
      <c r="C748" s="39" t="s">
        <v>2069</v>
      </c>
      <c r="D748" s="226" t="str">
        <f t="shared" si="11"/>
        <v>16080277097</v>
      </c>
      <c r="E748" s="39" t="s">
        <v>605</v>
      </c>
      <c r="F748" s="47">
        <v>-164643107</v>
      </c>
      <c r="G748" s="47">
        <v>0</v>
      </c>
      <c r="H748" s="47">
        <v>0</v>
      </c>
      <c r="I748" s="47">
        <v>-164643107</v>
      </c>
    </row>
    <row r="749" spans="1:9" x14ac:dyDescent="0.2">
      <c r="A749" s="39" t="s">
        <v>1103</v>
      </c>
      <c r="B749" s="39" t="s">
        <v>2070</v>
      </c>
      <c r="C749" s="39" t="s">
        <v>2071</v>
      </c>
      <c r="D749" s="226" t="str">
        <f t="shared" si="11"/>
        <v>16080277097</v>
      </c>
      <c r="E749" s="39" t="s">
        <v>606</v>
      </c>
      <c r="F749" s="47">
        <v>-164643107</v>
      </c>
      <c r="G749" s="47">
        <v>0</v>
      </c>
      <c r="H749" s="47">
        <v>0</v>
      </c>
      <c r="I749" s="47">
        <v>-164643107</v>
      </c>
    </row>
    <row r="750" spans="1:9" x14ac:dyDescent="0.2">
      <c r="A750" s="39" t="s">
        <v>1103</v>
      </c>
      <c r="B750" s="39" t="s">
        <v>2072</v>
      </c>
      <c r="C750" s="39" t="s">
        <v>2073</v>
      </c>
      <c r="D750" s="226" t="str">
        <f t="shared" si="11"/>
        <v>16080279000</v>
      </c>
      <c r="E750" s="39" t="s">
        <v>607</v>
      </c>
      <c r="F750" s="47">
        <v>1052771051</v>
      </c>
      <c r="G750" s="47">
        <v>-16.66</v>
      </c>
      <c r="H750" s="47">
        <v>-114715</v>
      </c>
      <c r="I750" s="47">
        <v>1052656336</v>
      </c>
    </row>
    <row r="751" spans="1:9" x14ac:dyDescent="0.2">
      <c r="A751" s="39" t="s">
        <v>1103</v>
      </c>
      <c r="B751" s="39" t="s">
        <v>2074</v>
      </c>
      <c r="C751" s="39" t="s">
        <v>2075</v>
      </c>
      <c r="D751" s="226" t="str">
        <f t="shared" si="11"/>
        <v>16080279082</v>
      </c>
      <c r="E751" s="39" t="s">
        <v>608</v>
      </c>
      <c r="F751" s="47">
        <v>3401298272</v>
      </c>
      <c r="G751" s="47">
        <v>0.99</v>
      </c>
      <c r="H751" s="47">
        <v>6817</v>
      </c>
      <c r="I751" s="47">
        <v>3401305089</v>
      </c>
    </row>
    <row r="752" spans="1:9" x14ac:dyDescent="0.2">
      <c r="A752" s="39" t="s">
        <v>1150</v>
      </c>
      <c r="B752" s="39" t="s">
        <v>2076</v>
      </c>
      <c r="C752" s="39" t="s">
        <v>2077</v>
      </c>
      <c r="D752" s="226" t="str">
        <f t="shared" si="11"/>
        <v>16080279082</v>
      </c>
      <c r="E752" s="39" t="s">
        <v>609</v>
      </c>
      <c r="F752" s="47">
        <v>0</v>
      </c>
      <c r="G752" s="47">
        <v>0.99</v>
      </c>
      <c r="H752" s="47">
        <v>6817</v>
      </c>
      <c r="I752" s="47">
        <v>6817</v>
      </c>
    </row>
    <row r="753" spans="1:9" x14ac:dyDescent="0.2">
      <c r="A753" s="39" t="s">
        <v>1103</v>
      </c>
      <c r="B753" s="39" t="s">
        <v>2078</v>
      </c>
      <c r="C753" s="39" t="s">
        <v>2079</v>
      </c>
      <c r="D753" s="226" t="str">
        <f t="shared" si="11"/>
        <v>16080279082</v>
      </c>
      <c r="E753" s="39" t="s">
        <v>609</v>
      </c>
      <c r="F753" s="47">
        <v>3401298272</v>
      </c>
      <c r="G753" s="47">
        <v>0</v>
      </c>
      <c r="H753" s="47">
        <v>0</v>
      </c>
      <c r="I753" s="47">
        <v>3401298272</v>
      </c>
    </row>
    <row r="754" spans="1:9" x14ac:dyDescent="0.2">
      <c r="A754" s="39" t="s">
        <v>1103</v>
      </c>
      <c r="B754" s="39" t="s">
        <v>2080</v>
      </c>
      <c r="C754" s="39" t="s">
        <v>2081</v>
      </c>
      <c r="D754" s="226" t="str">
        <f t="shared" si="11"/>
        <v>16080279086</v>
      </c>
      <c r="E754" s="39" t="s">
        <v>610</v>
      </c>
      <c r="F754" s="47">
        <v>1111253940</v>
      </c>
      <c r="G754" s="47">
        <v>0</v>
      </c>
      <c r="H754" s="47">
        <v>0</v>
      </c>
      <c r="I754" s="47">
        <v>1111253940</v>
      </c>
    </row>
    <row r="755" spans="1:9" x14ac:dyDescent="0.2">
      <c r="A755" s="39" t="s">
        <v>1103</v>
      </c>
      <c r="B755" s="39" t="s">
        <v>2082</v>
      </c>
      <c r="C755" s="39" t="s">
        <v>2083</v>
      </c>
      <c r="D755" s="226" t="str">
        <f t="shared" si="11"/>
        <v>16080279086</v>
      </c>
      <c r="E755" s="39" t="s">
        <v>611</v>
      </c>
      <c r="F755" s="47">
        <v>1111253940</v>
      </c>
      <c r="G755" s="47">
        <v>0</v>
      </c>
      <c r="H755" s="47">
        <v>0</v>
      </c>
      <c r="I755" s="47">
        <v>1111253940</v>
      </c>
    </row>
    <row r="756" spans="1:9" x14ac:dyDescent="0.2">
      <c r="A756" s="39" t="s">
        <v>1103</v>
      </c>
      <c r="B756" s="39" t="s">
        <v>2084</v>
      </c>
      <c r="C756" s="39" t="s">
        <v>2085</v>
      </c>
      <c r="D756" s="226" t="str">
        <f t="shared" si="11"/>
        <v>16080279092</v>
      </c>
      <c r="E756" s="39" t="s">
        <v>436</v>
      </c>
      <c r="F756" s="47">
        <v>-470610208</v>
      </c>
      <c r="G756" s="47">
        <v>-1041.99</v>
      </c>
      <c r="H756" s="47">
        <v>-7174924</v>
      </c>
      <c r="I756" s="47">
        <v>-477785132</v>
      </c>
    </row>
    <row r="757" spans="1:9" x14ac:dyDescent="0.2">
      <c r="A757" s="39" t="s">
        <v>1150</v>
      </c>
      <c r="B757" s="39" t="s">
        <v>2086</v>
      </c>
      <c r="C757" s="39" t="s">
        <v>2087</v>
      </c>
      <c r="D757" s="226" t="str">
        <f t="shared" si="11"/>
        <v>16080279092</v>
      </c>
      <c r="E757" s="39" t="s">
        <v>612</v>
      </c>
      <c r="F757" s="47">
        <v>0</v>
      </c>
      <c r="G757" s="47">
        <v>-1041.99</v>
      </c>
      <c r="H757" s="47">
        <v>-7174924</v>
      </c>
      <c r="I757" s="47">
        <v>-7174924</v>
      </c>
    </row>
    <row r="758" spans="1:9" x14ac:dyDescent="0.2">
      <c r="A758" s="39" t="s">
        <v>1103</v>
      </c>
      <c r="B758" s="39" t="s">
        <v>2088</v>
      </c>
      <c r="C758" s="39" t="s">
        <v>2089</v>
      </c>
      <c r="D758" s="226" t="str">
        <f t="shared" si="11"/>
        <v>16080279092</v>
      </c>
      <c r="E758" s="39" t="s">
        <v>612</v>
      </c>
      <c r="F758" s="47">
        <v>-470610208</v>
      </c>
      <c r="G758" s="47">
        <v>0</v>
      </c>
      <c r="H758" s="47">
        <v>0</v>
      </c>
      <c r="I758" s="47">
        <v>-470610208</v>
      </c>
    </row>
    <row r="759" spans="1:9" x14ac:dyDescent="0.2">
      <c r="A759" s="39" t="s">
        <v>1103</v>
      </c>
      <c r="B759" s="39" t="s">
        <v>2090</v>
      </c>
      <c r="C759" s="39" t="s">
        <v>2091</v>
      </c>
      <c r="D759" s="226" t="str">
        <f t="shared" si="11"/>
        <v>16080279094</v>
      </c>
      <c r="E759" s="39" t="s">
        <v>413</v>
      </c>
      <c r="F759" s="47">
        <v>-2263838402</v>
      </c>
      <c r="G759" s="47">
        <v>1024.3399999999999</v>
      </c>
      <c r="H759" s="47">
        <v>7053392</v>
      </c>
      <c r="I759" s="47">
        <v>-2256785010</v>
      </c>
    </row>
    <row r="760" spans="1:9" x14ac:dyDescent="0.2">
      <c r="A760" s="39" t="s">
        <v>1150</v>
      </c>
      <c r="B760" s="39" t="s">
        <v>2092</v>
      </c>
      <c r="C760" s="39" t="s">
        <v>2093</v>
      </c>
      <c r="D760" s="226" t="str">
        <f t="shared" si="11"/>
        <v>16080279094</v>
      </c>
      <c r="E760" s="39" t="s">
        <v>603</v>
      </c>
      <c r="F760" s="47">
        <v>0</v>
      </c>
      <c r="G760" s="47">
        <v>1024.3399999999999</v>
      </c>
      <c r="H760" s="47">
        <v>7053392</v>
      </c>
      <c r="I760" s="47">
        <v>7053392</v>
      </c>
    </row>
    <row r="761" spans="1:9" x14ac:dyDescent="0.2">
      <c r="A761" s="39" t="s">
        <v>1103</v>
      </c>
      <c r="B761" s="39" t="s">
        <v>2094</v>
      </c>
      <c r="C761" s="39" t="s">
        <v>2095</v>
      </c>
      <c r="D761" s="226" t="str">
        <f t="shared" si="11"/>
        <v>16080279094</v>
      </c>
      <c r="E761" s="39" t="s">
        <v>603</v>
      </c>
      <c r="F761" s="47">
        <v>-2263838402</v>
      </c>
      <c r="G761" s="47">
        <v>0</v>
      </c>
      <c r="H761" s="47">
        <v>0</v>
      </c>
      <c r="I761" s="47">
        <v>-2263838402</v>
      </c>
    </row>
    <row r="762" spans="1:9" x14ac:dyDescent="0.2">
      <c r="A762" s="39" t="s">
        <v>1103</v>
      </c>
      <c r="B762" s="39" t="s">
        <v>2096</v>
      </c>
      <c r="C762" s="39" t="s">
        <v>2097</v>
      </c>
      <c r="D762" s="226" t="str">
        <f t="shared" si="11"/>
        <v>16080279096</v>
      </c>
      <c r="E762" s="39" t="s">
        <v>613</v>
      </c>
      <c r="F762" s="47">
        <v>-186935751</v>
      </c>
      <c r="G762" s="47">
        <v>-93.52</v>
      </c>
      <c r="H762" s="47">
        <v>-643959</v>
      </c>
      <c r="I762" s="47">
        <v>-187579710</v>
      </c>
    </row>
    <row r="763" spans="1:9" x14ac:dyDescent="0.2">
      <c r="A763" s="39" t="s">
        <v>1150</v>
      </c>
      <c r="B763" s="39" t="s">
        <v>5484</v>
      </c>
      <c r="C763" s="39" t="s">
        <v>5485</v>
      </c>
      <c r="D763" s="226" t="str">
        <f t="shared" si="11"/>
        <v>16080279096</v>
      </c>
      <c r="E763" s="39" t="s">
        <v>613</v>
      </c>
      <c r="F763" s="47">
        <v>0</v>
      </c>
      <c r="G763" s="47">
        <v>-93.52</v>
      </c>
      <c r="H763" s="47">
        <v>-643959</v>
      </c>
      <c r="I763" s="47">
        <v>-643959</v>
      </c>
    </row>
    <row r="764" spans="1:9" x14ac:dyDescent="0.2">
      <c r="A764" s="39" t="s">
        <v>1103</v>
      </c>
      <c r="B764" s="39" t="s">
        <v>2098</v>
      </c>
      <c r="C764" s="39" t="s">
        <v>2099</v>
      </c>
      <c r="D764" s="226" t="str">
        <f t="shared" si="11"/>
        <v>16080279096</v>
      </c>
      <c r="E764" s="39" t="s">
        <v>613</v>
      </c>
      <c r="F764" s="47">
        <v>-186935751</v>
      </c>
      <c r="G764" s="47">
        <v>0</v>
      </c>
      <c r="H764" s="47">
        <v>0</v>
      </c>
      <c r="I764" s="47">
        <v>-186935751</v>
      </c>
    </row>
    <row r="765" spans="1:9" x14ac:dyDescent="0.2">
      <c r="A765" s="39" t="s">
        <v>1103</v>
      </c>
      <c r="B765" s="39" t="s">
        <v>2100</v>
      </c>
      <c r="C765" s="39" t="s">
        <v>2101</v>
      </c>
      <c r="D765" s="226" t="str">
        <f t="shared" si="11"/>
        <v>16080279097</v>
      </c>
      <c r="E765" s="39" t="s">
        <v>614</v>
      </c>
      <c r="F765" s="47">
        <v>-538396800</v>
      </c>
      <c r="G765" s="47">
        <v>93.52</v>
      </c>
      <c r="H765" s="47">
        <v>643959</v>
      </c>
      <c r="I765" s="47">
        <v>-537752841</v>
      </c>
    </row>
    <row r="766" spans="1:9" x14ac:dyDescent="0.2">
      <c r="A766" s="39" t="s">
        <v>1150</v>
      </c>
      <c r="B766" s="39" t="s">
        <v>5486</v>
      </c>
      <c r="C766" s="39" t="s">
        <v>5487</v>
      </c>
      <c r="D766" s="226" t="str">
        <f t="shared" si="11"/>
        <v>16080279097</v>
      </c>
      <c r="E766" s="39" t="s">
        <v>615</v>
      </c>
      <c r="F766" s="47">
        <v>0</v>
      </c>
      <c r="G766" s="47">
        <v>93.52</v>
      </c>
      <c r="H766" s="47">
        <v>643959</v>
      </c>
      <c r="I766" s="47">
        <v>643959</v>
      </c>
    </row>
    <row r="767" spans="1:9" x14ac:dyDescent="0.2">
      <c r="A767" s="39" t="s">
        <v>1103</v>
      </c>
      <c r="B767" s="39" t="s">
        <v>2102</v>
      </c>
      <c r="C767" s="39" t="s">
        <v>2103</v>
      </c>
      <c r="D767" s="226" t="str">
        <f t="shared" si="11"/>
        <v>16080279097</v>
      </c>
      <c r="E767" s="39" t="s">
        <v>615</v>
      </c>
      <c r="F767" s="47">
        <v>-538396800</v>
      </c>
      <c r="G767" s="47">
        <v>0</v>
      </c>
      <c r="H767" s="47">
        <v>0</v>
      </c>
      <c r="I767" s="47">
        <v>-538396800</v>
      </c>
    </row>
    <row r="768" spans="1:9" x14ac:dyDescent="0.2">
      <c r="A768" s="39" t="s">
        <v>1103</v>
      </c>
      <c r="B768" s="39" t="s">
        <v>2104</v>
      </c>
      <c r="C768" s="39" t="s">
        <v>2105</v>
      </c>
      <c r="D768" s="226" t="str">
        <f t="shared" si="11"/>
        <v>16080347000</v>
      </c>
      <c r="E768" s="39" t="s">
        <v>616</v>
      </c>
      <c r="F768" s="47">
        <v>2294223696</v>
      </c>
      <c r="G768" s="47">
        <v>158954.9</v>
      </c>
      <c r="H768" s="47">
        <v>1094530065</v>
      </c>
      <c r="I768" s="47">
        <v>3388753761</v>
      </c>
    </row>
    <row r="769" spans="1:9" x14ac:dyDescent="0.2">
      <c r="A769" s="39" t="s">
        <v>1103</v>
      </c>
      <c r="B769" s="39" t="s">
        <v>2106</v>
      </c>
      <c r="C769" s="39" t="s">
        <v>2107</v>
      </c>
      <c r="D769" s="226" t="str">
        <f t="shared" si="11"/>
        <v>16080347082</v>
      </c>
      <c r="E769" s="39" t="s">
        <v>617</v>
      </c>
      <c r="F769" s="47">
        <v>7068845486</v>
      </c>
      <c r="G769" s="47">
        <v>248432.37</v>
      </c>
      <c r="H769" s="47">
        <v>1710653131</v>
      </c>
      <c r="I769" s="47">
        <v>8779498617</v>
      </c>
    </row>
    <row r="770" spans="1:9" x14ac:dyDescent="0.2">
      <c r="A770" s="39" t="s">
        <v>1150</v>
      </c>
      <c r="B770" s="39" t="s">
        <v>2108</v>
      </c>
      <c r="C770" s="39" t="s">
        <v>2109</v>
      </c>
      <c r="D770" s="226" t="str">
        <f t="shared" si="11"/>
        <v>16080347082</v>
      </c>
      <c r="E770" s="39" t="s">
        <v>618</v>
      </c>
      <c r="F770" s="47">
        <v>0</v>
      </c>
      <c r="G770" s="47">
        <v>248432.37</v>
      </c>
      <c r="H770" s="47">
        <v>1710653131</v>
      </c>
      <c r="I770" s="47">
        <v>1710653131</v>
      </c>
    </row>
    <row r="771" spans="1:9" x14ac:dyDescent="0.2">
      <c r="A771" s="39" t="s">
        <v>1103</v>
      </c>
      <c r="B771" s="39" t="s">
        <v>2110</v>
      </c>
      <c r="C771" s="39" t="s">
        <v>2111</v>
      </c>
      <c r="D771" s="226" t="str">
        <f t="shared" ref="D771:D834" si="12">CONCATENATE(MID(C771,1,2),"0",MID(C771,4,5),"0",MID(C771,9,2))</f>
        <v>16080347082</v>
      </c>
      <c r="E771" s="39" t="s">
        <v>618</v>
      </c>
      <c r="F771" s="47">
        <v>7068845486</v>
      </c>
      <c r="G771" s="47">
        <v>0</v>
      </c>
      <c r="H771" s="47">
        <v>0</v>
      </c>
      <c r="I771" s="47">
        <v>7068845486</v>
      </c>
    </row>
    <row r="772" spans="1:9" x14ac:dyDescent="0.2">
      <c r="A772" s="39" t="s">
        <v>1103</v>
      </c>
      <c r="B772" s="39" t="s">
        <v>2112</v>
      </c>
      <c r="C772" s="39" t="s">
        <v>2113</v>
      </c>
      <c r="D772" s="226" t="str">
        <f t="shared" si="12"/>
        <v>16080347086</v>
      </c>
      <c r="E772" s="39" t="s">
        <v>619</v>
      </c>
      <c r="F772" s="47">
        <v>1128692932</v>
      </c>
      <c r="G772" s="47">
        <v>21941.9</v>
      </c>
      <c r="H772" s="47">
        <v>151087315</v>
      </c>
      <c r="I772" s="47">
        <v>1279780247</v>
      </c>
    </row>
    <row r="773" spans="1:9" x14ac:dyDescent="0.2">
      <c r="A773" s="39" t="s">
        <v>1150</v>
      </c>
      <c r="B773" s="39" t="s">
        <v>2114</v>
      </c>
      <c r="C773" s="39" t="s">
        <v>2115</v>
      </c>
      <c r="D773" s="226" t="str">
        <f t="shared" si="12"/>
        <v>16080347086</v>
      </c>
      <c r="E773" s="39" t="s">
        <v>620</v>
      </c>
      <c r="F773" s="47">
        <v>0</v>
      </c>
      <c r="G773" s="47">
        <v>21941.9</v>
      </c>
      <c r="H773" s="47">
        <v>151087315</v>
      </c>
      <c r="I773" s="47">
        <v>151087315</v>
      </c>
    </row>
    <row r="774" spans="1:9" x14ac:dyDescent="0.2">
      <c r="A774" s="39" t="s">
        <v>1103</v>
      </c>
      <c r="B774" s="39" t="s">
        <v>2116</v>
      </c>
      <c r="C774" s="39" t="s">
        <v>2117</v>
      </c>
      <c r="D774" s="226" t="str">
        <f t="shared" si="12"/>
        <v>16080347086</v>
      </c>
      <c r="E774" s="39" t="s">
        <v>620</v>
      </c>
      <c r="F774" s="47">
        <v>1128692932</v>
      </c>
      <c r="G774" s="47">
        <v>0</v>
      </c>
      <c r="H774" s="47">
        <v>0</v>
      </c>
      <c r="I774" s="47">
        <v>1128692932</v>
      </c>
    </row>
    <row r="775" spans="1:9" x14ac:dyDescent="0.2">
      <c r="A775" s="39" t="s">
        <v>1103</v>
      </c>
      <c r="B775" s="39" t="s">
        <v>2118</v>
      </c>
      <c r="C775" s="39" t="s">
        <v>2119</v>
      </c>
      <c r="D775" s="226" t="str">
        <f t="shared" si="12"/>
        <v>16080347092</v>
      </c>
      <c r="E775" s="39" t="s">
        <v>621</v>
      </c>
      <c r="F775" s="47">
        <v>-5324004265</v>
      </c>
      <c r="G775" s="47">
        <v>-113159.03</v>
      </c>
      <c r="H775" s="47">
        <v>-779189315</v>
      </c>
      <c r="I775" s="47">
        <v>-6103193580</v>
      </c>
    </row>
    <row r="776" spans="1:9" x14ac:dyDescent="0.2">
      <c r="A776" s="39" t="s">
        <v>1150</v>
      </c>
      <c r="B776" s="39" t="s">
        <v>2120</v>
      </c>
      <c r="C776" s="39" t="s">
        <v>2121</v>
      </c>
      <c r="D776" s="226" t="str">
        <f t="shared" si="12"/>
        <v>16080347092</v>
      </c>
      <c r="E776" s="39" t="s">
        <v>622</v>
      </c>
      <c r="F776" s="47">
        <v>0</v>
      </c>
      <c r="G776" s="47">
        <v>-113159.03</v>
      </c>
      <c r="H776" s="47">
        <v>-779189315</v>
      </c>
      <c r="I776" s="47">
        <v>-779189315</v>
      </c>
    </row>
    <row r="777" spans="1:9" x14ac:dyDescent="0.2">
      <c r="A777" s="39" t="s">
        <v>1103</v>
      </c>
      <c r="B777" s="39" t="s">
        <v>2122</v>
      </c>
      <c r="C777" s="39" t="s">
        <v>2123</v>
      </c>
      <c r="D777" s="226" t="str">
        <f t="shared" si="12"/>
        <v>16080347092</v>
      </c>
      <c r="E777" s="39" t="s">
        <v>622</v>
      </c>
      <c r="F777" s="47">
        <v>-5324004265</v>
      </c>
      <c r="G777" s="47">
        <v>0</v>
      </c>
      <c r="H777" s="47">
        <v>0</v>
      </c>
      <c r="I777" s="47">
        <v>-5324004265</v>
      </c>
    </row>
    <row r="778" spans="1:9" x14ac:dyDescent="0.2">
      <c r="A778" s="39" t="s">
        <v>1103</v>
      </c>
      <c r="B778" s="39" t="s">
        <v>2124</v>
      </c>
      <c r="C778" s="39" t="s">
        <v>2125</v>
      </c>
      <c r="D778" s="226" t="str">
        <f t="shared" si="12"/>
        <v>16080347094</v>
      </c>
      <c r="E778" s="39" t="s">
        <v>413</v>
      </c>
      <c r="F778" s="47">
        <v>236558607</v>
      </c>
      <c r="G778" s="47">
        <v>2495.1799999999998</v>
      </c>
      <c r="H778" s="47">
        <v>17181286</v>
      </c>
      <c r="I778" s="47">
        <v>253739893</v>
      </c>
    </row>
    <row r="779" spans="1:9" x14ac:dyDescent="0.2">
      <c r="A779" s="39" t="s">
        <v>1150</v>
      </c>
      <c r="B779" s="39" t="s">
        <v>2126</v>
      </c>
      <c r="C779" s="39" t="s">
        <v>2127</v>
      </c>
      <c r="D779" s="226" t="str">
        <f t="shared" si="12"/>
        <v>16080347094</v>
      </c>
      <c r="E779" s="39" t="s">
        <v>603</v>
      </c>
      <c r="F779" s="47">
        <v>0</v>
      </c>
      <c r="G779" s="47">
        <v>2495.1799999999998</v>
      </c>
      <c r="H779" s="47">
        <v>17181286</v>
      </c>
      <c r="I779" s="47">
        <v>17181286</v>
      </c>
    </row>
    <row r="780" spans="1:9" x14ac:dyDescent="0.2">
      <c r="A780" s="39" t="s">
        <v>1103</v>
      </c>
      <c r="B780" s="39" t="s">
        <v>2128</v>
      </c>
      <c r="C780" s="39" t="s">
        <v>2129</v>
      </c>
      <c r="D780" s="226" t="str">
        <f t="shared" si="12"/>
        <v>16080347094</v>
      </c>
      <c r="E780" s="39" t="s">
        <v>603</v>
      </c>
      <c r="F780" s="47">
        <v>236558607</v>
      </c>
      <c r="G780" s="47">
        <v>0</v>
      </c>
      <c r="H780" s="47">
        <v>0</v>
      </c>
      <c r="I780" s="47">
        <v>236558607</v>
      </c>
    </row>
    <row r="781" spans="1:9" x14ac:dyDescent="0.2">
      <c r="A781" s="39" t="s">
        <v>1103</v>
      </c>
      <c r="B781" s="39" t="s">
        <v>2130</v>
      </c>
      <c r="C781" s="39" t="s">
        <v>2131</v>
      </c>
      <c r="D781" s="226" t="str">
        <f t="shared" si="12"/>
        <v>16080347096</v>
      </c>
      <c r="E781" s="39" t="s">
        <v>623</v>
      </c>
      <c r="F781" s="47">
        <v>-430773768</v>
      </c>
      <c r="G781" s="47">
        <v>-485.49</v>
      </c>
      <c r="H781" s="47">
        <v>-3342982</v>
      </c>
      <c r="I781" s="47">
        <v>-434116750</v>
      </c>
    </row>
    <row r="782" spans="1:9" x14ac:dyDescent="0.2">
      <c r="A782" s="39" t="s">
        <v>1150</v>
      </c>
      <c r="B782" s="39" t="s">
        <v>2132</v>
      </c>
      <c r="C782" s="39" t="s">
        <v>2133</v>
      </c>
      <c r="D782" s="226" t="str">
        <f t="shared" si="12"/>
        <v>16080347096</v>
      </c>
      <c r="E782" s="39" t="s">
        <v>623</v>
      </c>
      <c r="F782" s="47">
        <v>0</v>
      </c>
      <c r="G782" s="47">
        <v>-485.49</v>
      </c>
      <c r="H782" s="47">
        <v>-3342982</v>
      </c>
      <c r="I782" s="47">
        <v>-3342982</v>
      </c>
    </row>
    <row r="783" spans="1:9" x14ac:dyDescent="0.2">
      <c r="A783" s="39" t="s">
        <v>1103</v>
      </c>
      <c r="B783" s="39" t="s">
        <v>2134</v>
      </c>
      <c r="C783" s="39" t="s">
        <v>2135</v>
      </c>
      <c r="D783" s="226" t="str">
        <f t="shared" si="12"/>
        <v>16080347096</v>
      </c>
      <c r="E783" s="39" t="s">
        <v>623</v>
      </c>
      <c r="F783" s="47">
        <v>-430773768</v>
      </c>
      <c r="G783" s="47">
        <v>0</v>
      </c>
      <c r="H783" s="47">
        <v>0</v>
      </c>
      <c r="I783" s="47">
        <v>-430773768</v>
      </c>
    </row>
    <row r="784" spans="1:9" x14ac:dyDescent="0.2">
      <c r="A784" s="39" t="s">
        <v>1103</v>
      </c>
      <c r="B784" s="39" t="s">
        <v>2136</v>
      </c>
      <c r="C784" s="39" t="s">
        <v>2137</v>
      </c>
      <c r="D784" s="226" t="str">
        <f t="shared" si="12"/>
        <v>16080347097</v>
      </c>
      <c r="E784" s="39" t="s">
        <v>624</v>
      </c>
      <c r="F784" s="47">
        <v>-385095296</v>
      </c>
      <c r="G784" s="47">
        <v>-270.02999999999997</v>
      </c>
      <c r="H784" s="47">
        <v>-1859370</v>
      </c>
      <c r="I784" s="47">
        <v>-386954666</v>
      </c>
    </row>
    <row r="785" spans="1:9" x14ac:dyDescent="0.2">
      <c r="A785" s="39" t="s">
        <v>1150</v>
      </c>
      <c r="B785" s="39" t="s">
        <v>2138</v>
      </c>
      <c r="C785" s="39" t="s">
        <v>2139</v>
      </c>
      <c r="D785" s="226" t="str">
        <f t="shared" si="12"/>
        <v>16080347097</v>
      </c>
      <c r="E785" s="39" t="s">
        <v>624</v>
      </c>
      <c r="F785" s="47">
        <v>0</v>
      </c>
      <c r="G785" s="47">
        <v>-270.02999999999997</v>
      </c>
      <c r="H785" s="47">
        <v>-1859370</v>
      </c>
      <c r="I785" s="47">
        <v>-1859370</v>
      </c>
    </row>
    <row r="786" spans="1:9" x14ac:dyDescent="0.2">
      <c r="A786" s="39" t="s">
        <v>1103</v>
      </c>
      <c r="B786" s="39" t="s">
        <v>2140</v>
      </c>
      <c r="C786" s="39" t="s">
        <v>2141</v>
      </c>
      <c r="D786" s="226" t="str">
        <f t="shared" si="12"/>
        <v>16080347097</v>
      </c>
      <c r="E786" s="39" t="s">
        <v>624</v>
      </c>
      <c r="F786" s="47">
        <v>-385095296</v>
      </c>
      <c r="G786" s="47">
        <v>0</v>
      </c>
      <c r="H786" s="47">
        <v>0</v>
      </c>
      <c r="I786" s="47">
        <v>-385095296</v>
      </c>
    </row>
    <row r="787" spans="1:9" x14ac:dyDescent="0.2">
      <c r="A787" s="39" t="s">
        <v>1103</v>
      </c>
      <c r="B787" s="39" t="s">
        <v>2142</v>
      </c>
      <c r="C787" s="39" t="s">
        <v>2143</v>
      </c>
      <c r="D787" s="226" t="str">
        <f t="shared" si="12"/>
        <v>16090000000</v>
      </c>
      <c r="E787" s="39" t="s">
        <v>284</v>
      </c>
      <c r="F787" s="47">
        <v>-41308982939</v>
      </c>
      <c r="G787" s="47">
        <v>-2253635.75</v>
      </c>
      <c r="H787" s="47">
        <v>-15518062515</v>
      </c>
      <c r="I787" s="252">
        <v>-56827045454</v>
      </c>
    </row>
    <row r="788" spans="1:9" x14ac:dyDescent="0.2">
      <c r="A788" s="39" t="s">
        <v>1103</v>
      </c>
      <c r="B788" s="39" t="s">
        <v>2144</v>
      </c>
      <c r="C788" s="39" t="s">
        <v>2145</v>
      </c>
      <c r="D788" s="226" t="str">
        <f t="shared" si="12"/>
        <v>16090285000</v>
      </c>
      <c r="E788" s="39" t="s">
        <v>625</v>
      </c>
      <c r="F788" s="47">
        <v>-1418974358</v>
      </c>
      <c r="G788" s="47">
        <v>-187704.64</v>
      </c>
      <c r="H788" s="47">
        <v>-1292494734</v>
      </c>
      <c r="I788" s="47">
        <v>-2711469092</v>
      </c>
    </row>
    <row r="789" spans="1:9" x14ac:dyDescent="0.2">
      <c r="A789" s="39" t="s">
        <v>1103</v>
      </c>
      <c r="B789" s="39" t="s">
        <v>2146</v>
      </c>
      <c r="C789" s="39" t="s">
        <v>2147</v>
      </c>
      <c r="D789" s="226" t="str">
        <f t="shared" si="12"/>
        <v>16090285092</v>
      </c>
      <c r="E789" s="39" t="s">
        <v>225</v>
      </c>
      <c r="F789" s="47">
        <v>-1228985714</v>
      </c>
      <c r="G789" s="47">
        <v>-66410.8</v>
      </c>
      <c r="H789" s="47">
        <v>-457290823</v>
      </c>
      <c r="I789" s="47">
        <v>-1686276537</v>
      </c>
    </row>
    <row r="790" spans="1:9" x14ac:dyDescent="0.2">
      <c r="A790" s="39" t="s">
        <v>1150</v>
      </c>
      <c r="B790" s="39" t="s">
        <v>2148</v>
      </c>
      <c r="C790" s="39" t="s">
        <v>2149</v>
      </c>
      <c r="D790" s="226" t="str">
        <f t="shared" si="12"/>
        <v>16090285092</v>
      </c>
      <c r="E790" s="39" t="s">
        <v>626</v>
      </c>
      <c r="F790" s="47">
        <v>0</v>
      </c>
      <c r="G790" s="47">
        <v>-66410.8</v>
      </c>
      <c r="H790" s="47">
        <v>-457290823</v>
      </c>
      <c r="I790" s="47">
        <v>-457290823</v>
      </c>
    </row>
    <row r="791" spans="1:9" x14ac:dyDescent="0.2">
      <c r="A791" s="39" t="s">
        <v>1103</v>
      </c>
      <c r="B791" s="39" t="s">
        <v>2150</v>
      </c>
      <c r="C791" s="39" t="s">
        <v>2151</v>
      </c>
      <c r="D791" s="226" t="str">
        <f t="shared" si="12"/>
        <v>16090285092</v>
      </c>
      <c r="E791" s="39" t="s">
        <v>626</v>
      </c>
      <c r="F791" s="47">
        <v>-1082129786</v>
      </c>
      <c r="G791" s="47">
        <v>0</v>
      </c>
      <c r="H791" s="47">
        <v>0</v>
      </c>
      <c r="I791" s="47">
        <v>-1082129786</v>
      </c>
    </row>
    <row r="792" spans="1:9" x14ac:dyDescent="0.2">
      <c r="A792" s="39" t="s">
        <v>1103</v>
      </c>
      <c r="B792" s="39" t="s">
        <v>2152</v>
      </c>
      <c r="C792" s="39" t="s">
        <v>2153</v>
      </c>
      <c r="D792" s="226" t="str">
        <f t="shared" si="12"/>
        <v>16090285092</v>
      </c>
      <c r="E792" s="39" t="s">
        <v>627</v>
      </c>
      <c r="F792" s="47">
        <v>-146855928</v>
      </c>
      <c r="G792" s="47">
        <v>0</v>
      </c>
      <c r="H792" s="47">
        <v>0</v>
      </c>
      <c r="I792" s="47">
        <v>-146855928</v>
      </c>
    </row>
    <row r="793" spans="1:9" x14ac:dyDescent="0.2">
      <c r="A793" s="39" t="s">
        <v>1103</v>
      </c>
      <c r="B793" s="39" t="s">
        <v>2154</v>
      </c>
      <c r="C793" s="39" t="s">
        <v>2155</v>
      </c>
      <c r="D793" s="226" t="str">
        <f t="shared" si="12"/>
        <v>16090285094</v>
      </c>
      <c r="E793" s="39" t="s">
        <v>628</v>
      </c>
      <c r="F793" s="47">
        <v>-141079363</v>
      </c>
      <c r="G793" s="47">
        <v>-121293.84</v>
      </c>
      <c r="H793" s="47">
        <v>-835203911</v>
      </c>
      <c r="I793" s="47">
        <v>-976283274</v>
      </c>
    </row>
    <row r="794" spans="1:9" x14ac:dyDescent="0.2">
      <c r="A794" s="39" t="s">
        <v>1150</v>
      </c>
      <c r="B794" s="39" t="s">
        <v>5488</v>
      </c>
      <c r="C794" s="39" t="s">
        <v>5489</v>
      </c>
      <c r="D794" s="226" t="str">
        <f t="shared" si="12"/>
        <v>16090285094</v>
      </c>
      <c r="E794" s="39" t="s">
        <v>629</v>
      </c>
      <c r="F794" s="47">
        <v>0</v>
      </c>
      <c r="G794" s="47">
        <v>-121293.84</v>
      </c>
      <c r="H794" s="47">
        <v>-835203911</v>
      </c>
      <c r="I794" s="47">
        <v>-835203911</v>
      </c>
    </row>
    <row r="795" spans="1:9" x14ac:dyDescent="0.2">
      <c r="A795" s="39" t="s">
        <v>1103</v>
      </c>
      <c r="B795" s="39" t="s">
        <v>2156</v>
      </c>
      <c r="C795" s="39" t="s">
        <v>2157</v>
      </c>
      <c r="D795" s="226" t="str">
        <f t="shared" si="12"/>
        <v>16090285094</v>
      </c>
      <c r="E795" s="39" t="s">
        <v>629</v>
      </c>
      <c r="F795" s="47">
        <v>-141079363</v>
      </c>
      <c r="G795" s="47">
        <v>0</v>
      </c>
      <c r="H795" s="47">
        <v>0</v>
      </c>
      <c r="I795" s="47">
        <v>-141079363</v>
      </c>
    </row>
    <row r="796" spans="1:9" x14ac:dyDescent="0.2">
      <c r="A796" s="39" t="s">
        <v>1103</v>
      </c>
      <c r="B796" s="39" t="s">
        <v>2158</v>
      </c>
      <c r="C796" s="39" t="s">
        <v>2159</v>
      </c>
      <c r="D796" s="226" t="str">
        <f t="shared" si="12"/>
        <v>16090285095</v>
      </c>
      <c r="E796" s="39" t="s">
        <v>630</v>
      </c>
      <c r="F796" s="47">
        <v>-48909281</v>
      </c>
      <c r="G796" s="47">
        <v>0</v>
      </c>
      <c r="H796" s="47">
        <v>0</v>
      </c>
      <c r="I796" s="47">
        <v>-48909281</v>
      </c>
    </row>
    <row r="797" spans="1:9" x14ac:dyDescent="0.2">
      <c r="A797" s="39" t="s">
        <v>1103</v>
      </c>
      <c r="B797" s="39" t="s">
        <v>2160</v>
      </c>
      <c r="C797" s="39" t="s">
        <v>2161</v>
      </c>
      <c r="D797" s="226" t="str">
        <f t="shared" si="12"/>
        <v>16090285095</v>
      </c>
      <c r="E797" s="39" t="s">
        <v>630</v>
      </c>
      <c r="F797" s="47">
        <v>-48909281</v>
      </c>
      <c r="G797" s="47">
        <v>0</v>
      </c>
      <c r="H797" s="47">
        <v>0</v>
      </c>
      <c r="I797" s="47">
        <v>-48909281</v>
      </c>
    </row>
    <row r="798" spans="1:9" x14ac:dyDescent="0.2">
      <c r="A798" s="39" t="s">
        <v>1103</v>
      </c>
      <c r="B798" s="39" t="s">
        <v>2162</v>
      </c>
      <c r="C798" s="39" t="s">
        <v>2163</v>
      </c>
      <c r="D798" s="226" t="str">
        <f t="shared" si="12"/>
        <v>16090287000</v>
      </c>
      <c r="E798" s="39" t="s">
        <v>631</v>
      </c>
      <c r="F798" s="47">
        <v>-5526673958</v>
      </c>
      <c r="G798" s="47">
        <v>-16881.72</v>
      </c>
      <c r="H798" s="47">
        <v>-116243979</v>
      </c>
      <c r="I798" s="47">
        <v>-5642917937</v>
      </c>
    </row>
    <row r="799" spans="1:9" x14ac:dyDescent="0.2">
      <c r="A799" s="39" t="s">
        <v>1103</v>
      </c>
      <c r="B799" s="39" t="s">
        <v>2164</v>
      </c>
      <c r="C799" s="39" t="s">
        <v>2165</v>
      </c>
      <c r="D799" s="226" t="str">
        <f t="shared" si="12"/>
        <v>16090287092</v>
      </c>
      <c r="E799" s="39" t="s">
        <v>225</v>
      </c>
      <c r="F799" s="47">
        <v>-3604311060</v>
      </c>
      <c r="G799" s="47">
        <v>-15607.99</v>
      </c>
      <c r="H799" s="47">
        <v>-107473342</v>
      </c>
      <c r="I799" s="47">
        <v>-3711784402</v>
      </c>
    </row>
    <row r="800" spans="1:9" x14ac:dyDescent="0.2">
      <c r="A800" s="39" t="s">
        <v>1150</v>
      </c>
      <c r="B800" s="39" t="s">
        <v>2166</v>
      </c>
      <c r="C800" s="39" t="s">
        <v>2167</v>
      </c>
      <c r="D800" s="226" t="str">
        <f t="shared" si="12"/>
        <v>16090287092</v>
      </c>
      <c r="E800" s="39" t="s">
        <v>632</v>
      </c>
      <c r="F800" s="47">
        <v>0</v>
      </c>
      <c r="G800" s="47">
        <v>-15607.99</v>
      </c>
      <c r="H800" s="47">
        <v>-107473342</v>
      </c>
      <c r="I800" s="47">
        <v>-107473342</v>
      </c>
    </row>
    <row r="801" spans="1:9" x14ac:dyDescent="0.2">
      <c r="A801" s="39" t="s">
        <v>1103</v>
      </c>
      <c r="B801" s="39" t="s">
        <v>2168</v>
      </c>
      <c r="C801" s="39" t="s">
        <v>2169</v>
      </c>
      <c r="D801" s="226" t="str">
        <f t="shared" si="12"/>
        <v>16090287092</v>
      </c>
      <c r="E801" s="39" t="s">
        <v>632</v>
      </c>
      <c r="F801" s="47">
        <v>-2358617890</v>
      </c>
      <c r="G801" s="47">
        <v>0</v>
      </c>
      <c r="H801" s="47">
        <v>0</v>
      </c>
      <c r="I801" s="47">
        <v>-2358617890</v>
      </c>
    </row>
    <row r="802" spans="1:9" x14ac:dyDescent="0.2">
      <c r="A802" s="39" t="s">
        <v>1103</v>
      </c>
      <c r="B802" s="39" t="s">
        <v>2170</v>
      </c>
      <c r="C802" s="39" t="s">
        <v>2171</v>
      </c>
      <c r="D802" s="226" t="str">
        <f t="shared" si="12"/>
        <v>16090287092</v>
      </c>
      <c r="E802" s="39" t="s">
        <v>633</v>
      </c>
      <c r="F802" s="47">
        <v>-1245693170</v>
      </c>
      <c r="G802" s="47">
        <v>0</v>
      </c>
      <c r="H802" s="47">
        <v>0</v>
      </c>
      <c r="I802" s="47">
        <v>-1245693170</v>
      </c>
    </row>
    <row r="803" spans="1:9" x14ac:dyDescent="0.2">
      <c r="A803" s="39" t="s">
        <v>1103</v>
      </c>
      <c r="B803" s="39" t="s">
        <v>2172</v>
      </c>
      <c r="C803" s="39" t="s">
        <v>2173</v>
      </c>
      <c r="D803" s="226" t="str">
        <f t="shared" si="12"/>
        <v>16090287094</v>
      </c>
      <c r="E803" s="39" t="s">
        <v>634</v>
      </c>
      <c r="F803" s="47">
        <v>-1606227299</v>
      </c>
      <c r="G803" s="47">
        <v>-1273.73</v>
      </c>
      <c r="H803" s="47">
        <v>-8770637</v>
      </c>
      <c r="I803" s="47">
        <v>-1614997936</v>
      </c>
    </row>
    <row r="804" spans="1:9" x14ac:dyDescent="0.2">
      <c r="A804" s="39" t="s">
        <v>1150</v>
      </c>
      <c r="B804" s="39" t="s">
        <v>5490</v>
      </c>
      <c r="C804" s="39" t="s">
        <v>5491</v>
      </c>
      <c r="D804" s="226" t="str">
        <f t="shared" si="12"/>
        <v>16090287094</v>
      </c>
      <c r="E804" s="39" t="s">
        <v>634</v>
      </c>
      <c r="F804" s="47">
        <v>0</v>
      </c>
      <c r="G804" s="47">
        <v>-1273.73</v>
      </c>
      <c r="H804" s="47">
        <v>-8770637</v>
      </c>
      <c r="I804" s="47">
        <v>-8770637</v>
      </c>
    </row>
    <row r="805" spans="1:9" x14ac:dyDescent="0.2">
      <c r="A805" s="39" t="s">
        <v>1103</v>
      </c>
      <c r="B805" s="39" t="s">
        <v>2174</v>
      </c>
      <c r="C805" s="39" t="s">
        <v>2175</v>
      </c>
      <c r="D805" s="226" t="str">
        <f t="shared" si="12"/>
        <v>16090287094</v>
      </c>
      <c r="E805" s="39" t="s">
        <v>634</v>
      </c>
      <c r="F805" s="47">
        <v>-1606227299</v>
      </c>
      <c r="G805" s="47">
        <v>0</v>
      </c>
      <c r="H805" s="47">
        <v>0</v>
      </c>
      <c r="I805" s="47">
        <v>-1606227299</v>
      </c>
    </row>
    <row r="806" spans="1:9" x14ac:dyDescent="0.2">
      <c r="A806" s="39" t="s">
        <v>1103</v>
      </c>
      <c r="B806" s="39" t="s">
        <v>2176</v>
      </c>
      <c r="C806" s="39" t="s">
        <v>2177</v>
      </c>
      <c r="D806" s="226" t="str">
        <f t="shared" si="12"/>
        <v>16090287095</v>
      </c>
      <c r="E806" s="39" t="s">
        <v>635</v>
      </c>
      <c r="F806" s="47">
        <v>-316135599</v>
      </c>
      <c r="G806" s="47">
        <v>0</v>
      </c>
      <c r="H806" s="47">
        <v>0</v>
      </c>
      <c r="I806" s="47">
        <v>-316135599</v>
      </c>
    </row>
    <row r="807" spans="1:9" x14ac:dyDescent="0.2">
      <c r="A807" s="39" t="s">
        <v>1103</v>
      </c>
      <c r="B807" s="39" t="s">
        <v>2178</v>
      </c>
      <c r="C807" s="39" t="s">
        <v>2179</v>
      </c>
      <c r="D807" s="226" t="str">
        <f t="shared" si="12"/>
        <v>16090287095</v>
      </c>
      <c r="E807" s="39" t="s">
        <v>635</v>
      </c>
      <c r="F807" s="47">
        <v>-316135599</v>
      </c>
      <c r="G807" s="47">
        <v>0</v>
      </c>
      <c r="H807" s="47">
        <v>0</v>
      </c>
      <c r="I807" s="47">
        <v>-316135599</v>
      </c>
    </row>
    <row r="808" spans="1:9" x14ac:dyDescent="0.2">
      <c r="A808" s="39" t="s">
        <v>1103</v>
      </c>
      <c r="B808" s="39" t="s">
        <v>2180</v>
      </c>
      <c r="C808" s="39" t="s">
        <v>2181</v>
      </c>
      <c r="D808" s="226" t="str">
        <f t="shared" si="12"/>
        <v>16090349000</v>
      </c>
      <c r="E808" s="39" t="s">
        <v>636</v>
      </c>
      <c r="F808" s="47">
        <v>-34363334623</v>
      </c>
      <c r="G808" s="47">
        <v>-2049049.39</v>
      </c>
      <c r="H808" s="47">
        <v>-14109323802</v>
      </c>
      <c r="I808" s="47">
        <v>-48472658425</v>
      </c>
    </row>
    <row r="809" spans="1:9" x14ac:dyDescent="0.2">
      <c r="A809" s="39" t="s">
        <v>1103</v>
      </c>
      <c r="B809" s="39" t="s">
        <v>2182</v>
      </c>
      <c r="C809" s="39" t="s">
        <v>2183</v>
      </c>
      <c r="D809" s="226" t="str">
        <f t="shared" si="12"/>
        <v>16090349092</v>
      </c>
      <c r="E809" s="39" t="s">
        <v>225</v>
      </c>
      <c r="F809" s="47">
        <v>-26561777771</v>
      </c>
      <c r="G809" s="47">
        <v>-1738186.22</v>
      </c>
      <c r="H809" s="47">
        <v>-11968785294</v>
      </c>
      <c r="I809" s="47">
        <v>-38530563065</v>
      </c>
    </row>
    <row r="810" spans="1:9" x14ac:dyDescent="0.2">
      <c r="A810" s="39" t="s">
        <v>1150</v>
      </c>
      <c r="B810" s="39" t="s">
        <v>2184</v>
      </c>
      <c r="C810" s="39" t="s">
        <v>2185</v>
      </c>
      <c r="D810" s="226" t="str">
        <f t="shared" si="12"/>
        <v>16090349092</v>
      </c>
      <c r="E810" s="39" t="s">
        <v>637</v>
      </c>
      <c r="F810" s="47">
        <v>0</v>
      </c>
      <c r="G810" s="47">
        <v>-1738186.22</v>
      </c>
      <c r="H810" s="47">
        <v>-11968785294</v>
      </c>
      <c r="I810" s="47">
        <v>-11968785294</v>
      </c>
    </row>
    <row r="811" spans="1:9" x14ac:dyDescent="0.2">
      <c r="A811" s="39" t="s">
        <v>1103</v>
      </c>
      <c r="B811" s="39" t="s">
        <v>2186</v>
      </c>
      <c r="C811" s="39" t="s">
        <v>2187</v>
      </c>
      <c r="D811" s="226" t="str">
        <f t="shared" si="12"/>
        <v>16090349092</v>
      </c>
      <c r="E811" s="39" t="s">
        <v>637</v>
      </c>
      <c r="F811" s="47">
        <v>-26558099647</v>
      </c>
      <c r="G811" s="47">
        <v>0</v>
      </c>
      <c r="H811" s="47">
        <v>0</v>
      </c>
      <c r="I811" s="47">
        <v>-26558099647</v>
      </c>
    </row>
    <row r="812" spans="1:9" x14ac:dyDescent="0.2">
      <c r="A812" s="39" t="s">
        <v>1103</v>
      </c>
      <c r="B812" s="39" t="s">
        <v>2188</v>
      </c>
      <c r="C812" s="39" t="s">
        <v>2189</v>
      </c>
      <c r="D812" s="226" t="str">
        <f t="shared" si="12"/>
        <v>16090349092</v>
      </c>
      <c r="E812" s="39" t="s">
        <v>638</v>
      </c>
      <c r="F812" s="47">
        <v>-3678124</v>
      </c>
      <c r="G812" s="47">
        <v>0</v>
      </c>
      <c r="H812" s="47">
        <v>0</v>
      </c>
      <c r="I812" s="47">
        <v>-3678124</v>
      </c>
    </row>
    <row r="813" spans="1:9" x14ac:dyDescent="0.2">
      <c r="A813" s="39" t="s">
        <v>1103</v>
      </c>
      <c r="B813" s="39" t="s">
        <v>2190</v>
      </c>
      <c r="C813" s="39" t="s">
        <v>2191</v>
      </c>
      <c r="D813" s="226" t="str">
        <f t="shared" si="12"/>
        <v>16090349094</v>
      </c>
      <c r="E813" s="39" t="s">
        <v>639</v>
      </c>
      <c r="F813" s="47">
        <v>-7166169709</v>
      </c>
      <c r="G813" s="47">
        <v>-310863.17</v>
      </c>
      <c r="H813" s="47">
        <v>-2140538508</v>
      </c>
      <c r="I813" s="47">
        <v>-9306708217</v>
      </c>
    </row>
    <row r="814" spans="1:9" x14ac:dyDescent="0.2">
      <c r="A814" s="39" t="s">
        <v>1150</v>
      </c>
      <c r="B814" s="39" t="s">
        <v>2192</v>
      </c>
      <c r="C814" s="39" t="s">
        <v>2193</v>
      </c>
      <c r="D814" s="226" t="str">
        <f t="shared" si="12"/>
        <v>16090349094</v>
      </c>
      <c r="E814" s="39" t="s">
        <v>634</v>
      </c>
      <c r="F814" s="47">
        <v>0</v>
      </c>
      <c r="G814" s="47">
        <v>-310863.17</v>
      </c>
      <c r="H814" s="47">
        <v>-2140538508</v>
      </c>
      <c r="I814" s="47">
        <v>-2140538508</v>
      </c>
    </row>
    <row r="815" spans="1:9" x14ac:dyDescent="0.2">
      <c r="A815" s="39" t="s">
        <v>1103</v>
      </c>
      <c r="B815" s="39" t="s">
        <v>2194</v>
      </c>
      <c r="C815" s="39" t="s">
        <v>2195</v>
      </c>
      <c r="D815" s="226" t="str">
        <f t="shared" si="12"/>
        <v>16090349094</v>
      </c>
      <c r="E815" s="39" t="s">
        <v>634</v>
      </c>
      <c r="F815" s="47">
        <v>-7166169709</v>
      </c>
      <c r="G815" s="47">
        <v>0</v>
      </c>
      <c r="H815" s="47">
        <v>0</v>
      </c>
      <c r="I815" s="47">
        <v>-7166169709</v>
      </c>
    </row>
    <row r="816" spans="1:9" x14ac:dyDescent="0.2">
      <c r="A816" s="39" t="s">
        <v>1103</v>
      </c>
      <c r="B816" s="39" t="s">
        <v>2196</v>
      </c>
      <c r="C816" s="39" t="s">
        <v>2197</v>
      </c>
      <c r="D816" s="226" t="str">
        <f t="shared" si="12"/>
        <v>16090349095</v>
      </c>
      <c r="E816" s="39" t="s">
        <v>635</v>
      </c>
      <c r="F816" s="47">
        <v>-635387143</v>
      </c>
      <c r="G816" s="47">
        <v>0</v>
      </c>
      <c r="H816" s="47">
        <v>0</v>
      </c>
      <c r="I816" s="47">
        <v>-635387143</v>
      </c>
    </row>
    <row r="817" spans="1:9" x14ac:dyDescent="0.2">
      <c r="A817" s="39" t="s">
        <v>1103</v>
      </c>
      <c r="B817" s="39" t="s">
        <v>2198</v>
      </c>
      <c r="C817" s="39" t="s">
        <v>2199</v>
      </c>
      <c r="D817" s="226" t="str">
        <f t="shared" si="12"/>
        <v>16090349095</v>
      </c>
      <c r="E817" s="39" t="s">
        <v>635</v>
      </c>
      <c r="F817" s="47">
        <v>-635387143</v>
      </c>
      <c r="G817" s="47">
        <v>0</v>
      </c>
      <c r="H817" s="47">
        <v>0</v>
      </c>
      <c r="I817" s="47">
        <v>-635387143</v>
      </c>
    </row>
    <row r="818" spans="1:9" x14ac:dyDescent="0.2">
      <c r="A818" s="39" t="s">
        <v>1103</v>
      </c>
      <c r="B818" s="39" t="s">
        <v>2200</v>
      </c>
      <c r="C818" s="39" t="s">
        <v>2201</v>
      </c>
      <c r="D818" s="226" t="str">
        <f t="shared" si="12"/>
        <v>17000000000</v>
      </c>
      <c r="E818" s="39" t="s">
        <v>640</v>
      </c>
      <c r="F818" s="47">
        <v>31475305344</v>
      </c>
      <c r="G818" s="47">
        <v>1377532.65</v>
      </c>
      <c r="H818" s="47">
        <v>9485400546</v>
      </c>
      <c r="I818" s="47">
        <v>40960705890</v>
      </c>
    </row>
    <row r="819" spans="1:9" x14ac:dyDescent="0.2">
      <c r="A819" s="39" t="s">
        <v>1103</v>
      </c>
      <c r="B819" s="39" t="s">
        <v>2202</v>
      </c>
      <c r="C819" s="39" t="s">
        <v>2203</v>
      </c>
      <c r="D819" s="226" t="str">
        <f t="shared" si="12"/>
        <v>17010000000</v>
      </c>
      <c r="E819" s="39" t="s">
        <v>641</v>
      </c>
      <c r="F819" s="47">
        <v>14985251576</v>
      </c>
      <c r="G819" s="47">
        <v>1936571.65</v>
      </c>
      <c r="H819" s="47">
        <v>13334825702</v>
      </c>
      <c r="I819" s="47">
        <v>28320077278</v>
      </c>
    </row>
    <row r="820" spans="1:9" x14ac:dyDescent="0.2">
      <c r="A820" s="39" t="s">
        <v>1103</v>
      </c>
      <c r="B820" s="39" t="s">
        <v>2204</v>
      </c>
      <c r="C820" s="39" t="s">
        <v>2205</v>
      </c>
      <c r="D820" s="226" t="str">
        <f t="shared" si="12"/>
        <v>17010293000</v>
      </c>
      <c r="E820" s="39" t="s">
        <v>641</v>
      </c>
      <c r="F820" s="47">
        <v>14985251576</v>
      </c>
      <c r="G820" s="47">
        <v>1936571.65</v>
      </c>
      <c r="H820" s="47">
        <v>13334825702</v>
      </c>
      <c r="I820" s="47">
        <v>28320077278</v>
      </c>
    </row>
    <row r="821" spans="1:9" x14ac:dyDescent="0.2">
      <c r="A821" s="39" t="s">
        <v>1103</v>
      </c>
      <c r="B821" s="39" t="s">
        <v>2206</v>
      </c>
      <c r="C821" s="39" t="s">
        <v>2207</v>
      </c>
      <c r="D821" s="226" t="str">
        <f t="shared" si="12"/>
        <v>17010293002</v>
      </c>
      <c r="E821" s="39" t="s">
        <v>642</v>
      </c>
      <c r="F821" s="47">
        <v>6362108452</v>
      </c>
      <c r="G821" s="47">
        <v>559038.65</v>
      </c>
      <c r="H821" s="47">
        <v>3849422746</v>
      </c>
      <c r="I821" s="47">
        <v>10211531198</v>
      </c>
    </row>
    <row r="822" spans="1:9" x14ac:dyDescent="0.2">
      <c r="A822" s="39" t="s">
        <v>1103</v>
      </c>
      <c r="B822" s="39" t="s">
        <v>2208</v>
      </c>
      <c r="C822" s="39" t="s">
        <v>2209</v>
      </c>
      <c r="D822" s="226" t="str">
        <f t="shared" si="12"/>
        <v>17010293002</v>
      </c>
      <c r="E822" s="39" t="s">
        <v>643</v>
      </c>
      <c r="F822" s="47">
        <v>6362108452</v>
      </c>
      <c r="G822" s="47">
        <v>0</v>
      </c>
      <c r="H822" s="47">
        <v>0</v>
      </c>
      <c r="I822" s="47">
        <v>6362108452</v>
      </c>
    </row>
    <row r="823" spans="1:9" x14ac:dyDescent="0.2">
      <c r="A823" s="39" t="s">
        <v>1150</v>
      </c>
      <c r="B823" s="39" t="s">
        <v>5492</v>
      </c>
      <c r="C823" s="39" t="s">
        <v>5493</v>
      </c>
      <c r="D823" s="226" t="str">
        <f t="shared" si="12"/>
        <v>17010293002</v>
      </c>
      <c r="E823" s="39" t="s">
        <v>6038</v>
      </c>
      <c r="F823" s="47">
        <v>0</v>
      </c>
      <c r="G823" s="47">
        <v>559038.65</v>
      </c>
      <c r="H823" s="47">
        <v>3849422746</v>
      </c>
      <c r="I823" s="47">
        <v>3849422746</v>
      </c>
    </row>
    <row r="824" spans="1:9" x14ac:dyDescent="0.2">
      <c r="A824" s="39" t="s">
        <v>1103</v>
      </c>
      <c r="B824" s="39" t="s">
        <v>2210</v>
      </c>
      <c r="C824" s="39" t="s">
        <v>2211</v>
      </c>
      <c r="D824" s="226" t="str">
        <f t="shared" si="12"/>
        <v>17010293004</v>
      </c>
      <c r="E824" s="39" t="s">
        <v>644</v>
      </c>
      <c r="F824" s="47">
        <v>8623143124</v>
      </c>
      <c r="G824" s="47">
        <v>1377533</v>
      </c>
      <c r="H824" s="47">
        <v>9485402956</v>
      </c>
      <c r="I824" s="47">
        <v>18108546080</v>
      </c>
    </row>
    <row r="825" spans="1:9" x14ac:dyDescent="0.2">
      <c r="A825" s="39" t="s">
        <v>1150</v>
      </c>
      <c r="B825" s="39" t="s">
        <v>2212</v>
      </c>
      <c r="C825" s="39" t="s">
        <v>2213</v>
      </c>
      <c r="D825" s="226" t="str">
        <f t="shared" si="12"/>
        <v>17010293004</v>
      </c>
      <c r="E825" s="39" t="s">
        <v>644</v>
      </c>
      <c r="F825" s="47">
        <v>0</v>
      </c>
      <c r="G825" s="47">
        <v>1377533</v>
      </c>
      <c r="H825" s="47">
        <v>9485402956</v>
      </c>
      <c r="I825" s="47">
        <v>9485402956</v>
      </c>
    </row>
    <row r="826" spans="1:9" x14ac:dyDescent="0.2">
      <c r="A826" s="39" t="s">
        <v>1103</v>
      </c>
      <c r="B826" s="39" t="s">
        <v>2214</v>
      </c>
      <c r="C826" s="39" t="s">
        <v>2215</v>
      </c>
      <c r="D826" s="226" t="str">
        <f t="shared" si="12"/>
        <v>17010293004</v>
      </c>
      <c r="E826" s="39" t="s">
        <v>644</v>
      </c>
      <c r="F826" s="47">
        <v>8623143124</v>
      </c>
      <c r="G826" s="47">
        <v>0</v>
      </c>
      <c r="H826" s="47">
        <v>0</v>
      </c>
      <c r="I826" s="47">
        <v>8623143124</v>
      </c>
    </row>
    <row r="827" spans="1:9" x14ac:dyDescent="0.2">
      <c r="A827" s="39" t="s">
        <v>1103</v>
      </c>
      <c r="B827" s="39" t="s">
        <v>2216</v>
      </c>
      <c r="C827" s="39" t="s">
        <v>2217</v>
      </c>
      <c r="D827" s="226" t="str">
        <f t="shared" si="12"/>
        <v>17020000000</v>
      </c>
      <c r="E827" s="39" t="s">
        <v>640</v>
      </c>
      <c r="F827" s="47">
        <v>19270221419</v>
      </c>
      <c r="G827" s="47">
        <v>0</v>
      </c>
      <c r="H827" s="47">
        <v>0</v>
      </c>
      <c r="I827" s="47">
        <v>19270221419</v>
      </c>
    </row>
    <row r="828" spans="1:9" x14ac:dyDescent="0.2">
      <c r="A828" s="39" t="s">
        <v>1103</v>
      </c>
      <c r="B828" s="39" t="s">
        <v>2218</v>
      </c>
      <c r="C828" s="39" t="s">
        <v>2219</v>
      </c>
      <c r="D828" s="226" t="str">
        <f t="shared" si="12"/>
        <v>17020295000</v>
      </c>
      <c r="E828" s="39" t="s">
        <v>645</v>
      </c>
      <c r="F828" s="47">
        <v>19270221419</v>
      </c>
      <c r="G828" s="47">
        <v>0</v>
      </c>
      <c r="H828" s="47">
        <v>0</v>
      </c>
      <c r="I828" s="47">
        <v>19270221419</v>
      </c>
    </row>
    <row r="829" spans="1:9" x14ac:dyDescent="0.2">
      <c r="A829" s="39" t="s">
        <v>1103</v>
      </c>
      <c r="B829" s="39" t="s">
        <v>2220</v>
      </c>
      <c r="C829" s="39" t="s">
        <v>2221</v>
      </c>
      <c r="D829" s="226" t="str">
        <f t="shared" si="12"/>
        <v>17020295002</v>
      </c>
      <c r="E829" s="39" t="s">
        <v>646</v>
      </c>
      <c r="F829" s="47">
        <v>19270221419</v>
      </c>
      <c r="G829" s="47">
        <v>0</v>
      </c>
      <c r="H829" s="47">
        <v>0</v>
      </c>
      <c r="I829" s="47">
        <v>19270221419</v>
      </c>
    </row>
    <row r="830" spans="1:9" x14ac:dyDescent="0.2">
      <c r="A830" s="39" t="s">
        <v>1103</v>
      </c>
      <c r="B830" s="39" t="s">
        <v>2222</v>
      </c>
      <c r="C830" s="39" t="s">
        <v>2223</v>
      </c>
      <c r="D830" s="226" t="str">
        <f t="shared" si="12"/>
        <v>17020295002</v>
      </c>
      <c r="E830" s="39" t="s">
        <v>646</v>
      </c>
      <c r="F830" s="47">
        <v>9975893832</v>
      </c>
      <c r="G830" s="47">
        <v>0</v>
      </c>
      <c r="H830" s="47">
        <v>0</v>
      </c>
      <c r="I830" s="47">
        <v>9975893832</v>
      </c>
    </row>
    <row r="831" spans="1:9" x14ac:dyDescent="0.2">
      <c r="A831" s="39" t="s">
        <v>1103</v>
      </c>
      <c r="B831" s="39" t="s">
        <v>5494</v>
      </c>
      <c r="C831" s="39" t="s">
        <v>5495</v>
      </c>
      <c r="D831" s="226" t="str">
        <f t="shared" si="12"/>
        <v>17020295002</v>
      </c>
      <c r="E831" s="39" t="s">
        <v>6073</v>
      </c>
      <c r="F831" s="47">
        <v>9294327587</v>
      </c>
      <c r="G831" s="47">
        <v>0</v>
      </c>
      <c r="H831" s="47">
        <v>0</v>
      </c>
      <c r="I831" s="47">
        <v>9294327587</v>
      </c>
    </row>
    <row r="832" spans="1:9" x14ac:dyDescent="0.2">
      <c r="A832" s="39" t="s">
        <v>1103</v>
      </c>
      <c r="B832" s="39" t="s">
        <v>5496</v>
      </c>
      <c r="C832" s="39" t="s">
        <v>5497</v>
      </c>
      <c r="D832" s="226" t="str">
        <f t="shared" si="12"/>
        <v>17060000000</v>
      </c>
      <c r="E832" s="39" t="s">
        <v>640</v>
      </c>
      <c r="F832" s="47">
        <v>237003883</v>
      </c>
      <c r="G832" s="47">
        <v>0</v>
      </c>
      <c r="H832" s="47">
        <v>0</v>
      </c>
      <c r="I832" s="47">
        <v>237003883</v>
      </c>
    </row>
    <row r="833" spans="1:9" x14ac:dyDescent="0.2">
      <c r="A833" s="39" t="s">
        <v>1103</v>
      </c>
      <c r="B833" s="39" t="s">
        <v>5498</v>
      </c>
      <c r="C833" s="39" t="s">
        <v>5499</v>
      </c>
      <c r="D833" s="226" t="str">
        <f t="shared" si="12"/>
        <v>17060211000</v>
      </c>
      <c r="E833" s="39" t="s">
        <v>86</v>
      </c>
      <c r="F833" s="47">
        <v>237003883</v>
      </c>
      <c r="G833" s="47">
        <v>0</v>
      </c>
      <c r="H833" s="47">
        <v>0</v>
      </c>
      <c r="I833" s="47">
        <v>237003883</v>
      </c>
    </row>
    <row r="834" spans="1:9" x14ac:dyDescent="0.2">
      <c r="A834" s="39" t="s">
        <v>1103</v>
      </c>
      <c r="B834" s="39" t="s">
        <v>5500</v>
      </c>
      <c r="C834" s="39" t="s">
        <v>5501</v>
      </c>
      <c r="D834" s="226" t="str">
        <f t="shared" si="12"/>
        <v>17060211002</v>
      </c>
      <c r="E834" s="39" t="s">
        <v>6074</v>
      </c>
      <c r="F834" s="47">
        <v>237003883</v>
      </c>
      <c r="G834" s="47">
        <v>0</v>
      </c>
      <c r="H834" s="47">
        <v>0</v>
      </c>
      <c r="I834" s="47">
        <v>237003883</v>
      </c>
    </row>
    <row r="835" spans="1:9" x14ac:dyDescent="0.2">
      <c r="A835" s="39" t="s">
        <v>1103</v>
      </c>
      <c r="B835" s="39" t="s">
        <v>5502</v>
      </c>
      <c r="C835" s="39" t="s">
        <v>5503</v>
      </c>
      <c r="D835" s="226" t="str">
        <f t="shared" ref="D835:D898" si="13">CONCATENATE(MID(C835,1,2),"0",MID(C835,4,5),"0",MID(C835,9,2))</f>
        <v>17060211002</v>
      </c>
      <c r="E835" s="39" t="s">
        <v>6074</v>
      </c>
      <c r="F835" s="47">
        <v>237003883</v>
      </c>
      <c r="G835" s="47">
        <v>0</v>
      </c>
      <c r="H835" s="47">
        <v>0</v>
      </c>
      <c r="I835" s="47">
        <v>237003883</v>
      </c>
    </row>
    <row r="836" spans="1:9" x14ac:dyDescent="0.2">
      <c r="A836" s="39" t="s">
        <v>1103</v>
      </c>
      <c r="B836" s="39" t="s">
        <v>2224</v>
      </c>
      <c r="C836" s="39" t="s">
        <v>2225</v>
      </c>
      <c r="D836" s="226" t="str">
        <f t="shared" si="13"/>
        <v>17090000000</v>
      </c>
      <c r="E836" s="39" t="s">
        <v>284</v>
      </c>
      <c r="F836" s="47">
        <v>-3017171534</v>
      </c>
      <c r="G836" s="47">
        <v>-559039</v>
      </c>
      <c r="H836" s="47">
        <v>-3849425156</v>
      </c>
      <c r="I836" s="47">
        <v>-6866596690</v>
      </c>
    </row>
    <row r="837" spans="1:9" x14ac:dyDescent="0.2">
      <c r="A837" s="39" t="s">
        <v>1103</v>
      </c>
      <c r="B837" s="39" t="s">
        <v>2226</v>
      </c>
      <c r="C837" s="39" t="s">
        <v>2227</v>
      </c>
      <c r="D837" s="226" t="str">
        <f t="shared" si="13"/>
        <v>17090317000</v>
      </c>
      <c r="E837" s="39" t="s">
        <v>647</v>
      </c>
      <c r="F837" s="47">
        <v>-3017171534</v>
      </c>
      <c r="G837" s="47">
        <v>-559039</v>
      </c>
      <c r="H837" s="47">
        <v>-3849425156</v>
      </c>
      <c r="I837" s="47">
        <v>-6866596690</v>
      </c>
    </row>
    <row r="838" spans="1:9" x14ac:dyDescent="0.2">
      <c r="A838" s="39" t="s">
        <v>1103</v>
      </c>
      <c r="B838" s="39" t="s">
        <v>5504</v>
      </c>
      <c r="C838" s="39" t="s">
        <v>5505</v>
      </c>
      <c r="D838" s="226" t="str">
        <f t="shared" si="13"/>
        <v>17090317096</v>
      </c>
      <c r="E838" s="39" t="s">
        <v>6075</v>
      </c>
      <c r="F838" s="47">
        <v>-180079018</v>
      </c>
      <c r="G838" s="47">
        <v>0</v>
      </c>
      <c r="H838" s="47">
        <v>0</v>
      </c>
      <c r="I838" s="47">
        <v>-180079018</v>
      </c>
    </row>
    <row r="839" spans="1:9" x14ac:dyDescent="0.2">
      <c r="A839" s="39" t="s">
        <v>1103</v>
      </c>
      <c r="B839" s="39" t="s">
        <v>5506</v>
      </c>
      <c r="C839" s="39" t="s">
        <v>5507</v>
      </c>
      <c r="D839" s="226" t="str">
        <f t="shared" si="13"/>
        <v>17090317096</v>
      </c>
      <c r="E839" s="39" t="s">
        <v>6075</v>
      </c>
      <c r="F839" s="47">
        <v>-180079018</v>
      </c>
      <c r="G839" s="47">
        <v>0</v>
      </c>
      <c r="H839" s="47">
        <v>0</v>
      </c>
      <c r="I839" s="47">
        <v>-180079018</v>
      </c>
    </row>
    <row r="840" spans="1:9" x14ac:dyDescent="0.2">
      <c r="A840" s="39" t="s">
        <v>1103</v>
      </c>
      <c r="B840" s="39" t="s">
        <v>2228</v>
      </c>
      <c r="C840" s="39" t="s">
        <v>2229</v>
      </c>
      <c r="D840" s="226" t="str">
        <f t="shared" si="13"/>
        <v>17090317098</v>
      </c>
      <c r="E840" s="39" t="s">
        <v>6076</v>
      </c>
      <c r="F840" s="47">
        <v>-2837092516</v>
      </c>
      <c r="G840" s="47">
        <v>-559039</v>
      </c>
      <c r="H840" s="47">
        <v>-3849425156</v>
      </c>
      <c r="I840" s="47">
        <v>-6686517672</v>
      </c>
    </row>
    <row r="841" spans="1:9" x14ac:dyDescent="0.2">
      <c r="A841" s="39" t="s">
        <v>1150</v>
      </c>
      <c r="B841" s="39" t="s">
        <v>2230</v>
      </c>
      <c r="C841" s="39" t="s">
        <v>2231</v>
      </c>
      <c r="D841" s="226" t="str">
        <f t="shared" si="13"/>
        <v>17090317098</v>
      </c>
      <c r="E841" s="39" t="s">
        <v>648</v>
      </c>
      <c r="F841" s="47">
        <v>0</v>
      </c>
      <c r="G841" s="47">
        <v>-559039</v>
      </c>
      <c r="H841" s="47">
        <v>-3849425156</v>
      </c>
      <c r="I841" s="47">
        <v>-3849425156</v>
      </c>
    </row>
    <row r="842" spans="1:9" x14ac:dyDescent="0.2">
      <c r="A842" s="39" t="s">
        <v>1103</v>
      </c>
      <c r="B842" s="39" t="s">
        <v>2232</v>
      </c>
      <c r="C842" s="39" t="s">
        <v>2233</v>
      </c>
      <c r="D842" s="226" t="str">
        <f t="shared" si="13"/>
        <v>17090317098</v>
      </c>
      <c r="E842" s="39" t="s">
        <v>648</v>
      </c>
      <c r="F842" s="47">
        <v>-2837092516</v>
      </c>
      <c r="G842" s="47">
        <v>0</v>
      </c>
      <c r="H842" s="47">
        <v>0</v>
      </c>
      <c r="I842" s="47">
        <v>-2837092516</v>
      </c>
    </row>
    <row r="843" spans="1:9" x14ac:dyDescent="0.2">
      <c r="A843" s="39" t="s">
        <v>1103</v>
      </c>
      <c r="B843" s="39" t="s">
        <v>2234</v>
      </c>
      <c r="C843" s="39" t="s">
        <v>2235</v>
      </c>
      <c r="D843" s="226" t="str">
        <f t="shared" si="13"/>
        <v>18000000000</v>
      </c>
      <c r="E843" s="39" t="s">
        <v>44</v>
      </c>
      <c r="F843" s="47">
        <v>12465351725</v>
      </c>
      <c r="G843" s="47">
        <v>0</v>
      </c>
      <c r="H843" s="47">
        <v>0</v>
      </c>
      <c r="I843" s="47">
        <v>12465351725</v>
      </c>
    </row>
    <row r="844" spans="1:9" x14ac:dyDescent="0.2">
      <c r="A844" s="39" t="s">
        <v>1103</v>
      </c>
      <c r="B844" s="39" t="s">
        <v>2236</v>
      </c>
      <c r="C844" s="39" t="s">
        <v>2237</v>
      </c>
      <c r="D844" s="226" t="str">
        <f t="shared" si="13"/>
        <v>18010000000</v>
      </c>
      <c r="E844" s="39" t="s">
        <v>649</v>
      </c>
      <c r="F844" s="47">
        <v>12465351725</v>
      </c>
      <c r="G844" s="47">
        <v>0</v>
      </c>
      <c r="H844" s="47">
        <v>0</v>
      </c>
      <c r="I844" s="47">
        <v>12465351725</v>
      </c>
    </row>
    <row r="845" spans="1:9" x14ac:dyDescent="0.2">
      <c r="A845" s="39" t="s">
        <v>1103</v>
      </c>
      <c r="B845" s="39" t="s">
        <v>2238</v>
      </c>
      <c r="C845" s="39" t="s">
        <v>2239</v>
      </c>
      <c r="D845" s="226" t="str">
        <f t="shared" si="13"/>
        <v>18010319000</v>
      </c>
      <c r="E845" s="39" t="s">
        <v>294</v>
      </c>
      <c r="F845" s="47">
        <v>5405344845</v>
      </c>
      <c r="G845" s="47">
        <v>0</v>
      </c>
      <c r="H845" s="47">
        <v>0</v>
      </c>
      <c r="I845" s="47">
        <v>5405344845</v>
      </c>
    </row>
    <row r="846" spans="1:9" x14ac:dyDescent="0.2">
      <c r="A846" s="39" t="s">
        <v>1103</v>
      </c>
      <c r="B846" s="39" t="s">
        <v>2240</v>
      </c>
      <c r="C846" s="39" t="s">
        <v>2241</v>
      </c>
      <c r="D846" s="226" t="str">
        <f t="shared" si="13"/>
        <v>18010319002</v>
      </c>
      <c r="E846" s="39" t="s">
        <v>650</v>
      </c>
      <c r="F846" s="47">
        <v>7773284964</v>
      </c>
      <c r="G846" s="47">
        <v>0</v>
      </c>
      <c r="H846" s="47">
        <v>0</v>
      </c>
      <c r="I846" s="47">
        <v>7773284964</v>
      </c>
    </row>
    <row r="847" spans="1:9" x14ac:dyDescent="0.2">
      <c r="A847" s="39" t="s">
        <v>1103</v>
      </c>
      <c r="B847" s="39" t="s">
        <v>2242</v>
      </c>
      <c r="C847" s="39" t="s">
        <v>2243</v>
      </c>
      <c r="D847" s="226" t="str">
        <f t="shared" si="13"/>
        <v>18010319002</v>
      </c>
      <c r="E847" s="39" t="s">
        <v>650</v>
      </c>
      <c r="F847" s="47">
        <v>7773284964</v>
      </c>
      <c r="G847" s="47">
        <v>0</v>
      </c>
      <c r="H847" s="47">
        <v>0</v>
      </c>
      <c r="I847" s="47">
        <v>7773284964</v>
      </c>
    </row>
    <row r="848" spans="1:9" x14ac:dyDescent="0.2">
      <c r="A848" s="39" t="s">
        <v>1103</v>
      </c>
      <c r="B848" s="39" t="s">
        <v>2244</v>
      </c>
      <c r="C848" s="39" t="s">
        <v>2245</v>
      </c>
      <c r="D848" s="226" t="str">
        <f t="shared" si="13"/>
        <v>18010319004</v>
      </c>
      <c r="E848" s="39" t="s">
        <v>651</v>
      </c>
      <c r="F848" s="47">
        <v>1204415814</v>
      </c>
      <c r="G848" s="47">
        <v>0</v>
      </c>
      <c r="H848" s="47">
        <v>0</v>
      </c>
      <c r="I848" s="47">
        <v>1204415814</v>
      </c>
    </row>
    <row r="849" spans="1:9" x14ac:dyDescent="0.2">
      <c r="A849" s="39" t="s">
        <v>1103</v>
      </c>
      <c r="B849" s="39" t="s">
        <v>2246</v>
      </c>
      <c r="C849" s="39" t="s">
        <v>2247</v>
      </c>
      <c r="D849" s="226" t="str">
        <f t="shared" si="13"/>
        <v>18010319004</v>
      </c>
      <c r="E849" s="39" t="s">
        <v>651</v>
      </c>
      <c r="F849" s="47">
        <v>1204415814</v>
      </c>
      <c r="G849" s="47">
        <v>0</v>
      </c>
      <c r="H849" s="47">
        <v>0</v>
      </c>
      <c r="I849" s="47">
        <v>1204415814</v>
      </c>
    </row>
    <row r="850" spans="1:9" x14ac:dyDescent="0.2">
      <c r="A850" s="39" t="s">
        <v>1103</v>
      </c>
      <c r="B850" s="39" t="s">
        <v>2248</v>
      </c>
      <c r="C850" s="39" t="s">
        <v>2249</v>
      </c>
      <c r="D850" s="226" t="str">
        <f t="shared" si="13"/>
        <v>18010319092</v>
      </c>
      <c r="E850" s="39" t="s">
        <v>652</v>
      </c>
      <c r="F850" s="47">
        <v>-3572355933</v>
      </c>
      <c r="G850" s="47">
        <v>0</v>
      </c>
      <c r="H850" s="47">
        <v>0</v>
      </c>
      <c r="I850" s="47">
        <v>-3572355933</v>
      </c>
    </row>
    <row r="851" spans="1:9" x14ac:dyDescent="0.2">
      <c r="A851" s="39" t="s">
        <v>1103</v>
      </c>
      <c r="B851" s="39" t="s">
        <v>2250</v>
      </c>
      <c r="C851" s="39" t="s">
        <v>2251</v>
      </c>
      <c r="D851" s="226" t="str">
        <f t="shared" si="13"/>
        <v>18010319092</v>
      </c>
      <c r="E851" s="39" t="s">
        <v>652</v>
      </c>
      <c r="F851" s="47">
        <v>-3572355933</v>
      </c>
      <c r="G851" s="47">
        <v>0</v>
      </c>
      <c r="H851" s="47">
        <v>0</v>
      </c>
      <c r="I851" s="47">
        <v>-3572355933</v>
      </c>
    </row>
    <row r="852" spans="1:9" x14ac:dyDescent="0.2">
      <c r="A852" s="39" t="s">
        <v>1103</v>
      </c>
      <c r="B852" s="39" t="s">
        <v>2252</v>
      </c>
      <c r="C852" s="39" t="s">
        <v>2253</v>
      </c>
      <c r="D852" s="226" t="str">
        <f t="shared" si="13"/>
        <v>18010321000</v>
      </c>
      <c r="E852" s="39" t="s">
        <v>653</v>
      </c>
      <c r="F852" s="47">
        <v>6538762861</v>
      </c>
      <c r="G852" s="47">
        <v>0</v>
      </c>
      <c r="H852" s="47">
        <v>0</v>
      </c>
      <c r="I852" s="47">
        <v>6538762861</v>
      </c>
    </row>
    <row r="853" spans="1:9" x14ac:dyDescent="0.2">
      <c r="A853" s="39" t="s">
        <v>1103</v>
      </c>
      <c r="B853" s="39" t="s">
        <v>2254</v>
      </c>
      <c r="C853" s="39" t="s">
        <v>2255</v>
      </c>
      <c r="D853" s="226" t="str">
        <f t="shared" si="13"/>
        <v>18010321002</v>
      </c>
      <c r="E853" s="39" t="s">
        <v>654</v>
      </c>
      <c r="F853" s="47">
        <v>30755116298</v>
      </c>
      <c r="G853" s="47">
        <v>0</v>
      </c>
      <c r="H853" s="47">
        <v>0</v>
      </c>
      <c r="I853" s="47">
        <v>30755116298</v>
      </c>
    </row>
    <row r="854" spans="1:9" x14ac:dyDescent="0.2">
      <c r="A854" s="39" t="s">
        <v>1103</v>
      </c>
      <c r="B854" s="39" t="s">
        <v>2256</v>
      </c>
      <c r="C854" s="39" t="s">
        <v>2257</v>
      </c>
      <c r="D854" s="226" t="str">
        <f t="shared" si="13"/>
        <v>18010321002</v>
      </c>
      <c r="E854" s="39" t="s">
        <v>655</v>
      </c>
      <c r="F854" s="47">
        <v>11167249434</v>
      </c>
      <c r="G854" s="47">
        <v>0</v>
      </c>
      <c r="H854" s="47">
        <v>0</v>
      </c>
      <c r="I854" s="47">
        <v>11167249434</v>
      </c>
    </row>
    <row r="855" spans="1:9" x14ac:dyDescent="0.2">
      <c r="A855" s="39" t="s">
        <v>1103</v>
      </c>
      <c r="B855" s="39" t="s">
        <v>2258</v>
      </c>
      <c r="C855" s="39" t="s">
        <v>2259</v>
      </c>
      <c r="D855" s="226" t="str">
        <f t="shared" si="13"/>
        <v>18010321002</v>
      </c>
      <c r="E855" s="39" t="s">
        <v>656</v>
      </c>
      <c r="F855" s="47">
        <v>5949260112</v>
      </c>
      <c r="G855" s="47">
        <v>0</v>
      </c>
      <c r="H855" s="47">
        <v>0</v>
      </c>
      <c r="I855" s="47">
        <v>5949260112</v>
      </c>
    </row>
    <row r="856" spans="1:9" x14ac:dyDescent="0.2">
      <c r="A856" s="39" t="s">
        <v>1103</v>
      </c>
      <c r="B856" s="39" t="s">
        <v>2260</v>
      </c>
      <c r="C856" s="39" t="s">
        <v>2261</v>
      </c>
      <c r="D856" s="226" t="str">
        <f t="shared" si="13"/>
        <v>18010321002</v>
      </c>
      <c r="E856" s="39" t="s">
        <v>657</v>
      </c>
      <c r="F856" s="47">
        <v>9186908660</v>
      </c>
      <c r="G856" s="47">
        <v>0</v>
      </c>
      <c r="H856" s="47">
        <v>0</v>
      </c>
      <c r="I856" s="47">
        <v>9186908660</v>
      </c>
    </row>
    <row r="857" spans="1:9" x14ac:dyDescent="0.2">
      <c r="A857" s="39" t="s">
        <v>1103</v>
      </c>
      <c r="B857" s="39" t="s">
        <v>2262</v>
      </c>
      <c r="C857" s="39" t="s">
        <v>2263</v>
      </c>
      <c r="D857" s="226" t="str">
        <f t="shared" si="13"/>
        <v>18010321002</v>
      </c>
      <c r="E857" s="39" t="s">
        <v>658</v>
      </c>
      <c r="F857" s="47">
        <v>4451698092</v>
      </c>
      <c r="G857" s="47">
        <v>0</v>
      </c>
      <c r="H857" s="47">
        <v>0</v>
      </c>
      <c r="I857" s="47">
        <v>4451698092</v>
      </c>
    </row>
    <row r="858" spans="1:9" x14ac:dyDescent="0.2">
      <c r="A858" s="39" t="s">
        <v>1103</v>
      </c>
      <c r="B858" s="39" t="s">
        <v>2264</v>
      </c>
      <c r="C858" s="39" t="s">
        <v>2265</v>
      </c>
      <c r="D858" s="226" t="str">
        <f t="shared" si="13"/>
        <v>18010321092</v>
      </c>
      <c r="E858" s="39" t="s">
        <v>659</v>
      </c>
      <c r="F858" s="47">
        <v>-16557921079</v>
      </c>
      <c r="G858" s="47">
        <v>0</v>
      </c>
      <c r="H858" s="47">
        <v>0</v>
      </c>
      <c r="I858" s="47">
        <v>-16557921079</v>
      </c>
    </row>
    <row r="859" spans="1:9" x14ac:dyDescent="0.2">
      <c r="A859" s="39" t="s">
        <v>1103</v>
      </c>
      <c r="B859" s="39" t="s">
        <v>2266</v>
      </c>
      <c r="C859" s="39" t="s">
        <v>2267</v>
      </c>
      <c r="D859" s="226" t="str">
        <f t="shared" si="13"/>
        <v>18010321092</v>
      </c>
      <c r="E859" s="39" t="s">
        <v>660</v>
      </c>
      <c r="F859" s="47">
        <v>-10106268646</v>
      </c>
      <c r="G859" s="47">
        <v>0</v>
      </c>
      <c r="H859" s="47">
        <v>0</v>
      </c>
      <c r="I859" s="47">
        <v>-10106268646</v>
      </c>
    </row>
    <row r="860" spans="1:9" x14ac:dyDescent="0.2">
      <c r="A860" s="39" t="s">
        <v>1103</v>
      </c>
      <c r="B860" s="39" t="s">
        <v>2268</v>
      </c>
      <c r="C860" s="39" t="s">
        <v>2269</v>
      </c>
      <c r="D860" s="226" t="str">
        <f t="shared" si="13"/>
        <v>18010321092</v>
      </c>
      <c r="E860" s="39" t="s">
        <v>661</v>
      </c>
      <c r="F860" s="47">
        <v>-4301105354</v>
      </c>
      <c r="G860" s="47">
        <v>0</v>
      </c>
      <c r="H860" s="47">
        <v>0</v>
      </c>
      <c r="I860" s="47">
        <v>-4301105354</v>
      </c>
    </row>
    <row r="861" spans="1:9" x14ac:dyDescent="0.2">
      <c r="A861" s="39" t="s">
        <v>1103</v>
      </c>
      <c r="B861" s="39" t="s">
        <v>2270</v>
      </c>
      <c r="C861" s="39" t="s">
        <v>2271</v>
      </c>
      <c r="D861" s="226" t="str">
        <f t="shared" si="13"/>
        <v>18010321092</v>
      </c>
      <c r="E861" s="39" t="s">
        <v>662</v>
      </c>
      <c r="F861" s="47">
        <v>-2150547079</v>
      </c>
      <c r="G861" s="47">
        <v>0</v>
      </c>
      <c r="H861" s="47">
        <v>0</v>
      </c>
      <c r="I861" s="47">
        <v>-2150547079</v>
      </c>
    </row>
    <row r="862" spans="1:9" x14ac:dyDescent="0.2">
      <c r="A862" s="39" t="s">
        <v>1103</v>
      </c>
      <c r="B862" s="39" t="s">
        <v>2272</v>
      </c>
      <c r="C862" s="39" t="s">
        <v>2273</v>
      </c>
      <c r="D862" s="226" t="str">
        <f t="shared" si="13"/>
        <v>18010321094</v>
      </c>
      <c r="E862" s="39" t="s">
        <v>663</v>
      </c>
      <c r="F862" s="47">
        <v>-7658432358</v>
      </c>
      <c r="G862" s="47">
        <v>0</v>
      </c>
      <c r="H862" s="47">
        <v>0</v>
      </c>
      <c r="I862" s="47">
        <v>-7658432358</v>
      </c>
    </row>
    <row r="863" spans="1:9" x14ac:dyDescent="0.2">
      <c r="A863" s="39" t="s">
        <v>1103</v>
      </c>
      <c r="B863" s="39" t="s">
        <v>2274</v>
      </c>
      <c r="C863" s="39" t="s">
        <v>2275</v>
      </c>
      <c r="D863" s="226" t="str">
        <f t="shared" si="13"/>
        <v>18010321094</v>
      </c>
      <c r="E863" s="39" t="s">
        <v>664</v>
      </c>
      <c r="F863" s="47">
        <v>-7658432358</v>
      </c>
      <c r="G863" s="47">
        <v>0</v>
      </c>
      <c r="H863" s="47">
        <v>0</v>
      </c>
      <c r="I863" s="47">
        <v>-7658432358</v>
      </c>
    </row>
    <row r="864" spans="1:9" x14ac:dyDescent="0.2">
      <c r="A864" s="39" t="s">
        <v>1103</v>
      </c>
      <c r="B864" s="39" t="s">
        <v>2276</v>
      </c>
      <c r="C864" s="39" t="s">
        <v>2277</v>
      </c>
      <c r="D864" s="226" t="str">
        <f t="shared" si="13"/>
        <v>18010323000</v>
      </c>
      <c r="E864" s="39" t="s">
        <v>665</v>
      </c>
      <c r="F864" s="47">
        <v>191895977</v>
      </c>
      <c r="G864" s="47">
        <v>0</v>
      </c>
      <c r="H864" s="47">
        <v>0</v>
      </c>
      <c r="I864" s="47">
        <v>191895977</v>
      </c>
    </row>
    <row r="865" spans="1:9" x14ac:dyDescent="0.2">
      <c r="A865" s="39" t="s">
        <v>1103</v>
      </c>
      <c r="B865" s="39" t="s">
        <v>2278</v>
      </c>
      <c r="C865" s="39" t="s">
        <v>2279</v>
      </c>
      <c r="D865" s="226" t="str">
        <f t="shared" si="13"/>
        <v>18010323002</v>
      </c>
      <c r="E865" s="39" t="s">
        <v>666</v>
      </c>
      <c r="F865" s="47">
        <v>14860191615</v>
      </c>
      <c r="G865" s="47">
        <v>0</v>
      </c>
      <c r="H865" s="47">
        <v>0</v>
      </c>
      <c r="I865" s="47">
        <v>14860191615</v>
      </c>
    </row>
    <row r="866" spans="1:9" x14ac:dyDescent="0.2">
      <c r="A866" s="39" t="s">
        <v>1103</v>
      </c>
      <c r="B866" s="39" t="s">
        <v>2280</v>
      </c>
      <c r="C866" s="39" t="s">
        <v>2281</v>
      </c>
      <c r="D866" s="226" t="str">
        <f t="shared" si="13"/>
        <v>18010323002</v>
      </c>
      <c r="E866" s="39" t="s">
        <v>667</v>
      </c>
      <c r="F866" s="47">
        <v>14860191615</v>
      </c>
      <c r="G866" s="47">
        <v>0</v>
      </c>
      <c r="H866" s="47">
        <v>0</v>
      </c>
      <c r="I866" s="47">
        <v>14860191615</v>
      </c>
    </row>
    <row r="867" spans="1:9" x14ac:dyDescent="0.2">
      <c r="A867" s="39" t="s">
        <v>1103</v>
      </c>
      <c r="B867" s="39" t="s">
        <v>2282</v>
      </c>
      <c r="C867" s="39" t="s">
        <v>2283</v>
      </c>
      <c r="D867" s="226" t="str">
        <f t="shared" si="13"/>
        <v>18010323092</v>
      </c>
      <c r="E867" s="39" t="s">
        <v>668</v>
      </c>
      <c r="F867" s="47">
        <v>-14668295638</v>
      </c>
      <c r="G867" s="47">
        <v>0</v>
      </c>
      <c r="H867" s="47">
        <v>0</v>
      </c>
      <c r="I867" s="47">
        <v>-14668295638</v>
      </c>
    </row>
    <row r="868" spans="1:9" x14ac:dyDescent="0.2">
      <c r="A868" s="39" t="s">
        <v>1103</v>
      </c>
      <c r="B868" s="39" t="s">
        <v>2284</v>
      </c>
      <c r="C868" s="39" t="s">
        <v>2285</v>
      </c>
      <c r="D868" s="226" t="str">
        <f t="shared" si="13"/>
        <v>18010323092</v>
      </c>
      <c r="E868" s="39" t="s">
        <v>669</v>
      </c>
      <c r="F868" s="47">
        <v>-14668295638</v>
      </c>
      <c r="G868" s="47">
        <v>0</v>
      </c>
      <c r="H868" s="47">
        <v>0</v>
      </c>
      <c r="I868" s="47">
        <v>-14668295638</v>
      </c>
    </row>
    <row r="869" spans="1:9" x14ac:dyDescent="0.2">
      <c r="A869" s="39" t="s">
        <v>1103</v>
      </c>
      <c r="B869" s="39" t="s">
        <v>2286</v>
      </c>
      <c r="C869" s="39" t="s">
        <v>2287</v>
      </c>
      <c r="D869" s="226" t="str">
        <f t="shared" si="13"/>
        <v>18010327000</v>
      </c>
      <c r="E869" s="39" t="s">
        <v>670</v>
      </c>
      <c r="F869" s="47">
        <v>329348042</v>
      </c>
      <c r="G869" s="47">
        <v>0</v>
      </c>
      <c r="H869" s="47">
        <v>0</v>
      </c>
      <c r="I869" s="47">
        <v>329348042</v>
      </c>
    </row>
    <row r="870" spans="1:9" x14ac:dyDescent="0.2">
      <c r="A870" s="39" t="s">
        <v>1103</v>
      </c>
      <c r="B870" s="39" t="s">
        <v>2288</v>
      </c>
      <c r="C870" s="39" t="s">
        <v>2289</v>
      </c>
      <c r="D870" s="226" t="str">
        <f t="shared" si="13"/>
        <v>18010327002</v>
      </c>
      <c r="E870" s="39" t="s">
        <v>671</v>
      </c>
      <c r="F870" s="47">
        <v>3470691481</v>
      </c>
      <c r="G870" s="47">
        <v>0</v>
      </c>
      <c r="H870" s="47">
        <v>0</v>
      </c>
      <c r="I870" s="47">
        <v>3470691481</v>
      </c>
    </row>
    <row r="871" spans="1:9" x14ac:dyDescent="0.2">
      <c r="A871" s="39" t="s">
        <v>1103</v>
      </c>
      <c r="B871" s="39" t="s">
        <v>2290</v>
      </c>
      <c r="C871" s="39" t="s">
        <v>2291</v>
      </c>
      <c r="D871" s="226" t="str">
        <f t="shared" si="13"/>
        <v>18010327002</v>
      </c>
      <c r="E871" s="39" t="s">
        <v>671</v>
      </c>
      <c r="F871" s="47">
        <v>3470691481</v>
      </c>
      <c r="G871" s="47">
        <v>0</v>
      </c>
      <c r="H871" s="47">
        <v>0</v>
      </c>
      <c r="I871" s="47">
        <v>3470691481</v>
      </c>
    </row>
    <row r="872" spans="1:9" x14ac:dyDescent="0.2">
      <c r="A872" s="39" t="s">
        <v>1103</v>
      </c>
      <c r="B872" s="39" t="s">
        <v>2292</v>
      </c>
      <c r="C872" s="39" t="s">
        <v>2293</v>
      </c>
      <c r="D872" s="226" t="str">
        <f t="shared" si="13"/>
        <v>18010327092</v>
      </c>
      <c r="E872" s="39" t="s">
        <v>672</v>
      </c>
      <c r="F872" s="47">
        <v>-3141343439</v>
      </c>
      <c r="G872" s="47">
        <v>0</v>
      </c>
      <c r="H872" s="47">
        <v>0</v>
      </c>
      <c r="I872" s="47">
        <v>-3141343439</v>
      </c>
    </row>
    <row r="873" spans="1:9" x14ac:dyDescent="0.2">
      <c r="A873" s="39" t="s">
        <v>1103</v>
      </c>
      <c r="B873" s="39" t="s">
        <v>2294</v>
      </c>
      <c r="C873" s="39" t="s">
        <v>2295</v>
      </c>
      <c r="D873" s="226" t="str">
        <f t="shared" si="13"/>
        <v>18010327092</v>
      </c>
      <c r="E873" s="39" t="s">
        <v>672</v>
      </c>
      <c r="F873" s="47">
        <v>-3141343439</v>
      </c>
      <c r="G873" s="47">
        <v>0</v>
      </c>
      <c r="H873" s="47">
        <v>0</v>
      </c>
      <c r="I873" s="47">
        <v>-3141343439</v>
      </c>
    </row>
    <row r="874" spans="1:9" x14ac:dyDescent="0.2">
      <c r="A874" s="39" t="s">
        <v>1103</v>
      </c>
      <c r="B874" s="39" t="s">
        <v>2296</v>
      </c>
      <c r="C874" s="39" t="s">
        <v>2297</v>
      </c>
      <c r="D874" s="226" t="str">
        <f t="shared" si="13"/>
        <v>19000000000</v>
      </c>
      <c r="E874" s="39" t="s">
        <v>43</v>
      </c>
      <c r="F874" s="47">
        <v>5834637282</v>
      </c>
      <c r="G874" s="47">
        <v>589910.11</v>
      </c>
      <c r="H874" s="47">
        <v>4061997137</v>
      </c>
      <c r="I874" s="47">
        <v>9896634419</v>
      </c>
    </row>
    <row r="875" spans="1:9" x14ac:dyDescent="0.2">
      <c r="A875" s="39" t="s">
        <v>1103</v>
      </c>
      <c r="B875" s="39" t="s">
        <v>2298</v>
      </c>
      <c r="C875" s="39" t="s">
        <v>2299</v>
      </c>
      <c r="D875" s="226" t="str">
        <f t="shared" si="13"/>
        <v>19010000000</v>
      </c>
      <c r="E875" s="39" t="s">
        <v>673</v>
      </c>
      <c r="F875" s="47">
        <v>3919775074</v>
      </c>
      <c r="G875" s="47">
        <v>3830</v>
      </c>
      <c r="H875" s="47">
        <v>26372576</v>
      </c>
      <c r="I875" s="47">
        <v>3946147650</v>
      </c>
    </row>
    <row r="876" spans="1:9" x14ac:dyDescent="0.2">
      <c r="A876" s="39" t="s">
        <v>1103</v>
      </c>
      <c r="B876" s="39" t="s">
        <v>2300</v>
      </c>
      <c r="C876" s="39" t="s">
        <v>2301</v>
      </c>
      <c r="D876" s="226" t="str">
        <f t="shared" si="13"/>
        <v>19010337000</v>
      </c>
      <c r="E876" s="39" t="s">
        <v>674</v>
      </c>
      <c r="F876" s="47">
        <v>2421983986</v>
      </c>
      <c r="G876" s="47">
        <v>3830</v>
      </c>
      <c r="H876" s="47">
        <v>26372576</v>
      </c>
      <c r="I876" s="47">
        <v>2448356562</v>
      </c>
    </row>
    <row r="877" spans="1:9" x14ac:dyDescent="0.2">
      <c r="A877" s="39" t="s">
        <v>1103</v>
      </c>
      <c r="B877" s="39" t="s">
        <v>2302</v>
      </c>
      <c r="C877" s="39" t="s">
        <v>2303</v>
      </c>
      <c r="D877" s="226" t="str">
        <f t="shared" si="13"/>
        <v>19010337004</v>
      </c>
      <c r="E877" s="39" t="s">
        <v>675</v>
      </c>
      <c r="F877" s="47">
        <v>10467679545</v>
      </c>
      <c r="G877" s="47">
        <v>3830</v>
      </c>
      <c r="H877" s="47">
        <v>26372576</v>
      </c>
      <c r="I877" s="47">
        <v>10494052121</v>
      </c>
    </row>
    <row r="878" spans="1:9" x14ac:dyDescent="0.2">
      <c r="A878" s="39" t="s">
        <v>1150</v>
      </c>
      <c r="B878" s="39" t="s">
        <v>5508</v>
      </c>
      <c r="C878" s="39" t="s">
        <v>5509</v>
      </c>
      <c r="D878" s="226" t="str">
        <f t="shared" si="13"/>
        <v>19010337004</v>
      </c>
      <c r="E878" s="39" t="s">
        <v>675</v>
      </c>
      <c r="F878" s="47">
        <v>0</v>
      </c>
      <c r="G878" s="47">
        <v>3830</v>
      </c>
      <c r="H878" s="47">
        <v>26372576</v>
      </c>
      <c r="I878" s="47">
        <v>26372576</v>
      </c>
    </row>
    <row r="879" spans="1:9" x14ac:dyDescent="0.2">
      <c r="A879" s="39" t="s">
        <v>1103</v>
      </c>
      <c r="B879" s="39" t="s">
        <v>2304</v>
      </c>
      <c r="C879" s="39" t="s">
        <v>2305</v>
      </c>
      <c r="D879" s="226" t="str">
        <f t="shared" si="13"/>
        <v>19010337004</v>
      </c>
      <c r="E879" s="39" t="s">
        <v>675</v>
      </c>
      <c r="F879" s="47">
        <v>10467679545</v>
      </c>
      <c r="G879" s="47">
        <v>0</v>
      </c>
      <c r="H879" s="47">
        <v>0</v>
      </c>
      <c r="I879" s="47">
        <v>10467679545</v>
      </c>
    </row>
    <row r="880" spans="1:9" x14ac:dyDescent="0.2">
      <c r="A880" s="39" t="s">
        <v>1103</v>
      </c>
      <c r="B880" s="39" t="s">
        <v>2306</v>
      </c>
      <c r="C880" s="39" t="s">
        <v>2307</v>
      </c>
      <c r="D880" s="226" t="str">
        <f t="shared" si="13"/>
        <v>19010337094</v>
      </c>
      <c r="E880" s="39" t="s">
        <v>676</v>
      </c>
      <c r="F880" s="47">
        <v>-8045695559</v>
      </c>
      <c r="G880" s="47">
        <v>0</v>
      </c>
      <c r="H880" s="47">
        <v>0</v>
      </c>
      <c r="I880" s="47">
        <v>-8045695559</v>
      </c>
    </row>
    <row r="881" spans="1:9" x14ac:dyDescent="0.2">
      <c r="A881" s="39" t="s">
        <v>1103</v>
      </c>
      <c r="B881" s="39" t="s">
        <v>2308</v>
      </c>
      <c r="C881" s="39" t="s">
        <v>2309</v>
      </c>
      <c r="D881" s="226" t="str">
        <f t="shared" si="13"/>
        <v>19010337094</v>
      </c>
      <c r="E881" s="39" t="s">
        <v>676</v>
      </c>
      <c r="F881" s="47">
        <v>-8045695559</v>
      </c>
      <c r="G881" s="47">
        <v>0</v>
      </c>
      <c r="H881" s="47">
        <v>0</v>
      </c>
      <c r="I881" s="47">
        <v>-8045695559</v>
      </c>
    </row>
    <row r="882" spans="1:9" x14ac:dyDescent="0.2">
      <c r="A882" s="39" t="s">
        <v>1103</v>
      </c>
      <c r="B882" s="39" t="s">
        <v>2310</v>
      </c>
      <c r="C882" s="39" t="s">
        <v>2311</v>
      </c>
      <c r="D882" s="226" t="str">
        <f t="shared" si="13"/>
        <v>19010339000</v>
      </c>
      <c r="E882" s="39" t="s">
        <v>296</v>
      </c>
      <c r="F882" s="47">
        <v>1497791088</v>
      </c>
      <c r="G882" s="47">
        <v>0</v>
      </c>
      <c r="H882" s="47">
        <v>0</v>
      </c>
      <c r="I882" s="47">
        <v>1497791088</v>
      </c>
    </row>
    <row r="883" spans="1:9" x14ac:dyDescent="0.2">
      <c r="A883" s="39" t="s">
        <v>1103</v>
      </c>
      <c r="B883" s="39" t="s">
        <v>2312</v>
      </c>
      <c r="C883" s="39" t="s">
        <v>2313</v>
      </c>
      <c r="D883" s="226" t="str">
        <f t="shared" si="13"/>
        <v>19010339002</v>
      </c>
      <c r="E883" s="39" t="s">
        <v>677</v>
      </c>
      <c r="F883" s="47">
        <v>27125600914</v>
      </c>
      <c r="G883" s="47">
        <v>0</v>
      </c>
      <c r="H883" s="47">
        <v>0</v>
      </c>
      <c r="I883" s="47">
        <v>27125600914</v>
      </c>
    </row>
    <row r="884" spans="1:9" x14ac:dyDescent="0.2">
      <c r="A884" s="39" t="s">
        <v>1103</v>
      </c>
      <c r="B884" s="39" t="s">
        <v>2314</v>
      </c>
      <c r="C884" s="39" t="s">
        <v>2315</v>
      </c>
      <c r="D884" s="226" t="str">
        <f t="shared" si="13"/>
        <v>19010339002</v>
      </c>
      <c r="E884" s="39" t="s">
        <v>678</v>
      </c>
      <c r="F884" s="47">
        <v>27125600914</v>
      </c>
      <c r="G884" s="47">
        <v>0</v>
      </c>
      <c r="H884" s="47">
        <v>0</v>
      </c>
      <c r="I884" s="47">
        <v>27125600914</v>
      </c>
    </row>
    <row r="885" spans="1:9" x14ac:dyDescent="0.2">
      <c r="A885" s="39" t="s">
        <v>1103</v>
      </c>
      <c r="B885" s="39" t="s">
        <v>2316</v>
      </c>
      <c r="C885" s="39" t="s">
        <v>2317</v>
      </c>
      <c r="D885" s="226" t="str">
        <f t="shared" si="13"/>
        <v>19010339092</v>
      </c>
      <c r="E885" s="39" t="s">
        <v>679</v>
      </c>
      <c r="F885" s="47">
        <v>-25627809826</v>
      </c>
      <c r="G885" s="47">
        <v>0</v>
      </c>
      <c r="H885" s="47">
        <v>0</v>
      </c>
      <c r="I885" s="47">
        <v>-25627809826</v>
      </c>
    </row>
    <row r="886" spans="1:9" x14ac:dyDescent="0.2">
      <c r="A886" s="39" t="s">
        <v>1103</v>
      </c>
      <c r="B886" s="39" t="s">
        <v>2318</v>
      </c>
      <c r="C886" s="39" t="s">
        <v>2319</v>
      </c>
      <c r="D886" s="226" t="str">
        <f t="shared" si="13"/>
        <v>19010339092</v>
      </c>
      <c r="E886" s="39" t="s">
        <v>680</v>
      </c>
      <c r="F886" s="47">
        <v>-25627809826</v>
      </c>
      <c r="G886" s="47">
        <v>0</v>
      </c>
      <c r="H886" s="47">
        <v>0</v>
      </c>
      <c r="I886" s="47">
        <v>-25627809826</v>
      </c>
    </row>
    <row r="887" spans="1:9" x14ac:dyDescent="0.2">
      <c r="A887" s="39" t="s">
        <v>1103</v>
      </c>
      <c r="B887" s="39" t="s">
        <v>2320</v>
      </c>
      <c r="C887" s="39" t="s">
        <v>2321</v>
      </c>
      <c r="D887" s="226" t="str">
        <f t="shared" si="13"/>
        <v>19010341006</v>
      </c>
      <c r="E887" s="39" t="s">
        <v>681</v>
      </c>
      <c r="F887" s="47">
        <v>16717020477</v>
      </c>
      <c r="G887" s="47">
        <v>0</v>
      </c>
      <c r="H887" s="47">
        <v>0</v>
      </c>
      <c r="I887" s="47">
        <v>16717020477</v>
      </c>
    </row>
    <row r="888" spans="1:9" x14ac:dyDescent="0.2">
      <c r="A888" s="39" t="s">
        <v>1103</v>
      </c>
      <c r="B888" s="39" t="s">
        <v>2322</v>
      </c>
      <c r="C888" s="39" t="s">
        <v>2323</v>
      </c>
      <c r="D888" s="226" t="str">
        <f t="shared" si="13"/>
        <v>19010341006</v>
      </c>
      <c r="E888" s="39" t="s">
        <v>681</v>
      </c>
      <c r="F888" s="47">
        <v>16717020477</v>
      </c>
      <c r="G888" s="47">
        <v>0</v>
      </c>
      <c r="H888" s="47">
        <v>0</v>
      </c>
      <c r="I888" s="47">
        <v>16717020477</v>
      </c>
    </row>
    <row r="889" spans="1:9" x14ac:dyDescent="0.2">
      <c r="A889" s="39" t="s">
        <v>1103</v>
      </c>
      <c r="B889" s="39" t="s">
        <v>2324</v>
      </c>
      <c r="C889" s="39" t="s">
        <v>2325</v>
      </c>
      <c r="D889" s="226" t="str">
        <f t="shared" si="13"/>
        <v>19010341094</v>
      </c>
      <c r="E889" s="39" t="s">
        <v>682</v>
      </c>
      <c r="F889" s="47">
        <v>-16717020477</v>
      </c>
      <c r="G889" s="47">
        <v>0</v>
      </c>
      <c r="H889" s="47">
        <v>0</v>
      </c>
      <c r="I889" s="47">
        <v>-16717020477</v>
      </c>
    </row>
    <row r="890" spans="1:9" x14ac:dyDescent="0.2">
      <c r="A890" s="39" t="s">
        <v>1103</v>
      </c>
      <c r="B890" s="39" t="s">
        <v>2326</v>
      </c>
      <c r="C890" s="39" t="s">
        <v>2327</v>
      </c>
      <c r="D890" s="226" t="str">
        <f t="shared" si="13"/>
        <v>19010341094</v>
      </c>
      <c r="E890" s="39" t="s">
        <v>682</v>
      </c>
      <c r="F890" s="47">
        <v>-16717020477</v>
      </c>
      <c r="G890" s="47">
        <v>0</v>
      </c>
      <c r="H890" s="47">
        <v>0</v>
      </c>
      <c r="I890" s="47">
        <v>-16717020477</v>
      </c>
    </row>
    <row r="891" spans="1:9" x14ac:dyDescent="0.2">
      <c r="A891" s="39" t="s">
        <v>1103</v>
      </c>
      <c r="B891" s="39" t="s">
        <v>2328</v>
      </c>
      <c r="C891" s="39" t="s">
        <v>2329</v>
      </c>
      <c r="D891" s="226" t="str">
        <f t="shared" si="13"/>
        <v>19020000000</v>
      </c>
      <c r="E891" s="39" t="s">
        <v>683</v>
      </c>
      <c r="F891" s="47">
        <v>1914862208</v>
      </c>
      <c r="G891" s="47">
        <v>586080.11</v>
      </c>
      <c r="H891" s="47">
        <v>4035624561</v>
      </c>
      <c r="I891" s="47">
        <v>5950486769</v>
      </c>
    </row>
    <row r="892" spans="1:9" x14ac:dyDescent="0.2">
      <c r="A892" s="39" t="s">
        <v>1103</v>
      </c>
      <c r="B892" s="39" t="s">
        <v>2330</v>
      </c>
      <c r="C892" s="39" t="s">
        <v>2331</v>
      </c>
      <c r="D892" s="226" t="str">
        <f t="shared" si="13"/>
        <v>19020345000</v>
      </c>
      <c r="E892" s="39" t="s">
        <v>683</v>
      </c>
      <c r="F892" s="47">
        <v>1914862208</v>
      </c>
      <c r="G892" s="47">
        <v>586080.11</v>
      </c>
      <c r="H892" s="47">
        <v>4035624561</v>
      </c>
      <c r="I892" s="47">
        <v>5950486769</v>
      </c>
    </row>
    <row r="893" spans="1:9" x14ac:dyDescent="0.2">
      <c r="A893" s="39" t="s">
        <v>1103</v>
      </c>
      <c r="B893" s="39" t="s">
        <v>2332</v>
      </c>
      <c r="C893" s="39" t="s">
        <v>2333</v>
      </c>
      <c r="D893" s="226" t="str">
        <f t="shared" si="13"/>
        <v>19020345002</v>
      </c>
      <c r="E893" s="39" t="s">
        <v>684</v>
      </c>
      <c r="F893" s="47">
        <v>1914862208</v>
      </c>
      <c r="G893" s="47">
        <v>586080.11</v>
      </c>
      <c r="H893" s="47">
        <v>4035624561</v>
      </c>
      <c r="I893" s="47">
        <v>5950486769</v>
      </c>
    </row>
    <row r="894" spans="1:9" x14ac:dyDescent="0.2">
      <c r="A894" s="39" t="s">
        <v>1103</v>
      </c>
      <c r="B894" s="39" t="s">
        <v>2334</v>
      </c>
      <c r="C894" s="39" t="s">
        <v>2335</v>
      </c>
      <c r="D894" s="226" t="str">
        <f t="shared" si="13"/>
        <v>19020345002</v>
      </c>
      <c r="E894" s="39" t="s">
        <v>684</v>
      </c>
      <c r="F894" s="47">
        <v>101200150</v>
      </c>
      <c r="G894" s="47">
        <v>0</v>
      </c>
      <c r="H894" s="47">
        <v>0</v>
      </c>
      <c r="I894" s="47">
        <v>101200150</v>
      </c>
    </row>
    <row r="895" spans="1:9" x14ac:dyDescent="0.2">
      <c r="A895" s="39" t="s">
        <v>1150</v>
      </c>
      <c r="B895" s="39" t="s">
        <v>2336</v>
      </c>
      <c r="C895" s="39" t="s">
        <v>2337</v>
      </c>
      <c r="D895" s="226" t="str">
        <f t="shared" si="13"/>
        <v>19020345002</v>
      </c>
      <c r="E895" s="39" t="s">
        <v>685</v>
      </c>
      <c r="F895" s="47">
        <v>0</v>
      </c>
      <c r="G895" s="47">
        <v>176111.92</v>
      </c>
      <c r="H895" s="47">
        <v>1212669698</v>
      </c>
      <c r="I895" s="47">
        <v>1212669698</v>
      </c>
    </row>
    <row r="896" spans="1:9" x14ac:dyDescent="0.2">
      <c r="A896" s="39" t="s">
        <v>1103</v>
      </c>
      <c r="B896" s="39" t="s">
        <v>2338</v>
      </c>
      <c r="C896" s="39" t="s">
        <v>2339</v>
      </c>
      <c r="D896" s="226" t="str">
        <f t="shared" si="13"/>
        <v>19020345002</v>
      </c>
      <c r="E896" s="39" t="s">
        <v>685</v>
      </c>
      <c r="F896" s="47">
        <v>386253219</v>
      </c>
      <c r="G896" s="47">
        <v>0</v>
      </c>
      <c r="H896" s="47">
        <v>0</v>
      </c>
      <c r="I896" s="47">
        <v>386253219</v>
      </c>
    </row>
    <row r="897" spans="1:11" x14ac:dyDescent="0.2">
      <c r="A897" s="39" t="s">
        <v>1103</v>
      </c>
      <c r="B897" s="39" t="s">
        <v>2340</v>
      </c>
      <c r="C897" s="39" t="s">
        <v>2341</v>
      </c>
      <c r="D897" s="226" t="str">
        <f t="shared" si="13"/>
        <v>19020345002</v>
      </c>
      <c r="E897" s="39" t="s">
        <v>686</v>
      </c>
      <c r="F897" s="47">
        <v>417806968</v>
      </c>
      <c r="G897" s="47">
        <v>0</v>
      </c>
      <c r="H897" s="47">
        <v>0</v>
      </c>
      <c r="I897" s="47">
        <v>417806968</v>
      </c>
    </row>
    <row r="898" spans="1:11" x14ac:dyDescent="0.2">
      <c r="A898" s="39" t="s">
        <v>1150</v>
      </c>
      <c r="B898" s="39" t="s">
        <v>2342</v>
      </c>
      <c r="C898" s="39" t="s">
        <v>2343</v>
      </c>
      <c r="D898" s="226" t="str">
        <f t="shared" si="13"/>
        <v>19020345002</v>
      </c>
      <c r="E898" s="39" t="s">
        <v>687</v>
      </c>
      <c r="F898" s="47">
        <v>0</v>
      </c>
      <c r="G898" s="47">
        <v>409968.19</v>
      </c>
      <c r="H898" s="47">
        <v>2822954863</v>
      </c>
      <c r="I898" s="47">
        <v>2822954863</v>
      </c>
    </row>
    <row r="899" spans="1:11" x14ac:dyDescent="0.2">
      <c r="A899" s="39" t="s">
        <v>1103</v>
      </c>
      <c r="B899" s="39" t="s">
        <v>2344</v>
      </c>
      <c r="C899" s="39" t="s">
        <v>2345</v>
      </c>
      <c r="D899" s="226" t="str">
        <f t="shared" ref="D899:D962" si="14">CONCATENATE(MID(C899,1,2),"0",MID(C899,4,5),"0",MID(C899,9,2))</f>
        <v>19020345002</v>
      </c>
      <c r="E899" s="39" t="s">
        <v>687</v>
      </c>
      <c r="F899" s="47">
        <v>1009601871</v>
      </c>
      <c r="G899" s="47">
        <v>0</v>
      </c>
      <c r="H899" s="47">
        <v>0</v>
      </c>
      <c r="I899" s="47">
        <v>1009601871</v>
      </c>
    </row>
    <row r="900" spans="1:11" x14ac:dyDescent="0.2">
      <c r="A900" s="226" t="s">
        <v>1103</v>
      </c>
      <c r="B900" s="226" t="s">
        <v>2346</v>
      </c>
      <c r="C900" s="226" t="s">
        <v>2347</v>
      </c>
      <c r="D900" s="226" t="str">
        <f t="shared" si="14"/>
        <v>20000000000</v>
      </c>
      <c r="E900" s="226" t="s">
        <v>688</v>
      </c>
      <c r="F900" s="227">
        <v>-1894672713935</v>
      </c>
      <c r="G900" s="227">
        <v>-187429869.03</v>
      </c>
      <c r="H900" s="227">
        <v>-1290602717880</v>
      </c>
      <c r="I900" s="227">
        <v>-3185275431815</v>
      </c>
    </row>
    <row r="901" spans="1:11" x14ac:dyDescent="0.2">
      <c r="A901" s="39" t="s">
        <v>1103</v>
      </c>
      <c r="B901" s="39" t="s">
        <v>2348</v>
      </c>
      <c r="C901" s="39" t="s">
        <v>2349</v>
      </c>
      <c r="D901" s="226" t="str">
        <f t="shared" si="14"/>
        <v>21000000000</v>
      </c>
      <c r="E901" s="39" t="s">
        <v>689</v>
      </c>
      <c r="F901" s="47">
        <v>-149102185712</v>
      </c>
      <c r="G901" s="47">
        <v>-15899798.300000001</v>
      </c>
      <c r="H901" s="47">
        <v>-109482672137</v>
      </c>
      <c r="I901" s="47">
        <v>-258584857849</v>
      </c>
    </row>
    <row r="902" spans="1:11" x14ac:dyDescent="0.2">
      <c r="A902" s="39" t="s">
        <v>1103</v>
      </c>
      <c r="B902" s="39" t="s">
        <v>2350</v>
      </c>
      <c r="C902" s="39" t="s">
        <v>2351</v>
      </c>
      <c r="D902" s="226" t="str">
        <f t="shared" si="14"/>
        <v>21010000000</v>
      </c>
      <c r="E902" s="39" t="s">
        <v>690</v>
      </c>
      <c r="F902" s="47">
        <v>-111650716271</v>
      </c>
      <c r="G902" s="47">
        <v>-7447357.2800000003</v>
      </c>
      <c r="H902" s="47">
        <v>-51280938286</v>
      </c>
      <c r="I902" s="47">
        <v>-162931654557</v>
      </c>
      <c r="J902" s="48"/>
      <c r="K902" s="36"/>
    </row>
    <row r="903" spans="1:11" x14ac:dyDescent="0.2">
      <c r="A903" s="39" t="s">
        <v>1103</v>
      </c>
      <c r="B903" s="39" t="s">
        <v>2352</v>
      </c>
      <c r="C903" s="39" t="s">
        <v>2353</v>
      </c>
      <c r="D903" s="226" t="str">
        <f t="shared" si="14"/>
        <v>21010100000</v>
      </c>
      <c r="E903" s="39" t="s">
        <v>37</v>
      </c>
      <c r="F903" s="47">
        <v>-1800211225</v>
      </c>
      <c r="G903" s="47">
        <v>-205443.96</v>
      </c>
      <c r="H903" s="47">
        <v>-1414643965</v>
      </c>
      <c r="I903" s="47">
        <v>-3214855190</v>
      </c>
    </row>
    <row r="904" spans="1:11" x14ac:dyDescent="0.2">
      <c r="A904" s="39" t="s">
        <v>1103</v>
      </c>
      <c r="B904" s="39" t="s">
        <v>5510</v>
      </c>
      <c r="C904" s="39" t="s">
        <v>5511</v>
      </c>
      <c r="D904" s="226" t="str">
        <f t="shared" si="14"/>
        <v>21010100002</v>
      </c>
      <c r="E904" s="39" t="s">
        <v>6077</v>
      </c>
      <c r="F904" s="47">
        <v>-10643</v>
      </c>
      <c r="G904" s="47">
        <v>-4.7</v>
      </c>
      <c r="H904" s="47">
        <v>-32363</v>
      </c>
      <c r="I904" s="47">
        <v>-43006</v>
      </c>
    </row>
    <row r="905" spans="1:11" x14ac:dyDescent="0.2">
      <c r="A905" s="39" t="s">
        <v>1103</v>
      </c>
      <c r="B905" s="39" t="s">
        <v>2354</v>
      </c>
      <c r="C905" s="39" t="s">
        <v>2355</v>
      </c>
      <c r="D905" s="226" t="str">
        <f t="shared" si="14"/>
        <v>21010100016</v>
      </c>
      <c r="E905" s="39" t="s">
        <v>691</v>
      </c>
      <c r="F905" s="47">
        <v>-1800200582</v>
      </c>
      <c r="G905" s="47">
        <v>-205439.26</v>
      </c>
      <c r="H905" s="47">
        <v>-1414611602</v>
      </c>
      <c r="I905" s="47">
        <v>-3214812184</v>
      </c>
    </row>
    <row r="906" spans="1:11" x14ac:dyDescent="0.2">
      <c r="A906" s="39" t="s">
        <v>1103</v>
      </c>
      <c r="B906" s="39" t="s">
        <v>5512</v>
      </c>
      <c r="C906" s="39" t="s">
        <v>5513</v>
      </c>
      <c r="D906" s="226" t="str">
        <f t="shared" si="14"/>
        <v>21010104000</v>
      </c>
      <c r="E906" s="39" t="s">
        <v>409</v>
      </c>
      <c r="F906" s="47">
        <v>-84355563481</v>
      </c>
      <c r="G906" s="47">
        <v>-6038976</v>
      </c>
      <c r="H906" s="47">
        <v>-41583120551</v>
      </c>
      <c r="I906" s="47">
        <v>-125938684032</v>
      </c>
    </row>
    <row r="907" spans="1:11" x14ac:dyDescent="0.2">
      <c r="A907" s="39" t="s">
        <v>1103</v>
      </c>
      <c r="B907" s="39" t="s">
        <v>5514</v>
      </c>
      <c r="C907" s="39" t="s">
        <v>5515</v>
      </c>
      <c r="D907" s="226" t="str">
        <f t="shared" si="14"/>
        <v>21010104004</v>
      </c>
      <c r="E907" s="39" t="s">
        <v>364</v>
      </c>
      <c r="F907" s="47">
        <v>0</v>
      </c>
      <c r="G907" s="47">
        <v>-2000000</v>
      </c>
      <c r="H907" s="47">
        <v>-13771580000</v>
      </c>
      <c r="I907" s="47">
        <v>-13771580000</v>
      </c>
    </row>
    <row r="908" spans="1:11" x14ac:dyDescent="0.2">
      <c r="A908" s="39" t="s">
        <v>1103</v>
      </c>
      <c r="B908" s="39" t="s">
        <v>5516</v>
      </c>
      <c r="C908" s="39" t="s">
        <v>5517</v>
      </c>
      <c r="D908" s="226" t="str">
        <f t="shared" si="14"/>
        <v>21010104012</v>
      </c>
      <c r="E908" s="39" t="s">
        <v>6078</v>
      </c>
      <c r="F908" s="47">
        <v>-58320010000</v>
      </c>
      <c r="G908" s="47">
        <v>-159027</v>
      </c>
      <c r="H908" s="47">
        <v>-1095026526</v>
      </c>
      <c r="I908" s="47">
        <v>-59415036526</v>
      </c>
    </row>
    <row r="909" spans="1:11" x14ac:dyDescent="0.2">
      <c r="A909" s="39" t="s">
        <v>1103</v>
      </c>
      <c r="B909" s="39" t="s">
        <v>5518</v>
      </c>
      <c r="C909" s="39" t="s">
        <v>5519</v>
      </c>
      <c r="D909" s="226" t="str">
        <f t="shared" si="14"/>
        <v>21010104012</v>
      </c>
      <c r="E909" s="39" t="s">
        <v>6078</v>
      </c>
      <c r="F909" s="47">
        <v>-58320010000</v>
      </c>
      <c r="G909" s="47">
        <v>0</v>
      </c>
      <c r="H909" s="47">
        <v>0</v>
      </c>
      <c r="I909" s="47">
        <v>-58320010000</v>
      </c>
    </row>
    <row r="910" spans="1:11" x14ac:dyDescent="0.2">
      <c r="A910" s="39" t="s">
        <v>1103</v>
      </c>
      <c r="B910" s="39" t="s">
        <v>5520</v>
      </c>
      <c r="C910" s="39" t="s">
        <v>5521</v>
      </c>
      <c r="D910" s="226" t="str">
        <f t="shared" si="14"/>
        <v>21010104018</v>
      </c>
      <c r="E910" s="39" t="s">
        <v>6079</v>
      </c>
      <c r="F910" s="47">
        <v>-8600000000</v>
      </c>
      <c r="G910" s="47">
        <v>-150000</v>
      </c>
      <c r="H910" s="47">
        <v>-1032868500</v>
      </c>
      <c r="I910" s="47">
        <v>-9632868500</v>
      </c>
    </row>
    <row r="911" spans="1:11" x14ac:dyDescent="0.2">
      <c r="A911" s="39" t="s">
        <v>1103</v>
      </c>
      <c r="B911" s="39" t="s">
        <v>5522</v>
      </c>
      <c r="C911" s="39" t="s">
        <v>5523</v>
      </c>
      <c r="D911" s="226" t="str">
        <f t="shared" si="14"/>
        <v>21010104020</v>
      </c>
      <c r="E911" s="39" t="s">
        <v>692</v>
      </c>
      <c r="F911" s="47">
        <v>-17435553481</v>
      </c>
      <c r="G911" s="47">
        <v>-3729949</v>
      </c>
      <c r="H911" s="47">
        <v>-25683645525</v>
      </c>
      <c r="I911" s="47">
        <v>-43119199006</v>
      </c>
    </row>
    <row r="912" spans="1:11" x14ac:dyDescent="0.2">
      <c r="A912" s="39" t="s">
        <v>1103</v>
      </c>
      <c r="B912" s="39" t="s">
        <v>2356</v>
      </c>
      <c r="C912" s="39" t="s">
        <v>2357</v>
      </c>
      <c r="D912" s="226" t="str">
        <f t="shared" si="14"/>
        <v>21010284000</v>
      </c>
      <c r="E912" s="39" t="s">
        <v>693</v>
      </c>
      <c r="F912" s="47">
        <v>-22245122815</v>
      </c>
      <c r="G912" s="47">
        <v>-1202937.32</v>
      </c>
      <c r="H912" s="47">
        <v>-8283173770</v>
      </c>
      <c r="I912" s="47">
        <v>-30528296585</v>
      </c>
      <c r="J912" s="48">
        <f>SUM(I946,I947,I948,I949,I950,I951,I952,I953,I954,I955,I956,I957)-I916-I914</f>
        <v>-30528296585</v>
      </c>
      <c r="K912" s="36">
        <f>+J912-I912</f>
        <v>0</v>
      </c>
    </row>
    <row r="913" spans="1:9" x14ac:dyDescent="0.2">
      <c r="A913" s="39" t="s">
        <v>1103</v>
      </c>
      <c r="B913" s="39" t="s">
        <v>2358</v>
      </c>
      <c r="C913" s="39" t="s">
        <v>2359</v>
      </c>
      <c r="D913" s="226" t="str">
        <f t="shared" si="14"/>
        <v>21010284024</v>
      </c>
      <c r="E913" s="39" t="s">
        <v>694</v>
      </c>
      <c r="F913" s="47">
        <v>-10980000</v>
      </c>
      <c r="G913" s="47">
        <v>0</v>
      </c>
      <c r="H913" s="47">
        <v>0</v>
      </c>
      <c r="I913" s="47">
        <v>-10980000</v>
      </c>
    </row>
    <row r="914" spans="1:9" x14ac:dyDescent="0.2">
      <c r="A914" s="39" t="s">
        <v>1103</v>
      </c>
      <c r="B914" s="39" t="s">
        <v>5524</v>
      </c>
      <c r="C914" s="39" t="s">
        <v>5525</v>
      </c>
      <c r="D914" s="226" t="str">
        <f t="shared" si="14"/>
        <v>21010284024</v>
      </c>
      <c r="E914" s="39" t="s">
        <v>694</v>
      </c>
      <c r="F914" s="47">
        <v>-10980000</v>
      </c>
      <c r="G914" s="47">
        <v>0</v>
      </c>
      <c r="H914" s="47">
        <v>0</v>
      </c>
      <c r="I914" s="47">
        <v>-10980000</v>
      </c>
    </row>
    <row r="915" spans="1:9" x14ac:dyDescent="0.2">
      <c r="A915" s="39" t="s">
        <v>1103</v>
      </c>
      <c r="B915" s="39" t="s">
        <v>2360</v>
      </c>
      <c r="C915" s="39" t="s">
        <v>2361</v>
      </c>
      <c r="D915" s="226" t="str">
        <f t="shared" si="14"/>
        <v>21010284026</v>
      </c>
      <c r="E915" s="39" t="s">
        <v>695</v>
      </c>
      <c r="F915" s="47">
        <v>-1747346995</v>
      </c>
      <c r="G915" s="47">
        <v>0</v>
      </c>
      <c r="H915" s="47">
        <v>0</v>
      </c>
      <c r="I915" s="47">
        <v>-1747346995</v>
      </c>
    </row>
    <row r="916" spans="1:9" x14ac:dyDescent="0.2">
      <c r="A916" s="39" t="s">
        <v>1103</v>
      </c>
      <c r="B916" s="39" t="s">
        <v>5526</v>
      </c>
      <c r="C916" s="39" t="s">
        <v>5527</v>
      </c>
      <c r="D916" s="226" t="str">
        <f t="shared" si="14"/>
        <v>21010284026</v>
      </c>
      <c r="E916" s="39" t="s">
        <v>695</v>
      </c>
      <c r="F916" s="47">
        <v>-1747346995</v>
      </c>
      <c r="G916" s="47">
        <v>0</v>
      </c>
      <c r="H916" s="47">
        <v>0</v>
      </c>
      <c r="I916" s="47">
        <v>-1747346995</v>
      </c>
    </row>
    <row r="917" spans="1:9" x14ac:dyDescent="0.2">
      <c r="A917" s="39" t="s">
        <v>1103</v>
      </c>
      <c r="B917" s="39" t="s">
        <v>2362</v>
      </c>
      <c r="C917" s="39" t="s">
        <v>2363</v>
      </c>
      <c r="D917" s="226" t="str">
        <f t="shared" si="14"/>
        <v>21010306000</v>
      </c>
      <c r="E917" s="39" t="s">
        <v>696</v>
      </c>
      <c r="F917" s="47">
        <v>-3249818750</v>
      </c>
      <c r="G917" s="47">
        <v>0</v>
      </c>
      <c r="H917" s="47">
        <v>0</v>
      </c>
      <c r="I917" s="47">
        <v>-3827731266</v>
      </c>
    </row>
    <row r="918" spans="1:9" x14ac:dyDescent="0.2">
      <c r="A918" s="39" t="s">
        <v>1103</v>
      </c>
      <c r="B918" s="39" t="s">
        <v>2364</v>
      </c>
      <c r="C918" s="39" t="s">
        <v>2365</v>
      </c>
      <c r="D918" s="226" t="str">
        <f t="shared" si="14"/>
        <v>21010306004</v>
      </c>
      <c r="E918" s="39" t="s">
        <v>697</v>
      </c>
      <c r="F918" s="47">
        <v>-1249818750</v>
      </c>
      <c r="G918" s="47">
        <v>0</v>
      </c>
      <c r="H918" s="47">
        <v>0</v>
      </c>
      <c r="I918" s="47">
        <v>-1249818750</v>
      </c>
    </row>
    <row r="919" spans="1:9" x14ac:dyDescent="0.2">
      <c r="A919" s="39" t="s">
        <v>1103</v>
      </c>
      <c r="B919" s="39" t="s">
        <v>5528</v>
      </c>
      <c r="C919" s="39" t="s">
        <v>5529</v>
      </c>
      <c r="D919" s="226" t="str">
        <f t="shared" si="14"/>
        <v>21010306026</v>
      </c>
      <c r="E919" s="39" t="s">
        <v>695</v>
      </c>
      <c r="F919" s="47">
        <v>-2000000000</v>
      </c>
      <c r="G919" s="47">
        <v>0</v>
      </c>
      <c r="H919" s="47">
        <v>0</v>
      </c>
      <c r="I919" s="47">
        <v>-2000000000</v>
      </c>
    </row>
    <row r="920" spans="1:9" x14ac:dyDescent="0.2">
      <c r="A920" s="39" t="s">
        <v>1103</v>
      </c>
      <c r="B920" s="39" t="s">
        <v>5530</v>
      </c>
      <c r="C920" s="39" t="s">
        <v>5531</v>
      </c>
      <c r="D920" s="226" t="str">
        <f t="shared" si="14"/>
        <v>21010306026</v>
      </c>
      <c r="E920" s="39" t="s">
        <v>695</v>
      </c>
      <c r="F920" s="47">
        <v>-2000000000</v>
      </c>
      <c r="G920" s="47">
        <v>0</v>
      </c>
      <c r="H920" s="47">
        <v>0</v>
      </c>
      <c r="I920" s="47">
        <v>-2000000000</v>
      </c>
    </row>
    <row r="921" spans="1:9" x14ac:dyDescent="0.2">
      <c r="A921" s="39" t="s">
        <v>1103</v>
      </c>
      <c r="B921" s="39" t="s">
        <v>2366</v>
      </c>
      <c r="C921" s="39" t="s">
        <v>2367</v>
      </c>
      <c r="D921" s="226" t="str">
        <f t="shared" si="14"/>
        <v>21040000000</v>
      </c>
      <c r="E921" s="39" t="s">
        <v>698</v>
      </c>
      <c r="F921" s="47">
        <v>-35734558291</v>
      </c>
      <c r="G921" s="47">
        <v>-8012176.79</v>
      </c>
      <c r="H921" s="47">
        <v>-55170166819</v>
      </c>
      <c r="I921" s="47">
        <v>-90904725110</v>
      </c>
    </row>
    <row r="922" spans="1:9" x14ac:dyDescent="0.2">
      <c r="A922" s="39" t="s">
        <v>1103</v>
      </c>
      <c r="B922" s="39" t="s">
        <v>2368</v>
      </c>
      <c r="C922" s="39" t="s">
        <v>2369</v>
      </c>
      <c r="D922" s="226" t="str">
        <f t="shared" si="14"/>
        <v>21040390000</v>
      </c>
      <c r="E922" s="39" t="s">
        <v>698</v>
      </c>
      <c r="F922" s="47">
        <v>-35734558291</v>
      </c>
      <c r="G922" s="47">
        <v>-8012176.79</v>
      </c>
      <c r="H922" s="47">
        <v>-55170166819</v>
      </c>
      <c r="I922" s="47">
        <v>-90904725110</v>
      </c>
    </row>
    <row r="923" spans="1:9" x14ac:dyDescent="0.2">
      <c r="A923" s="39" t="s">
        <v>1103</v>
      </c>
      <c r="B923" s="39" t="s">
        <v>2370</v>
      </c>
      <c r="C923" s="39" t="s">
        <v>2371</v>
      </c>
      <c r="D923" s="226" t="str">
        <f t="shared" si="14"/>
        <v>21040390002</v>
      </c>
      <c r="E923" s="39" t="s">
        <v>699</v>
      </c>
      <c r="F923" s="47">
        <v>0</v>
      </c>
      <c r="G923" s="47">
        <v>-5302986</v>
      </c>
      <c r="H923" s="47">
        <v>-36515247969</v>
      </c>
      <c r="I923" s="47">
        <v>-36515247969</v>
      </c>
    </row>
    <row r="924" spans="1:9" x14ac:dyDescent="0.2">
      <c r="A924" s="39" t="s">
        <v>1150</v>
      </c>
      <c r="B924" s="39" t="s">
        <v>2372</v>
      </c>
      <c r="C924" s="39" t="s">
        <v>2373</v>
      </c>
      <c r="D924" s="226" t="str">
        <f t="shared" si="14"/>
        <v>21040390002</v>
      </c>
      <c r="E924" s="39" t="s">
        <v>699</v>
      </c>
      <c r="F924" s="47">
        <v>0</v>
      </c>
      <c r="G924" s="47">
        <v>-5302986</v>
      </c>
      <c r="H924" s="47">
        <v>-36515247969</v>
      </c>
      <c r="I924" s="47">
        <v>-36515247969</v>
      </c>
    </row>
    <row r="925" spans="1:9" x14ac:dyDescent="0.2">
      <c r="A925" s="39" t="s">
        <v>1103</v>
      </c>
      <c r="B925" s="39" t="s">
        <v>5532</v>
      </c>
      <c r="C925" s="39" t="s">
        <v>5533</v>
      </c>
      <c r="D925" s="226" t="str">
        <f t="shared" si="14"/>
        <v>21040390003</v>
      </c>
      <c r="E925" s="39" t="s">
        <v>6080</v>
      </c>
      <c r="F925" s="47">
        <v>0</v>
      </c>
      <c r="G925" s="47">
        <v>-500000</v>
      </c>
      <c r="H925" s="47">
        <v>-3442895000</v>
      </c>
      <c r="I925" s="47">
        <v>-3442895000</v>
      </c>
    </row>
    <row r="926" spans="1:9" x14ac:dyDescent="0.2">
      <c r="A926" s="39" t="s">
        <v>1103</v>
      </c>
      <c r="B926" s="39" t="s">
        <v>2374</v>
      </c>
      <c r="C926" s="39" t="s">
        <v>2375</v>
      </c>
      <c r="D926" s="226" t="str">
        <f t="shared" si="14"/>
        <v>21040390006</v>
      </c>
      <c r="E926" s="39" t="s">
        <v>700</v>
      </c>
      <c r="F926" s="47">
        <v>-5171434499</v>
      </c>
      <c r="G926" s="47">
        <v>-1852319.79</v>
      </c>
      <c r="H926" s="47">
        <v>-12754685087</v>
      </c>
      <c r="I926" s="47">
        <v>-17926119586</v>
      </c>
    </row>
    <row r="927" spans="1:9" x14ac:dyDescent="0.2">
      <c r="A927" s="39" t="s">
        <v>1103</v>
      </c>
      <c r="B927" s="39" t="s">
        <v>2376</v>
      </c>
      <c r="C927" s="39" t="s">
        <v>2377</v>
      </c>
      <c r="D927" s="226" t="str">
        <f t="shared" si="14"/>
        <v>21040390008</v>
      </c>
      <c r="E927" s="39" t="s">
        <v>701</v>
      </c>
      <c r="F927" s="47">
        <v>-30563123792</v>
      </c>
      <c r="G927" s="47">
        <v>-356871</v>
      </c>
      <c r="H927" s="47">
        <v>-2457338763</v>
      </c>
      <c r="I927" s="47">
        <v>-33020462555</v>
      </c>
    </row>
    <row r="928" spans="1:9" x14ac:dyDescent="0.2">
      <c r="A928" s="39" t="s">
        <v>1103</v>
      </c>
      <c r="B928" s="39" t="s">
        <v>2378</v>
      </c>
      <c r="C928" s="39" t="s">
        <v>2379</v>
      </c>
      <c r="D928" s="226" t="str">
        <f t="shared" si="14"/>
        <v>21040390008</v>
      </c>
      <c r="E928" s="39" t="s">
        <v>6081</v>
      </c>
      <c r="F928" s="47">
        <v>-30563123792</v>
      </c>
      <c r="G928" s="47">
        <v>0</v>
      </c>
      <c r="H928" s="47">
        <v>0</v>
      </c>
      <c r="I928" s="47">
        <v>-30563123792</v>
      </c>
    </row>
    <row r="929" spans="1:9" x14ac:dyDescent="0.2">
      <c r="A929" s="39" t="s">
        <v>1103</v>
      </c>
      <c r="B929" s="39" t="s">
        <v>2380</v>
      </c>
      <c r="C929" s="39" t="s">
        <v>2381</v>
      </c>
      <c r="D929" s="226" t="str">
        <f t="shared" si="14"/>
        <v>21080000000</v>
      </c>
      <c r="E929" s="39" t="s">
        <v>46</v>
      </c>
      <c r="F929" s="47">
        <v>-1716911150</v>
      </c>
      <c r="G929" s="47">
        <v>-440264.23</v>
      </c>
      <c r="H929" s="47">
        <v>-3031567032</v>
      </c>
      <c r="I929" s="47">
        <v>-4748478182</v>
      </c>
    </row>
    <row r="930" spans="1:9" x14ac:dyDescent="0.2">
      <c r="A930" s="39" t="s">
        <v>1103</v>
      </c>
      <c r="B930" s="39" t="s">
        <v>2382</v>
      </c>
      <c r="C930" s="39" t="s">
        <v>2383</v>
      </c>
      <c r="D930" s="226" t="str">
        <f t="shared" si="14"/>
        <v>21080134000</v>
      </c>
      <c r="E930" s="39" t="s">
        <v>702</v>
      </c>
      <c r="F930" s="47">
        <v>-1716911150</v>
      </c>
      <c r="G930" s="47">
        <v>-440264.23</v>
      </c>
      <c r="H930" s="47">
        <v>-3031567032</v>
      </c>
      <c r="I930" s="47">
        <v>-4748478182</v>
      </c>
    </row>
    <row r="931" spans="1:9" x14ac:dyDescent="0.2">
      <c r="A931" s="39" t="s">
        <v>1103</v>
      </c>
      <c r="B931" s="39" t="s">
        <v>2384</v>
      </c>
      <c r="C931" s="39" t="s">
        <v>2385</v>
      </c>
      <c r="D931" s="226" t="str">
        <f t="shared" si="14"/>
        <v>21080134082</v>
      </c>
      <c r="E931" s="39" t="s">
        <v>703</v>
      </c>
      <c r="F931" s="47">
        <v>-28757280200</v>
      </c>
      <c r="G931" s="47">
        <v>-369160</v>
      </c>
      <c r="H931" s="47">
        <v>-2541958236</v>
      </c>
      <c r="I931" s="47">
        <v>-31299238436</v>
      </c>
    </row>
    <row r="932" spans="1:9" x14ac:dyDescent="0.2">
      <c r="A932" s="39" t="s">
        <v>1103</v>
      </c>
      <c r="B932" s="39" t="s">
        <v>2386</v>
      </c>
      <c r="C932" s="39" t="s">
        <v>2387</v>
      </c>
      <c r="D932" s="226" t="str">
        <f t="shared" si="14"/>
        <v>21080134082</v>
      </c>
      <c r="E932" s="39" t="s">
        <v>703</v>
      </c>
      <c r="F932" s="47">
        <v>-28757280200</v>
      </c>
      <c r="G932" s="47">
        <v>0</v>
      </c>
      <c r="H932" s="47">
        <v>0</v>
      </c>
      <c r="I932" s="47">
        <v>-28757280200</v>
      </c>
    </row>
    <row r="933" spans="1:9" x14ac:dyDescent="0.2">
      <c r="A933" s="39" t="s">
        <v>1103</v>
      </c>
      <c r="B933" s="39" t="s">
        <v>5534</v>
      </c>
      <c r="C933" s="39" t="s">
        <v>5535</v>
      </c>
      <c r="D933" s="226" t="str">
        <f t="shared" si="14"/>
        <v>21080134083</v>
      </c>
      <c r="E933" s="39" t="s">
        <v>6082</v>
      </c>
      <c r="F933" s="47">
        <v>0</v>
      </c>
      <c r="G933" s="47">
        <v>-884938.03</v>
      </c>
      <c r="H933" s="47">
        <v>-6093497438</v>
      </c>
      <c r="I933" s="47">
        <v>-6093497438</v>
      </c>
    </row>
    <row r="934" spans="1:9" x14ac:dyDescent="0.2">
      <c r="A934" s="39" t="s">
        <v>1103</v>
      </c>
      <c r="B934" s="39" t="s">
        <v>2388</v>
      </c>
      <c r="C934" s="39" t="s">
        <v>2389</v>
      </c>
      <c r="D934" s="226" t="str">
        <f t="shared" si="14"/>
        <v>21080134092</v>
      </c>
      <c r="E934" s="39" t="s">
        <v>704</v>
      </c>
      <c r="F934" s="47">
        <v>27040369050</v>
      </c>
      <c r="G934" s="47">
        <v>812979.55</v>
      </c>
      <c r="H934" s="47">
        <v>5598006456</v>
      </c>
      <c r="I934" s="47">
        <v>32638375506</v>
      </c>
    </row>
    <row r="935" spans="1:9" x14ac:dyDescent="0.2">
      <c r="A935" s="39" t="s">
        <v>1103</v>
      </c>
      <c r="B935" s="39" t="s">
        <v>2390</v>
      </c>
      <c r="C935" s="39" t="s">
        <v>2391</v>
      </c>
      <c r="D935" s="226" t="str">
        <f t="shared" si="14"/>
        <v>21080134092</v>
      </c>
      <c r="E935" s="39" t="s">
        <v>6083</v>
      </c>
      <c r="F935" s="47">
        <v>27040369050</v>
      </c>
      <c r="G935" s="47">
        <v>0</v>
      </c>
      <c r="H935" s="47">
        <v>0</v>
      </c>
      <c r="I935" s="47">
        <v>27040369050</v>
      </c>
    </row>
    <row r="936" spans="1:9" x14ac:dyDescent="0.2">
      <c r="A936" s="39" t="s">
        <v>1103</v>
      </c>
      <c r="B936" s="39" t="s">
        <v>4862</v>
      </c>
      <c r="C936" s="39" t="s">
        <v>4863</v>
      </c>
      <c r="D936" s="226" t="str">
        <f t="shared" si="14"/>
        <v>21080134093</v>
      </c>
      <c r="E936" s="39" t="s">
        <v>4864</v>
      </c>
      <c r="F936" s="47">
        <v>0</v>
      </c>
      <c r="G936" s="47">
        <v>854.25</v>
      </c>
      <c r="H936" s="47">
        <v>5882186</v>
      </c>
      <c r="I936" s="47">
        <v>5882186</v>
      </c>
    </row>
    <row r="937" spans="1:9" x14ac:dyDescent="0.2">
      <c r="A937" s="39" t="s">
        <v>1150</v>
      </c>
      <c r="B937" s="39" t="s">
        <v>5536</v>
      </c>
      <c r="C937" s="39" t="s">
        <v>5537</v>
      </c>
      <c r="D937" s="226" t="str">
        <f t="shared" si="14"/>
        <v>21010100002</v>
      </c>
      <c r="E937" s="39" t="s">
        <v>6077</v>
      </c>
      <c r="F937" s="47">
        <v>0</v>
      </c>
      <c r="G937" s="47">
        <v>-4.7</v>
      </c>
      <c r="H937" s="47">
        <v>-32363</v>
      </c>
      <c r="I937" s="47">
        <v>-32363</v>
      </c>
    </row>
    <row r="938" spans="1:9" x14ac:dyDescent="0.2">
      <c r="A938" s="39" t="s">
        <v>1103</v>
      </c>
      <c r="B938" s="39" t="s">
        <v>5538</v>
      </c>
      <c r="C938" s="39" t="s">
        <v>5539</v>
      </c>
      <c r="D938" s="226" t="str">
        <f t="shared" si="14"/>
        <v>21010100002</v>
      </c>
      <c r="E938" s="39" t="s">
        <v>6077</v>
      </c>
      <c r="F938" s="47">
        <v>-10643</v>
      </c>
      <c r="G938" s="47">
        <v>0</v>
      </c>
      <c r="H938" s="47">
        <v>0</v>
      </c>
      <c r="I938" s="47">
        <v>-10643</v>
      </c>
    </row>
    <row r="939" spans="1:9" x14ac:dyDescent="0.2">
      <c r="A939" s="39" t="s">
        <v>1150</v>
      </c>
      <c r="B939" s="39" t="s">
        <v>2392</v>
      </c>
      <c r="C939" s="39" t="s">
        <v>2393</v>
      </c>
      <c r="D939" s="226" t="str">
        <f t="shared" si="14"/>
        <v>21010100016</v>
      </c>
      <c r="E939" s="39" t="s">
        <v>705</v>
      </c>
      <c r="F939" s="47">
        <v>0</v>
      </c>
      <c r="G939" s="47">
        <v>-130001.81</v>
      </c>
      <c r="H939" s="47">
        <v>-895165163</v>
      </c>
      <c r="I939" s="47">
        <v>-895165163</v>
      </c>
    </row>
    <row r="940" spans="1:9" x14ac:dyDescent="0.2">
      <c r="A940" s="39" t="s">
        <v>1103</v>
      </c>
      <c r="B940" s="39" t="s">
        <v>2394</v>
      </c>
      <c r="C940" s="39" t="s">
        <v>2395</v>
      </c>
      <c r="D940" s="226" t="str">
        <f t="shared" si="14"/>
        <v>21010100016</v>
      </c>
      <c r="E940" s="39" t="s">
        <v>705</v>
      </c>
      <c r="F940" s="47">
        <v>-1170944426</v>
      </c>
      <c r="G940" s="47">
        <v>0</v>
      </c>
      <c r="H940" s="47">
        <v>0</v>
      </c>
      <c r="I940" s="47">
        <v>-1170944426</v>
      </c>
    </row>
    <row r="941" spans="1:9" x14ac:dyDescent="0.2">
      <c r="A941" s="39" t="s">
        <v>1103</v>
      </c>
      <c r="B941" s="39" t="s">
        <v>2396</v>
      </c>
      <c r="C941" s="39" t="s">
        <v>2397</v>
      </c>
      <c r="D941" s="226" t="str">
        <f t="shared" si="14"/>
        <v>21010196006</v>
      </c>
      <c r="E941" s="39" t="s">
        <v>706</v>
      </c>
      <c r="F941" s="47">
        <v>276748073</v>
      </c>
      <c r="G941" s="47">
        <v>0</v>
      </c>
      <c r="H941" s="47">
        <v>0</v>
      </c>
      <c r="I941" s="47">
        <v>276748073</v>
      </c>
    </row>
    <row r="942" spans="1:9" x14ac:dyDescent="0.2">
      <c r="A942" s="39" t="s">
        <v>1103</v>
      </c>
      <c r="B942" s="39" t="s">
        <v>2398</v>
      </c>
      <c r="C942" s="39" t="s">
        <v>2399</v>
      </c>
      <c r="D942" s="226" t="str">
        <f t="shared" si="14"/>
        <v>21010196012</v>
      </c>
      <c r="E942" s="39" t="s">
        <v>707</v>
      </c>
      <c r="F942" s="47">
        <v>100633166</v>
      </c>
      <c r="G942" s="47">
        <v>0</v>
      </c>
      <c r="H942" s="47">
        <v>0</v>
      </c>
      <c r="I942" s="47">
        <v>100633166</v>
      </c>
    </row>
    <row r="943" spans="1:9" x14ac:dyDescent="0.2">
      <c r="A943" s="39" t="s">
        <v>1103</v>
      </c>
      <c r="B943" s="39" t="s">
        <v>2400</v>
      </c>
      <c r="C943" s="39" t="s">
        <v>2401</v>
      </c>
      <c r="D943" s="226" t="str">
        <f t="shared" si="14"/>
        <v>21010196024</v>
      </c>
      <c r="E943" s="39" t="s">
        <v>694</v>
      </c>
      <c r="F943" s="47">
        <v>1473597186</v>
      </c>
      <c r="G943" s="47">
        <v>0</v>
      </c>
      <c r="H943" s="47">
        <v>0</v>
      </c>
      <c r="I943" s="47">
        <v>1473597186</v>
      </c>
    </row>
    <row r="944" spans="1:9" x14ac:dyDescent="0.2">
      <c r="A944" s="39" t="s">
        <v>1103</v>
      </c>
      <c r="B944" s="39" t="s">
        <v>2402</v>
      </c>
      <c r="C944" s="39" t="s">
        <v>2403</v>
      </c>
      <c r="D944" s="226" t="str">
        <f t="shared" si="14"/>
        <v>21010196026</v>
      </c>
      <c r="E944" s="39" t="s">
        <v>695</v>
      </c>
      <c r="F944" s="47">
        <v>1874633807</v>
      </c>
      <c r="G944" s="47">
        <v>0</v>
      </c>
      <c r="H944" s="47">
        <v>0</v>
      </c>
      <c r="I944" s="47">
        <v>1874633807</v>
      </c>
    </row>
    <row r="945" spans="1:11" x14ac:dyDescent="0.2">
      <c r="A945" s="39" t="s">
        <v>1103</v>
      </c>
      <c r="B945" s="39" t="s">
        <v>5540</v>
      </c>
      <c r="C945" s="39" t="s">
        <v>5541</v>
      </c>
      <c r="D945" s="226" t="str">
        <f t="shared" si="14"/>
        <v>21010284002</v>
      </c>
      <c r="E945" s="39" t="s">
        <v>6084</v>
      </c>
      <c r="F945" s="47">
        <v>-2664587</v>
      </c>
      <c r="G945" s="47">
        <v>0</v>
      </c>
      <c r="H945" s="47">
        <v>0</v>
      </c>
      <c r="I945" s="47">
        <v>-2664587</v>
      </c>
    </row>
    <row r="946" spans="1:11" x14ac:dyDescent="0.2">
      <c r="A946" s="39" t="s">
        <v>1150</v>
      </c>
      <c r="B946" s="39" t="s">
        <v>2404</v>
      </c>
      <c r="C946" s="39" t="s">
        <v>2405</v>
      </c>
      <c r="D946" s="226" t="str">
        <f t="shared" si="14"/>
        <v>21010284004</v>
      </c>
      <c r="E946" s="39" t="s">
        <v>693</v>
      </c>
      <c r="F946" s="47">
        <v>0</v>
      </c>
      <c r="G946" s="47">
        <v>-205593.91</v>
      </c>
      <c r="H946" s="47">
        <v>-1415676490</v>
      </c>
      <c r="I946" s="47">
        <v>-1415676490</v>
      </c>
    </row>
    <row r="947" spans="1:11" x14ac:dyDescent="0.2">
      <c r="A947" s="39" t="s">
        <v>1103</v>
      </c>
      <c r="B947" s="39" t="s">
        <v>2406</v>
      </c>
      <c r="C947" s="39" t="s">
        <v>2407</v>
      </c>
      <c r="D947" s="226" t="str">
        <f t="shared" si="14"/>
        <v>21010284004</v>
      </c>
      <c r="E947" s="39" t="s">
        <v>693</v>
      </c>
      <c r="F947" s="47">
        <v>-8711513511</v>
      </c>
      <c r="G947" s="47">
        <v>0</v>
      </c>
      <c r="H947" s="47">
        <v>0</v>
      </c>
      <c r="I947" s="47">
        <v>-8711513511</v>
      </c>
    </row>
    <row r="948" spans="1:11" x14ac:dyDescent="0.2">
      <c r="A948" s="39" t="s">
        <v>1150</v>
      </c>
      <c r="B948" s="39" t="s">
        <v>2408</v>
      </c>
      <c r="C948" s="39" t="s">
        <v>2409</v>
      </c>
      <c r="D948" s="226" t="str">
        <f t="shared" si="14"/>
        <v>21010284006</v>
      </c>
      <c r="E948" s="39" t="s">
        <v>706</v>
      </c>
      <c r="F948" s="47">
        <v>0</v>
      </c>
      <c r="G948" s="47">
        <v>-162347.25</v>
      </c>
      <c r="H948" s="47">
        <v>-1117889071</v>
      </c>
      <c r="I948" s="47">
        <v>-1117889071</v>
      </c>
    </row>
    <row r="949" spans="1:11" x14ac:dyDescent="0.2">
      <c r="A949" s="39" t="s">
        <v>1103</v>
      </c>
      <c r="B949" s="39" t="s">
        <v>2410</v>
      </c>
      <c r="C949" s="39" t="s">
        <v>2411</v>
      </c>
      <c r="D949" s="226" t="str">
        <f t="shared" si="14"/>
        <v>21010284006</v>
      </c>
      <c r="E949" s="39" t="s">
        <v>706</v>
      </c>
      <c r="F949" s="47">
        <v>-491320963</v>
      </c>
      <c r="G949" s="47">
        <v>0</v>
      </c>
      <c r="H949" s="47">
        <v>0</v>
      </c>
      <c r="I949" s="47">
        <v>-491320963</v>
      </c>
    </row>
    <row r="950" spans="1:11" x14ac:dyDescent="0.2">
      <c r="A950" s="39" t="s">
        <v>1103</v>
      </c>
      <c r="B950" s="39" t="s">
        <v>4328</v>
      </c>
      <c r="C950" s="39" t="s">
        <v>4329</v>
      </c>
      <c r="D950" s="226" t="str">
        <f t="shared" si="14"/>
        <v>21010284008</v>
      </c>
      <c r="E950" s="39" t="s">
        <v>4327</v>
      </c>
      <c r="F950" s="47">
        <v>-516449494</v>
      </c>
      <c r="G950" s="47">
        <v>0</v>
      </c>
      <c r="H950" s="47">
        <v>0</v>
      </c>
      <c r="I950" s="47">
        <v>-516449494</v>
      </c>
      <c r="J950" s="1"/>
      <c r="K950" s="36"/>
    </row>
    <row r="951" spans="1:11" x14ac:dyDescent="0.2">
      <c r="A951" s="39" t="s">
        <v>1150</v>
      </c>
      <c r="B951" s="39" t="s">
        <v>2412</v>
      </c>
      <c r="C951" s="39" t="s">
        <v>2413</v>
      </c>
      <c r="D951" s="226" t="str">
        <f t="shared" si="14"/>
        <v>21010284012</v>
      </c>
      <c r="E951" s="39" t="s">
        <v>708</v>
      </c>
      <c r="F951" s="47">
        <v>0</v>
      </c>
      <c r="G951" s="47">
        <v>-239446</v>
      </c>
      <c r="H951" s="47">
        <v>-1648774873</v>
      </c>
      <c r="I951" s="47">
        <v>-1648774873</v>
      </c>
    </row>
    <row r="952" spans="1:11" x14ac:dyDescent="0.2">
      <c r="A952" s="39" t="s">
        <v>1103</v>
      </c>
      <c r="B952" s="39" t="s">
        <v>2414</v>
      </c>
      <c r="C952" s="39" t="s">
        <v>2415</v>
      </c>
      <c r="D952" s="226" t="str">
        <f t="shared" si="14"/>
        <v>21010284012</v>
      </c>
      <c r="E952" s="39" t="s">
        <v>708</v>
      </c>
      <c r="F952" s="47">
        <v>-8792769484</v>
      </c>
      <c r="G952" s="47">
        <v>0</v>
      </c>
      <c r="H952" s="47">
        <v>0</v>
      </c>
      <c r="I952" s="47">
        <v>-10553761066</v>
      </c>
    </row>
    <row r="953" spans="1:11" x14ac:dyDescent="0.2">
      <c r="A953" s="39" t="s">
        <v>1103</v>
      </c>
      <c r="B953" s="39" t="s">
        <v>5542</v>
      </c>
      <c r="C953" s="39" t="s">
        <v>5543</v>
      </c>
      <c r="D953" s="226" t="str">
        <f t="shared" si="14"/>
        <v>21010284018</v>
      </c>
      <c r="E953" s="39" t="s">
        <v>6079</v>
      </c>
      <c r="F953" s="47">
        <v>-20000000</v>
      </c>
      <c r="G953" s="47">
        <v>0</v>
      </c>
      <c r="H953" s="47">
        <v>0</v>
      </c>
      <c r="I953" s="47">
        <v>-20000000</v>
      </c>
    </row>
    <row r="954" spans="1:11" x14ac:dyDescent="0.2">
      <c r="A954" s="39" t="s">
        <v>1150</v>
      </c>
      <c r="B954" s="39" t="s">
        <v>2416</v>
      </c>
      <c r="C954" s="39" t="s">
        <v>2417</v>
      </c>
      <c r="D954" s="226" t="str">
        <f t="shared" si="14"/>
        <v>21010284020</v>
      </c>
      <c r="E954" s="39" t="s">
        <v>692</v>
      </c>
      <c r="F954" s="47">
        <v>0</v>
      </c>
      <c r="G954" s="47">
        <v>-595550.16</v>
      </c>
      <c r="H954" s="47">
        <v>-4100833336</v>
      </c>
      <c r="I954" s="47">
        <v>-4100833336</v>
      </c>
    </row>
    <row r="955" spans="1:11" x14ac:dyDescent="0.2">
      <c r="A955" s="39" t="s">
        <v>1103</v>
      </c>
      <c r="B955" s="39" t="s">
        <v>2418</v>
      </c>
      <c r="C955" s="39" t="s">
        <v>2419</v>
      </c>
      <c r="D955" s="226" t="str">
        <f t="shared" si="14"/>
        <v>21010284020</v>
      </c>
      <c r="E955" s="39" t="s">
        <v>692</v>
      </c>
      <c r="F955" s="47">
        <v>-1952077781</v>
      </c>
      <c r="G955" s="47">
        <v>0</v>
      </c>
      <c r="H955" s="47">
        <v>0</v>
      </c>
      <c r="I955" s="47">
        <v>-1952077781</v>
      </c>
    </row>
    <row r="956" spans="1:11" x14ac:dyDescent="0.2">
      <c r="A956" s="39" t="s">
        <v>1103</v>
      </c>
      <c r="B956" s="39" t="s">
        <v>2420</v>
      </c>
      <c r="C956" s="39" t="s">
        <v>2421</v>
      </c>
      <c r="D956" s="226" t="str">
        <f t="shared" si="14"/>
        <v>21010284024</v>
      </c>
      <c r="E956" s="39" t="s">
        <v>694</v>
      </c>
      <c r="F956" s="47">
        <v>-10980000</v>
      </c>
      <c r="G956" s="47">
        <v>0</v>
      </c>
      <c r="H956" s="47">
        <v>0</v>
      </c>
      <c r="I956" s="47">
        <v>-10980000</v>
      </c>
    </row>
    <row r="957" spans="1:11" x14ac:dyDescent="0.2">
      <c r="A957" s="39" t="s">
        <v>1103</v>
      </c>
      <c r="B957" s="39" t="s">
        <v>2422</v>
      </c>
      <c r="C957" s="39" t="s">
        <v>2423</v>
      </c>
      <c r="D957" s="226" t="str">
        <f t="shared" si="14"/>
        <v>21010284026</v>
      </c>
      <c r="E957" s="39" t="s">
        <v>695</v>
      </c>
      <c r="F957" s="47">
        <v>-1747346995</v>
      </c>
      <c r="G957" s="47">
        <v>0</v>
      </c>
      <c r="H957" s="47">
        <v>0</v>
      </c>
      <c r="I957" s="47">
        <v>-1747346995</v>
      </c>
    </row>
    <row r="958" spans="1:11" x14ac:dyDescent="0.2">
      <c r="A958" s="39" t="s">
        <v>1150</v>
      </c>
      <c r="B958" s="39" t="s">
        <v>2424</v>
      </c>
      <c r="C958" s="39" t="s">
        <v>2425</v>
      </c>
      <c r="D958" s="226" t="str">
        <f t="shared" si="14"/>
        <v>21040390006</v>
      </c>
      <c r="E958" s="39" t="s">
        <v>700</v>
      </c>
      <c r="F958" s="47">
        <v>0</v>
      </c>
      <c r="G958" s="47">
        <v>-1852319.79</v>
      </c>
      <c r="H958" s="47">
        <v>-12754685087</v>
      </c>
      <c r="I958" s="47">
        <v>-12754685087</v>
      </c>
    </row>
    <row r="959" spans="1:11" x14ac:dyDescent="0.2">
      <c r="A959" s="39" t="s">
        <v>1103</v>
      </c>
      <c r="B959" s="39" t="s">
        <v>5544</v>
      </c>
      <c r="C959" s="39" t="s">
        <v>5545</v>
      </c>
      <c r="D959" s="226" t="str">
        <f t="shared" si="14"/>
        <v>21040390006</v>
      </c>
      <c r="E959" s="39" t="s">
        <v>700</v>
      </c>
      <c r="F959" s="47">
        <v>-5171434499</v>
      </c>
      <c r="G959" s="47">
        <v>0</v>
      </c>
      <c r="H959" s="47">
        <v>0</v>
      </c>
      <c r="I959" s="47">
        <v>-5171434499</v>
      </c>
    </row>
    <row r="960" spans="1:11" x14ac:dyDescent="0.2">
      <c r="A960" s="39" t="s">
        <v>1150</v>
      </c>
      <c r="B960" s="39" t="s">
        <v>5546</v>
      </c>
      <c r="C960" s="39" t="s">
        <v>5547</v>
      </c>
      <c r="D960" s="226" t="str">
        <f t="shared" si="14"/>
        <v>21010100016</v>
      </c>
      <c r="E960" s="39" t="s">
        <v>691</v>
      </c>
      <c r="F960" s="47">
        <v>0</v>
      </c>
      <c r="G960" s="47">
        <v>-75437.45</v>
      </c>
      <c r="H960" s="47">
        <v>-519446439</v>
      </c>
      <c r="I960" s="47">
        <v>-519446439</v>
      </c>
    </row>
    <row r="961" spans="1:9" x14ac:dyDescent="0.2">
      <c r="A961" s="39" t="s">
        <v>1103</v>
      </c>
      <c r="B961" s="39" t="s">
        <v>5548</v>
      </c>
      <c r="C961" s="39" t="s">
        <v>5549</v>
      </c>
      <c r="D961" s="226" t="str">
        <f t="shared" si="14"/>
        <v>21010100016</v>
      </c>
      <c r="E961" s="39" t="s">
        <v>691</v>
      </c>
      <c r="F961" s="47">
        <v>-629256156</v>
      </c>
      <c r="G961" s="47">
        <v>0</v>
      </c>
      <c r="H961" s="47">
        <v>0</v>
      </c>
      <c r="I961" s="47">
        <v>-629256156</v>
      </c>
    </row>
    <row r="962" spans="1:9" x14ac:dyDescent="0.2">
      <c r="A962" s="39" t="s">
        <v>1150</v>
      </c>
      <c r="B962" s="39" t="s">
        <v>5550</v>
      </c>
      <c r="C962" s="39" t="s">
        <v>5551</v>
      </c>
      <c r="D962" s="226" t="str">
        <f t="shared" si="14"/>
        <v>21080134082</v>
      </c>
      <c r="E962" s="39" t="s">
        <v>703</v>
      </c>
      <c r="F962" s="47">
        <v>0</v>
      </c>
      <c r="G962" s="47">
        <v>-169285</v>
      </c>
      <c r="H962" s="47">
        <v>-1165660960</v>
      </c>
      <c r="I962" s="47">
        <v>-1165660960</v>
      </c>
    </row>
    <row r="963" spans="1:9" x14ac:dyDescent="0.2">
      <c r="A963" s="39" t="s">
        <v>1103</v>
      </c>
      <c r="B963" s="39" t="s">
        <v>5552</v>
      </c>
      <c r="C963" s="39" t="s">
        <v>5553</v>
      </c>
      <c r="D963" s="226" t="str">
        <f t="shared" ref="D963:D1026" si="15">CONCATENATE(MID(C963,1,2),"0",MID(C963,4,5),"0",MID(C963,9,2))</f>
        <v>21010104020</v>
      </c>
      <c r="E963" s="39" t="s">
        <v>692</v>
      </c>
      <c r="F963" s="47">
        <v>-258272153</v>
      </c>
      <c r="G963" s="47">
        <v>0</v>
      </c>
      <c r="H963" s="47">
        <v>0</v>
      </c>
      <c r="I963" s="47">
        <v>-258272153</v>
      </c>
    </row>
    <row r="964" spans="1:9" x14ac:dyDescent="0.2">
      <c r="A964" s="39" t="s">
        <v>1103</v>
      </c>
      <c r="B964" s="39" t="s">
        <v>5554</v>
      </c>
      <c r="C964" s="39" t="s">
        <v>5555</v>
      </c>
      <c r="D964" s="226" t="str">
        <f t="shared" si="15"/>
        <v>21080134082</v>
      </c>
      <c r="E964" s="39" t="s">
        <v>703</v>
      </c>
      <c r="F964" s="47">
        <v>-3842241</v>
      </c>
      <c r="G964" s="47">
        <v>0</v>
      </c>
      <c r="H964" s="47">
        <v>0</v>
      </c>
      <c r="I964" s="47">
        <v>-3842241</v>
      </c>
    </row>
    <row r="965" spans="1:9" x14ac:dyDescent="0.2">
      <c r="A965" s="39" t="s">
        <v>1103</v>
      </c>
      <c r="B965" s="39" t="s">
        <v>5556</v>
      </c>
      <c r="C965" s="39" t="s">
        <v>5557</v>
      </c>
      <c r="D965" s="226" t="str">
        <f t="shared" si="15"/>
        <v>21080134092</v>
      </c>
      <c r="E965" s="39" t="s">
        <v>704</v>
      </c>
      <c r="F965" s="47">
        <v>658042</v>
      </c>
      <c r="G965" s="47">
        <v>0</v>
      </c>
      <c r="H965" s="47">
        <v>0</v>
      </c>
      <c r="I965" s="47">
        <v>658042</v>
      </c>
    </row>
    <row r="966" spans="1:9" x14ac:dyDescent="0.2">
      <c r="A966" s="39" t="s">
        <v>1150</v>
      </c>
      <c r="B966" s="39" t="s">
        <v>5558</v>
      </c>
      <c r="C966" s="39" t="s">
        <v>5559</v>
      </c>
      <c r="D966" s="226" t="str">
        <f t="shared" si="15"/>
        <v>21010104012</v>
      </c>
      <c r="E966" s="39" t="s">
        <v>6078</v>
      </c>
      <c r="F966" s="47">
        <v>0</v>
      </c>
      <c r="G966" s="47">
        <v>-159027</v>
      </c>
      <c r="H966" s="47">
        <v>-1095026526</v>
      </c>
      <c r="I966" s="47">
        <v>-1095026526</v>
      </c>
    </row>
    <row r="967" spans="1:9" x14ac:dyDescent="0.2">
      <c r="A967" s="39" t="s">
        <v>1103</v>
      </c>
      <c r="B967" s="39" t="s">
        <v>5560</v>
      </c>
      <c r="C967" s="39" t="s">
        <v>5561</v>
      </c>
      <c r="D967" s="226" t="str">
        <f t="shared" si="15"/>
        <v>21010104012</v>
      </c>
      <c r="E967" s="39" t="s">
        <v>6078</v>
      </c>
      <c r="F967" s="47">
        <v>-18320010000</v>
      </c>
      <c r="G967" s="47">
        <v>0</v>
      </c>
      <c r="H967" s="47">
        <v>0</v>
      </c>
      <c r="I967" s="47">
        <v>-18320010000</v>
      </c>
    </row>
    <row r="968" spans="1:9" x14ac:dyDescent="0.2">
      <c r="A968" s="39" t="s">
        <v>1150</v>
      </c>
      <c r="B968" s="39" t="s">
        <v>5562</v>
      </c>
      <c r="C968" s="39" t="s">
        <v>5563</v>
      </c>
      <c r="D968" s="226" t="str">
        <f t="shared" si="15"/>
        <v>21010104020</v>
      </c>
      <c r="E968" s="39" t="s">
        <v>6085</v>
      </c>
      <c r="F968" s="47">
        <v>0</v>
      </c>
      <c r="G968" s="47">
        <v>-3029949</v>
      </c>
      <c r="H968" s="47">
        <v>-20863592525</v>
      </c>
      <c r="I968" s="47">
        <v>-20863592525</v>
      </c>
    </row>
    <row r="969" spans="1:9" x14ac:dyDescent="0.2">
      <c r="A969" s="39" t="s">
        <v>1103</v>
      </c>
      <c r="B969" s="39" t="s">
        <v>5564</v>
      </c>
      <c r="C969" s="39" t="s">
        <v>5565</v>
      </c>
      <c r="D969" s="226" t="str">
        <f t="shared" si="15"/>
        <v>21010104020</v>
      </c>
      <c r="E969" s="39" t="s">
        <v>692</v>
      </c>
      <c r="F969" s="47">
        <v>-6572281328</v>
      </c>
      <c r="G969" s="47">
        <v>0</v>
      </c>
      <c r="H969" s="47">
        <v>0</v>
      </c>
      <c r="I969" s="47">
        <v>-6572281328</v>
      </c>
    </row>
    <row r="970" spans="1:9" x14ac:dyDescent="0.2">
      <c r="A970" s="39" t="s">
        <v>1103</v>
      </c>
      <c r="B970" s="39" t="s">
        <v>2426</v>
      </c>
      <c r="C970" s="39" t="s">
        <v>2427</v>
      </c>
      <c r="D970" s="226" t="str">
        <f t="shared" si="15"/>
        <v>21010306004</v>
      </c>
      <c r="E970" s="39" t="s">
        <v>709</v>
      </c>
      <c r="F970" s="47">
        <v>-1249818750</v>
      </c>
      <c r="G970" s="47">
        <v>0</v>
      </c>
      <c r="H970" s="47">
        <v>0</v>
      </c>
      <c r="I970" s="47">
        <v>-1249818750</v>
      </c>
    </row>
    <row r="971" spans="1:9" x14ac:dyDescent="0.2">
      <c r="A971" s="39" t="s">
        <v>1103</v>
      </c>
      <c r="B971" s="39" t="s">
        <v>5566</v>
      </c>
      <c r="C971" s="39" t="s">
        <v>5567</v>
      </c>
      <c r="D971" s="226" t="str">
        <f t="shared" si="15"/>
        <v>21010306026</v>
      </c>
      <c r="E971" s="39" t="s">
        <v>695</v>
      </c>
      <c r="F971" s="47">
        <v>-2000000000</v>
      </c>
      <c r="G971" s="47">
        <v>0</v>
      </c>
      <c r="H971" s="47">
        <v>0</v>
      </c>
      <c r="I971" s="47">
        <v>-2000000000</v>
      </c>
    </row>
    <row r="972" spans="1:9" x14ac:dyDescent="0.2">
      <c r="A972" s="39" t="s">
        <v>1103</v>
      </c>
      <c r="B972" s="39" t="s">
        <v>2428</v>
      </c>
      <c r="C972" s="39" t="s">
        <v>2429</v>
      </c>
      <c r="D972" s="226" t="str">
        <f t="shared" si="15"/>
        <v>21040390008</v>
      </c>
      <c r="E972" s="39" t="s">
        <v>701</v>
      </c>
      <c r="F972" s="47">
        <v>-211712158</v>
      </c>
      <c r="G972" s="47">
        <v>0</v>
      </c>
      <c r="H972" s="47">
        <v>0</v>
      </c>
      <c r="I972" s="47">
        <v>-211712158</v>
      </c>
    </row>
    <row r="973" spans="1:9" x14ac:dyDescent="0.2">
      <c r="A973" s="39" t="s">
        <v>1150</v>
      </c>
      <c r="B973" s="39" t="s">
        <v>2430</v>
      </c>
      <c r="C973" s="39" t="s">
        <v>2431</v>
      </c>
      <c r="D973" s="226" t="str">
        <f t="shared" si="15"/>
        <v>21080134082</v>
      </c>
      <c r="E973" s="39" t="s">
        <v>703</v>
      </c>
      <c r="F973" s="47">
        <v>0</v>
      </c>
      <c r="G973" s="47">
        <v>-20068</v>
      </c>
      <c r="H973" s="47">
        <v>-138184033</v>
      </c>
      <c r="I973" s="47">
        <v>-138184033</v>
      </c>
    </row>
    <row r="974" spans="1:9" x14ac:dyDescent="0.2">
      <c r="A974" s="39" t="s">
        <v>1103</v>
      </c>
      <c r="B974" s="39" t="s">
        <v>2432</v>
      </c>
      <c r="C974" s="39" t="s">
        <v>2433</v>
      </c>
      <c r="D974" s="226" t="str">
        <f t="shared" si="15"/>
        <v>21080134082</v>
      </c>
      <c r="E974" s="39" t="s">
        <v>703</v>
      </c>
      <c r="F974" s="47">
        <v>-1612247963</v>
      </c>
      <c r="G974" s="47">
        <v>0</v>
      </c>
      <c r="H974" s="47">
        <v>0</v>
      </c>
      <c r="I974" s="47">
        <v>-1612247963</v>
      </c>
    </row>
    <row r="975" spans="1:9" x14ac:dyDescent="0.2">
      <c r="A975" s="39" t="s">
        <v>1150</v>
      </c>
      <c r="B975" s="39" t="s">
        <v>2434</v>
      </c>
      <c r="C975" s="39" t="s">
        <v>2435</v>
      </c>
      <c r="D975" s="226" t="str">
        <f t="shared" si="15"/>
        <v>21080134092</v>
      </c>
      <c r="E975" s="39" t="s">
        <v>704</v>
      </c>
      <c r="F975" s="47">
        <v>0</v>
      </c>
      <c r="G975" s="47">
        <v>57370.6</v>
      </c>
      <c r="H975" s="47">
        <v>395041904</v>
      </c>
      <c r="I975" s="47">
        <v>395041904</v>
      </c>
    </row>
    <row r="976" spans="1:9" x14ac:dyDescent="0.2">
      <c r="A976" s="39" t="s">
        <v>1103</v>
      </c>
      <c r="B976" s="39" t="s">
        <v>2436</v>
      </c>
      <c r="C976" s="39" t="s">
        <v>2437</v>
      </c>
      <c r="D976" s="226" t="str">
        <f t="shared" si="15"/>
        <v>21080134092</v>
      </c>
      <c r="E976" s="39" t="s">
        <v>704</v>
      </c>
      <c r="F976" s="47">
        <v>1052145587</v>
      </c>
      <c r="G976" s="47">
        <v>0</v>
      </c>
      <c r="H976" s="47">
        <v>0</v>
      </c>
      <c r="I976" s="47">
        <v>1052145587</v>
      </c>
    </row>
    <row r="977" spans="1:9" x14ac:dyDescent="0.2">
      <c r="A977" s="39" t="s">
        <v>1150</v>
      </c>
      <c r="B977" s="39" t="s">
        <v>5568</v>
      </c>
      <c r="C977" s="39" t="s">
        <v>5569</v>
      </c>
      <c r="D977" s="226" t="str">
        <f t="shared" si="15"/>
        <v>21010104004</v>
      </c>
      <c r="E977" s="39" t="s">
        <v>364</v>
      </c>
      <c r="F977" s="47">
        <v>0</v>
      </c>
      <c r="G977" s="47">
        <v>-2000000</v>
      </c>
      <c r="H977" s="47">
        <v>-13771580000</v>
      </c>
      <c r="I977" s="47">
        <v>-13771580000</v>
      </c>
    </row>
    <row r="978" spans="1:9" x14ac:dyDescent="0.2">
      <c r="A978" s="39" t="s">
        <v>1103</v>
      </c>
      <c r="B978" s="39" t="s">
        <v>5570</v>
      </c>
      <c r="C978" s="39" t="s">
        <v>5571</v>
      </c>
      <c r="D978" s="226" t="str">
        <f t="shared" si="15"/>
        <v>21010104012</v>
      </c>
      <c r="E978" s="39" t="s">
        <v>6078</v>
      </c>
      <c r="F978" s="47">
        <v>-40000000000</v>
      </c>
      <c r="G978" s="47">
        <v>0</v>
      </c>
      <c r="H978" s="47">
        <v>0</v>
      </c>
      <c r="I978" s="47">
        <v>-40000000000</v>
      </c>
    </row>
    <row r="979" spans="1:9" x14ac:dyDescent="0.2">
      <c r="A979" s="39" t="s">
        <v>1150</v>
      </c>
      <c r="B979" s="39" t="s">
        <v>5572</v>
      </c>
      <c r="C979" s="39" t="s">
        <v>5573</v>
      </c>
      <c r="D979" s="226" t="str">
        <f t="shared" si="15"/>
        <v>21010104018</v>
      </c>
      <c r="E979" s="39" t="s">
        <v>6079</v>
      </c>
      <c r="F979" s="47">
        <v>0</v>
      </c>
      <c r="G979" s="47">
        <v>-150000</v>
      </c>
      <c r="H979" s="47">
        <v>-1032868500</v>
      </c>
      <c r="I979" s="47">
        <v>-1032868500</v>
      </c>
    </row>
    <row r="980" spans="1:9" x14ac:dyDescent="0.2">
      <c r="A980" s="39" t="s">
        <v>1103</v>
      </c>
      <c r="B980" s="39" t="s">
        <v>5574</v>
      </c>
      <c r="C980" s="39" t="s">
        <v>5575</v>
      </c>
      <c r="D980" s="226" t="str">
        <f t="shared" si="15"/>
        <v>21010104018</v>
      </c>
      <c r="E980" s="39" t="s">
        <v>6079</v>
      </c>
      <c r="F980" s="47">
        <v>-8600000000</v>
      </c>
      <c r="G980" s="47">
        <v>0</v>
      </c>
      <c r="H980" s="47">
        <v>0</v>
      </c>
      <c r="I980" s="47">
        <v>-8600000000</v>
      </c>
    </row>
    <row r="981" spans="1:9" x14ac:dyDescent="0.2">
      <c r="A981" s="39" t="s">
        <v>1150</v>
      </c>
      <c r="B981" s="39" t="s">
        <v>5576</v>
      </c>
      <c r="C981" s="39" t="s">
        <v>5577</v>
      </c>
      <c r="D981" s="226" t="str">
        <f t="shared" si="15"/>
        <v>21010104020</v>
      </c>
      <c r="E981" s="39" t="s">
        <v>692</v>
      </c>
      <c r="F981" s="47">
        <v>0</v>
      </c>
      <c r="G981" s="47">
        <v>-700000</v>
      </c>
      <c r="H981" s="47">
        <v>-4820053000</v>
      </c>
      <c r="I981" s="47">
        <v>-4820053000</v>
      </c>
    </row>
    <row r="982" spans="1:9" x14ac:dyDescent="0.2">
      <c r="A982" s="39" t="s">
        <v>1103</v>
      </c>
      <c r="B982" s="39" t="s">
        <v>5578</v>
      </c>
      <c r="C982" s="39" t="s">
        <v>5579</v>
      </c>
      <c r="D982" s="226" t="str">
        <f t="shared" si="15"/>
        <v>21010104020</v>
      </c>
      <c r="E982" s="39" t="s">
        <v>692</v>
      </c>
      <c r="F982" s="47">
        <v>-10605000000</v>
      </c>
      <c r="G982" s="47">
        <v>0</v>
      </c>
      <c r="H982" s="47">
        <v>0</v>
      </c>
      <c r="I982" s="47">
        <v>-10605000000</v>
      </c>
    </row>
    <row r="983" spans="1:9" x14ac:dyDescent="0.2">
      <c r="A983" s="39" t="s">
        <v>1150</v>
      </c>
      <c r="B983" s="39" t="s">
        <v>2438</v>
      </c>
      <c r="C983" s="39" t="s">
        <v>2439</v>
      </c>
      <c r="D983" s="226" t="str">
        <f t="shared" si="15"/>
        <v>21040390002</v>
      </c>
      <c r="E983" s="39" t="s">
        <v>699</v>
      </c>
      <c r="F983" s="47">
        <v>0</v>
      </c>
      <c r="G983" s="47">
        <v>-5302986</v>
      </c>
      <c r="H983" s="47">
        <v>-36515247969</v>
      </c>
      <c r="I983" s="47">
        <v>-36515247969</v>
      </c>
    </row>
    <row r="984" spans="1:9" x14ac:dyDescent="0.2">
      <c r="A984" s="39" t="s">
        <v>1150</v>
      </c>
      <c r="B984" s="39" t="s">
        <v>5580</v>
      </c>
      <c r="C984" s="39" t="s">
        <v>5581</v>
      </c>
      <c r="D984" s="226" t="str">
        <f t="shared" si="15"/>
        <v>21040390003</v>
      </c>
      <c r="E984" s="39" t="s">
        <v>6080</v>
      </c>
      <c r="F984" s="47">
        <v>0</v>
      </c>
      <c r="G984" s="47">
        <v>-500000</v>
      </c>
      <c r="H984" s="47">
        <v>-3442895000</v>
      </c>
      <c r="I984" s="47">
        <v>-3442895000</v>
      </c>
    </row>
    <row r="985" spans="1:9" x14ac:dyDescent="0.2">
      <c r="A985" s="39" t="s">
        <v>1150</v>
      </c>
      <c r="B985" s="39" t="s">
        <v>2440</v>
      </c>
      <c r="C985" s="39" t="s">
        <v>2441</v>
      </c>
      <c r="D985" s="226" t="str">
        <f t="shared" si="15"/>
        <v>21040390008</v>
      </c>
      <c r="E985" s="39" t="s">
        <v>701</v>
      </c>
      <c r="F985" s="47">
        <v>0</v>
      </c>
      <c r="G985" s="47">
        <v>-356871</v>
      </c>
      <c r="H985" s="47">
        <v>-2457338763</v>
      </c>
      <c r="I985" s="47">
        <v>-2457338763</v>
      </c>
    </row>
    <row r="986" spans="1:9" x14ac:dyDescent="0.2">
      <c r="A986" s="39" t="s">
        <v>1103</v>
      </c>
      <c r="B986" s="39" t="s">
        <v>2442</v>
      </c>
      <c r="C986" s="39" t="s">
        <v>2443</v>
      </c>
      <c r="D986" s="226" t="str">
        <f t="shared" si="15"/>
        <v>21040390008</v>
      </c>
      <c r="E986" s="39" t="s">
        <v>701</v>
      </c>
      <c r="F986" s="47">
        <v>-30351411634</v>
      </c>
      <c r="G986" s="47">
        <v>0</v>
      </c>
      <c r="H986" s="47">
        <v>0</v>
      </c>
      <c r="I986" s="47">
        <v>-30351411634</v>
      </c>
    </row>
    <row r="987" spans="1:9" x14ac:dyDescent="0.2">
      <c r="A987" s="39" t="s">
        <v>1150</v>
      </c>
      <c r="B987" s="39" t="s">
        <v>2444</v>
      </c>
      <c r="C987" s="39" t="s">
        <v>2445</v>
      </c>
      <c r="D987" s="226" t="str">
        <f t="shared" si="15"/>
        <v>21080134082</v>
      </c>
      <c r="E987" s="39" t="s">
        <v>703</v>
      </c>
      <c r="F987" s="47">
        <v>0</v>
      </c>
      <c r="G987" s="47">
        <v>-179807</v>
      </c>
      <c r="H987" s="47">
        <v>-1238113243</v>
      </c>
      <c r="I987" s="47">
        <v>-1238113243</v>
      </c>
    </row>
    <row r="988" spans="1:9" x14ac:dyDescent="0.2">
      <c r="A988" s="39" t="s">
        <v>1103</v>
      </c>
      <c r="B988" s="39" t="s">
        <v>2446</v>
      </c>
      <c r="C988" s="39" t="s">
        <v>2447</v>
      </c>
      <c r="D988" s="226" t="str">
        <f t="shared" si="15"/>
        <v>21080134082</v>
      </c>
      <c r="E988" s="39" t="s">
        <v>703</v>
      </c>
      <c r="F988" s="47">
        <v>-27141189996</v>
      </c>
      <c r="G988" s="47">
        <v>0</v>
      </c>
      <c r="H988" s="47">
        <v>0</v>
      </c>
      <c r="I988" s="47">
        <v>-27141189996</v>
      </c>
    </row>
    <row r="989" spans="1:9" x14ac:dyDescent="0.2">
      <c r="A989" s="39" t="s">
        <v>1150</v>
      </c>
      <c r="B989" s="39" t="s">
        <v>5582</v>
      </c>
      <c r="C989" s="39" t="s">
        <v>5583</v>
      </c>
      <c r="D989" s="226" t="str">
        <f t="shared" si="15"/>
        <v>21080134083</v>
      </c>
      <c r="E989" s="39" t="s">
        <v>6082</v>
      </c>
      <c r="F989" s="47">
        <v>0</v>
      </c>
      <c r="G989" s="47">
        <v>-884938.03</v>
      </c>
      <c r="H989" s="47">
        <v>-6093497438</v>
      </c>
      <c r="I989" s="47">
        <v>-6093497438</v>
      </c>
    </row>
    <row r="990" spans="1:9" x14ac:dyDescent="0.2">
      <c r="A990" s="39" t="s">
        <v>1150</v>
      </c>
      <c r="B990" s="39" t="s">
        <v>2448</v>
      </c>
      <c r="C990" s="39" t="s">
        <v>2449</v>
      </c>
      <c r="D990" s="226" t="str">
        <f t="shared" si="15"/>
        <v>21080134092</v>
      </c>
      <c r="E990" s="39" t="s">
        <v>704</v>
      </c>
      <c r="F990" s="47">
        <v>0</v>
      </c>
      <c r="G990" s="47">
        <v>755608.95</v>
      </c>
      <c r="H990" s="47">
        <v>5202964552</v>
      </c>
      <c r="I990" s="47">
        <v>5202964552</v>
      </c>
    </row>
    <row r="991" spans="1:9" x14ac:dyDescent="0.2">
      <c r="A991" s="39" t="s">
        <v>1103</v>
      </c>
      <c r="B991" s="39" t="s">
        <v>2450</v>
      </c>
      <c r="C991" s="39" t="s">
        <v>2451</v>
      </c>
      <c r="D991" s="226" t="str">
        <f t="shared" si="15"/>
        <v>21080134092</v>
      </c>
      <c r="E991" s="39" t="s">
        <v>704</v>
      </c>
      <c r="F991" s="47">
        <v>25987565421</v>
      </c>
      <c r="G991" s="47">
        <v>0</v>
      </c>
      <c r="H991" s="47">
        <v>0</v>
      </c>
      <c r="I991" s="47">
        <v>25987565421</v>
      </c>
    </row>
    <row r="992" spans="1:9" x14ac:dyDescent="0.2">
      <c r="A992" s="39" t="s">
        <v>1150</v>
      </c>
      <c r="B992" s="39" t="s">
        <v>4865</v>
      </c>
      <c r="C992" s="39" t="s">
        <v>4866</v>
      </c>
      <c r="D992" s="226" t="str">
        <f t="shared" si="15"/>
        <v>21080134093</v>
      </c>
      <c r="E992" s="39" t="s">
        <v>4864</v>
      </c>
      <c r="F992" s="47">
        <v>0</v>
      </c>
      <c r="G992" s="47">
        <v>854.25</v>
      </c>
      <c r="H992" s="47">
        <v>5882186</v>
      </c>
      <c r="I992" s="47">
        <v>5882186</v>
      </c>
    </row>
    <row r="993" spans="1:9" x14ac:dyDescent="0.2">
      <c r="A993" s="39" t="s">
        <v>1103</v>
      </c>
      <c r="B993" s="39" t="s">
        <v>2452</v>
      </c>
      <c r="C993" s="39" t="s">
        <v>2453</v>
      </c>
      <c r="D993" s="226" t="str">
        <f t="shared" si="15"/>
        <v>22000000000</v>
      </c>
      <c r="E993" s="39" t="s">
        <v>710</v>
      </c>
      <c r="F993" s="47">
        <v>-1515016877598</v>
      </c>
      <c r="G993" s="47">
        <v>-170823287.63</v>
      </c>
      <c r="H993" s="47">
        <v>-1176253285735</v>
      </c>
      <c r="I993" s="47">
        <v>-2691270163333</v>
      </c>
    </row>
    <row r="994" spans="1:9" x14ac:dyDescent="0.2">
      <c r="A994" s="39" t="s">
        <v>1103</v>
      </c>
      <c r="B994" s="39" t="s">
        <v>2454</v>
      </c>
      <c r="C994" s="39" t="s">
        <v>2455</v>
      </c>
      <c r="D994" s="226" t="str">
        <f t="shared" si="15"/>
        <v>22010000000</v>
      </c>
      <c r="E994" s="39" t="s">
        <v>690</v>
      </c>
      <c r="F994" s="47">
        <v>-1387559921869</v>
      </c>
      <c r="G994" s="47">
        <v>-161506594.63999999</v>
      </c>
      <c r="H994" s="47">
        <v>-1112100494308</v>
      </c>
      <c r="I994" s="47">
        <v>-2499660416177</v>
      </c>
    </row>
    <row r="995" spans="1:9" x14ac:dyDescent="0.2">
      <c r="A995" s="39" t="s">
        <v>1103</v>
      </c>
      <c r="B995" s="39" t="s">
        <v>2456</v>
      </c>
      <c r="C995" s="39" t="s">
        <v>2457</v>
      </c>
      <c r="D995" s="226" t="str">
        <f t="shared" si="15"/>
        <v>22010136000</v>
      </c>
      <c r="E995" s="39" t="s">
        <v>711</v>
      </c>
      <c r="F995" s="47">
        <v>-408258446964</v>
      </c>
      <c r="G995" s="47">
        <v>-54937623.960000001</v>
      </c>
      <c r="H995" s="47">
        <v>-378288941691</v>
      </c>
      <c r="I995" s="47">
        <v>-786547388655</v>
      </c>
    </row>
    <row r="996" spans="1:9" x14ac:dyDescent="0.2">
      <c r="A996" s="39" t="s">
        <v>1103</v>
      </c>
      <c r="B996" s="39" t="s">
        <v>2458</v>
      </c>
      <c r="C996" s="39" t="s">
        <v>2459</v>
      </c>
      <c r="D996" s="226" t="str">
        <f t="shared" si="15"/>
        <v>22010136002</v>
      </c>
      <c r="E996" s="39" t="s">
        <v>225</v>
      </c>
      <c r="F996" s="47">
        <v>-408258446964</v>
      </c>
      <c r="G996" s="47">
        <v>-54937623.960000001</v>
      </c>
      <c r="H996" s="47">
        <v>-378288941691</v>
      </c>
      <c r="I996" s="47">
        <v>-786547388655</v>
      </c>
    </row>
    <row r="997" spans="1:9" x14ac:dyDescent="0.2">
      <c r="A997" s="39" t="s">
        <v>1103</v>
      </c>
      <c r="B997" s="39" t="s">
        <v>2460</v>
      </c>
      <c r="C997" s="39" t="s">
        <v>2461</v>
      </c>
      <c r="D997" s="226" t="str">
        <f t="shared" si="15"/>
        <v>22010138000</v>
      </c>
      <c r="E997" s="39" t="s">
        <v>712</v>
      </c>
      <c r="F997" s="47">
        <v>-340046251650</v>
      </c>
      <c r="G997" s="47">
        <v>-23218167.239999998</v>
      </c>
      <c r="H997" s="47">
        <v>-159875423797</v>
      </c>
      <c r="I997" s="47">
        <v>-499921675447</v>
      </c>
    </row>
    <row r="998" spans="1:9" x14ac:dyDescent="0.2">
      <c r="A998" s="39" t="s">
        <v>1103</v>
      </c>
      <c r="B998" s="39" t="s">
        <v>2462</v>
      </c>
      <c r="C998" s="39" t="s">
        <v>2463</v>
      </c>
      <c r="D998" s="226" t="str">
        <f t="shared" si="15"/>
        <v>22010138002</v>
      </c>
      <c r="E998" s="39" t="s">
        <v>225</v>
      </c>
      <c r="F998" s="47">
        <v>-319180083462</v>
      </c>
      <c r="G998" s="47">
        <v>-22288285.859999999</v>
      </c>
      <c r="H998" s="47">
        <v>-153472455890</v>
      </c>
      <c r="I998" s="47">
        <v>-472652539352</v>
      </c>
    </row>
    <row r="999" spans="1:9" x14ac:dyDescent="0.2">
      <c r="A999" s="39" t="s">
        <v>1103</v>
      </c>
      <c r="B999" s="39" t="s">
        <v>2464</v>
      </c>
      <c r="C999" s="39" t="s">
        <v>2465</v>
      </c>
      <c r="D999" s="226" t="str">
        <f t="shared" si="15"/>
        <v>22010138002</v>
      </c>
      <c r="E999" s="39" t="s">
        <v>225</v>
      </c>
      <c r="F999" s="47">
        <v>-319180083462</v>
      </c>
      <c r="G999" s="47">
        <v>0</v>
      </c>
      <c r="H999" s="47">
        <v>0</v>
      </c>
      <c r="I999" s="47">
        <v>-319180083462</v>
      </c>
    </row>
    <row r="1000" spans="1:9" x14ac:dyDescent="0.2">
      <c r="A1000" s="39" t="s">
        <v>1103</v>
      </c>
      <c r="B1000" s="39" t="s">
        <v>2466</v>
      </c>
      <c r="C1000" s="39" t="s">
        <v>2467</v>
      </c>
      <c r="D1000" s="226" t="str">
        <f t="shared" si="15"/>
        <v>22010138004</v>
      </c>
      <c r="E1000" s="39" t="s">
        <v>713</v>
      </c>
      <c r="F1000" s="47">
        <v>-13669061666</v>
      </c>
      <c r="G1000" s="47">
        <v>-929881.38</v>
      </c>
      <c r="H1000" s="47">
        <v>-6402967907</v>
      </c>
      <c r="I1000" s="47">
        <v>-20072029573</v>
      </c>
    </row>
    <row r="1001" spans="1:9" x14ac:dyDescent="0.2">
      <c r="A1001" s="39" t="s">
        <v>1103</v>
      </c>
      <c r="B1001" s="39" t="s">
        <v>2468</v>
      </c>
      <c r="C1001" s="39" t="s">
        <v>2469</v>
      </c>
      <c r="D1001" s="226" t="str">
        <f t="shared" si="15"/>
        <v>22010138004</v>
      </c>
      <c r="E1001" s="39" t="s">
        <v>713</v>
      </c>
      <c r="F1001" s="47">
        <v>-13669061666</v>
      </c>
      <c r="G1001" s="47">
        <v>0</v>
      </c>
      <c r="H1001" s="47">
        <v>0</v>
      </c>
      <c r="I1001" s="47">
        <v>-13669061666</v>
      </c>
    </row>
    <row r="1002" spans="1:9" x14ac:dyDescent="0.2">
      <c r="A1002" s="39" t="s">
        <v>1103</v>
      </c>
      <c r="B1002" s="39" t="s">
        <v>2470</v>
      </c>
      <c r="C1002" s="39" t="s">
        <v>2471</v>
      </c>
      <c r="D1002" s="226" t="str">
        <f t="shared" si="15"/>
        <v>22010138008</v>
      </c>
      <c r="E1002" s="39" t="s">
        <v>714</v>
      </c>
      <c r="F1002" s="47">
        <v>-7197106522</v>
      </c>
      <c r="G1002" s="47">
        <v>0</v>
      </c>
      <c r="H1002" s="47">
        <v>0</v>
      </c>
      <c r="I1002" s="47">
        <v>-7197106522</v>
      </c>
    </row>
    <row r="1003" spans="1:9" x14ac:dyDescent="0.2">
      <c r="A1003" s="39" t="s">
        <v>1103</v>
      </c>
      <c r="B1003" s="39" t="s">
        <v>2472</v>
      </c>
      <c r="C1003" s="39" t="s">
        <v>2473</v>
      </c>
      <c r="D1003" s="226" t="str">
        <f t="shared" si="15"/>
        <v>22010140000</v>
      </c>
      <c r="E1003" s="39" t="s">
        <v>715</v>
      </c>
      <c r="F1003" s="47">
        <v>-110103536873</v>
      </c>
      <c r="G1003" s="47">
        <v>0</v>
      </c>
      <c r="H1003" s="47">
        <v>0</v>
      </c>
      <c r="I1003" s="47">
        <v>-110103536873</v>
      </c>
    </row>
    <row r="1004" spans="1:9" x14ac:dyDescent="0.2">
      <c r="A1004" s="39" t="s">
        <v>1103</v>
      </c>
      <c r="B1004" s="39" t="s">
        <v>2474</v>
      </c>
      <c r="C1004" s="39" t="s">
        <v>2475</v>
      </c>
      <c r="D1004" s="226" t="str">
        <f t="shared" si="15"/>
        <v>22010140001</v>
      </c>
      <c r="E1004" s="39" t="s">
        <v>715</v>
      </c>
      <c r="F1004" s="47">
        <v>-110103536873</v>
      </c>
      <c r="G1004" s="47">
        <v>0</v>
      </c>
      <c r="H1004" s="47">
        <v>0</v>
      </c>
      <c r="I1004" s="47">
        <v>-110103536873</v>
      </c>
    </row>
    <row r="1005" spans="1:9" x14ac:dyDescent="0.2">
      <c r="A1005" s="39" t="s">
        <v>1103</v>
      </c>
      <c r="B1005" s="39" t="s">
        <v>2476</v>
      </c>
      <c r="C1005" s="39" t="s">
        <v>2477</v>
      </c>
      <c r="D1005" s="226" t="str">
        <f t="shared" si="15"/>
        <v>22010142000</v>
      </c>
      <c r="E1005" s="39" t="s">
        <v>716</v>
      </c>
      <c r="F1005" s="47">
        <v>-2532509228</v>
      </c>
      <c r="G1005" s="47">
        <v>0</v>
      </c>
      <c r="H1005" s="47">
        <v>0</v>
      </c>
      <c r="I1005" s="47">
        <v>-2532509228</v>
      </c>
    </row>
    <row r="1006" spans="1:9" x14ac:dyDescent="0.2">
      <c r="A1006" s="39" t="s">
        <v>1103</v>
      </c>
      <c r="B1006" s="39" t="s">
        <v>2478</v>
      </c>
      <c r="C1006" s="39" t="s">
        <v>2479</v>
      </c>
      <c r="D1006" s="226" t="str">
        <f t="shared" si="15"/>
        <v>22010142002</v>
      </c>
      <c r="E1006" s="39" t="s">
        <v>225</v>
      </c>
      <c r="F1006" s="47">
        <v>-2532509228</v>
      </c>
      <c r="G1006" s="47">
        <v>0</v>
      </c>
      <c r="H1006" s="47">
        <v>0</v>
      </c>
      <c r="I1006" s="47">
        <v>-2532509228</v>
      </c>
    </row>
    <row r="1007" spans="1:9" x14ac:dyDescent="0.2">
      <c r="A1007" s="39" t="s">
        <v>1103</v>
      </c>
      <c r="B1007" s="39" t="s">
        <v>2480</v>
      </c>
      <c r="C1007" s="39" t="s">
        <v>2481</v>
      </c>
      <c r="D1007" s="226" t="str">
        <f t="shared" si="15"/>
        <v>22010156000</v>
      </c>
      <c r="E1007" s="39" t="s">
        <v>717</v>
      </c>
      <c r="F1007" s="47">
        <v>-526619177154</v>
      </c>
      <c r="G1007" s="47">
        <v>-83350803.439999998</v>
      </c>
      <c r="H1007" s="47">
        <v>-573936128820</v>
      </c>
      <c r="I1007" s="47">
        <v>-1100555305974</v>
      </c>
    </row>
    <row r="1008" spans="1:9" x14ac:dyDescent="0.2">
      <c r="A1008" s="39" t="s">
        <v>1103</v>
      </c>
      <c r="B1008" s="39" t="s">
        <v>2482</v>
      </c>
      <c r="C1008" s="39" t="s">
        <v>2483</v>
      </c>
      <c r="D1008" s="226" t="str">
        <f t="shared" si="15"/>
        <v>22010156002</v>
      </c>
      <c r="E1008" s="39" t="s">
        <v>718</v>
      </c>
      <c r="F1008" s="47">
        <v>-526619177154</v>
      </c>
      <c r="G1008" s="47">
        <v>-83350803.439999998</v>
      </c>
      <c r="H1008" s="47">
        <v>-573936128820</v>
      </c>
      <c r="I1008" s="47">
        <v>-1100555305974</v>
      </c>
    </row>
    <row r="1009" spans="1:9" x14ac:dyDescent="0.2">
      <c r="A1009" s="39" t="s">
        <v>1103</v>
      </c>
      <c r="B1009" s="39" t="s">
        <v>2484</v>
      </c>
      <c r="C1009" s="39" t="s">
        <v>2485</v>
      </c>
      <c r="D1009" s="226" t="str">
        <f t="shared" si="15"/>
        <v>22010156002</v>
      </c>
      <c r="E1009" s="39" t="s">
        <v>225</v>
      </c>
      <c r="F1009" s="47">
        <v>-526619177154</v>
      </c>
      <c r="G1009" s="47">
        <v>0</v>
      </c>
      <c r="H1009" s="47">
        <v>0</v>
      </c>
      <c r="I1009" s="47">
        <v>-526619177154</v>
      </c>
    </row>
    <row r="1010" spans="1:9" x14ac:dyDescent="0.2">
      <c r="A1010" s="39" t="s">
        <v>1103</v>
      </c>
      <c r="B1010" s="39" t="s">
        <v>2486</v>
      </c>
      <c r="C1010" s="39" t="s">
        <v>2487</v>
      </c>
      <c r="D1010" s="226" t="str">
        <f t="shared" si="15"/>
        <v>22020000000</v>
      </c>
      <c r="E1010" s="39" t="s">
        <v>299</v>
      </c>
      <c r="F1010" s="47">
        <v>-317718135</v>
      </c>
      <c r="G1010" s="47">
        <v>0</v>
      </c>
      <c r="H1010" s="47">
        <v>0</v>
      </c>
      <c r="I1010" s="47">
        <v>-317718135</v>
      </c>
    </row>
    <row r="1011" spans="1:9" x14ac:dyDescent="0.2">
      <c r="A1011" s="39" t="s">
        <v>1103</v>
      </c>
      <c r="B1011" s="39" t="s">
        <v>2488</v>
      </c>
      <c r="C1011" s="39" t="s">
        <v>2489</v>
      </c>
      <c r="D1011" s="226" t="str">
        <f t="shared" si="15"/>
        <v>22020174000</v>
      </c>
      <c r="E1011" s="39" t="s">
        <v>719</v>
      </c>
      <c r="F1011" s="47">
        <v>-317718135</v>
      </c>
      <c r="G1011" s="47">
        <v>0</v>
      </c>
      <c r="H1011" s="47">
        <v>0</v>
      </c>
      <c r="I1011" s="47">
        <v>-317718135</v>
      </c>
    </row>
    <row r="1012" spans="1:9" x14ac:dyDescent="0.2">
      <c r="A1012" s="39" t="s">
        <v>1103</v>
      </c>
      <c r="B1012" s="39" t="s">
        <v>2490</v>
      </c>
      <c r="C1012" s="39" t="s">
        <v>2491</v>
      </c>
      <c r="D1012" s="226" t="str">
        <f t="shared" si="15"/>
        <v>22020174002</v>
      </c>
      <c r="E1012" s="39" t="s">
        <v>225</v>
      </c>
      <c r="F1012" s="47">
        <v>-317718135</v>
      </c>
      <c r="G1012" s="47">
        <v>0</v>
      </c>
      <c r="H1012" s="47">
        <v>0</v>
      </c>
      <c r="I1012" s="47">
        <v>-317718135</v>
      </c>
    </row>
    <row r="1013" spans="1:9" x14ac:dyDescent="0.2">
      <c r="A1013" s="39" t="s">
        <v>1103</v>
      </c>
      <c r="B1013" s="39" t="s">
        <v>2492</v>
      </c>
      <c r="C1013" s="39" t="s">
        <v>2493</v>
      </c>
      <c r="D1013" s="226" t="str">
        <f t="shared" si="15"/>
        <v>22020174002</v>
      </c>
      <c r="E1013" s="39" t="s">
        <v>225</v>
      </c>
      <c r="F1013" s="47">
        <v>-317718135</v>
      </c>
      <c r="G1013" s="47">
        <v>0</v>
      </c>
      <c r="H1013" s="47">
        <v>0</v>
      </c>
      <c r="I1013" s="47">
        <v>-317718135</v>
      </c>
    </row>
    <row r="1014" spans="1:9" x14ac:dyDescent="0.2">
      <c r="A1014" s="39" t="s">
        <v>1103</v>
      </c>
      <c r="B1014" s="39" t="s">
        <v>4869</v>
      </c>
      <c r="C1014" s="39" t="s">
        <v>4870</v>
      </c>
      <c r="D1014" s="226" t="str">
        <f t="shared" si="15"/>
        <v>22030000000</v>
      </c>
      <c r="E1014" s="39" t="s">
        <v>78</v>
      </c>
      <c r="F1014" s="47">
        <v>0</v>
      </c>
      <c r="G1014" s="47">
        <v>-111.27</v>
      </c>
      <c r="H1014" s="47">
        <v>-766182</v>
      </c>
      <c r="I1014" s="47">
        <v>-766182</v>
      </c>
    </row>
    <row r="1015" spans="1:9" x14ac:dyDescent="0.2">
      <c r="A1015" s="39" t="s">
        <v>1103</v>
      </c>
      <c r="B1015" s="39" t="s">
        <v>4871</v>
      </c>
      <c r="C1015" s="39" t="s">
        <v>4872</v>
      </c>
      <c r="D1015" s="226" t="str">
        <f t="shared" si="15"/>
        <v>22030188000</v>
      </c>
      <c r="E1015" s="39" t="s">
        <v>4873</v>
      </c>
      <c r="F1015" s="47">
        <v>0</v>
      </c>
      <c r="G1015" s="47">
        <v>-111.27</v>
      </c>
      <c r="H1015" s="47">
        <v>-766182</v>
      </c>
      <c r="I1015" s="47">
        <v>-766182</v>
      </c>
    </row>
    <row r="1016" spans="1:9" x14ac:dyDescent="0.2">
      <c r="A1016" s="39" t="s">
        <v>1103</v>
      </c>
      <c r="B1016" s="39" t="s">
        <v>4874</v>
      </c>
      <c r="C1016" s="39" t="s">
        <v>4875</v>
      </c>
      <c r="D1016" s="226" t="str">
        <f t="shared" si="15"/>
        <v>22030188004</v>
      </c>
      <c r="E1016" s="39" t="s">
        <v>4876</v>
      </c>
      <c r="F1016" s="47">
        <v>0</v>
      </c>
      <c r="G1016" s="47">
        <v>-111.27</v>
      </c>
      <c r="H1016" s="47">
        <v>-766182</v>
      </c>
      <c r="I1016" s="47">
        <v>-766182</v>
      </c>
    </row>
    <row r="1017" spans="1:9" x14ac:dyDescent="0.2">
      <c r="A1017" s="39" t="s">
        <v>1103</v>
      </c>
      <c r="B1017" s="39" t="s">
        <v>2494</v>
      </c>
      <c r="C1017" s="39" t="s">
        <v>2495</v>
      </c>
      <c r="D1017" s="226" t="str">
        <f t="shared" si="15"/>
        <v>22040000000</v>
      </c>
      <c r="E1017" s="39" t="s">
        <v>431</v>
      </c>
      <c r="F1017" s="47">
        <v>-89693927658</v>
      </c>
      <c r="G1017" s="47">
        <v>-8051000</v>
      </c>
      <c r="H1017" s="47">
        <v>-55437495290</v>
      </c>
      <c r="I1017" s="47">
        <v>-145131422948</v>
      </c>
    </row>
    <row r="1018" spans="1:9" x14ac:dyDescent="0.2">
      <c r="A1018" s="39" t="s">
        <v>1103</v>
      </c>
      <c r="B1018" s="39" t="s">
        <v>2496</v>
      </c>
      <c r="C1018" s="39" t="s">
        <v>2497</v>
      </c>
      <c r="D1018" s="226" t="str">
        <f t="shared" si="15"/>
        <v>22040290000</v>
      </c>
      <c r="E1018" s="39" t="s">
        <v>720</v>
      </c>
      <c r="F1018" s="47">
        <v>-3693927658</v>
      </c>
      <c r="G1018" s="47">
        <v>-1000</v>
      </c>
      <c r="H1018" s="47">
        <v>-6885790</v>
      </c>
      <c r="I1018" s="47">
        <v>-3700813448</v>
      </c>
    </row>
    <row r="1019" spans="1:9" x14ac:dyDescent="0.2">
      <c r="A1019" s="39" t="s">
        <v>1103</v>
      </c>
      <c r="B1019" s="39" t="s">
        <v>2498</v>
      </c>
      <c r="C1019" s="39" t="s">
        <v>2499</v>
      </c>
      <c r="D1019" s="226" t="str">
        <f t="shared" si="15"/>
        <v>22040290006</v>
      </c>
      <c r="E1019" s="39" t="s">
        <v>721</v>
      </c>
      <c r="F1019" s="47">
        <v>-10000000</v>
      </c>
      <c r="G1019" s="47">
        <v>0</v>
      </c>
      <c r="H1019" s="47">
        <v>0</v>
      </c>
      <c r="I1019" s="47">
        <v>-10000000</v>
      </c>
    </row>
    <row r="1020" spans="1:9" x14ac:dyDescent="0.2">
      <c r="A1020" s="39" t="s">
        <v>1103</v>
      </c>
      <c r="B1020" s="39" t="s">
        <v>2500</v>
      </c>
      <c r="C1020" s="39" t="s">
        <v>2501</v>
      </c>
      <c r="D1020" s="226" t="str">
        <f t="shared" si="15"/>
        <v>22040290008</v>
      </c>
      <c r="E1020" s="39" t="s">
        <v>722</v>
      </c>
      <c r="F1020" s="47">
        <v>-1394740966</v>
      </c>
      <c r="G1020" s="47">
        <v>0</v>
      </c>
      <c r="H1020" s="47">
        <v>0</v>
      </c>
      <c r="I1020" s="47">
        <v>-1394740966</v>
      </c>
    </row>
    <row r="1021" spans="1:9" x14ac:dyDescent="0.2">
      <c r="A1021" s="39" t="s">
        <v>1103</v>
      </c>
      <c r="B1021" s="39" t="s">
        <v>2502</v>
      </c>
      <c r="C1021" s="39" t="s">
        <v>2503</v>
      </c>
      <c r="D1021" s="226" t="str">
        <f t="shared" si="15"/>
        <v>22040290010</v>
      </c>
      <c r="E1021" s="39" t="s">
        <v>433</v>
      </c>
      <c r="F1021" s="47">
        <v>-2289186692</v>
      </c>
      <c r="G1021" s="47">
        <v>-1000</v>
      </c>
      <c r="H1021" s="47">
        <v>-6885790</v>
      </c>
      <c r="I1021" s="47">
        <v>-2296072482</v>
      </c>
    </row>
    <row r="1022" spans="1:9" x14ac:dyDescent="0.2">
      <c r="A1022" s="39" t="s">
        <v>1103</v>
      </c>
      <c r="B1022" s="39" t="s">
        <v>4373</v>
      </c>
      <c r="C1022" s="39" t="s">
        <v>4374</v>
      </c>
      <c r="D1022" s="226" t="str">
        <f t="shared" si="15"/>
        <v>22040298000</v>
      </c>
      <c r="E1022" s="39" t="s">
        <v>4375</v>
      </c>
      <c r="F1022" s="47">
        <v>-86000000000</v>
      </c>
      <c r="G1022" s="47">
        <v>-8050000</v>
      </c>
      <c r="H1022" s="47">
        <v>-55430609500</v>
      </c>
      <c r="I1022" s="47">
        <v>-141430609500</v>
      </c>
    </row>
    <row r="1023" spans="1:9" x14ac:dyDescent="0.2">
      <c r="A1023" s="39" t="s">
        <v>1103</v>
      </c>
      <c r="B1023" s="39" t="s">
        <v>4376</v>
      </c>
      <c r="C1023" s="39" t="s">
        <v>4377</v>
      </c>
      <c r="D1023" s="226" t="str">
        <f t="shared" si="15"/>
        <v>22040298006</v>
      </c>
      <c r="E1023" s="39" t="s">
        <v>721</v>
      </c>
      <c r="F1023" s="47">
        <v>-86000000000</v>
      </c>
      <c r="G1023" s="47">
        <v>-8050000</v>
      </c>
      <c r="H1023" s="47">
        <v>-55430609500</v>
      </c>
      <c r="I1023" s="47">
        <v>-141430609500</v>
      </c>
    </row>
    <row r="1024" spans="1:9" x14ac:dyDescent="0.2">
      <c r="A1024" s="39" t="s">
        <v>1103</v>
      </c>
      <c r="B1024" s="39" t="s">
        <v>5584</v>
      </c>
      <c r="C1024" s="39" t="s">
        <v>5585</v>
      </c>
      <c r="D1024" s="226" t="str">
        <f t="shared" si="15"/>
        <v>22040298006</v>
      </c>
      <c r="E1024" s="39" t="s">
        <v>721</v>
      </c>
      <c r="F1024" s="47">
        <v>-25000000000</v>
      </c>
      <c r="G1024" s="47">
        <v>0</v>
      </c>
      <c r="H1024" s="47">
        <v>0</v>
      </c>
      <c r="I1024" s="47">
        <v>-25000000000</v>
      </c>
    </row>
    <row r="1025" spans="1:9" x14ac:dyDescent="0.2">
      <c r="A1025" s="39" t="s">
        <v>1103</v>
      </c>
      <c r="B1025" s="39" t="s">
        <v>2504</v>
      </c>
      <c r="C1025" s="39" t="s">
        <v>2505</v>
      </c>
      <c r="D1025" s="226" t="str">
        <f t="shared" si="15"/>
        <v>22060000000</v>
      </c>
      <c r="E1025" s="39" t="s">
        <v>723</v>
      </c>
      <c r="F1025" s="47">
        <v>-25000000000</v>
      </c>
      <c r="G1025" s="47">
        <v>0</v>
      </c>
      <c r="H1025" s="47">
        <v>0</v>
      </c>
      <c r="I1025" s="47">
        <v>-25000000000</v>
      </c>
    </row>
    <row r="1026" spans="1:9" x14ac:dyDescent="0.2">
      <c r="A1026" s="39" t="s">
        <v>1103</v>
      </c>
      <c r="B1026" s="39" t="s">
        <v>2506</v>
      </c>
      <c r="C1026" s="39" t="s">
        <v>2507</v>
      </c>
      <c r="D1026" s="226" t="str">
        <f t="shared" si="15"/>
        <v>22060266000</v>
      </c>
      <c r="E1026" s="39" t="s">
        <v>724</v>
      </c>
      <c r="F1026" s="47">
        <v>-25000000000</v>
      </c>
      <c r="G1026" s="47">
        <v>0</v>
      </c>
      <c r="H1026" s="47">
        <v>0</v>
      </c>
      <c r="I1026" s="47">
        <v>-25000000000</v>
      </c>
    </row>
    <row r="1027" spans="1:9" x14ac:dyDescent="0.2">
      <c r="A1027" s="39" t="s">
        <v>1103</v>
      </c>
      <c r="B1027" s="39" t="s">
        <v>2508</v>
      </c>
      <c r="C1027" s="39" t="s">
        <v>2509</v>
      </c>
      <c r="D1027" s="226" t="str">
        <f t="shared" ref="D1027:D1090" si="16">CONCATENATE(MID(C1027,1,2),"0",MID(C1027,4,5),"0",MID(C1027,9,2))</f>
        <v>22060266001</v>
      </c>
      <c r="E1027" s="39" t="s">
        <v>724</v>
      </c>
      <c r="F1027" s="47">
        <v>-25000000000</v>
      </c>
      <c r="G1027" s="47">
        <v>0</v>
      </c>
      <c r="H1027" s="47">
        <v>0</v>
      </c>
      <c r="I1027" s="47">
        <v>-25000000000</v>
      </c>
    </row>
    <row r="1028" spans="1:9" x14ac:dyDescent="0.2">
      <c r="A1028" s="39" t="s">
        <v>1103</v>
      </c>
      <c r="B1028" s="39" t="s">
        <v>2510</v>
      </c>
      <c r="C1028" s="39" t="s">
        <v>2511</v>
      </c>
      <c r="D1028" s="226" t="str">
        <f t="shared" si="16"/>
        <v>22060266001</v>
      </c>
      <c r="E1028" s="39" t="s">
        <v>724</v>
      </c>
      <c r="F1028" s="47">
        <v>-25000000000</v>
      </c>
      <c r="G1028" s="47">
        <v>0</v>
      </c>
      <c r="H1028" s="47">
        <v>0</v>
      </c>
      <c r="I1028" s="47">
        <v>-25000000000</v>
      </c>
    </row>
    <row r="1029" spans="1:9" x14ac:dyDescent="0.2">
      <c r="A1029" s="39" t="s">
        <v>1103</v>
      </c>
      <c r="B1029" s="39" t="s">
        <v>2512</v>
      </c>
      <c r="C1029" s="39" t="s">
        <v>2513</v>
      </c>
      <c r="D1029" s="226" t="str">
        <f t="shared" si="16"/>
        <v>22080000000</v>
      </c>
      <c r="E1029" s="39" t="s">
        <v>46</v>
      </c>
      <c r="F1029" s="47">
        <v>-12445809936</v>
      </c>
      <c r="G1029" s="47">
        <v>-1265581.72</v>
      </c>
      <c r="H1029" s="47">
        <v>-8714529955</v>
      </c>
      <c r="I1029" s="47">
        <v>-21160339891</v>
      </c>
    </row>
    <row r="1030" spans="1:9" x14ac:dyDescent="0.2">
      <c r="A1030" s="39" t="s">
        <v>1103</v>
      </c>
      <c r="B1030" s="39" t="s">
        <v>2514</v>
      </c>
      <c r="C1030" s="39" t="s">
        <v>2515</v>
      </c>
      <c r="D1030" s="226" t="str">
        <f t="shared" si="16"/>
        <v>22080224000</v>
      </c>
      <c r="E1030" s="39" t="s">
        <v>702</v>
      </c>
      <c r="F1030" s="47">
        <v>-11894479554</v>
      </c>
      <c r="G1030" s="47">
        <v>-1177245.94</v>
      </c>
      <c r="H1030" s="47">
        <v>-8106268324</v>
      </c>
      <c r="I1030" s="47">
        <v>-20000747878</v>
      </c>
    </row>
    <row r="1031" spans="1:9" x14ac:dyDescent="0.2">
      <c r="A1031" s="39" t="s">
        <v>1103</v>
      </c>
      <c r="B1031" s="39" t="s">
        <v>2516</v>
      </c>
      <c r="C1031" s="39" t="s">
        <v>2517</v>
      </c>
      <c r="D1031" s="226" t="str">
        <f t="shared" si="16"/>
        <v>22080224082</v>
      </c>
      <c r="E1031" s="39" t="s">
        <v>725</v>
      </c>
      <c r="F1031" s="47">
        <v>-57879596030</v>
      </c>
      <c r="G1031" s="47">
        <v>-6056326.3399999999</v>
      </c>
      <c r="H1031" s="47">
        <v>-41702591350</v>
      </c>
      <c r="I1031" s="47">
        <v>-99582187380</v>
      </c>
    </row>
    <row r="1032" spans="1:9" x14ac:dyDescent="0.2">
      <c r="A1032" s="39" t="s">
        <v>1103</v>
      </c>
      <c r="B1032" s="39" t="s">
        <v>2518</v>
      </c>
      <c r="C1032" s="39" t="s">
        <v>2519</v>
      </c>
      <c r="D1032" s="226" t="str">
        <f t="shared" si="16"/>
        <v>22080224082</v>
      </c>
      <c r="E1032" s="39" t="s">
        <v>725</v>
      </c>
      <c r="F1032" s="47">
        <v>-57879596030</v>
      </c>
      <c r="G1032" s="47">
        <v>0</v>
      </c>
      <c r="H1032" s="47">
        <v>0</v>
      </c>
      <c r="I1032" s="47">
        <v>-57879596030</v>
      </c>
    </row>
    <row r="1033" spans="1:9" x14ac:dyDescent="0.2">
      <c r="A1033" s="39" t="s">
        <v>1103</v>
      </c>
      <c r="B1033" s="39" t="s">
        <v>4881</v>
      </c>
      <c r="C1033" s="39" t="s">
        <v>4882</v>
      </c>
      <c r="D1033" s="226" t="str">
        <f t="shared" si="16"/>
        <v>22080224084</v>
      </c>
      <c r="E1033" s="39" t="s">
        <v>4883</v>
      </c>
      <c r="F1033" s="47">
        <v>-190145639</v>
      </c>
      <c r="G1033" s="47">
        <v>-1625.86</v>
      </c>
      <c r="H1033" s="47">
        <v>-11195333</v>
      </c>
      <c r="I1033" s="47">
        <v>-201340972</v>
      </c>
    </row>
    <row r="1034" spans="1:9" x14ac:dyDescent="0.2">
      <c r="A1034" s="39" t="s">
        <v>1103</v>
      </c>
      <c r="B1034" s="39" t="s">
        <v>4886</v>
      </c>
      <c r="C1034" s="39" t="s">
        <v>4887</v>
      </c>
      <c r="D1034" s="226" t="str">
        <f t="shared" si="16"/>
        <v>22080224084</v>
      </c>
      <c r="E1034" s="39" t="s">
        <v>4888</v>
      </c>
      <c r="F1034" s="47">
        <v>-190145639</v>
      </c>
      <c r="G1034" s="47">
        <v>0</v>
      </c>
      <c r="H1034" s="47">
        <v>0</v>
      </c>
      <c r="I1034" s="47">
        <v>-190145639</v>
      </c>
    </row>
    <row r="1035" spans="1:9" x14ac:dyDescent="0.2">
      <c r="A1035" s="39" t="s">
        <v>1103</v>
      </c>
      <c r="B1035" s="39" t="s">
        <v>2520</v>
      </c>
      <c r="C1035" s="39" t="s">
        <v>2521</v>
      </c>
      <c r="D1035" s="226" t="str">
        <f t="shared" si="16"/>
        <v>22080224092</v>
      </c>
      <c r="E1035" s="39" t="s">
        <v>726</v>
      </c>
      <c r="F1035" s="47">
        <v>46175262115</v>
      </c>
      <c r="G1035" s="47">
        <v>4880706.26</v>
      </c>
      <c r="H1035" s="47">
        <v>33607518359</v>
      </c>
      <c r="I1035" s="47">
        <v>79782780474</v>
      </c>
    </row>
    <row r="1036" spans="1:9" x14ac:dyDescent="0.2">
      <c r="A1036" s="39" t="s">
        <v>1103</v>
      </c>
      <c r="B1036" s="39" t="s">
        <v>2522</v>
      </c>
      <c r="C1036" s="39" t="s">
        <v>2523</v>
      </c>
      <c r="D1036" s="226" t="str">
        <f t="shared" si="16"/>
        <v>22080224092</v>
      </c>
      <c r="E1036" s="39" t="s">
        <v>6086</v>
      </c>
      <c r="F1036" s="47">
        <v>46175262115</v>
      </c>
      <c r="G1036" s="47">
        <v>0</v>
      </c>
      <c r="H1036" s="47">
        <v>0</v>
      </c>
      <c r="I1036" s="47">
        <v>46175262115</v>
      </c>
    </row>
    <row r="1037" spans="1:9" x14ac:dyDescent="0.2">
      <c r="A1037" s="39" t="s">
        <v>1103</v>
      </c>
      <c r="B1037" s="39" t="s">
        <v>2524</v>
      </c>
      <c r="C1037" s="39" t="s">
        <v>2525</v>
      </c>
      <c r="D1037" s="226" t="str">
        <f t="shared" si="16"/>
        <v>22080230000</v>
      </c>
      <c r="E1037" s="39" t="s">
        <v>727</v>
      </c>
      <c r="F1037" s="47">
        <v>-227472676</v>
      </c>
      <c r="G1037" s="47">
        <v>-88335.78</v>
      </c>
      <c r="H1037" s="47">
        <v>-608261631</v>
      </c>
      <c r="I1037" s="47">
        <v>-835734307</v>
      </c>
    </row>
    <row r="1038" spans="1:9" x14ac:dyDescent="0.2">
      <c r="A1038" s="39" t="s">
        <v>1103</v>
      </c>
      <c r="B1038" s="39" t="s">
        <v>2526</v>
      </c>
      <c r="C1038" s="39" t="s">
        <v>2527</v>
      </c>
      <c r="D1038" s="226" t="str">
        <f t="shared" si="16"/>
        <v>22080230082</v>
      </c>
      <c r="E1038" s="39" t="s">
        <v>725</v>
      </c>
      <c r="F1038" s="47">
        <v>-13189594511</v>
      </c>
      <c r="G1038" s="47">
        <v>-872645.26</v>
      </c>
      <c r="H1038" s="47">
        <v>-6008852005</v>
      </c>
      <c r="I1038" s="47">
        <v>-19198446516</v>
      </c>
    </row>
    <row r="1039" spans="1:9" x14ac:dyDescent="0.2">
      <c r="A1039" s="39" t="s">
        <v>1103</v>
      </c>
      <c r="B1039" s="39" t="s">
        <v>2528</v>
      </c>
      <c r="C1039" s="39" t="s">
        <v>2529</v>
      </c>
      <c r="D1039" s="226" t="str">
        <f t="shared" si="16"/>
        <v>22080230082</v>
      </c>
      <c r="E1039" s="39" t="s">
        <v>725</v>
      </c>
      <c r="F1039" s="47">
        <v>-13189594511</v>
      </c>
      <c r="G1039" s="47">
        <v>0</v>
      </c>
      <c r="H1039" s="47">
        <v>0</v>
      </c>
      <c r="I1039" s="47">
        <v>-13189594511</v>
      </c>
    </row>
    <row r="1040" spans="1:9" x14ac:dyDescent="0.2">
      <c r="A1040" s="39" t="s">
        <v>1103</v>
      </c>
      <c r="B1040" s="39" t="s">
        <v>2530</v>
      </c>
      <c r="C1040" s="39" t="s">
        <v>2531</v>
      </c>
      <c r="D1040" s="226" t="str">
        <f t="shared" si="16"/>
        <v>22080230092</v>
      </c>
      <c r="E1040" s="39" t="s">
        <v>726</v>
      </c>
      <c r="F1040" s="47">
        <v>12962121835</v>
      </c>
      <c r="G1040" s="47">
        <v>784309.48</v>
      </c>
      <c r="H1040" s="47">
        <v>5400590374</v>
      </c>
      <c r="I1040" s="47">
        <v>18362712209</v>
      </c>
    </row>
    <row r="1041" spans="1:9" x14ac:dyDescent="0.2">
      <c r="A1041" s="39" t="s">
        <v>1103</v>
      </c>
      <c r="B1041" s="39" t="s">
        <v>2532</v>
      </c>
      <c r="C1041" s="39" t="s">
        <v>2533</v>
      </c>
      <c r="D1041" s="226" t="str">
        <f t="shared" si="16"/>
        <v>22080230092</v>
      </c>
      <c r="E1041" s="39" t="s">
        <v>6086</v>
      </c>
      <c r="F1041" s="47">
        <v>12962121835</v>
      </c>
      <c r="G1041" s="47">
        <v>0</v>
      </c>
      <c r="H1041" s="47">
        <v>0</v>
      </c>
      <c r="I1041" s="47">
        <v>12962121835</v>
      </c>
    </row>
    <row r="1042" spans="1:9" x14ac:dyDescent="0.2">
      <c r="A1042" s="39" t="s">
        <v>1103</v>
      </c>
      <c r="B1042" s="39" t="s">
        <v>2534</v>
      </c>
      <c r="C1042" s="39" t="s">
        <v>2535</v>
      </c>
      <c r="D1042" s="226" t="str">
        <f t="shared" si="16"/>
        <v>22080234000</v>
      </c>
      <c r="E1042" s="39" t="s">
        <v>728</v>
      </c>
      <c r="F1042" s="47">
        <v>-323857706</v>
      </c>
      <c r="G1042" s="47">
        <v>0</v>
      </c>
      <c r="H1042" s="47">
        <v>0</v>
      </c>
      <c r="I1042" s="47">
        <v>-323857706</v>
      </c>
    </row>
    <row r="1043" spans="1:9" x14ac:dyDescent="0.2">
      <c r="A1043" s="39" t="s">
        <v>1103</v>
      </c>
      <c r="B1043" s="39" t="s">
        <v>2536</v>
      </c>
      <c r="C1043" s="39" t="s">
        <v>2537</v>
      </c>
      <c r="D1043" s="226" t="str">
        <f t="shared" si="16"/>
        <v>22080234082</v>
      </c>
      <c r="E1043" s="39" t="s">
        <v>725</v>
      </c>
      <c r="F1043" s="47">
        <v>-11646232873</v>
      </c>
      <c r="G1043" s="47">
        <v>0</v>
      </c>
      <c r="H1043" s="47">
        <v>0</v>
      </c>
      <c r="I1043" s="47">
        <v>-11646232873</v>
      </c>
    </row>
    <row r="1044" spans="1:9" x14ac:dyDescent="0.2">
      <c r="A1044" s="39" t="s">
        <v>1103</v>
      </c>
      <c r="B1044" s="39" t="s">
        <v>2538</v>
      </c>
      <c r="C1044" s="39" t="s">
        <v>2539</v>
      </c>
      <c r="D1044" s="226" t="str">
        <f t="shared" si="16"/>
        <v>22080234082</v>
      </c>
      <c r="E1044" s="39" t="s">
        <v>725</v>
      </c>
      <c r="F1044" s="47">
        <v>-11646232873</v>
      </c>
      <c r="G1044" s="47">
        <v>0</v>
      </c>
      <c r="H1044" s="47">
        <v>0</v>
      </c>
      <c r="I1044" s="47">
        <v>-11646232873</v>
      </c>
    </row>
    <row r="1045" spans="1:9" x14ac:dyDescent="0.2">
      <c r="A1045" s="39" t="s">
        <v>1103</v>
      </c>
      <c r="B1045" s="39" t="s">
        <v>2540</v>
      </c>
      <c r="C1045" s="39" t="s">
        <v>2541</v>
      </c>
      <c r="D1045" s="226" t="str">
        <f t="shared" si="16"/>
        <v>22080234092</v>
      </c>
      <c r="E1045" s="39" t="s">
        <v>726</v>
      </c>
      <c r="F1045" s="47">
        <v>11322375167</v>
      </c>
      <c r="G1045" s="47">
        <v>0</v>
      </c>
      <c r="H1045" s="47">
        <v>0</v>
      </c>
      <c r="I1045" s="47">
        <v>11322375167</v>
      </c>
    </row>
    <row r="1046" spans="1:9" x14ac:dyDescent="0.2">
      <c r="A1046" s="39" t="s">
        <v>1103</v>
      </c>
      <c r="B1046" s="39" t="s">
        <v>2542</v>
      </c>
      <c r="C1046" s="39" t="s">
        <v>2543</v>
      </c>
      <c r="D1046" s="226" t="str">
        <f t="shared" si="16"/>
        <v>22080234092</v>
      </c>
      <c r="E1046" s="39" t="s">
        <v>6086</v>
      </c>
      <c r="F1046" s="47">
        <v>11322375167</v>
      </c>
      <c r="G1046" s="47">
        <v>0</v>
      </c>
      <c r="H1046" s="47">
        <v>0</v>
      </c>
      <c r="I1046" s="47">
        <v>11322375167</v>
      </c>
    </row>
    <row r="1047" spans="1:9" x14ac:dyDescent="0.2">
      <c r="A1047" s="39" t="s">
        <v>1150</v>
      </c>
      <c r="B1047" s="39" t="s">
        <v>2544</v>
      </c>
      <c r="C1047" s="39" t="s">
        <v>2545</v>
      </c>
      <c r="D1047" s="226" t="str">
        <f t="shared" si="16"/>
        <v>22010136002</v>
      </c>
      <c r="E1047" s="39" t="s">
        <v>720</v>
      </c>
      <c r="F1047" s="47">
        <v>0</v>
      </c>
      <c r="G1047" s="47">
        <v>-54937623.960000001</v>
      </c>
      <c r="H1047" s="47">
        <v>-378288941691</v>
      </c>
      <c r="I1047" s="47">
        <v>-378288941691</v>
      </c>
    </row>
    <row r="1048" spans="1:9" x14ac:dyDescent="0.2">
      <c r="A1048" s="39" t="s">
        <v>1103</v>
      </c>
      <c r="B1048" s="39" t="s">
        <v>2546</v>
      </c>
      <c r="C1048" s="39" t="s">
        <v>2547</v>
      </c>
      <c r="D1048" s="226" t="str">
        <f t="shared" si="16"/>
        <v>22010136002</v>
      </c>
      <c r="E1048" s="39" t="s">
        <v>720</v>
      </c>
      <c r="F1048" s="47">
        <v>-408258446964</v>
      </c>
      <c r="G1048" s="47">
        <v>0</v>
      </c>
      <c r="H1048" s="47">
        <v>0</v>
      </c>
      <c r="I1048" s="47">
        <v>-408258446964</v>
      </c>
    </row>
    <row r="1049" spans="1:9" x14ac:dyDescent="0.2">
      <c r="A1049" s="39" t="s">
        <v>1150</v>
      </c>
      <c r="B1049" s="39" t="s">
        <v>2548</v>
      </c>
      <c r="C1049" s="39" t="s">
        <v>2549</v>
      </c>
      <c r="D1049" s="226" t="str">
        <f t="shared" si="16"/>
        <v>22010138002</v>
      </c>
      <c r="E1049" s="39" t="s">
        <v>729</v>
      </c>
      <c r="F1049" s="47">
        <v>0</v>
      </c>
      <c r="G1049" s="47">
        <v>-22288285.859999999</v>
      </c>
      <c r="H1049" s="47">
        <v>-153472455890</v>
      </c>
      <c r="I1049" s="47">
        <v>-153472455890</v>
      </c>
    </row>
    <row r="1050" spans="1:9" x14ac:dyDescent="0.2">
      <c r="A1050" s="39" t="s">
        <v>1103</v>
      </c>
      <c r="B1050" s="39" t="s">
        <v>2550</v>
      </c>
      <c r="C1050" s="39" t="s">
        <v>2551</v>
      </c>
      <c r="D1050" s="226" t="str">
        <f t="shared" si="16"/>
        <v>22010138002</v>
      </c>
      <c r="E1050" s="39" t="s">
        <v>729</v>
      </c>
      <c r="F1050" s="47">
        <v>-319180083462</v>
      </c>
      <c r="G1050" s="47">
        <v>0</v>
      </c>
      <c r="H1050" s="47">
        <v>0</v>
      </c>
      <c r="I1050" s="47">
        <v>-319180083462</v>
      </c>
    </row>
    <row r="1051" spans="1:9" x14ac:dyDescent="0.2">
      <c r="A1051" s="39" t="s">
        <v>1150</v>
      </c>
      <c r="B1051" s="39" t="s">
        <v>2552</v>
      </c>
      <c r="C1051" s="39" t="s">
        <v>2553</v>
      </c>
      <c r="D1051" s="226" t="str">
        <f t="shared" si="16"/>
        <v>22010138004</v>
      </c>
      <c r="E1051" s="39" t="s">
        <v>730</v>
      </c>
      <c r="F1051" s="47">
        <v>0</v>
      </c>
      <c r="G1051" s="47">
        <v>-929881.38</v>
      </c>
      <c r="H1051" s="47">
        <v>-6402967907</v>
      </c>
      <c r="I1051" s="47">
        <v>-6402967907</v>
      </c>
    </row>
    <row r="1052" spans="1:9" x14ac:dyDescent="0.2">
      <c r="A1052" s="39" t="s">
        <v>1103</v>
      </c>
      <c r="B1052" s="39" t="s">
        <v>2554</v>
      </c>
      <c r="C1052" s="39" t="s">
        <v>2555</v>
      </c>
      <c r="D1052" s="226" t="str">
        <f t="shared" si="16"/>
        <v>22010138004</v>
      </c>
      <c r="E1052" s="39" t="s">
        <v>730</v>
      </c>
      <c r="F1052" s="47">
        <v>-13669061666</v>
      </c>
      <c r="G1052" s="47">
        <v>0</v>
      </c>
      <c r="H1052" s="47">
        <v>0</v>
      </c>
      <c r="I1052" s="47">
        <v>-13669061666</v>
      </c>
    </row>
    <row r="1053" spans="1:9" x14ac:dyDescent="0.2">
      <c r="A1053" s="39" t="s">
        <v>1150</v>
      </c>
      <c r="B1053" s="39" t="s">
        <v>2556</v>
      </c>
      <c r="C1053" s="39" t="s">
        <v>2557</v>
      </c>
      <c r="D1053" s="226" t="str">
        <f t="shared" si="16"/>
        <v>22010138008</v>
      </c>
      <c r="E1053" s="39" t="s">
        <v>714</v>
      </c>
      <c r="F1053" s="47">
        <v>-7197106522</v>
      </c>
      <c r="G1053" s="47">
        <v>0</v>
      </c>
      <c r="H1053" s="47">
        <v>0</v>
      </c>
      <c r="I1053" s="47">
        <v>-7197106522</v>
      </c>
    </row>
    <row r="1054" spans="1:9" x14ac:dyDescent="0.2">
      <c r="A1054" s="39" t="s">
        <v>1103</v>
      </c>
      <c r="B1054" s="39" t="s">
        <v>2558</v>
      </c>
      <c r="C1054" s="39" t="s">
        <v>2559</v>
      </c>
      <c r="D1054" s="226" t="str">
        <f t="shared" si="16"/>
        <v>22010138008</v>
      </c>
      <c r="E1054" s="39" t="s">
        <v>714</v>
      </c>
      <c r="F1054" s="47">
        <v>-7197106522</v>
      </c>
      <c r="G1054" s="47">
        <v>0</v>
      </c>
      <c r="H1054" s="47">
        <v>0</v>
      </c>
      <c r="I1054" s="47">
        <v>-7197106522</v>
      </c>
    </row>
    <row r="1055" spans="1:9" x14ac:dyDescent="0.2">
      <c r="A1055" s="39" t="s">
        <v>1103</v>
      </c>
      <c r="B1055" s="39" t="s">
        <v>2560</v>
      </c>
      <c r="C1055" s="39" t="s">
        <v>2561</v>
      </c>
      <c r="D1055" s="226" t="str">
        <f t="shared" si="16"/>
        <v>22010140001</v>
      </c>
      <c r="E1055" s="39" t="s">
        <v>715</v>
      </c>
      <c r="F1055" s="47">
        <v>-110103536873</v>
      </c>
      <c r="G1055" s="47">
        <v>0</v>
      </c>
      <c r="H1055" s="47">
        <v>0</v>
      </c>
      <c r="I1055" s="47">
        <v>-110103536873</v>
      </c>
    </row>
    <row r="1056" spans="1:9" x14ac:dyDescent="0.2">
      <c r="A1056" s="39" t="s">
        <v>1103</v>
      </c>
      <c r="B1056" s="39" t="s">
        <v>2562</v>
      </c>
      <c r="C1056" s="39" t="s">
        <v>2563</v>
      </c>
      <c r="D1056" s="226" t="str">
        <f t="shared" si="16"/>
        <v>22010142002</v>
      </c>
      <c r="E1056" s="39" t="s">
        <v>716</v>
      </c>
      <c r="F1056" s="47">
        <v>-2532509228</v>
      </c>
      <c r="G1056" s="47">
        <v>0</v>
      </c>
      <c r="H1056" s="47">
        <v>0</v>
      </c>
      <c r="I1056" s="47">
        <v>-2532509228</v>
      </c>
    </row>
    <row r="1057" spans="1:9" x14ac:dyDescent="0.2">
      <c r="A1057" s="39" t="s">
        <v>1150</v>
      </c>
      <c r="B1057" s="39" t="s">
        <v>5586</v>
      </c>
      <c r="C1057" s="39" t="s">
        <v>5587</v>
      </c>
      <c r="D1057" s="226" t="str">
        <f t="shared" si="16"/>
        <v>22010146002</v>
      </c>
      <c r="E1057" s="39" t="s">
        <v>6087</v>
      </c>
      <c r="F1057" s="47">
        <v>0</v>
      </c>
      <c r="G1057" s="47">
        <v>11505</v>
      </c>
      <c r="H1057" s="47">
        <v>79221014</v>
      </c>
      <c r="I1057" s="47">
        <v>79221014</v>
      </c>
    </row>
    <row r="1058" spans="1:9" x14ac:dyDescent="0.2">
      <c r="A1058" s="39" t="s">
        <v>1103</v>
      </c>
      <c r="B1058" s="39" t="s">
        <v>2564</v>
      </c>
      <c r="C1058" s="39" t="s">
        <v>2565</v>
      </c>
      <c r="D1058" s="226" t="str">
        <f t="shared" si="16"/>
        <v>22020174002</v>
      </c>
      <c r="E1058" s="39" t="s">
        <v>225</v>
      </c>
      <c r="F1058" s="47">
        <v>-317718135</v>
      </c>
      <c r="G1058" s="47">
        <v>0</v>
      </c>
      <c r="H1058" s="47">
        <v>0</v>
      </c>
      <c r="I1058" s="47">
        <v>-317718135</v>
      </c>
    </row>
    <row r="1059" spans="1:9" x14ac:dyDescent="0.2">
      <c r="A1059" s="39" t="s">
        <v>1150</v>
      </c>
      <c r="B1059" s="39" t="s">
        <v>5588</v>
      </c>
      <c r="C1059" s="39" t="s">
        <v>5589</v>
      </c>
      <c r="D1059" s="226" t="str">
        <f t="shared" si="16"/>
        <v>22030188004</v>
      </c>
      <c r="E1059" s="39" t="s">
        <v>4876</v>
      </c>
      <c r="F1059" s="47">
        <v>0</v>
      </c>
      <c r="G1059" s="47">
        <v>-111.27</v>
      </c>
      <c r="H1059" s="47">
        <v>-766182</v>
      </c>
      <c r="I1059" s="47">
        <v>-766182</v>
      </c>
    </row>
    <row r="1060" spans="1:9" x14ac:dyDescent="0.2">
      <c r="A1060" s="39" t="s">
        <v>1103</v>
      </c>
      <c r="B1060" s="39" t="s">
        <v>2566</v>
      </c>
      <c r="C1060" s="39" t="s">
        <v>2567</v>
      </c>
      <c r="D1060" s="226" t="str">
        <f t="shared" si="16"/>
        <v>22040290006</v>
      </c>
      <c r="E1060" s="39" t="s">
        <v>721</v>
      </c>
      <c r="F1060" s="47">
        <v>-10000000</v>
      </c>
      <c r="G1060" s="47">
        <v>0</v>
      </c>
      <c r="H1060" s="47">
        <v>0</v>
      </c>
      <c r="I1060" s="47">
        <v>-10000000</v>
      </c>
    </row>
    <row r="1061" spans="1:9" x14ac:dyDescent="0.2">
      <c r="A1061" s="39" t="s">
        <v>1103</v>
      </c>
      <c r="B1061" s="39" t="s">
        <v>2568</v>
      </c>
      <c r="C1061" s="39" t="s">
        <v>2569</v>
      </c>
      <c r="D1061" s="226" t="str">
        <f t="shared" si="16"/>
        <v>22040290008</v>
      </c>
      <c r="E1061" s="39" t="s">
        <v>722</v>
      </c>
      <c r="F1061" s="47">
        <v>-1394740966</v>
      </c>
      <c r="G1061" s="47">
        <v>0</v>
      </c>
      <c r="H1061" s="47">
        <v>0</v>
      </c>
      <c r="I1061" s="47">
        <v>-1394740966</v>
      </c>
    </row>
    <row r="1062" spans="1:9" x14ac:dyDescent="0.2">
      <c r="A1062" s="39" t="s">
        <v>1150</v>
      </c>
      <c r="B1062" s="39" t="s">
        <v>5590</v>
      </c>
      <c r="C1062" s="39" t="s">
        <v>5591</v>
      </c>
      <c r="D1062" s="226" t="str">
        <f t="shared" si="16"/>
        <v>22040290010</v>
      </c>
      <c r="E1062" s="39" t="s">
        <v>433</v>
      </c>
      <c r="F1062" s="47">
        <v>0</v>
      </c>
      <c r="G1062" s="47">
        <v>-1000</v>
      </c>
      <c r="H1062" s="47">
        <v>-6885790</v>
      </c>
      <c r="I1062" s="47">
        <v>-6885790</v>
      </c>
    </row>
    <row r="1063" spans="1:9" x14ac:dyDescent="0.2">
      <c r="A1063" s="39" t="s">
        <v>1103</v>
      </c>
      <c r="B1063" s="39" t="s">
        <v>2570</v>
      </c>
      <c r="C1063" s="39" t="s">
        <v>2571</v>
      </c>
      <c r="D1063" s="226" t="str">
        <f t="shared" si="16"/>
        <v>22040290010</v>
      </c>
      <c r="E1063" s="39" t="s">
        <v>433</v>
      </c>
      <c r="F1063" s="47">
        <v>-2289186692</v>
      </c>
      <c r="G1063" s="47">
        <v>0</v>
      </c>
      <c r="H1063" s="47">
        <v>0</v>
      </c>
      <c r="I1063" s="47">
        <v>-2289186692</v>
      </c>
    </row>
    <row r="1064" spans="1:9" x14ac:dyDescent="0.2">
      <c r="A1064" s="39" t="s">
        <v>1150</v>
      </c>
      <c r="B1064" s="39" t="s">
        <v>4884</v>
      </c>
      <c r="C1064" s="39" t="s">
        <v>4885</v>
      </c>
      <c r="D1064" s="226" t="str">
        <f t="shared" si="16"/>
        <v>22080224084</v>
      </c>
      <c r="E1064" s="39" t="s">
        <v>4883</v>
      </c>
      <c r="F1064" s="47">
        <v>0</v>
      </c>
      <c r="G1064" s="47">
        <v>-1625.86</v>
      </c>
      <c r="H1064" s="47">
        <v>-11195333</v>
      </c>
      <c r="I1064" s="47">
        <v>-11195333</v>
      </c>
    </row>
    <row r="1065" spans="1:9" x14ac:dyDescent="0.2">
      <c r="A1065" s="39" t="s">
        <v>1103</v>
      </c>
      <c r="B1065" s="39" t="s">
        <v>4889</v>
      </c>
      <c r="C1065" s="39" t="s">
        <v>4890</v>
      </c>
      <c r="D1065" s="226" t="str">
        <f t="shared" si="16"/>
        <v>22080224084</v>
      </c>
      <c r="E1065" s="39" t="s">
        <v>4883</v>
      </c>
      <c r="F1065" s="47">
        <v>-190145639</v>
      </c>
      <c r="G1065" s="47">
        <v>0</v>
      </c>
      <c r="H1065" s="47">
        <v>0</v>
      </c>
      <c r="I1065" s="47">
        <v>-190145639</v>
      </c>
    </row>
    <row r="1066" spans="1:9" x14ac:dyDescent="0.2">
      <c r="A1066" s="39" t="s">
        <v>1103</v>
      </c>
      <c r="B1066" s="39" t="s">
        <v>5592</v>
      </c>
      <c r="C1066" s="39" t="s">
        <v>5593</v>
      </c>
      <c r="D1066" s="226" t="str">
        <f t="shared" si="16"/>
        <v>22080224092</v>
      </c>
      <c r="E1066" s="39" t="s">
        <v>726</v>
      </c>
      <c r="F1066" s="47">
        <v>38068</v>
      </c>
      <c r="G1066" s="47">
        <v>0</v>
      </c>
      <c r="H1066" s="47">
        <v>0</v>
      </c>
      <c r="I1066" s="47">
        <v>38068</v>
      </c>
    </row>
    <row r="1067" spans="1:9" x14ac:dyDescent="0.2">
      <c r="A1067" s="39" t="s">
        <v>1103</v>
      </c>
      <c r="B1067" s="39" t="s">
        <v>2572</v>
      </c>
      <c r="C1067" s="39" t="s">
        <v>2573</v>
      </c>
      <c r="D1067" s="226" t="str">
        <f t="shared" si="16"/>
        <v>22010156002</v>
      </c>
      <c r="E1067" s="39" t="s">
        <v>731</v>
      </c>
      <c r="F1067" s="47">
        <v>-30000000</v>
      </c>
      <c r="G1067" s="47">
        <v>0</v>
      </c>
      <c r="H1067" s="47">
        <v>0</v>
      </c>
      <c r="I1067" s="47">
        <v>-30000000</v>
      </c>
    </row>
    <row r="1068" spans="1:9" x14ac:dyDescent="0.2">
      <c r="A1068" s="39" t="s">
        <v>1103</v>
      </c>
      <c r="B1068" s="39" t="s">
        <v>5594</v>
      </c>
      <c r="C1068" s="39" t="s">
        <v>5595</v>
      </c>
      <c r="D1068" s="226" t="str">
        <f t="shared" si="16"/>
        <v>22040298006</v>
      </c>
      <c r="E1068" s="39" t="s">
        <v>721</v>
      </c>
      <c r="F1068" s="47">
        <v>-10000000000</v>
      </c>
      <c r="G1068" s="47">
        <v>0</v>
      </c>
      <c r="H1068" s="47">
        <v>0</v>
      </c>
      <c r="I1068" s="47">
        <v>-10000000000</v>
      </c>
    </row>
    <row r="1069" spans="1:9" x14ac:dyDescent="0.2">
      <c r="A1069" s="39" t="s">
        <v>1103</v>
      </c>
      <c r="B1069" s="39" t="s">
        <v>2574</v>
      </c>
      <c r="C1069" s="39" t="s">
        <v>2575</v>
      </c>
      <c r="D1069" s="226" t="str">
        <f t="shared" si="16"/>
        <v>22080224082</v>
      </c>
      <c r="E1069" s="39" t="s">
        <v>725</v>
      </c>
      <c r="F1069" s="47">
        <v>-97603</v>
      </c>
      <c r="G1069" s="47">
        <v>0</v>
      </c>
      <c r="H1069" s="47">
        <v>0</v>
      </c>
      <c r="I1069" s="47">
        <v>-97603</v>
      </c>
    </row>
    <row r="1070" spans="1:9" x14ac:dyDescent="0.2">
      <c r="A1070" s="39" t="s">
        <v>1103</v>
      </c>
      <c r="B1070" s="39" t="s">
        <v>2576</v>
      </c>
      <c r="C1070" s="39" t="s">
        <v>2577</v>
      </c>
      <c r="D1070" s="226" t="str">
        <f t="shared" si="16"/>
        <v>22080224092</v>
      </c>
      <c r="E1070" s="39" t="s">
        <v>726</v>
      </c>
      <c r="F1070" s="47">
        <v>124095</v>
      </c>
      <c r="G1070" s="47">
        <v>0</v>
      </c>
      <c r="H1070" s="47">
        <v>0</v>
      </c>
      <c r="I1070" s="47">
        <v>124095</v>
      </c>
    </row>
    <row r="1071" spans="1:9" x14ac:dyDescent="0.2">
      <c r="A1071" s="39" t="s">
        <v>1103</v>
      </c>
      <c r="B1071" s="39" t="s">
        <v>5596</v>
      </c>
      <c r="C1071" s="39" t="s">
        <v>5597</v>
      </c>
      <c r="D1071" s="226" t="str">
        <f t="shared" si="16"/>
        <v>22080230082</v>
      </c>
      <c r="E1071" s="39" t="s">
        <v>725</v>
      </c>
      <c r="F1071" s="47">
        <v>-3037438359</v>
      </c>
      <c r="G1071" s="47">
        <v>0</v>
      </c>
      <c r="H1071" s="47">
        <v>0</v>
      </c>
      <c r="I1071" s="47">
        <v>-3037438359</v>
      </c>
    </row>
    <row r="1072" spans="1:9" x14ac:dyDescent="0.2">
      <c r="A1072" s="39" t="s">
        <v>1103</v>
      </c>
      <c r="B1072" s="39" t="s">
        <v>5598</v>
      </c>
      <c r="C1072" s="39" t="s">
        <v>5599</v>
      </c>
      <c r="D1072" s="226" t="str">
        <f t="shared" si="16"/>
        <v>22080230092</v>
      </c>
      <c r="E1072" s="39" t="s">
        <v>726</v>
      </c>
      <c r="F1072" s="47">
        <v>3028684934</v>
      </c>
      <c r="G1072" s="47">
        <v>0</v>
      </c>
      <c r="H1072" s="47">
        <v>0</v>
      </c>
      <c r="I1072" s="47">
        <v>3028684934</v>
      </c>
    </row>
    <row r="1073" spans="1:9" x14ac:dyDescent="0.2">
      <c r="A1073" s="39" t="s">
        <v>1103</v>
      </c>
      <c r="B1073" s="39" t="s">
        <v>2578</v>
      </c>
      <c r="C1073" s="39" t="s">
        <v>2579</v>
      </c>
      <c r="D1073" s="226" t="str">
        <f t="shared" si="16"/>
        <v>22010156002</v>
      </c>
      <c r="E1073" s="39" t="s">
        <v>732</v>
      </c>
      <c r="F1073" s="47">
        <v>-4511489787</v>
      </c>
      <c r="G1073" s="47">
        <v>0</v>
      </c>
      <c r="H1073" s="47">
        <v>0</v>
      </c>
      <c r="I1073" s="47">
        <v>-4511489787</v>
      </c>
    </row>
    <row r="1074" spans="1:9" x14ac:dyDescent="0.2">
      <c r="A1074" s="39" t="s">
        <v>1150</v>
      </c>
      <c r="B1074" s="39" t="s">
        <v>2580</v>
      </c>
      <c r="C1074" s="39" t="s">
        <v>2581</v>
      </c>
      <c r="D1074" s="226" t="str">
        <f t="shared" si="16"/>
        <v>22080224082</v>
      </c>
      <c r="E1074" s="39" t="s">
        <v>725</v>
      </c>
      <c r="F1074" s="47">
        <v>0</v>
      </c>
      <c r="G1074" s="47">
        <v>220512.01</v>
      </c>
      <c r="H1074" s="47">
        <v>1518399393</v>
      </c>
      <c r="I1074" s="47">
        <v>1518399393</v>
      </c>
    </row>
    <row r="1075" spans="1:9" x14ac:dyDescent="0.2">
      <c r="A1075" s="39" t="s">
        <v>1103</v>
      </c>
      <c r="B1075" s="39" t="s">
        <v>2582</v>
      </c>
      <c r="C1075" s="39" t="s">
        <v>2583</v>
      </c>
      <c r="D1075" s="226" t="str">
        <f t="shared" si="16"/>
        <v>22080224082</v>
      </c>
      <c r="E1075" s="39" t="s">
        <v>725</v>
      </c>
      <c r="F1075" s="47">
        <v>-73449557</v>
      </c>
      <c r="G1075" s="47">
        <v>0</v>
      </c>
      <c r="H1075" s="47">
        <v>0</v>
      </c>
      <c r="I1075" s="47">
        <v>-73449557</v>
      </c>
    </row>
    <row r="1076" spans="1:9" x14ac:dyDescent="0.2">
      <c r="A1076" s="39" t="s">
        <v>1150</v>
      </c>
      <c r="B1076" s="39" t="s">
        <v>2584</v>
      </c>
      <c r="C1076" s="39" t="s">
        <v>2585</v>
      </c>
      <c r="D1076" s="226" t="str">
        <f t="shared" si="16"/>
        <v>22080224092</v>
      </c>
      <c r="E1076" s="39" t="s">
        <v>726</v>
      </c>
      <c r="F1076" s="47">
        <v>0</v>
      </c>
      <c r="G1076" s="47">
        <v>40105</v>
      </c>
      <c r="H1076" s="47">
        <v>276154608</v>
      </c>
      <c r="I1076" s="47">
        <v>276154608</v>
      </c>
    </row>
    <row r="1077" spans="1:9" x14ac:dyDescent="0.2">
      <c r="A1077" s="39" t="s">
        <v>1103</v>
      </c>
      <c r="B1077" s="39" t="s">
        <v>2586</v>
      </c>
      <c r="C1077" s="39" t="s">
        <v>2587</v>
      </c>
      <c r="D1077" s="226" t="str">
        <f t="shared" si="16"/>
        <v>22080224092</v>
      </c>
      <c r="E1077" s="39" t="s">
        <v>726</v>
      </c>
      <c r="F1077" s="47">
        <v>30480609</v>
      </c>
      <c r="G1077" s="47">
        <v>0</v>
      </c>
      <c r="H1077" s="47">
        <v>0</v>
      </c>
      <c r="I1077" s="47">
        <v>30480609</v>
      </c>
    </row>
    <row r="1078" spans="1:9" x14ac:dyDescent="0.2">
      <c r="A1078" s="39" t="s">
        <v>1150</v>
      </c>
      <c r="B1078" s="39" t="s">
        <v>2588</v>
      </c>
      <c r="C1078" s="39" t="s">
        <v>2589</v>
      </c>
      <c r="D1078" s="226" t="str">
        <f t="shared" si="16"/>
        <v>22010156002</v>
      </c>
      <c r="E1078" s="39" t="s">
        <v>733</v>
      </c>
      <c r="F1078" s="47">
        <v>0</v>
      </c>
      <c r="G1078" s="47">
        <v>-82250803.439999998</v>
      </c>
      <c r="H1078" s="47">
        <v>-566361759820</v>
      </c>
      <c r="I1078" s="47">
        <v>-566361759820</v>
      </c>
    </row>
    <row r="1079" spans="1:9" x14ac:dyDescent="0.2">
      <c r="A1079" s="39" t="s">
        <v>1103</v>
      </c>
      <c r="B1079" s="39" t="s">
        <v>2590</v>
      </c>
      <c r="C1079" s="39" t="s">
        <v>2591</v>
      </c>
      <c r="D1079" s="226" t="str">
        <f t="shared" si="16"/>
        <v>22010156002</v>
      </c>
      <c r="E1079" s="39" t="s">
        <v>733</v>
      </c>
      <c r="F1079" s="47">
        <v>-522910570184</v>
      </c>
      <c r="G1079" s="47">
        <v>0</v>
      </c>
      <c r="H1079" s="47">
        <v>0</v>
      </c>
      <c r="I1079" s="47">
        <v>-522910570184</v>
      </c>
    </row>
    <row r="1080" spans="1:9" x14ac:dyDescent="0.2">
      <c r="A1080" s="39" t="s">
        <v>1103</v>
      </c>
      <c r="B1080" s="39" t="s">
        <v>4382</v>
      </c>
      <c r="C1080" s="39" t="s">
        <v>4383</v>
      </c>
      <c r="D1080" s="226" t="str">
        <f t="shared" si="16"/>
        <v>22040298006</v>
      </c>
      <c r="E1080" s="39" t="s">
        <v>721</v>
      </c>
      <c r="F1080" s="47">
        <v>-15000000000</v>
      </c>
      <c r="G1080" s="47">
        <v>0</v>
      </c>
      <c r="H1080" s="47">
        <v>0</v>
      </c>
      <c r="I1080" s="47">
        <v>-15000000000</v>
      </c>
    </row>
    <row r="1081" spans="1:9" x14ac:dyDescent="0.2">
      <c r="A1081" s="39" t="s">
        <v>1150</v>
      </c>
      <c r="B1081" s="39" t="s">
        <v>2592</v>
      </c>
      <c r="C1081" s="39" t="s">
        <v>2593</v>
      </c>
      <c r="D1081" s="226" t="str">
        <f t="shared" si="16"/>
        <v>22080224082</v>
      </c>
      <c r="E1081" s="39" t="s">
        <v>725</v>
      </c>
      <c r="F1081" s="47">
        <v>0</v>
      </c>
      <c r="G1081" s="47">
        <v>-2605634.6800000002</v>
      </c>
      <c r="H1081" s="47">
        <v>-17941853225</v>
      </c>
      <c r="I1081" s="47">
        <v>-17941853225</v>
      </c>
    </row>
    <row r="1082" spans="1:9" x14ac:dyDescent="0.2">
      <c r="A1082" s="39" t="s">
        <v>1103</v>
      </c>
      <c r="B1082" s="39" t="s">
        <v>2594</v>
      </c>
      <c r="C1082" s="39" t="s">
        <v>2595</v>
      </c>
      <c r="D1082" s="226" t="str">
        <f t="shared" si="16"/>
        <v>22080224082</v>
      </c>
      <c r="E1082" s="39" t="s">
        <v>725</v>
      </c>
      <c r="F1082" s="47">
        <v>-18660515314</v>
      </c>
      <c r="G1082" s="47">
        <v>0</v>
      </c>
      <c r="H1082" s="47">
        <v>0</v>
      </c>
      <c r="I1082" s="47">
        <v>-18660515314</v>
      </c>
    </row>
    <row r="1083" spans="1:9" x14ac:dyDescent="0.2">
      <c r="A1083" s="39" t="s">
        <v>1150</v>
      </c>
      <c r="B1083" s="39" t="s">
        <v>2596</v>
      </c>
      <c r="C1083" s="39" t="s">
        <v>2597</v>
      </c>
      <c r="D1083" s="226" t="str">
        <f t="shared" si="16"/>
        <v>22080224092</v>
      </c>
      <c r="E1083" s="39" t="s">
        <v>726</v>
      </c>
      <c r="F1083" s="47">
        <v>0</v>
      </c>
      <c r="G1083" s="47">
        <v>1530722.69</v>
      </c>
      <c r="H1083" s="47">
        <v>10540234991</v>
      </c>
      <c r="I1083" s="47">
        <v>10540234991</v>
      </c>
    </row>
    <row r="1084" spans="1:9" x14ac:dyDescent="0.2">
      <c r="A1084" s="39" t="s">
        <v>1103</v>
      </c>
      <c r="B1084" s="39" t="s">
        <v>2598</v>
      </c>
      <c r="C1084" s="39" t="s">
        <v>2599</v>
      </c>
      <c r="D1084" s="226" t="str">
        <f t="shared" si="16"/>
        <v>22080224092</v>
      </c>
      <c r="E1084" s="39" t="s">
        <v>726</v>
      </c>
      <c r="F1084" s="47">
        <v>12778559032</v>
      </c>
      <c r="G1084" s="47">
        <v>0</v>
      </c>
      <c r="H1084" s="47">
        <v>0</v>
      </c>
      <c r="I1084" s="47">
        <v>12778559032</v>
      </c>
    </row>
    <row r="1085" spans="1:9" x14ac:dyDescent="0.2">
      <c r="A1085" s="39" t="s">
        <v>1103</v>
      </c>
      <c r="B1085" s="39" t="s">
        <v>2600</v>
      </c>
      <c r="C1085" s="39" t="s">
        <v>2601</v>
      </c>
      <c r="D1085" s="226" t="str">
        <f t="shared" si="16"/>
        <v>22080230082</v>
      </c>
      <c r="E1085" s="39" t="s">
        <v>725</v>
      </c>
      <c r="F1085" s="47">
        <v>-963287670</v>
      </c>
      <c r="G1085" s="47">
        <v>0</v>
      </c>
      <c r="H1085" s="47">
        <v>0</v>
      </c>
      <c r="I1085" s="47">
        <v>-963287670</v>
      </c>
    </row>
    <row r="1086" spans="1:9" x14ac:dyDescent="0.2">
      <c r="A1086" s="39" t="s">
        <v>1103</v>
      </c>
      <c r="B1086" s="39" t="s">
        <v>2602</v>
      </c>
      <c r="C1086" s="39" t="s">
        <v>2603</v>
      </c>
      <c r="D1086" s="226" t="str">
        <f t="shared" si="16"/>
        <v>22080230092</v>
      </c>
      <c r="E1086" s="39" t="s">
        <v>726</v>
      </c>
      <c r="F1086" s="47">
        <v>916232880</v>
      </c>
      <c r="G1086" s="47">
        <v>0</v>
      </c>
      <c r="H1086" s="47">
        <v>0</v>
      </c>
      <c r="I1086" s="47">
        <v>916232880</v>
      </c>
    </row>
    <row r="1087" spans="1:9" x14ac:dyDescent="0.2">
      <c r="A1087" s="39" t="s">
        <v>1150</v>
      </c>
      <c r="B1087" s="39" t="s">
        <v>2604</v>
      </c>
      <c r="C1087" s="39" t="s">
        <v>2605</v>
      </c>
      <c r="D1087" s="226" t="str">
        <f t="shared" si="16"/>
        <v>22010156002</v>
      </c>
      <c r="E1087" s="39" t="s">
        <v>734</v>
      </c>
      <c r="F1087" s="47">
        <v>0</v>
      </c>
      <c r="G1087" s="47">
        <v>-1100000</v>
      </c>
      <c r="H1087" s="47">
        <v>-7574369000</v>
      </c>
      <c r="I1087" s="47">
        <v>-7574369000</v>
      </c>
    </row>
    <row r="1088" spans="1:9" x14ac:dyDescent="0.2">
      <c r="A1088" s="39" t="s">
        <v>1103</v>
      </c>
      <c r="B1088" s="39" t="s">
        <v>2606</v>
      </c>
      <c r="C1088" s="39" t="s">
        <v>2607</v>
      </c>
      <c r="D1088" s="226" t="str">
        <f t="shared" si="16"/>
        <v>22010156002</v>
      </c>
      <c r="E1088" s="39" t="s">
        <v>734</v>
      </c>
      <c r="F1088" s="47">
        <v>832882817</v>
      </c>
      <c r="G1088" s="47">
        <v>0</v>
      </c>
      <c r="H1088" s="47">
        <v>0</v>
      </c>
      <c r="I1088" s="47">
        <v>832882817</v>
      </c>
    </row>
    <row r="1089" spans="1:11" x14ac:dyDescent="0.2">
      <c r="A1089" s="39" t="s">
        <v>1150</v>
      </c>
      <c r="B1089" s="39" t="s">
        <v>4380</v>
      </c>
      <c r="C1089" s="39" t="s">
        <v>4381</v>
      </c>
      <c r="D1089" s="226" t="str">
        <f t="shared" si="16"/>
        <v>22040298006</v>
      </c>
      <c r="E1089" s="39" t="s">
        <v>721</v>
      </c>
      <c r="F1089" s="47">
        <v>0</v>
      </c>
      <c r="G1089" s="47">
        <v>-8050000</v>
      </c>
      <c r="H1089" s="47">
        <v>-55430609500</v>
      </c>
      <c r="I1089" s="47">
        <v>-55430609500</v>
      </c>
    </row>
    <row r="1090" spans="1:11" x14ac:dyDescent="0.2">
      <c r="A1090" s="39" t="s">
        <v>1103</v>
      </c>
      <c r="B1090" s="39" t="s">
        <v>4384</v>
      </c>
      <c r="C1090" s="39" t="s">
        <v>4385</v>
      </c>
      <c r="D1090" s="226" t="str">
        <f t="shared" si="16"/>
        <v>22040298006</v>
      </c>
      <c r="E1090" s="39" t="s">
        <v>721</v>
      </c>
      <c r="F1090" s="47">
        <v>-61000000000</v>
      </c>
      <c r="G1090" s="47">
        <v>0</v>
      </c>
      <c r="H1090" s="47">
        <v>0</v>
      </c>
      <c r="I1090" s="47">
        <v>-61000000000</v>
      </c>
      <c r="K1090" s="36"/>
    </row>
    <row r="1091" spans="1:11" x14ac:dyDescent="0.2">
      <c r="A1091" s="39" t="s">
        <v>1103</v>
      </c>
      <c r="B1091" s="39" t="s">
        <v>2608</v>
      </c>
      <c r="C1091" s="39" t="s">
        <v>2609</v>
      </c>
      <c r="D1091" s="226" t="str">
        <f t="shared" ref="D1091:D1154" si="17">CONCATENATE(MID(C1091,1,2),"0",MID(C1091,4,5),"0",MID(C1091,9,2))</f>
        <v>22060266001</v>
      </c>
      <c r="E1091" s="39" t="s">
        <v>735</v>
      </c>
      <c r="F1091" s="47">
        <v>-25000000000</v>
      </c>
      <c r="G1091" s="47">
        <v>0</v>
      </c>
      <c r="H1091" s="47">
        <v>0</v>
      </c>
      <c r="I1091" s="47">
        <v>-25000000000</v>
      </c>
    </row>
    <row r="1092" spans="1:11" x14ac:dyDescent="0.2">
      <c r="A1092" s="39" t="s">
        <v>1150</v>
      </c>
      <c r="B1092" s="39" t="s">
        <v>2610</v>
      </c>
      <c r="C1092" s="39" t="s">
        <v>2611</v>
      </c>
      <c r="D1092" s="226" t="str">
        <f t="shared" si="17"/>
        <v>22080224082</v>
      </c>
      <c r="E1092" s="39" t="s">
        <v>725</v>
      </c>
      <c r="F1092" s="47">
        <v>0</v>
      </c>
      <c r="G1092" s="47">
        <v>-3671203.67</v>
      </c>
      <c r="H1092" s="47">
        <v>-25279137518</v>
      </c>
      <c r="I1092" s="47">
        <v>-25279137518</v>
      </c>
    </row>
    <row r="1093" spans="1:11" x14ac:dyDescent="0.2">
      <c r="A1093" s="39" t="s">
        <v>1103</v>
      </c>
      <c r="B1093" s="39" t="s">
        <v>2612</v>
      </c>
      <c r="C1093" s="39" t="s">
        <v>2613</v>
      </c>
      <c r="D1093" s="226" t="str">
        <f t="shared" si="17"/>
        <v>22080224082</v>
      </c>
      <c r="E1093" s="39" t="s">
        <v>725</v>
      </c>
      <c r="F1093" s="47">
        <v>-39145533556</v>
      </c>
      <c r="G1093" s="47">
        <v>0</v>
      </c>
      <c r="H1093" s="47">
        <v>0</v>
      </c>
      <c r="I1093" s="47">
        <v>-39145533556</v>
      </c>
    </row>
    <row r="1094" spans="1:11" x14ac:dyDescent="0.2">
      <c r="A1094" s="39" t="s">
        <v>1150</v>
      </c>
      <c r="B1094" s="39" t="s">
        <v>2614</v>
      </c>
      <c r="C1094" s="39" t="s">
        <v>2615</v>
      </c>
      <c r="D1094" s="226" t="str">
        <f t="shared" si="17"/>
        <v>22080224092</v>
      </c>
      <c r="E1094" s="39" t="s">
        <v>726</v>
      </c>
      <c r="F1094" s="47">
        <v>0</v>
      </c>
      <c r="G1094" s="47">
        <v>3309878.57</v>
      </c>
      <c r="H1094" s="47">
        <v>22791128760</v>
      </c>
      <c r="I1094" s="47">
        <v>22791128760</v>
      </c>
    </row>
    <row r="1095" spans="1:11" x14ac:dyDescent="0.2">
      <c r="A1095" s="39" t="s">
        <v>1103</v>
      </c>
      <c r="B1095" s="39" t="s">
        <v>2616</v>
      </c>
      <c r="C1095" s="39" t="s">
        <v>2617</v>
      </c>
      <c r="D1095" s="226" t="str">
        <f t="shared" si="17"/>
        <v>22080224092</v>
      </c>
      <c r="E1095" s="39" t="s">
        <v>726</v>
      </c>
      <c r="F1095" s="47">
        <v>33366060311</v>
      </c>
      <c r="G1095" s="47">
        <v>0</v>
      </c>
      <c r="H1095" s="47">
        <v>0</v>
      </c>
      <c r="I1095" s="47">
        <v>33366060311</v>
      </c>
    </row>
    <row r="1096" spans="1:11" x14ac:dyDescent="0.2">
      <c r="A1096" s="39" t="s">
        <v>1150</v>
      </c>
      <c r="B1096" s="39" t="s">
        <v>2618</v>
      </c>
      <c r="C1096" s="39" t="s">
        <v>2619</v>
      </c>
      <c r="D1096" s="226" t="str">
        <f t="shared" si="17"/>
        <v>22080230082</v>
      </c>
      <c r="E1096" s="39" t="s">
        <v>725</v>
      </c>
      <c r="F1096" s="47">
        <v>0</v>
      </c>
      <c r="G1096" s="47">
        <v>-872645.26</v>
      </c>
      <c r="H1096" s="47">
        <v>-6008852005</v>
      </c>
      <c r="I1096" s="47">
        <v>-6008852005</v>
      </c>
    </row>
    <row r="1097" spans="1:11" x14ac:dyDescent="0.2">
      <c r="A1097" s="39" t="s">
        <v>1103</v>
      </c>
      <c r="B1097" s="39" t="s">
        <v>2620</v>
      </c>
      <c r="C1097" s="39" t="s">
        <v>2621</v>
      </c>
      <c r="D1097" s="226" t="str">
        <f t="shared" si="17"/>
        <v>22080230082</v>
      </c>
      <c r="E1097" s="39" t="s">
        <v>725</v>
      </c>
      <c r="F1097" s="47">
        <v>-9188868482</v>
      </c>
      <c r="G1097" s="47">
        <v>0</v>
      </c>
      <c r="H1097" s="47">
        <v>0</v>
      </c>
      <c r="I1097" s="47">
        <v>-9188868482</v>
      </c>
    </row>
    <row r="1098" spans="1:11" x14ac:dyDescent="0.2">
      <c r="A1098" s="39" t="s">
        <v>1150</v>
      </c>
      <c r="B1098" s="39" t="s">
        <v>2622</v>
      </c>
      <c r="C1098" s="39" t="s">
        <v>2623</v>
      </c>
      <c r="D1098" s="226" t="str">
        <f t="shared" si="17"/>
        <v>22080230092</v>
      </c>
      <c r="E1098" s="39" t="s">
        <v>726</v>
      </c>
      <c r="F1098" s="47">
        <v>0</v>
      </c>
      <c r="G1098" s="47">
        <v>784309.48</v>
      </c>
      <c r="H1098" s="47">
        <v>5400590374</v>
      </c>
      <c r="I1098" s="47">
        <v>5400590374</v>
      </c>
    </row>
    <row r="1099" spans="1:11" x14ac:dyDescent="0.2">
      <c r="A1099" s="39" t="s">
        <v>1103</v>
      </c>
      <c r="B1099" s="39" t="s">
        <v>2624</v>
      </c>
      <c r="C1099" s="39" t="s">
        <v>2625</v>
      </c>
      <c r="D1099" s="226" t="str">
        <f t="shared" si="17"/>
        <v>22080230092</v>
      </c>
      <c r="E1099" s="39" t="s">
        <v>726</v>
      </c>
      <c r="F1099" s="47">
        <v>9017204021</v>
      </c>
      <c r="G1099" s="47">
        <v>0</v>
      </c>
      <c r="H1099" s="47">
        <v>0</v>
      </c>
      <c r="I1099" s="47">
        <v>9017204021</v>
      </c>
    </row>
    <row r="1100" spans="1:11" x14ac:dyDescent="0.2">
      <c r="A1100" s="39" t="s">
        <v>1103</v>
      </c>
      <c r="B1100" s="39" t="s">
        <v>2626</v>
      </c>
      <c r="C1100" s="39" t="s">
        <v>2627</v>
      </c>
      <c r="D1100" s="226" t="str">
        <f t="shared" si="17"/>
        <v>22080234082</v>
      </c>
      <c r="E1100" s="39" t="s">
        <v>725</v>
      </c>
      <c r="F1100" s="47">
        <v>-11646232873</v>
      </c>
      <c r="G1100" s="47">
        <v>0</v>
      </c>
      <c r="H1100" s="47">
        <v>0</v>
      </c>
      <c r="I1100" s="47">
        <v>-11646232873</v>
      </c>
    </row>
    <row r="1101" spans="1:11" x14ac:dyDescent="0.2">
      <c r="A1101" s="39" t="s">
        <v>1103</v>
      </c>
      <c r="B1101" s="39" t="s">
        <v>2628</v>
      </c>
      <c r="C1101" s="39" t="s">
        <v>2629</v>
      </c>
      <c r="D1101" s="226" t="str">
        <f t="shared" si="17"/>
        <v>22080234092</v>
      </c>
      <c r="E1101" s="39" t="s">
        <v>726</v>
      </c>
      <c r="F1101" s="47">
        <v>11322375167</v>
      </c>
      <c r="G1101" s="47">
        <v>0</v>
      </c>
      <c r="H1101" s="47">
        <v>0</v>
      </c>
      <c r="I1101" s="47">
        <v>11322375167</v>
      </c>
    </row>
    <row r="1102" spans="1:11" x14ac:dyDescent="0.2">
      <c r="A1102" s="39" t="s">
        <v>1103</v>
      </c>
      <c r="B1102" s="39" t="s">
        <v>2630</v>
      </c>
      <c r="C1102" s="39" t="s">
        <v>2631</v>
      </c>
      <c r="D1102" s="226" t="str">
        <f t="shared" si="17"/>
        <v>24000000000</v>
      </c>
      <c r="E1102" s="39" t="s">
        <v>9</v>
      </c>
      <c r="F1102" s="47">
        <v>-228446170378</v>
      </c>
      <c r="G1102" s="47">
        <v>-541453.38</v>
      </c>
      <c r="H1102" s="47">
        <v>-3728334271</v>
      </c>
      <c r="I1102" s="47">
        <v>-232174504649</v>
      </c>
    </row>
    <row r="1103" spans="1:11" x14ac:dyDescent="0.2">
      <c r="A1103" s="39" t="s">
        <v>1103</v>
      </c>
      <c r="B1103" s="39" t="s">
        <v>2632</v>
      </c>
      <c r="C1103" s="39" t="s">
        <v>2633</v>
      </c>
      <c r="D1103" s="226" t="str">
        <f t="shared" si="17"/>
        <v>24010000000</v>
      </c>
      <c r="E1103" s="39" t="s">
        <v>10</v>
      </c>
      <c r="F1103" s="47">
        <v>-1391933627</v>
      </c>
      <c r="G1103" s="47">
        <v>-1</v>
      </c>
      <c r="H1103" s="47">
        <v>-6885</v>
      </c>
      <c r="I1103" s="47">
        <v>-1391940512</v>
      </c>
    </row>
    <row r="1104" spans="1:11" x14ac:dyDescent="0.2">
      <c r="A1104" s="39" t="s">
        <v>1103</v>
      </c>
      <c r="B1104" s="39" t="s">
        <v>2634</v>
      </c>
      <c r="C1104" s="39" t="s">
        <v>2635</v>
      </c>
      <c r="D1104" s="226" t="str">
        <f t="shared" si="17"/>
        <v>24010242000</v>
      </c>
      <c r="E1104" s="39" t="s">
        <v>736</v>
      </c>
      <c r="F1104" s="47">
        <v>-369208345</v>
      </c>
      <c r="G1104" s="47">
        <v>0</v>
      </c>
      <c r="H1104" s="47">
        <v>0</v>
      </c>
      <c r="I1104" s="47">
        <v>-369208345</v>
      </c>
    </row>
    <row r="1105" spans="1:9" x14ac:dyDescent="0.2">
      <c r="A1105" s="39" t="s">
        <v>1103</v>
      </c>
      <c r="B1105" s="39" t="s">
        <v>2636</v>
      </c>
      <c r="C1105" s="39" t="s">
        <v>2637</v>
      </c>
      <c r="D1105" s="226" t="str">
        <f t="shared" si="17"/>
        <v>24010242001</v>
      </c>
      <c r="E1105" s="39" t="s">
        <v>736</v>
      </c>
      <c r="F1105" s="47">
        <v>-369208345</v>
      </c>
      <c r="G1105" s="47">
        <v>0</v>
      </c>
      <c r="H1105" s="47">
        <v>0</v>
      </c>
      <c r="I1105" s="47">
        <v>-369208345</v>
      </c>
    </row>
    <row r="1106" spans="1:9" x14ac:dyDescent="0.2">
      <c r="A1106" s="39" t="s">
        <v>1103</v>
      </c>
      <c r="B1106" s="39" t="s">
        <v>2638</v>
      </c>
      <c r="C1106" s="39" t="s">
        <v>2639</v>
      </c>
      <c r="D1106" s="226" t="str">
        <f t="shared" si="17"/>
        <v>24010242001</v>
      </c>
      <c r="E1106" s="39" t="s">
        <v>737</v>
      </c>
      <c r="F1106" s="47">
        <v>-302642826</v>
      </c>
      <c r="G1106" s="47">
        <v>0</v>
      </c>
      <c r="H1106" s="47">
        <v>0</v>
      </c>
      <c r="I1106" s="47">
        <v>-302642826</v>
      </c>
    </row>
    <row r="1107" spans="1:9" x14ac:dyDescent="0.2">
      <c r="A1107" s="39" t="s">
        <v>1103</v>
      </c>
      <c r="B1107" s="39" t="s">
        <v>2640</v>
      </c>
      <c r="C1107" s="39" t="s">
        <v>2641</v>
      </c>
      <c r="D1107" s="226" t="str">
        <f t="shared" si="17"/>
        <v>24010242001</v>
      </c>
      <c r="E1107" s="39" t="s">
        <v>738</v>
      </c>
      <c r="F1107" s="47">
        <v>-66565519</v>
      </c>
      <c r="G1107" s="47">
        <v>0</v>
      </c>
      <c r="H1107" s="47">
        <v>0</v>
      </c>
      <c r="I1107" s="47">
        <v>-66565519</v>
      </c>
    </row>
    <row r="1108" spans="1:9" x14ac:dyDescent="0.2">
      <c r="A1108" s="39" t="s">
        <v>1103</v>
      </c>
      <c r="B1108" s="39" t="s">
        <v>2642</v>
      </c>
      <c r="C1108" s="39" t="s">
        <v>2643</v>
      </c>
      <c r="D1108" s="226" t="str">
        <f t="shared" si="17"/>
        <v>24010244000</v>
      </c>
      <c r="E1108" s="39" t="s">
        <v>739</v>
      </c>
      <c r="F1108" s="47">
        <v>-1022725282</v>
      </c>
      <c r="G1108" s="47">
        <v>-1</v>
      </c>
      <c r="H1108" s="47">
        <v>-6885</v>
      </c>
      <c r="I1108" s="47">
        <v>-1022732167</v>
      </c>
    </row>
    <row r="1109" spans="1:9" x14ac:dyDescent="0.2">
      <c r="A1109" s="39" t="s">
        <v>1103</v>
      </c>
      <c r="B1109" s="39" t="s">
        <v>2644</v>
      </c>
      <c r="C1109" s="39" t="s">
        <v>2645</v>
      </c>
      <c r="D1109" s="226" t="str">
        <f t="shared" si="17"/>
        <v>24010244001</v>
      </c>
      <c r="E1109" s="39" t="s">
        <v>739</v>
      </c>
      <c r="F1109" s="47">
        <v>-1022725282</v>
      </c>
      <c r="G1109" s="47">
        <v>-1</v>
      </c>
      <c r="H1109" s="47">
        <v>-6885</v>
      </c>
      <c r="I1109" s="47">
        <v>-1022732167</v>
      </c>
    </row>
    <row r="1110" spans="1:9" x14ac:dyDescent="0.2">
      <c r="A1110" s="39" t="s">
        <v>1150</v>
      </c>
      <c r="B1110" s="39" t="s">
        <v>5600</v>
      </c>
      <c r="C1110" s="39" t="s">
        <v>5601</v>
      </c>
      <c r="D1110" s="226" t="str">
        <f t="shared" si="17"/>
        <v>24010244001</v>
      </c>
      <c r="E1110" s="39" t="s">
        <v>739</v>
      </c>
      <c r="F1110" s="47">
        <v>0</v>
      </c>
      <c r="G1110" s="47">
        <v>-1</v>
      </c>
      <c r="H1110" s="47">
        <v>-6885</v>
      </c>
      <c r="I1110" s="47">
        <v>-6885</v>
      </c>
    </row>
    <row r="1111" spans="1:9" x14ac:dyDescent="0.2">
      <c r="A1111" s="39" t="s">
        <v>1103</v>
      </c>
      <c r="B1111" s="39" t="s">
        <v>2646</v>
      </c>
      <c r="C1111" s="39" t="s">
        <v>2647</v>
      </c>
      <c r="D1111" s="226" t="str">
        <f t="shared" si="17"/>
        <v>24010244001</v>
      </c>
      <c r="E1111" s="39" t="s">
        <v>739</v>
      </c>
      <c r="F1111" s="47">
        <v>-857927942</v>
      </c>
      <c r="G1111" s="47">
        <v>0</v>
      </c>
      <c r="H1111" s="47">
        <v>0</v>
      </c>
      <c r="I1111" s="47">
        <v>-857927942</v>
      </c>
    </row>
    <row r="1112" spans="1:9" x14ac:dyDescent="0.2">
      <c r="A1112" s="39" t="s">
        <v>1103</v>
      </c>
      <c r="B1112" s="39" t="s">
        <v>2648</v>
      </c>
      <c r="C1112" s="39" t="s">
        <v>2649</v>
      </c>
      <c r="D1112" s="226" t="str">
        <f t="shared" si="17"/>
        <v>24010244001</v>
      </c>
      <c r="E1112" s="39" t="s">
        <v>740</v>
      </c>
      <c r="F1112" s="47">
        <v>-164797340</v>
      </c>
      <c r="G1112" s="47">
        <v>0</v>
      </c>
      <c r="H1112" s="47">
        <v>0</v>
      </c>
      <c r="I1112" s="47">
        <v>-164797340</v>
      </c>
    </row>
    <row r="1113" spans="1:9" x14ac:dyDescent="0.2">
      <c r="A1113" s="39" t="s">
        <v>1103</v>
      </c>
      <c r="B1113" s="39" t="s">
        <v>2650</v>
      </c>
      <c r="C1113" s="39" t="s">
        <v>2651</v>
      </c>
      <c r="D1113" s="226" t="str">
        <f t="shared" si="17"/>
        <v>24020000000</v>
      </c>
      <c r="E1113" s="39" t="s">
        <v>11</v>
      </c>
      <c r="F1113" s="47">
        <v>-527479416</v>
      </c>
      <c r="G1113" s="47">
        <v>-894.19</v>
      </c>
      <c r="H1113" s="47">
        <v>-6157206</v>
      </c>
      <c r="I1113" s="47">
        <v>-533636622</v>
      </c>
    </row>
    <row r="1114" spans="1:9" x14ac:dyDescent="0.2">
      <c r="A1114" s="39" t="s">
        <v>1103</v>
      </c>
      <c r="B1114" s="39" t="s">
        <v>2652</v>
      </c>
      <c r="C1114" s="39" t="s">
        <v>2653</v>
      </c>
      <c r="D1114" s="226" t="str">
        <f t="shared" si="17"/>
        <v>24020250000</v>
      </c>
      <c r="E1114" s="39" t="s">
        <v>741</v>
      </c>
      <c r="F1114" s="47">
        <v>-5497404</v>
      </c>
      <c r="G1114" s="47">
        <v>0</v>
      </c>
      <c r="H1114" s="47">
        <v>0</v>
      </c>
      <c r="I1114" s="47">
        <v>-5497404</v>
      </c>
    </row>
    <row r="1115" spans="1:9" x14ac:dyDescent="0.2">
      <c r="A1115" s="39" t="s">
        <v>1103</v>
      </c>
      <c r="B1115" s="39" t="s">
        <v>2654</v>
      </c>
      <c r="C1115" s="39" t="s">
        <v>2655</v>
      </c>
      <c r="D1115" s="226" t="str">
        <f t="shared" si="17"/>
        <v>24020250001</v>
      </c>
      <c r="E1115" s="39" t="s">
        <v>741</v>
      </c>
      <c r="F1115" s="47">
        <v>-5497404</v>
      </c>
      <c r="G1115" s="47">
        <v>0</v>
      </c>
      <c r="H1115" s="47">
        <v>0</v>
      </c>
      <c r="I1115" s="47">
        <v>-5497404</v>
      </c>
    </row>
    <row r="1116" spans="1:9" x14ac:dyDescent="0.2">
      <c r="A1116" s="39" t="s">
        <v>1103</v>
      </c>
      <c r="B1116" s="39" t="s">
        <v>2656</v>
      </c>
      <c r="C1116" s="39" t="s">
        <v>2657</v>
      </c>
      <c r="D1116" s="226" t="str">
        <f t="shared" si="17"/>
        <v>24020250001</v>
      </c>
      <c r="E1116" s="39" t="s">
        <v>742</v>
      </c>
      <c r="F1116" s="47">
        <v>-5497404</v>
      </c>
      <c r="G1116" s="47">
        <v>0</v>
      </c>
      <c r="H1116" s="47">
        <v>0</v>
      </c>
      <c r="I1116" s="47">
        <v>-5497404</v>
      </c>
    </row>
    <row r="1117" spans="1:9" x14ac:dyDescent="0.2">
      <c r="A1117" s="39" t="s">
        <v>1103</v>
      </c>
      <c r="B1117" s="39" t="s">
        <v>2658</v>
      </c>
      <c r="C1117" s="39" t="s">
        <v>2659</v>
      </c>
      <c r="D1117" s="226" t="str">
        <f t="shared" si="17"/>
        <v>24020252000</v>
      </c>
      <c r="E1117" s="39" t="s">
        <v>743</v>
      </c>
      <c r="F1117" s="47">
        <v>-521982012</v>
      </c>
      <c r="G1117" s="47">
        <v>-894.19</v>
      </c>
      <c r="H1117" s="47">
        <v>-6157206</v>
      </c>
      <c r="I1117" s="47">
        <v>-528139218</v>
      </c>
    </row>
    <row r="1118" spans="1:9" x14ac:dyDescent="0.2">
      <c r="A1118" s="39" t="s">
        <v>1103</v>
      </c>
      <c r="B1118" s="39" t="s">
        <v>2660</v>
      </c>
      <c r="C1118" s="39" t="s">
        <v>2661</v>
      </c>
      <c r="D1118" s="226" t="str">
        <f t="shared" si="17"/>
        <v>24020252001</v>
      </c>
      <c r="E1118" s="39" t="s">
        <v>743</v>
      </c>
      <c r="F1118" s="47">
        <v>-521982012</v>
      </c>
      <c r="G1118" s="47">
        <v>-894.19</v>
      </c>
      <c r="H1118" s="47">
        <v>-6157206</v>
      </c>
      <c r="I1118" s="47">
        <v>-528139218</v>
      </c>
    </row>
    <row r="1119" spans="1:9" x14ac:dyDescent="0.2">
      <c r="A1119" s="39" t="s">
        <v>1103</v>
      </c>
      <c r="B1119" s="39" t="s">
        <v>4896</v>
      </c>
      <c r="C1119" s="39" t="s">
        <v>4897</v>
      </c>
      <c r="D1119" s="226" t="str">
        <f t="shared" si="17"/>
        <v>24020252001</v>
      </c>
      <c r="E1119" s="39" t="s">
        <v>4898</v>
      </c>
      <c r="F1119" s="47">
        <v>27788174</v>
      </c>
      <c r="G1119" s="47">
        <v>0</v>
      </c>
      <c r="H1119" s="47">
        <v>0</v>
      </c>
      <c r="I1119" s="47">
        <v>27788174</v>
      </c>
    </row>
    <row r="1120" spans="1:9" x14ac:dyDescent="0.2">
      <c r="A1120" s="39" t="s">
        <v>1103</v>
      </c>
      <c r="B1120" s="39" t="s">
        <v>5602</v>
      </c>
      <c r="C1120" s="39" t="s">
        <v>5603</v>
      </c>
      <c r="D1120" s="226" t="str">
        <f t="shared" si="17"/>
        <v>24020252001</v>
      </c>
      <c r="E1120" s="39" t="s">
        <v>6088</v>
      </c>
      <c r="F1120" s="47">
        <v>-80770813</v>
      </c>
      <c r="G1120" s="47">
        <v>0</v>
      </c>
      <c r="H1120" s="47">
        <v>0</v>
      </c>
      <c r="I1120" s="47">
        <v>-80770813</v>
      </c>
    </row>
    <row r="1121" spans="1:9" x14ac:dyDescent="0.2">
      <c r="A1121" s="39" t="s">
        <v>1150</v>
      </c>
      <c r="B1121" s="39" t="s">
        <v>5604</v>
      </c>
      <c r="C1121" s="39" t="s">
        <v>5605</v>
      </c>
      <c r="D1121" s="226" t="str">
        <f t="shared" si="17"/>
        <v>24020252001</v>
      </c>
      <c r="E1121" s="39" t="s">
        <v>744</v>
      </c>
      <c r="F1121" s="47">
        <v>0</v>
      </c>
      <c r="G1121" s="47">
        <v>-894.19</v>
      </c>
      <c r="H1121" s="47">
        <v>-6157206</v>
      </c>
      <c r="I1121" s="47">
        <v>-6157206</v>
      </c>
    </row>
    <row r="1122" spans="1:9" x14ac:dyDescent="0.2">
      <c r="A1122" s="39" t="s">
        <v>1103</v>
      </c>
      <c r="B1122" s="39" t="s">
        <v>2662</v>
      </c>
      <c r="C1122" s="39" t="s">
        <v>2663</v>
      </c>
      <c r="D1122" s="226" t="str">
        <f t="shared" si="17"/>
        <v>24020252001</v>
      </c>
      <c r="E1122" s="39" t="s">
        <v>744</v>
      </c>
      <c r="F1122" s="47">
        <v>-468999373</v>
      </c>
      <c r="G1122" s="47">
        <v>0</v>
      </c>
      <c r="H1122" s="47">
        <v>0</v>
      </c>
      <c r="I1122" s="47">
        <v>-468999373</v>
      </c>
    </row>
    <row r="1123" spans="1:9" x14ac:dyDescent="0.2">
      <c r="A1123" s="39" t="s">
        <v>1103</v>
      </c>
      <c r="B1123" s="39" t="s">
        <v>2664</v>
      </c>
      <c r="C1123" s="39" t="s">
        <v>2665</v>
      </c>
      <c r="D1123" s="226" t="str">
        <f t="shared" si="17"/>
        <v>24040000000</v>
      </c>
      <c r="E1123" s="39" t="s">
        <v>12</v>
      </c>
      <c r="F1123" s="47">
        <v>-226526757335</v>
      </c>
      <c r="G1123" s="47">
        <v>-540558.18999999994</v>
      </c>
      <c r="H1123" s="47">
        <v>-3722170180</v>
      </c>
      <c r="I1123" s="47">
        <v>-230248927515</v>
      </c>
    </row>
    <row r="1124" spans="1:9" x14ac:dyDescent="0.2">
      <c r="A1124" s="39" t="s">
        <v>1103</v>
      </c>
      <c r="B1124" s="39" t="s">
        <v>2666</v>
      </c>
      <c r="C1124" s="39" t="s">
        <v>2667</v>
      </c>
      <c r="D1124" s="226" t="str">
        <f t="shared" si="17"/>
        <v>24040258000</v>
      </c>
      <c r="E1124" s="39" t="s">
        <v>745</v>
      </c>
      <c r="F1124" s="47">
        <v>-32591998508</v>
      </c>
      <c r="G1124" s="47">
        <v>-477052.47</v>
      </c>
      <c r="H1124" s="47">
        <v>-3284883127</v>
      </c>
      <c r="I1124" s="47">
        <v>-35876881635</v>
      </c>
    </row>
    <row r="1125" spans="1:9" x14ac:dyDescent="0.2">
      <c r="A1125" s="39" t="s">
        <v>1103</v>
      </c>
      <c r="B1125" s="39" t="s">
        <v>2668</v>
      </c>
      <c r="C1125" s="39" t="s">
        <v>2669</v>
      </c>
      <c r="D1125" s="226" t="str">
        <f t="shared" si="17"/>
        <v>24040258002</v>
      </c>
      <c r="E1125" s="39" t="s">
        <v>225</v>
      </c>
      <c r="F1125" s="47">
        <v>-32591998508</v>
      </c>
      <c r="G1125" s="47">
        <v>-477052.47</v>
      </c>
      <c r="H1125" s="47">
        <v>-3284883127</v>
      </c>
      <c r="I1125" s="47">
        <v>-35876881635</v>
      </c>
    </row>
    <row r="1126" spans="1:9" x14ac:dyDescent="0.2">
      <c r="A1126" s="39" t="s">
        <v>1103</v>
      </c>
      <c r="B1126" s="39" t="s">
        <v>2670</v>
      </c>
      <c r="C1126" s="39" t="s">
        <v>2671</v>
      </c>
      <c r="D1126" s="226" t="str">
        <f t="shared" si="17"/>
        <v>24040258002</v>
      </c>
      <c r="E1126" s="39" t="s">
        <v>746</v>
      </c>
      <c r="F1126" s="47">
        <v>-118224329</v>
      </c>
      <c r="G1126" s="47">
        <v>0</v>
      </c>
      <c r="H1126" s="47">
        <v>0</v>
      </c>
      <c r="I1126" s="47">
        <v>-118224329</v>
      </c>
    </row>
    <row r="1127" spans="1:9" x14ac:dyDescent="0.2">
      <c r="A1127" s="39" t="s">
        <v>1103</v>
      </c>
      <c r="B1127" s="39" t="s">
        <v>2672</v>
      </c>
      <c r="C1127" s="39" t="s">
        <v>2673</v>
      </c>
      <c r="D1127" s="226" t="str">
        <f t="shared" si="17"/>
        <v>24040258002</v>
      </c>
      <c r="E1127" s="39" t="s">
        <v>747</v>
      </c>
      <c r="F1127" s="47">
        <v>-61788223</v>
      </c>
      <c r="G1127" s="47">
        <v>0</v>
      </c>
      <c r="H1127" s="47">
        <v>0</v>
      </c>
      <c r="I1127" s="47">
        <v>-61788223</v>
      </c>
    </row>
    <row r="1128" spans="1:9" x14ac:dyDescent="0.2">
      <c r="A1128" s="39" t="s">
        <v>1103</v>
      </c>
      <c r="B1128" s="39" t="s">
        <v>2674</v>
      </c>
      <c r="C1128" s="39" t="s">
        <v>2675</v>
      </c>
      <c r="D1128" s="226" t="str">
        <f t="shared" si="17"/>
        <v>24040258002</v>
      </c>
      <c r="E1128" s="39" t="s">
        <v>748</v>
      </c>
      <c r="F1128" s="47">
        <v>-7199504</v>
      </c>
      <c r="G1128" s="47">
        <v>0</v>
      </c>
      <c r="H1128" s="47">
        <v>0</v>
      </c>
      <c r="I1128" s="47">
        <v>-7199504</v>
      </c>
    </row>
    <row r="1129" spans="1:9" x14ac:dyDescent="0.2">
      <c r="A1129" s="39" t="s">
        <v>1150</v>
      </c>
      <c r="B1129" s="39" t="s">
        <v>5606</v>
      </c>
      <c r="C1129" s="39" t="s">
        <v>5607</v>
      </c>
      <c r="D1129" s="226" t="str">
        <f t="shared" si="17"/>
        <v>24040258002</v>
      </c>
      <c r="E1129" s="39" t="s">
        <v>745</v>
      </c>
      <c r="F1129" s="47">
        <v>0</v>
      </c>
      <c r="G1129" s="47">
        <v>-12544</v>
      </c>
      <c r="H1129" s="47">
        <v>-86375350</v>
      </c>
      <c r="I1129" s="47">
        <v>-86375350</v>
      </c>
    </row>
    <row r="1130" spans="1:9" x14ac:dyDescent="0.2">
      <c r="A1130" s="39" t="s">
        <v>1103</v>
      </c>
      <c r="B1130" s="39" t="s">
        <v>5608</v>
      </c>
      <c r="C1130" s="39" t="s">
        <v>5609</v>
      </c>
      <c r="D1130" s="226" t="str">
        <f t="shared" si="17"/>
        <v>24040258002</v>
      </c>
      <c r="E1130" s="39" t="s">
        <v>745</v>
      </c>
      <c r="F1130" s="47">
        <v>-369054249</v>
      </c>
      <c r="G1130" s="47">
        <v>0</v>
      </c>
      <c r="H1130" s="47">
        <v>0</v>
      </c>
      <c r="I1130" s="47">
        <v>-369054249</v>
      </c>
    </row>
    <row r="1131" spans="1:9" x14ac:dyDescent="0.2">
      <c r="A1131" s="39" t="s">
        <v>1150</v>
      </c>
      <c r="B1131" s="39" t="s">
        <v>5610</v>
      </c>
      <c r="C1131" s="39" t="s">
        <v>5611</v>
      </c>
      <c r="D1131" s="226" t="str">
        <f t="shared" si="17"/>
        <v>24040258002</v>
      </c>
      <c r="E1131" s="39" t="s">
        <v>749</v>
      </c>
      <c r="F1131" s="47">
        <v>0</v>
      </c>
      <c r="G1131" s="47">
        <v>-2640</v>
      </c>
      <c r="H1131" s="47">
        <v>-18178485</v>
      </c>
      <c r="I1131" s="47">
        <v>-18178485</v>
      </c>
    </row>
    <row r="1132" spans="1:9" x14ac:dyDescent="0.2">
      <c r="A1132" s="39" t="s">
        <v>1103</v>
      </c>
      <c r="B1132" s="39" t="s">
        <v>2676</v>
      </c>
      <c r="C1132" s="39" t="s">
        <v>2677</v>
      </c>
      <c r="D1132" s="226" t="str">
        <f t="shared" si="17"/>
        <v>24040258002</v>
      </c>
      <c r="E1132" s="39" t="s">
        <v>749</v>
      </c>
      <c r="F1132" s="47">
        <v>-185126822</v>
      </c>
      <c r="G1132" s="47">
        <v>0</v>
      </c>
      <c r="H1132" s="47">
        <v>0</v>
      </c>
      <c r="I1132" s="47">
        <v>-185126822</v>
      </c>
    </row>
    <row r="1133" spans="1:9" x14ac:dyDescent="0.2">
      <c r="A1133" s="39" t="s">
        <v>1150</v>
      </c>
      <c r="B1133" s="39" t="s">
        <v>2678</v>
      </c>
      <c r="C1133" s="39" t="s">
        <v>2679</v>
      </c>
      <c r="D1133" s="226" t="str">
        <f t="shared" si="17"/>
        <v>24040258002</v>
      </c>
      <c r="E1133" s="39" t="s">
        <v>750</v>
      </c>
      <c r="F1133" s="47">
        <v>0</v>
      </c>
      <c r="G1133" s="47">
        <v>-417406.34</v>
      </c>
      <c r="H1133" s="47">
        <v>-2874172402</v>
      </c>
      <c r="I1133" s="47">
        <v>-2874172402</v>
      </c>
    </row>
    <row r="1134" spans="1:9" x14ac:dyDescent="0.2">
      <c r="A1134" s="39" t="s">
        <v>1103</v>
      </c>
      <c r="B1134" s="39" t="s">
        <v>2680</v>
      </c>
      <c r="C1134" s="39" t="s">
        <v>2681</v>
      </c>
      <c r="D1134" s="226" t="str">
        <f t="shared" si="17"/>
        <v>24040258002</v>
      </c>
      <c r="E1134" s="39" t="s">
        <v>750</v>
      </c>
      <c r="F1134" s="47">
        <v>-2901986831</v>
      </c>
      <c r="G1134" s="47">
        <v>0</v>
      </c>
      <c r="H1134" s="47">
        <v>0</v>
      </c>
      <c r="I1134" s="47">
        <v>-2901986831</v>
      </c>
    </row>
    <row r="1135" spans="1:9" x14ac:dyDescent="0.2">
      <c r="A1135" s="39" t="s">
        <v>1103</v>
      </c>
      <c r="B1135" s="39" t="s">
        <v>2682</v>
      </c>
      <c r="C1135" s="39" t="s">
        <v>2683</v>
      </c>
      <c r="D1135" s="226" t="str">
        <f t="shared" si="17"/>
        <v>24040258002</v>
      </c>
      <c r="E1135" s="39" t="s">
        <v>751</v>
      </c>
      <c r="F1135" s="47">
        <v>-105090000</v>
      </c>
      <c r="G1135" s="47">
        <v>0</v>
      </c>
      <c r="H1135" s="47">
        <v>0</v>
      </c>
      <c r="I1135" s="47">
        <v>-105090000</v>
      </c>
    </row>
    <row r="1136" spans="1:9" x14ac:dyDescent="0.2">
      <c r="A1136" s="39" t="s">
        <v>1103</v>
      </c>
      <c r="B1136" s="39" t="s">
        <v>4389</v>
      </c>
      <c r="C1136" s="39" t="s">
        <v>4390</v>
      </c>
      <c r="D1136" s="226" t="str">
        <f t="shared" si="17"/>
        <v>24040258002</v>
      </c>
      <c r="E1136" s="39" t="s">
        <v>4391</v>
      </c>
      <c r="F1136" s="47">
        <v>-19658691022</v>
      </c>
      <c r="G1136" s="47">
        <v>0</v>
      </c>
      <c r="H1136" s="47">
        <v>0</v>
      </c>
      <c r="I1136" s="47">
        <v>-19658691022</v>
      </c>
    </row>
    <row r="1137" spans="1:9" x14ac:dyDescent="0.2">
      <c r="A1137" s="39" t="s">
        <v>1150</v>
      </c>
      <c r="B1137" s="39" t="s">
        <v>5612</v>
      </c>
      <c r="C1137" s="39" t="s">
        <v>5613</v>
      </c>
      <c r="D1137" s="226" t="str">
        <f t="shared" si="17"/>
        <v>24040258002</v>
      </c>
      <c r="E1137" s="39" t="s">
        <v>78</v>
      </c>
      <c r="F1137" s="47">
        <v>0</v>
      </c>
      <c r="G1137" s="47">
        <v>-44462.13</v>
      </c>
      <c r="H1137" s="47">
        <v>-306156890</v>
      </c>
      <c r="I1137" s="47">
        <v>-306156890</v>
      </c>
    </row>
    <row r="1138" spans="1:9" x14ac:dyDescent="0.2">
      <c r="A1138" s="39" t="s">
        <v>1103</v>
      </c>
      <c r="B1138" s="39" t="s">
        <v>5614</v>
      </c>
      <c r="C1138" s="39" t="s">
        <v>5615</v>
      </c>
      <c r="D1138" s="226" t="str">
        <f t="shared" si="17"/>
        <v>24040258002</v>
      </c>
      <c r="E1138" s="39" t="s">
        <v>78</v>
      </c>
      <c r="F1138" s="47">
        <v>-5965646943</v>
      </c>
      <c r="G1138" s="47">
        <v>0</v>
      </c>
      <c r="H1138" s="47">
        <v>0</v>
      </c>
      <c r="I1138" s="47">
        <v>-5965646943</v>
      </c>
    </row>
    <row r="1139" spans="1:9" x14ac:dyDescent="0.2">
      <c r="A1139" s="39" t="s">
        <v>1103</v>
      </c>
      <c r="B1139" s="39" t="s">
        <v>2684</v>
      </c>
      <c r="C1139" s="39" t="s">
        <v>2685</v>
      </c>
      <c r="D1139" s="226" t="str">
        <f t="shared" si="17"/>
        <v>24040258002</v>
      </c>
      <c r="E1139" s="39" t="s">
        <v>752</v>
      </c>
      <c r="F1139" s="47">
        <v>-315448385</v>
      </c>
      <c r="G1139" s="47">
        <v>0</v>
      </c>
      <c r="H1139" s="47">
        <v>0</v>
      </c>
      <c r="I1139" s="47">
        <v>-315448385</v>
      </c>
    </row>
    <row r="1140" spans="1:9" x14ac:dyDescent="0.2">
      <c r="A1140" s="39" t="s">
        <v>1103</v>
      </c>
      <c r="B1140" s="39" t="s">
        <v>5616</v>
      </c>
      <c r="C1140" s="39" t="s">
        <v>5617</v>
      </c>
      <c r="D1140" s="226" t="str">
        <f t="shared" si="17"/>
        <v>24040258002</v>
      </c>
      <c r="E1140" s="39" t="s">
        <v>6089</v>
      </c>
      <c r="F1140" s="47">
        <v>-2752907200</v>
      </c>
      <c r="G1140" s="47">
        <v>0</v>
      </c>
      <c r="H1140" s="47">
        <v>0</v>
      </c>
      <c r="I1140" s="47">
        <v>-2752907200</v>
      </c>
    </row>
    <row r="1141" spans="1:9" x14ac:dyDescent="0.2">
      <c r="A1141" s="39" t="s">
        <v>1103</v>
      </c>
      <c r="B1141" s="39" t="s">
        <v>2686</v>
      </c>
      <c r="C1141" s="39" t="s">
        <v>2687</v>
      </c>
      <c r="D1141" s="226" t="str">
        <f t="shared" si="17"/>
        <v>24040258002</v>
      </c>
      <c r="E1141" s="39" t="s">
        <v>753</v>
      </c>
      <c r="F1141" s="47">
        <v>-150835000</v>
      </c>
      <c r="G1141" s="47">
        <v>0</v>
      </c>
      <c r="H1141" s="47">
        <v>0</v>
      </c>
      <c r="I1141" s="47">
        <v>-150835000</v>
      </c>
    </row>
    <row r="1142" spans="1:9" x14ac:dyDescent="0.2">
      <c r="A1142" s="39" t="s">
        <v>1103</v>
      </c>
      <c r="B1142" s="39" t="s">
        <v>2688</v>
      </c>
      <c r="C1142" s="39" t="s">
        <v>2689</v>
      </c>
      <c r="D1142" s="226" t="str">
        <f t="shared" si="17"/>
        <v>24040260000</v>
      </c>
      <c r="E1142" s="39" t="s">
        <v>42</v>
      </c>
      <c r="F1142" s="47">
        <v>-193256720936</v>
      </c>
      <c r="G1142" s="47">
        <v>-63505.72</v>
      </c>
      <c r="H1142" s="47">
        <v>-437287053</v>
      </c>
      <c r="I1142" s="47">
        <v>-193694007989</v>
      </c>
    </row>
    <row r="1143" spans="1:9" x14ac:dyDescent="0.2">
      <c r="A1143" s="39" t="s">
        <v>1103</v>
      </c>
      <c r="B1143" s="39" t="s">
        <v>2690</v>
      </c>
      <c r="C1143" s="39" t="s">
        <v>2691</v>
      </c>
      <c r="D1143" s="226" t="str">
        <f t="shared" si="17"/>
        <v>24040260002</v>
      </c>
      <c r="E1143" s="39" t="s">
        <v>225</v>
      </c>
      <c r="F1143" s="47">
        <v>-193242621987</v>
      </c>
      <c r="G1143" s="47">
        <v>-63505.72</v>
      </c>
      <c r="H1143" s="47">
        <v>-437287053</v>
      </c>
      <c r="I1143" s="47">
        <v>-193679909040</v>
      </c>
    </row>
    <row r="1144" spans="1:9" x14ac:dyDescent="0.2">
      <c r="A1144" s="39" t="s">
        <v>1150</v>
      </c>
      <c r="B1144" s="39" t="s">
        <v>2692</v>
      </c>
      <c r="C1144" s="39" t="s">
        <v>2693</v>
      </c>
      <c r="D1144" s="226" t="str">
        <f t="shared" si="17"/>
        <v>24040260002</v>
      </c>
      <c r="E1144" s="39" t="s">
        <v>754</v>
      </c>
      <c r="F1144" s="47">
        <v>0</v>
      </c>
      <c r="G1144" s="47">
        <v>-8085.27</v>
      </c>
      <c r="H1144" s="47">
        <v>-55673471</v>
      </c>
      <c r="I1144" s="47">
        <v>-55673471</v>
      </c>
    </row>
    <row r="1145" spans="1:9" x14ac:dyDescent="0.2">
      <c r="A1145" s="39" t="s">
        <v>1103</v>
      </c>
      <c r="B1145" s="39" t="s">
        <v>2694</v>
      </c>
      <c r="C1145" s="39" t="s">
        <v>2695</v>
      </c>
      <c r="D1145" s="226" t="str">
        <f t="shared" si="17"/>
        <v>24040260002</v>
      </c>
      <c r="E1145" s="39" t="s">
        <v>755</v>
      </c>
      <c r="F1145" s="47">
        <v>-575971068</v>
      </c>
      <c r="G1145" s="47">
        <v>0</v>
      </c>
      <c r="H1145" s="47">
        <v>0</v>
      </c>
      <c r="I1145" s="47">
        <v>-575971068</v>
      </c>
    </row>
    <row r="1146" spans="1:9" x14ac:dyDescent="0.2">
      <c r="A1146" s="39" t="s">
        <v>1103</v>
      </c>
      <c r="B1146" s="39" t="s">
        <v>5618</v>
      </c>
      <c r="C1146" s="39" t="s">
        <v>5619</v>
      </c>
      <c r="D1146" s="226" t="str">
        <f t="shared" si="17"/>
        <v>24040260002</v>
      </c>
      <c r="E1146" s="39" t="s">
        <v>756</v>
      </c>
      <c r="F1146" s="47">
        <v>-76590986</v>
      </c>
      <c r="G1146" s="47">
        <v>0</v>
      </c>
      <c r="H1146" s="47">
        <v>0</v>
      </c>
      <c r="I1146" s="47">
        <v>-76590986</v>
      </c>
    </row>
    <row r="1147" spans="1:9" x14ac:dyDescent="0.2">
      <c r="A1147" s="39" t="s">
        <v>1150</v>
      </c>
      <c r="B1147" s="39" t="s">
        <v>5620</v>
      </c>
      <c r="C1147" s="39" t="s">
        <v>5621</v>
      </c>
      <c r="D1147" s="226" t="str">
        <f t="shared" si="17"/>
        <v>24040260002</v>
      </c>
      <c r="E1147" s="39" t="s">
        <v>6090</v>
      </c>
      <c r="F1147" s="47">
        <v>0</v>
      </c>
      <c r="G1147" s="47">
        <v>-14.97</v>
      </c>
      <c r="H1147" s="47">
        <v>-103079</v>
      </c>
      <c r="I1147" s="47">
        <v>-103079</v>
      </c>
    </row>
    <row r="1148" spans="1:9" x14ac:dyDescent="0.2">
      <c r="A1148" s="39" t="s">
        <v>1103</v>
      </c>
      <c r="B1148" s="39" t="s">
        <v>5622</v>
      </c>
      <c r="C1148" s="39" t="s">
        <v>5623</v>
      </c>
      <c r="D1148" s="226" t="str">
        <f t="shared" si="17"/>
        <v>24040260002</v>
      </c>
      <c r="E1148" s="39" t="s">
        <v>6090</v>
      </c>
      <c r="F1148" s="47">
        <v>-3721124913</v>
      </c>
      <c r="G1148" s="47">
        <v>0</v>
      </c>
      <c r="H1148" s="47">
        <v>0</v>
      </c>
      <c r="I1148" s="47">
        <v>-3721124913</v>
      </c>
    </row>
    <row r="1149" spans="1:9" x14ac:dyDescent="0.2">
      <c r="A1149" s="39" t="s">
        <v>1150</v>
      </c>
      <c r="B1149" s="39" t="s">
        <v>2696</v>
      </c>
      <c r="C1149" s="39" t="s">
        <v>2697</v>
      </c>
      <c r="D1149" s="226" t="str">
        <f t="shared" si="17"/>
        <v>24040260002</v>
      </c>
      <c r="E1149" s="39" t="s">
        <v>757</v>
      </c>
      <c r="F1149" s="47">
        <v>0</v>
      </c>
      <c r="G1149" s="47">
        <v>-0.73</v>
      </c>
      <c r="H1149" s="47">
        <v>-5027</v>
      </c>
      <c r="I1149" s="47">
        <v>-5027</v>
      </c>
    </row>
    <row r="1150" spans="1:9" x14ac:dyDescent="0.2">
      <c r="A1150" s="39" t="s">
        <v>1103</v>
      </c>
      <c r="B1150" s="39" t="s">
        <v>2698</v>
      </c>
      <c r="C1150" s="39" t="s">
        <v>2699</v>
      </c>
      <c r="D1150" s="226" t="str">
        <f t="shared" si="17"/>
        <v>24040260002</v>
      </c>
      <c r="E1150" s="39" t="s">
        <v>757</v>
      </c>
      <c r="F1150" s="47">
        <v>-36143570</v>
      </c>
      <c r="G1150" s="47">
        <v>0</v>
      </c>
      <c r="H1150" s="47">
        <v>0</v>
      </c>
      <c r="I1150" s="47">
        <v>-36143570</v>
      </c>
    </row>
    <row r="1151" spans="1:9" x14ac:dyDescent="0.2">
      <c r="A1151" s="39" t="s">
        <v>1150</v>
      </c>
      <c r="B1151" s="39" t="s">
        <v>5624</v>
      </c>
      <c r="C1151" s="39" t="s">
        <v>5625</v>
      </c>
      <c r="D1151" s="226" t="str">
        <f t="shared" si="17"/>
        <v>24040260002</v>
      </c>
      <c r="E1151" s="39" t="s">
        <v>758</v>
      </c>
      <c r="F1151" s="47">
        <v>0</v>
      </c>
      <c r="G1151" s="47">
        <v>-1078.75</v>
      </c>
      <c r="H1151" s="47">
        <v>-7428047</v>
      </c>
      <c r="I1151" s="47">
        <v>-7428047</v>
      </c>
    </row>
    <row r="1152" spans="1:9" x14ac:dyDescent="0.2">
      <c r="A1152" s="39" t="s">
        <v>1103</v>
      </c>
      <c r="B1152" s="39" t="s">
        <v>2700</v>
      </c>
      <c r="C1152" s="39" t="s">
        <v>2701</v>
      </c>
      <c r="D1152" s="226" t="str">
        <f t="shared" si="17"/>
        <v>24040260002</v>
      </c>
      <c r="E1152" s="39" t="s">
        <v>758</v>
      </c>
      <c r="F1152" s="47">
        <v>-29330752</v>
      </c>
      <c r="G1152" s="47">
        <v>0</v>
      </c>
      <c r="H1152" s="47">
        <v>0</v>
      </c>
      <c r="I1152" s="47">
        <v>-29330752</v>
      </c>
    </row>
    <row r="1153" spans="1:9" x14ac:dyDescent="0.2">
      <c r="A1153" s="39" t="s">
        <v>1103</v>
      </c>
      <c r="B1153" s="39" t="s">
        <v>5626</v>
      </c>
      <c r="C1153" s="39" t="s">
        <v>5627</v>
      </c>
      <c r="D1153" s="226" t="str">
        <f t="shared" si="17"/>
        <v>24040260002</v>
      </c>
      <c r="E1153" s="39" t="s">
        <v>6091</v>
      </c>
      <c r="F1153" s="47">
        <v>-13918113046</v>
      </c>
      <c r="G1153" s="47">
        <v>0</v>
      </c>
      <c r="H1153" s="47">
        <v>0</v>
      </c>
      <c r="I1153" s="47">
        <v>-13918113046</v>
      </c>
    </row>
    <row r="1154" spans="1:9" x14ac:dyDescent="0.2">
      <c r="A1154" s="39" t="s">
        <v>1103</v>
      </c>
      <c r="B1154" s="39" t="s">
        <v>5628</v>
      </c>
      <c r="C1154" s="39" t="s">
        <v>5629</v>
      </c>
      <c r="D1154" s="226" t="str">
        <f t="shared" si="17"/>
        <v>24040260002</v>
      </c>
      <c r="E1154" s="39" t="s">
        <v>6092</v>
      </c>
      <c r="F1154" s="47">
        <v>-2848746</v>
      </c>
      <c r="G1154" s="47">
        <v>0</v>
      </c>
      <c r="H1154" s="47">
        <v>0</v>
      </c>
      <c r="I1154" s="47">
        <v>-2848746</v>
      </c>
    </row>
    <row r="1155" spans="1:9" x14ac:dyDescent="0.2">
      <c r="A1155" s="39" t="s">
        <v>1150</v>
      </c>
      <c r="B1155" s="39" t="s">
        <v>5630</v>
      </c>
      <c r="C1155" s="39" t="s">
        <v>5631</v>
      </c>
      <c r="D1155" s="226" t="str">
        <f t="shared" ref="D1155:D1218" si="18">CONCATENATE(MID(C1155,1,2),"0",MID(C1155,4,5),"0",MID(C1155,9,2))</f>
        <v>24040260002</v>
      </c>
      <c r="E1155" s="39" t="s">
        <v>6093</v>
      </c>
      <c r="F1155" s="47">
        <v>0</v>
      </c>
      <c r="G1155" s="47">
        <v>-6345.28</v>
      </c>
      <c r="H1155" s="47">
        <v>-43692266</v>
      </c>
      <c r="I1155" s="47">
        <v>-43692266</v>
      </c>
    </row>
    <row r="1156" spans="1:9" x14ac:dyDescent="0.2">
      <c r="A1156" s="39" t="s">
        <v>1103</v>
      </c>
      <c r="B1156" s="39" t="s">
        <v>5632</v>
      </c>
      <c r="C1156" s="39" t="s">
        <v>5633</v>
      </c>
      <c r="D1156" s="226" t="str">
        <f t="shared" si="18"/>
        <v>24040260002</v>
      </c>
      <c r="E1156" s="39" t="s">
        <v>6093</v>
      </c>
      <c r="F1156" s="47">
        <v>-27487738</v>
      </c>
      <c r="G1156" s="47">
        <v>0</v>
      </c>
      <c r="H1156" s="47">
        <v>0</v>
      </c>
      <c r="I1156" s="47">
        <v>-27487738</v>
      </c>
    </row>
    <row r="1157" spans="1:9" x14ac:dyDescent="0.2">
      <c r="A1157" s="39" t="s">
        <v>1103</v>
      </c>
      <c r="B1157" s="39" t="s">
        <v>5634</v>
      </c>
      <c r="C1157" s="39" t="s">
        <v>5635</v>
      </c>
      <c r="D1157" s="226" t="str">
        <f t="shared" si="18"/>
        <v>24040260002</v>
      </c>
      <c r="E1157" s="39" t="s">
        <v>6094</v>
      </c>
      <c r="F1157" s="47">
        <v>-1860000</v>
      </c>
      <c r="G1157" s="47">
        <v>0</v>
      </c>
      <c r="H1157" s="47">
        <v>0</v>
      </c>
      <c r="I1157" s="47">
        <v>-1860000</v>
      </c>
    </row>
    <row r="1158" spans="1:9" x14ac:dyDescent="0.2">
      <c r="A1158" s="39" t="s">
        <v>1103</v>
      </c>
      <c r="B1158" s="39" t="s">
        <v>4395</v>
      </c>
      <c r="C1158" s="39" t="s">
        <v>4396</v>
      </c>
      <c r="D1158" s="226" t="str">
        <f t="shared" si="18"/>
        <v>24040260002</v>
      </c>
      <c r="E1158" s="39" t="s">
        <v>6095</v>
      </c>
      <c r="F1158" s="47">
        <v>-1965860291</v>
      </c>
      <c r="G1158" s="47">
        <v>0</v>
      </c>
      <c r="H1158" s="47">
        <v>0</v>
      </c>
      <c r="I1158" s="47">
        <v>-1965860291</v>
      </c>
    </row>
    <row r="1159" spans="1:9" x14ac:dyDescent="0.2">
      <c r="A1159" s="39" t="s">
        <v>1150</v>
      </c>
      <c r="B1159" s="39" t="s">
        <v>5636</v>
      </c>
      <c r="C1159" s="39" t="s">
        <v>5637</v>
      </c>
      <c r="D1159" s="226" t="str">
        <f t="shared" si="18"/>
        <v>24040260002</v>
      </c>
      <c r="E1159" s="39" t="s">
        <v>6096</v>
      </c>
      <c r="F1159" s="47">
        <v>0</v>
      </c>
      <c r="G1159" s="47">
        <v>-5324.22</v>
      </c>
      <c r="H1159" s="47">
        <v>-36661461</v>
      </c>
      <c r="I1159" s="47">
        <v>-36661461</v>
      </c>
    </row>
    <row r="1160" spans="1:9" x14ac:dyDescent="0.2">
      <c r="A1160" s="39" t="s">
        <v>1103</v>
      </c>
      <c r="B1160" s="39" t="s">
        <v>5638</v>
      </c>
      <c r="C1160" s="39" t="s">
        <v>5639</v>
      </c>
      <c r="D1160" s="226" t="str">
        <f t="shared" si="18"/>
        <v>24040260002</v>
      </c>
      <c r="E1160" s="39" t="s">
        <v>6096</v>
      </c>
      <c r="F1160" s="47">
        <v>447644</v>
      </c>
      <c r="G1160" s="47">
        <v>0</v>
      </c>
      <c r="H1160" s="47">
        <v>0</v>
      </c>
      <c r="I1160" s="47">
        <v>447644</v>
      </c>
    </row>
    <row r="1161" spans="1:9" x14ac:dyDescent="0.2">
      <c r="A1161" s="39" t="s">
        <v>1103</v>
      </c>
      <c r="B1161" s="39" t="s">
        <v>5640</v>
      </c>
      <c r="C1161" s="39" t="s">
        <v>5641</v>
      </c>
      <c r="D1161" s="226" t="str">
        <f t="shared" si="18"/>
        <v>24040260002</v>
      </c>
      <c r="E1161" s="39" t="s">
        <v>6097</v>
      </c>
      <c r="F1161" s="47">
        <v>-1386979654</v>
      </c>
      <c r="G1161" s="47">
        <v>0</v>
      </c>
      <c r="H1161" s="47">
        <v>0</v>
      </c>
      <c r="I1161" s="47">
        <v>-1386979654</v>
      </c>
    </row>
    <row r="1162" spans="1:9" x14ac:dyDescent="0.2">
      <c r="A1162" s="39" t="s">
        <v>1150</v>
      </c>
      <c r="B1162" s="39" t="s">
        <v>5642</v>
      </c>
      <c r="C1162" s="39" t="s">
        <v>5643</v>
      </c>
      <c r="D1162" s="226" t="str">
        <f t="shared" si="18"/>
        <v>24040260002</v>
      </c>
      <c r="E1162" s="39" t="s">
        <v>4400</v>
      </c>
      <c r="F1162" s="47">
        <v>0</v>
      </c>
      <c r="G1162" s="47">
        <v>-37921.93</v>
      </c>
      <c r="H1162" s="47">
        <v>-261122446</v>
      </c>
      <c r="I1162" s="47">
        <v>-261122446</v>
      </c>
    </row>
    <row r="1163" spans="1:9" x14ac:dyDescent="0.2">
      <c r="A1163" s="39" t="s">
        <v>1103</v>
      </c>
      <c r="B1163" s="39" t="s">
        <v>5644</v>
      </c>
      <c r="C1163" s="39" t="s">
        <v>5645</v>
      </c>
      <c r="D1163" s="226" t="str">
        <f t="shared" si="18"/>
        <v>24040260002</v>
      </c>
      <c r="E1163" s="39" t="s">
        <v>6098</v>
      </c>
      <c r="F1163" s="47">
        <v>5000001</v>
      </c>
      <c r="G1163" s="47">
        <v>0</v>
      </c>
      <c r="H1163" s="47">
        <v>0</v>
      </c>
      <c r="I1163" s="47">
        <v>5000001</v>
      </c>
    </row>
    <row r="1164" spans="1:9" x14ac:dyDescent="0.2">
      <c r="A1164" s="39" t="s">
        <v>1150</v>
      </c>
      <c r="B1164" s="39" t="s">
        <v>5646</v>
      </c>
      <c r="C1164" s="39" t="s">
        <v>5647</v>
      </c>
      <c r="D1164" s="226" t="str">
        <f t="shared" si="18"/>
        <v>24040260002</v>
      </c>
      <c r="E1164" s="39" t="s">
        <v>6099</v>
      </c>
      <c r="F1164" s="47">
        <v>0</v>
      </c>
      <c r="G1164" s="47">
        <v>28.6</v>
      </c>
      <c r="H1164" s="47">
        <v>196933</v>
      </c>
      <c r="I1164" s="47">
        <v>196933</v>
      </c>
    </row>
    <row r="1165" spans="1:9" x14ac:dyDescent="0.2">
      <c r="A1165" s="39" t="s">
        <v>1103</v>
      </c>
      <c r="B1165" s="39" t="s">
        <v>5648</v>
      </c>
      <c r="C1165" s="39" t="s">
        <v>5649</v>
      </c>
      <c r="D1165" s="226" t="str">
        <f t="shared" si="18"/>
        <v>24040260002</v>
      </c>
      <c r="E1165" s="39" t="s">
        <v>6099</v>
      </c>
      <c r="F1165" s="47">
        <v>-2163061460</v>
      </c>
      <c r="G1165" s="47">
        <v>0</v>
      </c>
      <c r="H1165" s="47">
        <v>0</v>
      </c>
      <c r="I1165" s="47">
        <v>-2163061460</v>
      </c>
    </row>
    <row r="1166" spans="1:9" x14ac:dyDescent="0.2">
      <c r="A1166" s="39" t="s">
        <v>1150</v>
      </c>
      <c r="B1166" s="39" t="s">
        <v>5650</v>
      </c>
      <c r="C1166" s="39" t="s">
        <v>5651</v>
      </c>
      <c r="D1166" s="226" t="str">
        <f t="shared" si="18"/>
        <v>24040260002</v>
      </c>
      <c r="E1166" s="39" t="s">
        <v>6100</v>
      </c>
      <c r="F1166" s="47">
        <v>0</v>
      </c>
      <c r="G1166" s="47">
        <v>-4763.17</v>
      </c>
      <c r="H1166" s="47">
        <v>-32798189</v>
      </c>
      <c r="I1166" s="47">
        <v>-32798189</v>
      </c>
    </row>
    <row r="1167" spans="1:9" x14ac:dyDescent="0.2">
      <c r="A1167" s="39" t="s">
        <v>1103</v>
      </c>
      <c r="B1167" s="39" t="s">
        <v>5652</v>
      </c>
      <c r="C1167" s="39" t="s">
        <v>5653</v>
      </c>
      <c r="D1167" s="226" t="str">
        <f t="shared" si="18"/>
        <v>24040260002</v>
      </c>
      <c r="E1167" s="39" t="s">
        <v>6100</v>
      </c>
      <c r="F1167" s="47">
        <v>-22939604</v>
      </c>
      <c r="G1167" s="47">
        <v>0</v>
      </c>
      <c r="H1167" s="47">
        <v>0</v>
      </c>
      <c r="I1167" s="47">
        <v>-22939604</v>
      </c>
    </row>
    <row r="1168" spans="1:9" x14ac:dyDescent="0.2">
      <c r="A1168" s="39" t="s">
        <v>1103</v>
      </c>
      <c r="B1168" s="39" t="s">
        <v>5654</v>
      </c>
      <c r="C1168" s="39" t="s">
        <v>5655</v>
      </c>
      <c r="D1168" s="226" t="str">
        <f t="shared" si="18"/>
        <v>24040260002</v>
      </c>
      <c r="E1168" s="39" t="s">
        <v>6101</v>
      </c>
      <c r="F1168" s="47">
        <v>-193025</v>
      </c>
      <c r="G1168" s="47">
        <v>0</v>
      </c>
      <c r="H1168" s="47">
        <v>0</v>
      </c>
      <c r="I1168" s="47">
        <v>-193025</v>
      </c>
    </row>
    <row r="1169" spans="1:9" x14ac:dyDescent="0.2">
      <c r="A1169" s="39" t="s">
        <v>1103</v>
      </c>
      <c r="B1169" s="39" t="s">
        <v>5656</v>
      </c>
      <c r="C1169" s="39" t="s">
        <v>5657</v>
      </c>
      <c r="D1169" s="226" t="str">
        <f t="shared" si="18"/>
        <v>24040260002</v>
      </c>
      <c r="E1169" s="39" t="s">
        <v>6102</v>
      </c>
      <c r="F1169" s="47">
        <v>1093777610</v>
      </c>
      <c r="G1169" s="47">
        <v>0</v>
      </c>
      <c r="H1169" s="47">
        <v>0</v>
      </c>
      <c r="I1169" s="47">
        <v>1093777610</v>
      </c>
    </row>
    <row r="1170" spans="1:9" x14ac:dyDescent="0.2">
      <c r="A1170" s="39" t="s">
        <v>1103</v>
      </c>
      <c r="B1170" s="39" t="s">
        <v>2702</v>
      </c>
      <c r="C1170" s="39" t="s">
        <v>2703</v>
      </c>
      <c r="D1170" s="226" t="str">
        <f t="shared" si="18"/>
        <v>24040260002</v>
      </c>
      <c r="E1170" s="39" t="s">
        <v>759</v>
      </c>
      <c r="F1170" s="47">
        <v>-77146939</v>
      </c>
      <c r="G1170" s="47">
        <v>0</v>
      </c>
      <c r="H1170" s="47">
        <v>0</v>
      </c>
      <c r="I1170" s="47">
        <v>-77146939</v>
      </c>
    </row>
    <row r="1171" spans="1:9" x14ac:dyDescent="0.2">
      <c r="A1171" s="39" t="s">
        <v>1103</v>
      </c>
      <c r="B1171" s="39" t="s">
        <v>5658</v>
      </c>
      <c r="C1171" s="39" t="s">
        <v>5659</v>
      </c>
      <c r="D1171" s="226" t="str">
        <f t="shared" si="18"/>
        <v>24040260002</v>
      </c>
      <c r="E1171" s="39" t="s">
        <v>6103</v>
      </c>
      <c r="F1171" s="47">
        <v>-10995904</v>
      </c>
      <c r="G1171" s="47">
        <v>0</v>
      </c>
      <c r="H1171" s="47">
        <v>0</v>
      </c>
      <c r="I1171" s="47">
        <v>-10995904</v>
      </c>
    </row>
    <row r="1172" spans="1:9" x14ac:dyDescent="0.2">
      <c r="A1172" s="39" t="s">
        <v>1103</v>
      </c>
      <c r="B1172" s="39" t="s">
        <v>5660</v>
      </c>
      <c r="C1172" s="39" t="s">
        <v>5661</v>
      </c>
      <c r="D1172" s="226" t="str">
        <f t="shared" si="18"/>
        <v>24040260002</v>
      </c>
      <c r="E1172" s="39" t="s">
        <v>6104</v>
      </c>
      <c r="F1172" s="47">
        <v>-170325199546</v>
      </c>
      <c r="G1172" s="47">
        <v>0</v>
      </c>
      <c r="H1172" s="47">
        <v>0</v>
      </c>
      <c r="I1172" s="47">
        <v>-170325199546</v>
      </c>
    </row>
    <row r="1173" spans="1:9" x14ac:dyDescent="0.2">
      <c r="A1173" s="39" t="s">
        <v>1103</v>
      </c>
      <c r="B1173" s="39" t="s">
        <v>5662</v>
      </c>
      <c r="C1173" s="39" t="s">
        <v>5663</v>
      </c>
      <c r="D1173" s="226" t="str">
        <f t="shared" si="18"/>
        <v>24040260006</v>
      </c>
      <c r="E1173" s="39" t="s">
        <v>6105</v>
      </c>
      <c r="F1173" s="47">
        <v>-14098949</v>
      </c>
      <c r="G1173" s="47">
        <v>0</v>
      </c>
      <c r="H1173" s="47">
        <v>0</v>
      </c>
      <c r="I1173" s="47">
        <v>-14098949</v>
      </c>
    </row>
    <row r="1174" spans="1:9" x14ac:dyDescent="0.2">
      <c r="A1174" s="39" t="s">
        <v>1103</v>
      </c>
      <c r="B1174" s="39" t="s">
        <v>5664</v>
      </c>
      <c r="C1174" s="39" t="s">
        <v>5665</v>
      </c>
      <c r="D1174" s="226" t="str">
        <f t="shared" si="18"/>
        <v>24040260006</v>
      </c>
      <c r="E1174" s="39" t="s">
        <v>6105</v>
      </c>
      <c r="F1174" s="47">
        <v>-14098949</v>
      </c>
      <c r="G1174" s="47">
        <v>0</v>
      </c>
      <c r="H1174" s="47">
        <v>0</v>
      </c>
      <c r="I1174" s="47">
        <v>-14098949</v>
      </c>
    </row>
    <row r="1175" spans="1:9" x14ac:dyDescent="0.2">
      <c r="A1175" s="39" t="s">
        <v>1103</v>
      </c>
      <c r="B1175" s="39" t="s">
        <v>5666</v>
      </c>
      <c r="C1175" s="39" t="s">
        <v>5667</v>
      </c>
      <c r="D1175" s="226" t="str">
        <f t="shared" si="18"/>
        <v>24040280000</v>
      </c>
      <c r="E1175" s="39" t="s">
        <v>12</v>
      </c>
      <c r="F1175" s="47">
        <v>-678037891</v>
      </c>
      <c r="G1175" s="47">
        <v>0</v>
      </c>
      <c r="H1175" s="47">
        <v>0</v>
      </c>
      <c r="I1175" s="47">
        <v>-678037891</v>
      </c>
    </row>
    <row r="1176" spans="1:9" x14ac:dyDescent="0.2">
      <c r="A1176" s="39" t="s">
        <v>1103</v>
      </c>
      <c r="B1176" s="39" t="s">
        <v>5668</v>
      </c>
      <c r="C1176" s="39" t="s">
        <v>5669</v>
      </c>
      <c r="D1176" s="226" t="str">
        <f t="shared" si="18"/>
        <v>24040280002</v>
      </c>
      <c r="E1176" s="39" t="s">
        <v>6106</v>
      </c>
      <c r="F1176" s="47">
        <v>-678037891</v>
      </c>
      <c r="G1176" s="47">
        <v>0</v>
      </c>
      <c r="H1176" s="47">
        <v>0</v>
      </c>
      <c r="I1176" s="47">
        <v>-678037891</v>
      </c>
    </row>
    <row r="1177" spans="1:9" x14ac:dyDescent="0.2">
      <c r="A1177" s="39" t="s">
        <v>1103</v>
      </c>
      <c r="B1177" s="39" t="s">
        <v>5670</v>
      </c>
      <c r="C1177" s="39" t="s">
        <v>5671</v>
      </c>
      <c r="D1177" s="226" t="str">
        <f t="shared" si="18"/>
        <v>24040280002</v>
      </c>
      <c r="E1177" s="39" t="s">
        <v>6106</v>
      </c>
      <c r="F1177" s="47">
        <v>-678037891</v>
      </c>
      <c r="G1177" s="47">
        <v>0</v>
      </c>
      <c r="H1177" s="47">
        <v>0</v>
      </c>
      <c r="I1177" s="47">
        <v>-678037891</v>
      </c>
    </row>
    <row r="1178" spans="1:9" x14ac:dyDescent="0.2">
      <c r="A1178" s="39" t="s">
        <v>1103</v>
      </c>
      <c r="B1178" s="39" t="s">
        <v>5672</v>
      </c>
      <c r="C1178" s="39" t="s">
        <v>5673</v>
      </c>
      <c r="D1178" s="226" t="str">
        <f t="shared" si="18"/>
        <v>25000000000</v>
      </c>
      <c r="E1178" s="39" t="s">
        <v>57</v>
      </c>
      <c r="F1178" s="47">
        <v>-2107480247</v>
      </c>
      <c r="G1178" s="47">
        <v>-165329.72</v>
      </c>
      <c r="H1178" s="47">
        <v>-1138425736</v>
      </c>
      <c r="I1178" s="47">
        <v>-3245905983</v>
      </c>
    </row>
    <row r="1179" spans="1:9" x14ac:dyDescent="0.2">
      <c r="A1179" s="39" t="s">
        <v>1103</v>
      </c>
      <c r="B1179" s="39" t="s">
        <v>5674</v>
      </c>
      <c r="C1179" s="39" t="s">
        <v>5675</v>
      </c>
      <c r="D1179" s="226" t="str">
        <f t="shared" si="18"/>
        <v>25010000000</v>
      </c>
      <c r="E1179" s="39" t="s">
        <v>760</v>
      </c>
      <c r="F1179" s="47">
        <v>-2107480247</v>
      </c>
      <c r="G1179" s="47">
        <v>-165329.72</v>
      </c>
      <c r="H1179" s="47">
        <v>-1138425736</v>
      </c>
      <c r="I1179" s="47">
        <v>-3245905983</v>
      </c>
    </row>
    <row r="1180" spans="1:9" x14ac:dyDescent="0.2">
      <c r="A1180" s="39" t="s">
        <v>1103</v>
      </c>
      <c r="B1180" s="39" t="s">
        <v>5676</v>
      </c>
      <c r="C1180" s="39" t="s">
        <v>5677</v>
      </c>
      <c r="D1180" s="226" t="str">
        <f t="shared" si="18"/>
        <v>25010272000</v>
      </c>
      <c r="E1180" s="39" t="s">
        <v>58</v>
      </c>
      <c r="F1180" s="47">
        <v>-2107480247</v>
      </c>
      <c r="G1180" s="47">
        <v>-165329.72</v>
      </c>
      <c r="H1180" s="47">
        <v>-1138425736</v>
      </c>
      <c r="I1180" s="47">
        <v>-3245905983</v>
      </c>
    </row>
    <row r="1181" spans="1:9" x14ac:dyDescent="0.2">
      <c r="A1181" s="39" t="s">
        <v>1103</v>
      </c>
      <c r="B1181" s="39" t="s">
        <v>5678</v>
      </c>
      <c r="C1181" s="39" t="s">
        <v>5679</v>
      </c>
      <c r="D1181" s="226" t="str">
        <f t="shared" si="18"/>
        <v>25010272001</v>
      </c>
      <c r="E1181" s="39" t="s">
        <v>58</v>
      </c>
      <c r="F1181" s="47">
        <v>-2107480247</v>
      </c>
      <c r="G1181" s="47">
        <v>-165329.72</v>
      </c>
      <c r="H1181" s="47">
        <v>-1138425736</v>
      </c>
      <c r="I1181" s="47">
        <v>-3245905983</v>
      </c>
    </row>
    <row r="1182" spans="1:9" x14ac:dyDescent="0.2">
      <c r="A1182" s="39" t="s">
        <v>1103</v>
      </c>
      <c r="B1182" s="39" t="s">
        <v>5680</v>
      </c>
      <c r="C1182" s="39" t="s">
        <v>5681</v>
      </c>
      <c r="D1182" s="226" t="str">
        <f t="shared" si="18"/>
        <v>25010272001</v>
      </c>
      <c r="E1182" s="39" t="s">
        <v>6107</v>
      </c>
      <c r="F1182" s="47">
        <v>51742278</v>
      </c>
      <c r="G1182" s="47">
        <v>0</v>
      </c>
      <c r="H1182" s="47">
        <v>0</v>
      </c>
      <c r="I1182" s="47">
        <v>51742278</v>
      </c>
    </row>
    <row r="1183" spans="1:9" x14ac:dyDescent="0.2">
      <c r="A1183" s="39" t="s">
        <v>1103</v>
      </c>
      <c r="B1183" s="39" t="s">
        <v>5682</v>
      </c>
      <c r="C1183" s="39" t="s">
        <v>5683</v>
      </c>
      <c r="D1183" s="226" t="str">
        <f t="shared" si="18"/>
        <v>25010272001</v>
      </c>
      <c r="E1183" s="39" t="s">
        <v>6108</v>
      </c>
      <c r="F1183" s="47">
        <v>-9191273</v>
      </c>
      <c r="G1183" s="47">
        <v>0</v>
      </c>
      <c r="H1183" s="47">
        <v>0</v>
      </c>
      <c r="I1183" s="47">
        <v>-9191273</v>
      </c>
    </row>
    <row r="1184" spans="1:9" x14ac:dyDescent="0.2">
      <c r="A1184" s="39" t="s">
        <v>1103</v>
      </c>
      <c r="B1184" s="39" t="s">
        <v>5684</v>
      </c>
      <c r="C1184" s="39" t="s">
        <v>5685</v>
      </c>
      <c r="D1184" s="226" t="str">
        <f t="shared" si="18"/>
        <v>25010272001</v>
      </c>
      <c r="E1184" s="39" t="s">
        <v>58</v>
      </c>
      <c r="F1184" s="47">
        <v>-13223301</v>
      </c>
      <c r="G1184" s="47">
        <v>0</v>
      </c>
      <c r="H1184" s="47">
        <v>0</v>
      </c>
      <c r="I1184" s="47">
        <v>-13223301</v>
      </c>
    </row>
    <row r="1185" spans="1:9" x14ac:dyDescent="0.2">
      <c r="A1185" s="39" t="s">
        <v>1150</v>
      </c>
      <c r="B1185" s="39" t="s">
        <v>5686</v>
      </c>
      <c r="C1185" s="39" t="s">
        <v>5687</v>
      </c>
      <c r="D1185" s="226" t="str">
        <f t="shared" si="18"/>
        <v>25010272001</v>
      </c>
      <c r="E1185" s="39" t="s">
        <v>6109</v>
      </c>
      <c r="F1185" s="47">
        <v>0</v>
      </c>
      <c r="G1185" s="47">
        <v>-165329.72</v>
      </c>
      <c r="H1185" s="47">
        <v>-1138425736</v>
      </c>
      <c r="I1185" s="47">
        <v>-1138425736</v>
      </c>
    </row>
    <row r="1186" spans="1:9" x14ac:dyDescent="0.2">
      <c r="A1186" s="39" t="s">
        <v>1103</v>
      </c>
      <c r="B1186" s="39" t="s">
        <v>5688</v>
      </c>
      <c r="C1186" s="39" t="s">
        <v>5689</v>
      </c>
      <c r="D1186" s="226" t="str">
        <f t="shared" si="18"/>
        <v>25010272001</v>
      </c>
      <c r="E1186" s="39" t="s">
        <v>6109</v>
      </c>
      <c r="F1186" s="47">
        <v>-841637234</v>
      </c>
      <c r="G1186" s="47">
        <v>0</v>
      </c>
      <c r="H1186" s="47">
        <v>0</v>
      </c>
      <c r="I1186" s="47">
        <v>-841637234</v>
      </c>
    </row>
    <row r="1187" spans="1:9" x14ac:dyDescent="0.2">
      <c r="A1187" s="39" t="s">
        <v>1103</v>
      </c>
      <c r="B1187" s="39" t="s">
        <v>5690</v>
      </c>
      <c r="C1187" s="39" t="s">
        <v>5691</v>
      </c>
      <c r="D1187" s="226" t="str">
        <f t="shared" si="18"/>
        <v>25010272001</v>
      </c>
      <c r="E1187" s="39" t="s">
        <v>6110</v>
      </c>
      <c r="F1187" s="47">
        <v>-64000000</v>
      </c>
      <c r="G1187" s="47">
        <v>0</v>
      </c>
      <c r="H1187" s="47">
        <v>0</v>
      </c>
      <c r="I1187" s="47">
        <v>-64000000</v>
      </c>
    </row>
    <row r="1188" spans="1:9" x14ac:dyDescent="0.2">
      <c r="A1188" s="39" t="s">
        <v>1103</v>
      </c>
      <c r="B1188" s="39" t="s">
        <v>5692</v>
      </c>
      <c r="C1188" s="39" t="s">
        <v>5693</v>
      </c>
      <c r="D1188" s="226" t="str">
        <f t="shared" si="18"/>
        <v>25010272001</v>
      </c>
      <c r="E1188" s="39" t="s">
        <v>6111</v>
      </c>
      <c r="F1188" s="47">
        <v>-10900000</v>
      </c>
      <c r="G1188" s="47">
        <v>0</v>
      </c>
      <c r="H1188" s="47">
        <v>0</v>
      </c>
      <c r="I1188" s="47">
        <v>-10900000</v>
      </c>
    </row>
    <row r="1189" spans="1:9" x14ac:dyDescent="0.2">
      <c r="A1189" s="39" t="s">
        <v>1103</v>
      </c>
      <c r="B1189" s="39" t="s">
        <v>5694</v>
      </c>
      <c r="C1189" s="39" t="s">
        <v>5695</v>
      </c>
      <c r="D1189" s="226" t="str">
        <f t="shared" si="18"/>
        <v>25010272001</v>
      </c>
      <c r="E1189" s="39" t="s">
        <v>6112</v>
      </c>
      <c r="F1189" s="47">
        <v>-1153928641</v>
      </c>
      <c r="G1189" s="47">
        <v>0</v>
      </c>
      <c r="H1189" s="47">
        <v>0</v>
      </c>
      <c r="I1189" s="47">
        <v>-1153928641</v>
      </c>
    </row>
    <row r="1190" spans="1:9" x14ac:dyDescent="0.2">
      <c r="A1190" s="39" t="s">
        <v>1103</v>
      </c>
      <c r="B1190" s="39" t="s">
        <v>5696</v>
      </c>
      <c r="C1190" s="39" t="s">
        <v>5697</v>
      </c>
      <c r="D1190" s="226" t="str">
        <f t="shared" si="18"/>
        <v>25010272001</v>
      </c>
      <c r="E1190" s="39" t="s">
        <v>6113</v>
      </c>
      <c r="F1190" s="47">
        <v>-66342076</v>
      </c>
      <c r="G1190" s="47">
        <v>0</v>
      </c>
      <c r="H1190" s="47">
        <v>0</v>
      </c>
      <c r="I1190" s="47">
        <v>-66342076</v>
      </c>
    </row>
    <row r="1191" spans="1:9" x14ac:dyDescent="0.2">
      <c r="A1191" s="226" t="s">
        <v>1103</v>
      </c>
      <c r="B1191" s="226" t="s">
        <v>2704</v>
      </c>
      <c r="C1191" s="226" t="s">
        <v>2705</v>
      </c>
      <c r="D1191" s="226" t="str">
        <f t="shared" si="18"/>
        <v>30000000000</v>
      </c>
      <c r="E1191" s="226" t="s">
        <v>761</v>
      </c>
      <c r="F1191" s="227">
        <v>-271406900898</v>
      </c>
      <c r="G1191" s="227">
        <v>0</v>
      </c>
      <c r="H1191" s="227">
        <v>0</v>
      </c>
      <c r="I1191" s="227">
        <v>-271406900898</v>
      </c>
    </row>
    <row r="1192" spans="1:9" x14ac:dyDescent="0.2">
      <c r="A1192" s="39" t="s">
        <v>1103</v>
      </c>
      <c r="B1192" s="39" t="s">
        <v>2706</v>
      </c>
      <c r="C1192" s="39" t="s">
        <v>2707</v>
      </c>
      <c r="D1192" s="226" t="str">
        <f t="shared" si="18"/>
        <v>31000000000</v>
      </c>
      <c r="E1192" s="39" t="s">
        <v>761</v>
      </c>
      <c r="F1192" s="47">
        <v>-271406900898</v>
      </c>
      <c r="G1192" s="47">
        <v>0</v>
      </c>
      <c r="H1192" s="47">
        <v>0</v>
      </c>
      <c r="I1192" s="47">
        <v>-271406900898</v>
      </c>
    </row>
    <row r="1193" spans="1:9" x14ac:dyDescent="0.2">
      <c r="A1193" s="39" t="s">
        <v>1103</v>
      </c>
      <c r="B1193" s="39" t="s">
        <v>2708</v>
      </c>
      <c r="C1193" s="39" t="s">
        <v>2709</v>
      </c>
      <c r="D1193" s="226" t="str">
        <f t="shared" si="18"/>
        <v>31010000000</v>
      </c>
      <c r="E1193" s="39" t="s">
        <v>762</v>
      </c>
      <c r="F1193" s="47">
        <v>-250000000000</v>
      </c>
      <c r="G1193" s="47">
        <v>0</v>
      </c>
      <c r="H1193" s="47">
        <v>0</v>
      </c>
      <c r="I1193" s="47">
        <v>-250000000000</v>
      </c>
    </row>
    <row r="1194" spans="1:9" x14ac:dyDescent="0.2">
      <c r="A1194" s="39" t="s">
        <v>1103</v>
      </c>
      <c r="B1194" s="39" t="s">
        <v>2710</v>
      </c>
      <c r="C1194" s="39" t="s">
        <v>2711</v>
      </c>
      <c r="D1194" s="226" t="str">
        <f t="shared" si="18"/>
        <v>31010400000</v>
      </c>
      <c r="E1194" s="39" t="s">
        <v>62</v>
      </c>
      <c r="F1194" s="47">
        <v>-250000000000</v>
      </c>
      <c r="G1194" s="47">
        <v>0</v>
      </c>
      <c r="H1194" s="47">
        <v>0</v>
      </c>
      <c r="I1194" s="47">
        <v>-250000000000</v>
      </c>
    </row>
    <row r="1195" spans="1:9" x14ac:dyDescent="0.2">
      <c r="A1195" s="39" t="s">
        <v>1103</v>
      </c>
      <c r="B1195" s="39" t="s">
        <v>2712</v>
      </c>
      <c r="C1195" s="39" t="s">
        <v>2713</v>
      </c>
      <c r="D1195" s="226" t="str">
        <f t="shared" si="18"/>
        <v>31010400001</v>
      </c>
      <c r="E1195" s="39" t="s">
        <v>62</v>
      </c>
      <c r="F1195" s="47">
        <v>-248277471133</v>
      </c>
      <c r="G1195" s="47">
        <v>0</v>
      </c>
      <c r="H1195" s="47">
        <v>0</v>
      </c>
      <c r="I1195" s="47">
        <v>-248277471133</v>
      </c>
    </row>
    <row r="1196" spans="1:9" x14ac:dyDescent="0.2">
      <c r="A1196" s="39" t="s">
        <v>1103</v>
      </c>
      <c r="B1196" s="39" t="s">
        <v>2714</v>
      </c>
      <c r="C1196" s="39" t="s">
        <v>2715</v>
      </c>
      <c r="D1196" s="226" t="str">
        <f t="shared" si="18"/>
        <v>31010400001</v>
      </c>
      <c r="E1196" s="39" t="s">
        <v>62</v>
      </c>
      <c r="F1196" s="47">
        <v>-248277471133</v>
      </c>
      <c r="G1196" s="47">
        <v>0</v>
      </c>
      <c r="H1196" s="47">
        <v>0</v>
      </c>
      <c r="I1196" s="47">
        <v>-248277471133</v>
      </c>
    </row>
    <row r="1197" spans="1:9" x14ac:dyDescent="0.2">
      <c r="A1197" s="39" t="s">
        <v>1103</v>
      </c>
      <c r="B1197" s="39" t="s">
        <v>2716</v>
      </c>
      <c r="C1197" s="39" t="s">
        <v>2717</v>
      </c>
      <c r="D1197" s="226" t="str">
        <f t="shared" si="18"/>
        <v>31010430001</v>
      </c>
      <c r="E1197" s="39" t="s">
        <v>62</v>
      </c>
      <c r="F1197" s="47">
        <v>-1722528867</v>
      </c>
      <c r="G1197" s="47">
        <v>0</v>
      </c>
      <c r="H1197" s="47">
        <v>0</v>
      </c>
      <c r="I1197" s="47">
        <v>-1722528867</v>
      </c>
    </row>
    <row r="1198" spans="1:9" x14ac:dyDescent="0.2">
      <c r="A1198" s="39" t="s">
        <v>1103</v>
      </c>
      <c r="B1198" s="39" t="s">
        <v>2718</v>
      </c>
      <c r="C1198" s="39" t="s">
        <v>2719</v>
      </c>
      <c r="D1198" s="226" t="str">
        <f t="shared" si="18"/>
        <v>31010430001</v>
      </c>
      <c r="E1198" s="39" t="s">
        <v>61</v>
      </c>
      <c r="F1198" s="47">
        <v>-1722528867</v>
      </c>
      <c r="G1198" s="47">
        <v>0</v>
      </c>
      <c r="H1198" s="47">
        <v>0</v>
      </c>
      <c r="I1198" s="47">
        <v>-1722528867</v>
      </c>
    </row>
    <row r="1199" spans="1:9" x14ac:dyDescent="0.2">
      <c r="A1199" s="39" t="s">
        <v>1103</v>
      </c>
      <c r="B1199" s="39" t="s">
        <v>2720</v>
      </c>
      <c r="C1199" s="39" t="s">
        <v>2721</v>
      </c>
      <c r="D1199" s="226" t="str">
        <f t="shared" si="18"/>
        <v>31020000000</v>
      </c>
      <c r="E1199" s="39" t="s">
        <v>763</v>
      </c>
      <c r="F1199" s="47">
        <v>-1111200000</v>
      </c>
      <c r="G1199" s="47">
        <v>0</v>
      </c>
      <c r="H1199" s="47">
        <v>0</v>
      </c>
      <c r="I1199" s="47">
        <v>-1111200000</v>
      </c>
    </row>
    <row r="1200" spans="1:9" x14ac:dyDescent="0.2">
      <c r="A1200" s="39" t="s">
        <v>1103</v>
      </c>
      <c r="B1200" s="39" t="s">
        <v>2722</v>
      </c>
      <c r="C1200" s="39" t="s">
        <v>2723</v>
      </c>
      <c r="D1200" s="226" t="str">
        <f t="shared" si="18"/>
        <v>31020402000</v>
      </c>
      <c r="E1200" s="39" t="s">
        <v>764</v>
      </c>
      <c r="F1200" s="47">
        <v>-1111200000</v>
      </c>
      <c r="G1200" s="47">
        <v>0</v>
      </c>
      <c r="H1200" s="47">
        <v>0</v>
      </c>
      <c r="I1200" s="47">
        <v>-1111200000</v>
      </c>
    </row>
    <row r="1201" spans="1:9" x14ac:dyDescent="0.2">
      <c r="A1201" s="39" t="s">
        <v>1103</v>
      </c>
      <c r="B1201" s="39" t="s">
        <v>2724</v>
      </c>
      <c r="C1201" s="39" t="s">
        <v>2725</v>
      </c>
      <c r="D1201" s="226" t="str">
        <f t="shared" si="18"/>
        <v>31020402001</v>
      </c>
      <c r="E1201" s="39" t="s">
        <v>764</v>
      </c>
      <c r="F1201" s="47">
        <v>-1111200000</v>
      </c>
      <c r="G1201" s="47">
        <v>0</v>
      </c>
      <c r="H1201" s="47">
        <v>0</v>
      </c>
      <c r="I1201" s="47">
        <v>-1111200000</v>
      </c>
    </row>
    <row r="1202" spans="1:9" x14ac:dyDescent="0.2">
      <c r="A1202" s="39" t="s">
        <v>1103</v>
      </c>
      <c r="B1202" s="39" t="s">
        <v>2726</v>
      </c>
      <c r="C1202" s="39" t="s">
        <v>2727</v>
      </c>
      <c r="D1202" s="226" t="str">
        <f t="shared" si="18"/>
        <v>31020402001</v>
      </c>
      <c r="E1202" s="39" t="s">
        <v>764</v>
      </c>
      <c r="F1202" s="47">
        <v>-1111200000</v>
      </c>
      <c r="G1202" s="47">
        <v>0</v>
      </c>
      <c r="H1202" s="47">
        <v>0</v>
      </c>
      <c r="I1202" s="47">
        <v>-1111200000</v>
      </c>
    </row>
    <row r="1203" spans="1:9" x14ac:dyDescent="0.2">
      <c r="A1203" s="39" t="s">
        <v>1103</v>
      </c>
      <c r="B1203" s="39" t="s">
        <v>2728</v>
      </c>
      <c r="C1203" s="39" t="s">
        <v>2729</v>
      </c>
      <c r="D1203" s="226" t="str">
        <f t="shared" si="18"/>
        <v>31030000000</v>
      </c>
      <c r="E1203" s="39" t="s">
        <v>765</v>
      </c>
      <c r="F1203" s="47">
        <v>-12318955505</v>
      </c>
      <c r="G1203" s="47">
        <v>0</v>
      </c>
      <c r="H1203" s="47">
        <v>0</v>
      </c>
      <c r="I1203" s="47">
        <v>-12318955505</v>
      </c>
    </row>
    <row r="1204" spans="1:9" x14ac:dyDescent="0.2">
      <c r="A1204" s="39" t="s">
        <v>1103</v>
      </c>
      <c r="B1204" s="39" t="s">
        <v>2730</v>
      </c>
      <c r="C1204" s="39" t="s">
        <v>2731</v>
      </c>
      <c r="D1204" s="226" t="str">
        <f t="shared" si="18"/>
        <v>31030408000</v>
      </c>
      <c r="E1204" s="39" t="s">
        <v>766</v>
      </c>
      <c r="F1204" s="47">
        <v>-12318955505</v>
      </c>
      <c r="G1204" s="47">
        <v>0</v>
      </c>
      <c r="H1204" s="47">
        <v>0</v>
      </c>
      <c r="I1204" s="47">
        <v>-12318955505</v>
      </c>
    </row>
    <row r="1205" spans="1:9" x14ac:dyDescent="0.2">
      <c r="A1205" s="39" t="s">
        <v>1103</v>
      </c>
      <c r="B1205" s="39" t="s">
        <v>2732</v>
      </c>
      <c r="C1205" s="39" t="s">
        <v>2733</v>
      </c>
      <c r="D1205" s="226" t="str">
        <f t="shared" si="18"/>
        <v>31030408001</v>
      </c>
      <c r="E1205" s="39" t="s">
        <v>766</v>
      </c>
      <c r="F1205" s="47">
        <v>-12318955505</v>
      </c>
      <c r="G1205" s="47">
        <v>0</v>
      </c>
      <c r="H1205" s="47">
        <v>0</v>
      </c>
      <c r="I1205" s="47">
        <v>-12318955505</v>
      </c>
    </row>
    <row r="1206" spans="1:9" x14ac:dyDescent="0.2">
      <c r="A1206" s="39" t="s">
        <v>1103</v>
      </c>
      <c r="B1206" s="39" t="s">
        <v>2734</v>
      </c>
      <c r="C1206" s="39" t="s">
        <v>2735</v>
      </c>
      <c r="D1206" s="226" t="str">
        <f t="shared" si="18"/>
        <v>31030408001</v>
      </c>
      <c r="E1206" s="39" t="s">
        <v>766</v>
      </c>
      <c r="F1206" s="47">
        <v>-12318955505</v>
      </c>
      <c r="G1206" s="47">
        <v>0</v>
      </c>
      <c r="H1206" s="47">
        <v>0</v>
      </c>
      <c r="I1206" s="47">
        <v>-12318955505</v>
      </c>
    </row>
    <row r="1207" spans="1:9" x14ac:dyDescent="0.2">
      <c r="A1207" s="39" t="s">
        <v>1103</v>
      </c>
      <c r="B1207" s="39" t="s">
        <v>5698</v>
      </c>
      <c r="C1207" s="39" t="s">
        <v>5699</v>
      </c>
      <c r="D1207" s="226" t="str">
        <f t="shared" si="18"/>
        <v>31050000000</v>
      </c>
      <c r="E1207" s="39" t="s">
        <v>87</v>
      </c>
      <c r="F1207" s="47">
        <v>17131540224</v>
      </c>
      <c r="G1207" s="47">
        <v>0</v>
      </c>
      <c r="H1207" s="47">
        <v>0</v>
      </c>
      <c r="I1207" s="47">
        <v>17131540224</v>
      </c>
    </row>
    <row r="1208" spans="1:9" x14ac:dyDescent="0.2">
      <c r="A1208" s="39" t="s">
        <v>1103</v>
      </c>
      <c r="B1208" s="39" t="s">
        <v>5700</v>
      </c>
      <c r="C1208" s="39" t="s">
        <v>5701</v>
      </c>
      <c r="D1208" s="226" t="str">
        <f t="shared" si="18"/>
        <v>31050416000</v>
      </c>
      <c r="E1208" s="39" t="s">
        <v>6114</v>
      </c>
      <c r="F1208" s="47">
        <v>-354770706450</v>
      </c>
      <c r="G1208" s="47">
        <v>0</v>
      </c>
      <c r="H1208" s="47">
        <v>0</v>
      </c>
      <c r="I1208" s="47">
        <v>-354770706450</v>
      </c>
    </row>
    <row r="1209" spans="1:9" x14ac:dyDescent="0.2">
      <c r="A1209" s="39" t="s">
        <v>1103</v>
      </c>
      <c r="B1209" s="39" t="s">
        <v>5702</v>
      </c>
      <c r="C1209" s="39" t="s">
        <v>5703</v>
      </c>
      <c r="D1209" s="226" t="str">
        <f t="shared" si="18"/>
        <v>31050416001</v>
      </c>
      <c r="E1209" s="39" t="s">
        <v>6114</v>
      </c>
      <c r="F1209" s="47">
        <v>-354770706450</v>
      </c>
      <c r="G1209" s="47">
        <v>0</v>
      </c>
      <c r="H1209" s="47">
        <v>0</v>
      </c>
      <c r="I1209" s="47">
        <v>-354770706450</v>
      </c>
    </row>
    <row r="1210" spans="1:9" x14ac:dyDescent="0.2">
      <c r="A1210" s="39" t="s">
        <v>1103</v>
      </c>
      <c r="B1210" s="39" t="s">
        <v>5704</v>
      </c>
      <c r="C1210" s="39" t="s">
        <v>5705</v>
      </c>
      <c r="D1210" s="226" t="str">
        <f t="shared" si="18"/>
        <v>31050416001</v>
      </c>
      <c r="E1210" s="39" t="s">
        <v>6114</v>
      </c>
      <c r="F1210" s="47">
        <v>-354770706450</v>
      </c>
      <c r="G1210" s="47">
        <v>0</v>
      </c>
      <c r="H1210" s="47">
        <v>0</v>
      </c>
      <c r="I1210" s="47">
        <v>-354770706450</v>
      </c>
    </row>
    <row r="1211" spans="1:9" x14ac:dyDescent="0.2">
      <c r="A1211" s="39" t="s">
        <v>1103</v>
      </c>
      <c r="B1211" s="39" t="s">
        <v>5706</v>
      </c>
      <c r="C1211" s="39" t="s">
        <v>5707</v>
      </c>
      <c r="D1211" s="226" t="str">
        <f t="shared" si="18"/>
        <v>31050420000</v>
      </c>
      <c r="E1211" s="39" t="s">
        <v>6115</v>
      </c>
      <c r="F1211" s="47">
        <v>371902246674</v>
      </c>
      <c r="G1211" s="47">
        <v>0</v>
      </c>
      <c r="H1211" s="47">
        <v>0</v>
      </c>
      <c r="I1211" s="47">
        <v>371902246674</v>
      </c>
    </row>
    <row r="1212" spans="1:9" x14ac:dyDescent="0.2">
      <c r="A1212" s="39" t="s">
        <v>1103</v>
      </c>
      <c r="B1212" s="39" t="s">
        <v>5708</v>
      </c>
      <c r="C1212" s="39" t="s">
        <v>5709</v>
      </c>
      <c r="D1212" s="226" t="str">
        <f t="shared" si="18"/>
        <v>31050420001</v>
      </c>
      <c r="E1212" s="39" t="s">
        <v>6115</v>
      </c>
      <c r="F1212" s="47">
        <v>371902246674</v>
      </c>
      <c r="G1212" s="47">
        <v>0</v>
      </c>
      <c r="H1212" s="47">
        <v>0</v>
      </c>
      <c r="I1212" s="47">
        <v>371902246674</v>
      </c>
    </row>
    <row r="1213" spans="1:9" x14ac:dyDescent="0.2">
      <c r="A1213" s="39" t="s">
        <v>1103</v>
      </c>
      <c r="B1213" s="39" t="s">
        <v>5710</v>
      </c>
      <c r="C1213" s="39" t="s">
        <v>5711</v>
      </c>
      <c r="D1213" s="226" t="str">
        <f t="shared" si="18"/>
        <v>31050420001</v>
      </c>
      <c r="E1213" s="39" t="s">
        <v>6115</v>
      </c>
      <c r="F1213" s="47">
        <v>371902246674</v>
      </c>
      <c r="G1213" s="47">
        <v>0</v>
      </c>
      <c r="H1213" s="47">
        <v>0</v>
      </c>
      <c r="I1213" s="47">
        <v>371902246674</v>
      </c>
    </row>
    <row r="1214" spans="1:9" x14ac:dyDescent="0.2">
      <c r="A1214" s="39" t="s">
        <v>1103</v>
      </c>
      <c r="B1214" s="39" t="s">
        <v>2736</v>
      </c>
      <c r="C1214" s="39" t="s">
        <v>2737</v>
      </c>
      <c r="D1214" s="226" t="str">
        <f t="shared" si="18"/>
        <v>31060000000</v>
      </c>
      <c r="E1214" s="39" t="s">
        <v>15</v>
      </c>
      <c r="F1214" s="47">
        <v>-25108285617</v>
      </c>
      <c r="G1214" s="47">
        <v>0</v>
      </c>
      <c r="H1214" s="47">
        <v>0</v>
      </c>
      <c r="I1214" s="47">
        <v>-25108285617</v>
      </c>
    </row>
    <row r="1215" spans="1:9" x14ac:dyDescent="0.2">
      <c r="A1215" s="39" t="s">
        <v>1103</v>
      </c>
      <c r="B1215" s="39" t="s">
        <v>4905</v>
      </c>
      <c r="C1215" s="39" t="s">
        <v>4906</v>
      </c>
      <c r="D1215" s="226" t="str">
        <f t="shared" si="18"/>
        <v>31060418000</v>
      </c>
      <c r="E1215" s="39" t="s">
        <v>4907</v>
      </c>
      <c r="F1215" s="47">
        <v>-25108285617</v>
      </c>
      <c r="G1215" s="47">
        <v>0</v>
      </c>
      <c r="H1215" s="47">
        <v>0</v>
      </c>
      <c r="I1215" s="47">
        <v>-25108285617</v>
      </c>
    </row>
    <row r="1216" spans="1:9" x14ac:dyDescent="0.2">
      <c r="A1216" s="39" t="s">
        <v>1103</v>
      </c>
      <c r="B1216" s="39" t="s">
        <v>4908</v>
      </c>
      <c r="C1216" s="39" t="s">
        <v>4909</v>
      </c>
      <c r="D1216" s="226" t="str">
        <f t="shared" si="18"/>
        <v>31060418001</v>
      </c>
      <c r="E1216" s="39" t="s">
        <v>4907</v>
      </c>
      <c r="F1216" s="47">
        <v>-25108285617</v>
      </c>
      <c r="G1216" s="47">
        <v>0</v>
      </c>
      <c r="H1216" s="47">
        <v>0</v>
      </c>
      <c r="I1216" s="47">
        <v>-25108285617</v>
      </c>
    </row>
    <row r="1217" spans="1:9" x14ac:dyDescent="0.2">
      <c r="A1217" s="39" t="s">
        <v>1103</v>
      </c>
      <c r="B1217" s="39" t="s">
        <v>4910</v>
      </c>
      <c r="C1217" s="39" t="s">
        <v>4911</v>
      </c>
      <c r="D1217" s="226" t="str">
        <f t="shared" si="18"/>
        <v>31060418001</v>
      </c>
      <c r="E1217" s="39" t="s">
        <v>4907</v>
      </c>
      <c r="F1217" s="47">
        <v>-25108285617</v>
      </c>
      <c r="G1217" s="47">
        <v>0</v>
      </c>
      <c r="H1217" s="47">
        <v>0</v>
      </c>
      <c r="I1217" s="47">
        <v>-25108285617</v>
      </c>
    </row>
    <row r="1218" spans="1:9" x14ac:dyDescent="0.2">
      <c r="A1218" s="39" t="s">
        <v>1103</v>
      </c>
      <c r="B1218" s="39" t="s">
        <v>5712</v>
      </c>
      <c r="C1218" s="39" t="s">
        <v>5713</v>
      </c>
      <c r="D1218" s="226" t="str">
        <f t="shared" si="18"/>
        <v>40000000000</v>
      </c>
      <c r="E1218" s="39" t="s">
        <v>6116</v>
      </c>
      <c r="F1218" s="47">
        <v>0</v>
      </c>
      <c r="G1218" s="47">
        <v>0</v>
      </c>
      <c r="H1218" s="47">
        <v>-5266</v>
      </c>
      <c r="I1218" s="47">
        <v>-5266</v>
      </c>
    </row>
    <row r="1219" spans="1:9" x14ac:dyDescent="0.2">
      <c r="A1219" s="39" t="s">
        <v>1103</v>
      </c>
      <c r="B1219" s="39" t="s">
        <v>2738</v>
      </c>
      <c r="C1219" s="39" t="s">
        <v>2739</v>
      </c>
      <c r="D1219" s="226" t="str">
        <f t="shared" ref="D1219:D1282" si="19">CONCATENATE(MID(C1219,1,2),"0",MID(C1219,4,5),"0",MID(C1219,9,2))</f>
        <v>41000000000</v>
      </c>
      <c r="E1219" s="39" t="s">
        <v>767</v>
      </c>
      <c r="F1219" s="47">
        <v>99190606850</v>
      </c>
      <c r="G1219" s="47">
        <v>923396.96</v>
      </c>
      <c r="H1219" s="47">
        <v>6358542382</v>
      </c>
      <c r="I1219" s="47">
        <v>105549149232</v>
      </c>
    </row>
    <row r="1220" spans="1:9" x14ac:dyDescent="0.2">
      <c r="A1220" s="39" t="s">
        <v>1103</v>
      </c>
      <c r="B1220" s="39" t="s">
        <v>2740</v>
      </c>
      <c r="C1220" s="39" t="s">
        <v>2741</v>
      </c>
      <c r="D1220" s="226" t="str">
        <f t="shared" si="19"/>
        <v>41010000000</v>
      </c>
      <c r="E1220" s="39" t="s">
        <v>767</v>
      </c>
      <c r="F1220" s="47">
        <v>99190606850</v>
      </c>
      <c r="G1220" s="47">
        <v>923396.96</v>
      </c>
      <c r="H1220" s="47">
        <v>6358542382</v>
      </c>
      <c r="I1220" s="47">
        <v>105549149232</v>
      </c>
    </row>
    <row r="1221" spans="1:9" x14ac:dyDescent="0.2">
      <c r="A1221" s="39" t="s">
        <v>1103</v>
      </c>
      <c r="B1221" s="39" t="s">
        <v>2742</v>
      </c>
      <c r="C1221" s="39" t="s">
        <v>2743</v>
      </c>
      <c r="D1221" s="226" t="str">
        <f t="shared" si="19"/>
        <v>41010607000</v>
      </c>
      <c r="E1221" s="39" t="s">
        <v>768</v>
      </c>
      <c r="F1221" s="47">
        <v>9385393069</v>
      </c>
      <c r="G1221" s="47">
        <v>91028.81</v>
      </c>
      <c r="H1221" s="47">
        <v>626606870</v>
      </c>
      <c r="I1221" s="47">
        <v>10011999939</v>
      </c>
    </row>
    <row r="1222" spans="1:9" x14ac:dyDescent="0.2">
      <c r="A1222" s="39" t="s">
        <v>1103</v>
      </c>
      <c r="B1222" s="39" t="s">
        <v>2744</v>
      </c>
      <c r="C1222" s="39" t="s">
        <v>2745</v>
      </c>
      <c r="D1222" s="226" t="str">
        <f t="shared" si="19"/>
        <v>41010607002</v>
      </c>
      <c r="E1222" s="39" t="s">
        <v>769</v>
      </c>
      <c r="F1222" s="47">
        <v>9385393069</v>
      </c>
      <c r="G1222" s="47">
        <v>91028.81</v>
      </c>
      <c r="H1222" s="47">
        <v>626606870</v>
      </c>
      <c r="I1222" s="47">
        <v>10011999939</v>
      </c>
    </row>
    <row r="1223" spans="1:9" x14ac:dyDescent="0.2">
      <c r="A1223" s="39" t="s">
        <v>1150</v>
      </c>
      <c r="B1223" s="39" t="s">
        <v>2746</v>
      </c>
      <c r="C1223" s="39" t="s">
        <v>2747</v>
      </c>
      <c r="D1223" s="226" t="str">
        <f t="shared" si="19"/>
        <v>41010607002</v>
      </c>
      <c r="E1223" s="39" t="s">
        <v>770</v>
      </c>
      <c r="F1223" s="47">
        <v>0</v>
      </c>
      <c r="G1223" s="47">
        <v>91028.81</v>
      </c>
      <c r="H1223" s="47">
        <v>626606870</v>
      </c>
      <c r="I1223" s="47">
        <v>626606870</v>
      </c>
    </row>
    <row r="1224" spans="1:9" x14ac:dyDescent="0.2">
      <c r="A1224" s="39" t="s">
        <v>1103</v>
      </c>
      <c r="B1224" s="39" t="s">
        <v>2748</v>
      </c>
      <c r="C1224" s="39" t="s">
        <v>2749</v>
      </c>
      <c r="D1224" s="226" t="str">
        <f t="shared" si="19"/>
        <v>41010607002</v>
      </c>
      <c r="E1224" s="39" t="s">
        <v>770</v>
      </c>
      <c r="F1224" s="47">
        <v>9385393069</v>
      </c>
      <c r="G1224" s="47">
        <v>0</v>
      </c>
      <c r="H1224" s="47">
        <v>0</v>
      </c>
      <c r="I1224" s="47">
        <v>9385393069</v>
      </c>
    </row>
    <row r="1225" spans="1:9" x14ac:dyDescent="0.2">
      <c r="A1225" s="39" t="s">
        <v>1103</v>
      </c>
      <c r="B1225" s="39" t="s">
        <v>2750</v>
      </c>
      <c r="C1225" s="39" t="s">
        <v>2751</v>
      </c>
      <c r="D1225" s="226" t="str">
        <f t="shared" si="19"/>
        <v>41010615000</v>
      </c>
      <c r="E1225" s="39" t="s">
        <v>771</v>
      </c>
      <c r="F1225" s="47">
        <v>12742842384</v>
      </c>
      <c r="G1225" s="47">
        <v>832368.15</v>
      </c>
      <c r="H1225" s="47">
        <v>5731935512</v>
      </c>
      <c r="I1225" s="47">
        <v>18474777896</v>
      </c>
    </row>
    <row r="1226" spans="1:9" x14ac:dyDescent="0.2">
      <c r="A1226" s="39" t="s">
        <v>1103</v>
      </c>
      <c r="B1226" s="39" t="s">
        <v>2752</v>
      </c>
      <c r="C1226" s="39" t="s">
        <v>2753</v>
      </c>
      <c r="D1226" s="226" t="str">
        <f t="shared" si="19"/>
        <v>41010615002</v>
      </c>
      <c r="E1226" s="39" t="s">
        <v>772</v>
      </c>
      <c r="F1226" s="47">
        <v>12742842384</v>
      </c>
      <c r="G1226" s="47">
        <v>832368.15</v>
      </c>
      <c r="H1226" s="47">
        <v>5731935512</v>
      </c>
      <c r="I1226" s="47">
        <v>18474777896</v>
      </c>
    </row>
    <row r="1227" spans="1:9" x14ac:dyDescent="0.2">
      <c r="A1227" s="39" t="s">
        <v>1150</v>
      </c>
      <c r="B1227" s="39" t="s">
        <v>2754</v>
      </c>
      <c r="C1227" s="39" t="s">
        <v>2755</v>
      </c>
      <c r="D1227" s="226" t="str">
        <f t="shared" si="19"/>
        <v>41010615002</v>
      </c>
      <c r="E1227" s="39" t="s">
        <v>772</v>
      </c>
      <c r="F1227" s="47">
        <v>0</v>
      </c>
      <c r="G1227" s="47">
        <v>832368.15</v>
      </c>
      <c r="H1227" s="47">
        <v>5731935512</v>
      </c>
      <c r="I1227" s="47">
        <v>5731935512</v>
      </c>
    </row>
    <row r="1228" spans="1:9" x14ac:dyDescent="0.2">
      <c r="A1228" s="39" t="s">
        <v>1103</v>
      </c>
      <c r="B1228" s="39" t="s">
        <v>2756</v>
      </c>
      <c r="C1228" s="39" t="s">
        <v>2757</v>
      </c>
      <c r="D1228" s="226" t="str">
        <f t="shared" si="19"/>
        <v>41010615002</v>
      </c>
      <c r="E1228" s="39" t="s">
        <v>772</v>
      </c>
      <c r="F1228" s="47">
        <v>12742842384</v>
      </c>
      <c r="G1228" s="47">
        <v>0</v>
      </c>
      <c r="H1228" s="47">
        <v>0</v>
      </c>
      <c r="I1228" s="47">
        <v>12742842384</v>
      </c>
    </row>
    <row r="1229" spans="1:9" x14ac:dyDescent="0.2">
      <c r="A1229" s="39" t="s">
        <v>1103</v>
      </c>
      <c r="B1229" s="39" t="s">
        <v>2758</v>
      </c>
      <c r="C1229" s="39" t="s">
        <v>2759</v>
      </c>
      <c r="D1229" s="226" t="str">
        <f t="shared" si="19"/>
        <v>41010617000</v>
      </c>
      <c r="E1229" s="39" t="s">
        <v>773</v>
      </c>
      <c r="F1229" s="47">
        <v>77062371397</v>
      </c>
      <c r="G1229" s="47">
        <v>0</v>
      </c>
      <c r="H1229" s="47">
        <v>0</v>
      </c>
      <c r="I1229" s="47">
        <v>77062371397</v>
      </c>
    </row>
    <row r="1230" spans="1:9" x14ac:dyDescent="0.2">
      <c r="A1230" s="39" t="s">
        <v>1103</v>
      </c>
      <c r="B1230" s="39" t="s">
        <v>2760</v>
      </c>
      <c r="C1230" s="39" t="s">
        <v>2761</v>
      </c>
      <c r="D1230" s="226" t="str">
        <f t="shared" si="19"/>
        <v>41010617002</v>
      </c>
      <c r="E1230" s="39" t="s">
        <v>225</v>
      </c>
      <c r="F1230" s="47">
        <v>77062371397</v>
      </c>
      <c r="G1230" s="47">
        <v>0</v>
      </c>
      <c r="H1230" s="47">
        <v>0</v>
      </c>
      <c r="I1230" s="47">
        <v>77062371397</v>
      </c>
    </row>
    <row r="1231" spans="1:9" x14ac:dyDescent="0.2">
      <c r="A1231" s="39" t="s">
        <v>1103</v>
      </c>
      <c r="B1231" s="39" t="s">
        <v>2762</v>
      </c>
      <c r="C1231" s="39" t="s">
        <v>2763</v>
      </c>
      <c r="D1231" s="226" t="str">
        <f t="shared" si="19"/>
        <v>41010617002</v>
      </c>
      <c r="E1231" s="39" t="s">
        <v>774</v>
      </c>
      <c r="F1231" s="47">
        <v>77062371397</v>
      </c>
      <c r="G1231" s="47">
        <v>0</v>
      </c>
      <c r="H1231" s="47">
        <v>0</v>
      </c>
      <c r="I1231" s="47">
        <v>77062371397</v>
      </c>
    </row>
    <row r="1232" spans="1:9" x14ac:dyDescent="0.2">
      <c r="A1232" s="39" t="s">
        <v>1103</v>
      </c>
      <c r="B1232" s="39" t="s">
        <v>2764</v>
      </c>
      <c r="C1232" s="39" t="s">
        <v>2765</v>
      </c>
      <c r="D1232" s="226" t="str">
        <f t="shared" si="19"/>
        <v>42000000000</v>
      </c>
      <c r="E1232" s="39" t="s">
        <v>775</v>
      </c>
      <c r="F1232" s="47">
        <v>-99190606850</v>
      </c>
      <c r="G1232" s="47">
        <v>-923396.96</v>
      </c>
      <c r="H1232" s="47">
        <v>-6358547648</v>
      </c>
      <c r="I1232" s="47">
        <v>-105549154498</v>
      </c>
    </row>
    <row r="1233" spans="1:9" x14ac:dyDescent="0.2">
      <c r="A1233" s="39" t="s">
        <v>1103</v>
      </c>
      <c r="B1233" s="39" t="s">
        <v>2766</v>
      </c>
      <c r="C1233" s="39" t="s">
        <v>2767</v>
      </c>
      <c r="D1233" s="226" t="str">
        <f t="shared" si="19"/>
        <v>42010000000</v>
      </c>
      <c r="E1233" s="39" t="s">
        <v>775</v>
      </c>
      <c r="F1233" s="47">
        <v>-99190606850</v>
      </c>
      <c r="G1233" s="47">
        <v>-923396.96</v>
      </c>
      <c r="H1233" s="47">
        <v>-6358547648</v>
      </c>
      <c r="I1233" s="47">
        <v>-105549154498</v>
      </c>
    </row>
    <row r="1234" spans="1:9" x14ac:dyDescent="0.2">
      <c r="A1234" s="39" t="s">
        <v>1103</v>
      </c>
      <c r="B1234" s="39" t="s">
        <v>2768</v>
      </c>
      <c r="C1234" s="39" t="s">
        <v>2769</v>
      </c>
      <c r="D1234" s="226" t="str">
        <f t="shared" si="19"/>
        <v>42010606000</v>
      </c>
      <c r="E1234" s="39" t="s">
        <v>776</v>
      </c>
      <c r="F1234" s="47">
        <v>-9385393069</v>
      </c>
      <c r="G1234" s="47">
        <v>-91028.81</v>
      </c>
      <c r="H1234" s="47">
        <v>-626606870</v>
      </c>
      <c r="I1234" s="47">
        <v>-10011999939</v>
      </c>
    </row>
    <row r="1235" spans="1:9" x14ac:dyDescent="0.2">
      <c r="A1235" s="39" t="s">
        <v>1103</v>
      </c>
      <c r="B1235" s="39" t="s">
        <v>2770</v>
      </c>
      <c r="C1235" s="39" t="s">
        <v>2771</v>
      </c>
      <c r="D1235" s="226" t="str">
        <f t="shared" si="19"/>
        <v>42010606002</v>
      </c>
      <c r="E1235" s="39" t="s">
        <v>776</v>
      </c>
      <c r="F1235" s="47">
        <v>-9385393069</v>
      </c>
      <c r="G1235" s="47">
        <v>-91028.81</v>
      </c>
      <c r="H1235" s="47">
        <v>-626606870</v>
      </c>
      <c r="I1235" s="47">
        <v>-10011999939</v>
      </c>
    </row>
    <row r="1236" spans="1:9" x14ac:dyDescent="0.2">
      <c r="A1236" s="39" t="s">
        <v>1150</v>
      </c>
      <c r="B1236" s="39" t="s">
        <v>2772</v>
      </c>
      <c r="C1236" s="39" t="s">
        <v>2773</v>
      </c>
      <c r="D1236" s="226" t="str">
        <f t="shared" si="19"/>
        <v>42010606002</v>
      </c>
      <c r="E1236" s="39" t="s">
        <v>777</v>
      </c>
      <c r="F1236" s="47">
        <v>0</v>
      </c>
      <c r="G1236" s="47">
        <v>-91028.81</v>
      </c>
      <c r="H1236" s="47">
        <v>-626606870</v>
      </c>
      <c r="I1236" s="47">
        <v>-626606870</v>
      </c>
    </row>
    <row r="1237" spans="1:9" x14ac:dyDescent="0.2">
      <c r="A1237" s="39" t="s">
        <v>1103</v>
      </c>
      <c r="B1237" s="39" t="s">
        <v>2774</v>
      </c>
      <c r="C1237" s="39" t="s">
        <v>2775</v>
      </c>
      <c r="D1237" s="226" t="str">
        <f t="shared" si="19"/>
        <v>42010606002</v>
      </c>
      <c r="E1237" s="39" t="s">
        <v>777</v>
      </c>
      <c r="F1237" s="47">
        <v>-9385393069</v>
      </c>
      <c r="G1237" s="47">
        <v>0</v>
      </c>
      <c r="H1237" s="47">
        <v>0</v>
      </c>
      <c r="I1237" s="47">
        <v>-9385393069</v>
      </c>
    </row>
    <row r="1238" spans="1:9" x14ac:dyDescent="0.2">
      <c r="A1238" s="39" t="s">
        <v>1103</v>
      </c>
      <c r="B1238" s="39" t="s">
        <v>2776</v>
      </c>
      <c r="C1238" s="39" t="s">
        <v>2777</v>
      </c>
      <c r="D1238" s="226" t="str">
        <f t="shared" si="19"/>
        <v>42010614000</v>
      </c>
      <c r="E1238" s="39" t="s">
        <v>778</v>
      </c>
      <c r="F1238" s="47">
        <v>-12742842384</v>
      </c>
      <c r="G1238" s="47">
        <v>-832368.15</v>
      </c>
      <c r="H1238" s="47">
        <v>-5731940778</v>
      </c>
      <c r="I1238" s="47">
        <v>-18474783162</v>
      </c>
    </row>
    <row r="1239" spans="1:9" x14ac:dyDescent="0.2">
      <c r="A1239" s="39" t="s">
        <v>1103</v>
      </c>
      <c r="B1239" s="39" t="s">
        <v>2778</v>
      </c>
      <c r="C1239" s="39" t="s">
        <v>2779</v>
      </c>
      <c r="D1239" s="226" t="str">
        <f t="shared" si="19"/>
        <v>42010614001</v>
      </c>
      <c r="E1239" s="39" t="s">
        <v>779</v>
      </c>
      <c r="F1239" s="47">
        <v>-12742842384</v>
      </c>
      <c r="G1239" s="47">
        <v>-832368.15</v>
      </c>
      <c r="H1239" s="47">
        <v>-5731940778</v>
      </c>
      <c r="I1239" s="47">
        <v>-18474783162</v>
      </c>
    </row>
    <row r="1240" spans="1:9" x14ac:dyDescent="0.2">
      <c r="A1240" s="39" t="s">
        <v>1150</v>
      </c>
      <c r="B1240" s="39" t="s">
        <v>2780</v>
      </c>
      <c r="C1240" s="39" t="s">
        <v>2781</v>
      </c>
      <c r="D1240" s="226" t="str">
        <f t="shared" si="19"/>
        <v>42010614001</v>
      </c>
      <c r="E1240" s="39" t="s">
        <v>780</v>
      </c>
      <c r="F1240" s="47">
        <v>0</v>
      </c>
      <c r="G1240" s="47">
        <v>-832368.15</v>
      </c>
      <c r="H1240" s="47">
        <v>-5731940778</v>
      </c>
      <c r="I1240" s="47">
        <v>-5731940778</v>
      </c>
    </row>
    <row r="1241" spans="1:9" x14ac:dyDescent="0.2">
      <c r="A1241" s="39" t="s">
        <v>1103</v>
      </c>
      <c r="B1241" s="39" t="s">
        <v>2782</v>
      </c>
      <c r="C1241" s="39" t="s">
        <v>2783</v>
      </c>
      <c r="D1241" s="226" t="str">
        <f t="shared" si="19"/>
        <v>42010614001</v>
      </c>
      <c r="E1241" s="39" t="s">
        <v>780</v>
      </c>
      <c r="F1241" s="47">
        <v>-12742842384</v>
      </c>
      <c r="G1241" s="47">
        <v>0</v>
      </c>
      <c r="H1241" s="47">
        <v>0</v>
      </c>
      <c r="I1241" s="47">
        <v>-12742842384</v>
      </c>
    </row>
    <row r="1242" spans="1:9" x14ac:dyDescent="0.2">
      <c r="A1242" s="39" t="s">
        <v>1103</v>
      </c>
      <c r="B1242" s="39" t="s">
        <v>2784</v>
      </c>
      <c r="C1242" s="39" t="s">
        <v>2785</v>
      </c>
      <c r="D1242" s="226" t="str">
        <f t="shared" si="19"/>
        <v>42010616000</v>
      </c>
      <c r="E1242" s="39" t="s">
        <v>781</v>
      </c>
      <c r="F1242" s="47">
        <v>-77062371397</v>
      </c>
      <c r="G1242" s="47">
        <v>0</v>
      </c>
      <c r="H1242" s="47">
        <v>0</v>
      </c>
      <c r="I1242" s="47">
        <v>-77062371397</v>
      </c>
    </row>
    <row r="1243" spans="1:9" x14ac:dyDescent="0.2">
      <c r="A1243" s="39" t="s">
        <v>1103</v>
      </c>
      <c r="B1243" s="39" t="s">
        <v>2786</v>
      </c>
      <c r="C1243" s="39" t="s">
        <v>2787</v>
      </c>
      <c r="D1243" s="226" t="str">
        <f t="shared" si="19"/>
        <v>42010616001</v>
      </c>
      <c r="E1243" s="39" t="s">
        <v>782</v>
      </c>
      <c r="F1243" s="47">
        <v>-77062371397</v>
      </c>
      <c r="G1243" s="47">
        <v>0</v>
      </c>
      <c r="H1243" s="47">
        <v>0</v>
      </c>
      <c r="I1243" s="47">
        <v>-77062371397</v>
      </c>
    </row>
    <row r="1244" spans="1:9" x14ac:dyDescent="0.2">
      <c r="A1244" s="39" t="s">
        <v>1103</v>
      </c>
      <c r="B1244" s="39" t="s">
        <v>2788</v>
      </c>
      <c r="C1244" s="39" t="s">
        <v>2789</v>
      </c>
      <c r="D1244" s="226" t="str">
        <f t="shared" si="19"/>
        <v>42010616001</v>
      </c>
      <c r="E1244" s="39" t="s">
        <v>783</v>
      </c>
      <c r="F1244" s="47">
        <v>-77062371397</v>
      </c>
      <c r="G1244" s="47">
        <v>0</v>
      </c>
      <c r="H1244" s="47">
        <v>0</v>
      </c>
      <c r="I1244" s="47">
        <v>-77062371397</v>
      </c>
    </row>
    <row r="1245" spans="1:9" x14ac:dyDescent="0.2">
      <c r="A1245" s="39" t="s">
        <v>1103</v>
      </c>
      <c r="B1245" s="39" t="s">
        <v>5714</v>
      </c>
      <c r="C1245" s="39" t="s">
        <v>5715</v>
      </c>
      <c r="D1245" s="226" t="str">
        <f t="shared" si="19"/>
        <v>50000000000</v>
      </c>
      <c r="E1245" s="39" t="s">
        <v>6117</v>
      </c>
      <c r="F1245" s="47">
        <v>-2</v>
      </c>
      <c r="G1245" s="47">
        <v>-2.48</v>
      </c>
      <c r="H1245" s="47">
        <v>5268</v>
      </c>
      <c r="I1245" s="47">
        <v>5266</v>
      </c>
    </row>
    <row r="1246" spans="1:9" x14ac:dyDescent="0.2">
      <c r="A1246" s="39" t="s">
        <v>1103</v>
      </c>
      <c r="B1246" s="39" t="s">
        <v>2790</v>
      </c>
      <c r="C1246" s="39" t="s">
        <v>2791</v>
      </c>
      <c r="D1246" s="226" t="str">
        <f t="shared" si="19"/>
        <v>51000000000</v>
      </c>
      <c r="E1246" s="39" t="s">
        <v>784</v>
      </c>
      <c r="F1246" s="47">
        <v>2580075087878</v>
      </c>
      <c r="G1246" s="47">
        <v>192736626.13</v>
      </c>
      <c r="H1246" s="47">
        <v>1344259786461</v>
      </c>
      <c r="I1246" s="47">
        <v>3924334874339</v>
      </c>
    </row>
    <row r="1247" spans="1:9" x14ac:dyDescent="0.2">
      <c r="A1247" s="39" t="s">
        <v>1103</v>
      </c>
      <c r="B1247" s="39" t="s">
        <v>2792</v>
      </c>
      <c r="C1247" s="39" t="s">
        <v>2793</v>
      </c>
      <c r="D1247" s="226" t="str">
        <f t="shared" si="19"/>
        <v>51010000000</v>
      </c>
      <c r="E1247" s="39" t="s">
        <v>785</v>
      </c>
      <c r="F1247" s="47">
        <v>2462589175402</v>
      </c>
      <c r="G1247" s="47">
        <v>161759908.61000001</v>
      </c>
      <c r="H1247" s="47">
        <v>1131687643506</v>
      </c>
      <c r="I1247" s="47">
        <v>3594276818908</v>
      </c>
    </row>
    <row r="1248" spans="1:9" x14ac:dyDescent="0.2">
      <c r="A1248" s="39" t="s">
        <v>1103</v>
      </c>
      <c r="B1248" s="39" t="s">
        <v>2794</v>
      </c>
      <c r="C1248" s="39" t="s">
        <v>2795</v>
      </c>
      <c r="D1248" s="226" t="str">
        <f t="shared" si="19"/>
        <v>51010651000</v>
      </c>
      <c r="E1248" s="39" t="s">
        <v>786</v>
      </c>
      <c r="F1248" s="47">
        <v>398102618743</v>
      </c>
      <c r="G1248" s="47">
        <v>26772722.600000001</v>
      </c>
      <c r="H1248" s="47">
        <v>202194227952</v>
      </c>
      <c r="I1248" s="47">
        <v>600296846695</v>
      </c>
    </row>
    <row r="1249" spans="1:9" x14ac:dyDescent="0.2">
      <c r="A1249" s="39" t="s">
        <v>1103</v>
      </c>
      <c r="B1249" s="39" t="s">
        <v>2796</v>
      </c>
      <c r="C1249" s="39" t="s">
        <v>2797</v>
      </c>
      <c r="D1249" s="226" t="str">
        <f t="shared" si="19"/>
        <v>51010651002</v>
      </c>
      <c r="E1249" s="39" t="s">
        <v>787</v>
      </c>
      <c r="F1249" s="47">
        <v>16450309939</v>
      </c>
      <c r="G1249" s="47">
        <v>584726.48</v>
      </c>
      <c r="H1249" s="47">
        <v>4026303750</v>
      </c>
      <c r="I1249" s="47">
        <v>20476613689</v>
      </c>
    </row>
    <row r="1250" spans="1:9" x14ac:dyDescent="0.2">
      <c r="A1250" s="39" t="s">
        <v>1150</v>
      </c>
      <c r="B1250" s="39" t="s">
        <v>2798</v>
      </c>
      <c r="C1250" s="39" t="s">
        <v>2799</v>
      </c>
      <c r="D1250" s="226" t="str">
        <f t="shared" si="19"/>
        <v>51010651002</v>
      </c>
      <c r="E1250" s="39" t="s">
        <v>787</v>
      </c>
      <c r="F1250" s="47">
        <v>0</v>
      </c>
      <c r="G1250" s="47">
        <v>584726.48</v>
      </c>
      <c r="H1250" s="47">
        <v>4026303750</v>
      </c>
      <c r="I1250" s="47">
        <v>4026303750</v>
      </c>
    </row>
    <row r="1251" spans="1:9" x14ac:dyDescent="0.2">
      <c r="A1251" s="39" t="s">
        <v>1103</v>
      </c>
      <c r="B1251" s="39" t="s">
        <v>2800</v>
      </c>
      <c r="C1251" s="39" t="s">
        <v>2801</v>
      </c>
      <c r="D1251" s="226" t="str">
        <f t="shared" si="19"/>
        <v>51010651002</v>
      </c>
      <c r="E1251" s="39" t="s">
        <v>787</v>
      </c>
      <c r="F1251" s="47">
        <v>16450309939</v>
      </c>
      <c r="G1251" s="47">
        <v>0</v>
      </c>
      <c r="H1251" s="47">
        <v>0</v>
      </c>
      <c r="I1251" s="47">
        <v>16450309939</v>
      </c>
    </row>
    <row r="1252" spans="1:9" x14ac:dyDescent="0.2">
      <c r="A1252" s="39" t="s">
        <v>1103</v>
      </c>
      <c r="B1252" s="39" t="s">
        <v>2802</v>
      </c>
      <c r="C1252" s="39" t="s">
        <v>2803</v>
      </c>
      <c r="D1252" s="226" t="str">
        <f t="shared" si="19"/>
        <v>51010651003</v>
      </c>
      <c r="E1252" s="39" t="s">
        <v>788</v>
      </c>
      <c r="F1252" s="47">
        <v>33704589941</v>
      </c>
      <c r="G1252" s="47">
        <v>599114.87</v>
      </c>
      <c r="H1252" s="47">
        <v>4125379179</v>
      </c>
      <c r="I1252" s="47">
        <v>37829969120</v>
      </c>
    </row>
    <row r="1253" spans="1:9" x14ac:dyDescent="0.2">
      <c r="A1253" s="39" t="s">
        <v>1150</v>
      </c>
      <c r="B1253" s="39" t="s">
        <v>2804</v>
      </c>
      <c r="C1253" s="39" t="s">
        <v>2805</v>
      </c>
      <c r="D1253" s="226" t="str">
        <f t="shared" si="19"/>
        <v>51010651003</v>
      </c>
      <c r="E1253" s="39" t="s">
        <v>788</v>
      </c>
      <c r="F1253" s="47">
        <v>0</v>
      </c>
      <c r="G1253" s="47">
        <v>599114.87</v>
      </c>
      <c r="H1253" s="47">
        <v>4125379179</v>
      </c>
      <c r="I1253" s="47">
        <v>4125379179</v>
      </c>
    </row>
    <row r="1254" spans="1:9" x14ac:dyDescent="0.2">
      <c r="A1254" s="39" t="s">
        <v>1103</v>
      </c>
      <c r="B1254" s="39" t="s">
        <v>2806</v>
      </c>
      <c r="C1254" s="39" t="s">
        <v>2807</v>
      </c>
      <c r="D1254" s="226" t="str">
        <f t="shared" si="19"/>
        <v>51010651003</v>
      </c>
      <c r="E1254" s="39" t="s">
        <v>788</v>
      </c>
      <c r="F1254" s="47">
        <v>33704589941</v>
      </c>
      <c r="G1254" s="47">
        <v>0</v>
      </c>
      <c r="H1254" s="47">
        <v>0</v>
      </c>
      <c r="I1254" s="47">
        <v>33704589941</v>
      </c>
    </row>
    <row r="1255" spans="1:9" x14ac:dyDescent="0.2">
      <c r="A1255" s="39" t="s">
        <v>1103</v>
      </c>
      <c r="B1255" s="39" t="s">
        <v>2808</v>
      </c>
      <c r="C1255" s="39" t="s">
        <v>2809</v>
      </c>
      <c r="D1255" s="226" t="str">
        <f t="shared" si="19"/>
        <v>51010651006</v>
      </c>
      <c r="E1255" s="39" t="s">
        <v>789</v>
      </c>
      <c r="F1255" s="47">
        <v>172953612205</v>
      </c>
      <c r="G1255" s="47">
        <v>14140645.789999999</v>
      </c>
      <c r="H1255" s="47">
        <v>97369517374</v>
      </c>
      <c r="I1255" s="47">
        <v>270323129579</v>
      </c>
    </row>
    <row r="1256" spans="1:9" x14ac:dyDescent="0.2">
      <c r="A1256" s="39" t="s">
        <v>1150</v>
      </c>
      <c r="B1256" s="39" t="s">
        <v>2810</v>
      </c>
      <c r="C1256" s="39" t="s">
        <v>2811</v>
      </c>
      <c r="D1256" s="226" t="str">
        <f t="shared" si="19"/>
        <v>51010651006</v>
      </c>
      <c r="E1256" s="39" t="s">
        <v>789</v>
      </c>
      <c r="F1256" s="47">
        <v>0</v>
      </c>
      <c r="G1256" s="47">
        <v>14140645.789999999</v>
      </c>
      <c r="H1256" s="47">
        <v>97369517374</v>
      </c>
      <c r="I1256" s="47">
        <v>97369517374</v>
      </c>
    </row>
    <row r="1257" spans="1:9" x14ac:dyDescent="0.2">
      <c r="A1257" s="39" t="s">
        <v>1103</v>
      </c>
      <c r="B1257" s="39" t="s">
        <v>2812</v>
      </c>
      <c r="C1257" s="39" t="s">
        <v>2813</v>
      </c>
      <c r="D1257" s="226" t="str">
        <f t="shared" si="19"/>
        <v>51010651006</v>
      </c>
      <c r="E1257" s="39" t="s">
        <v>789</v>
      </c>
      <c r="F1257" s="47">
        <v>172953612205</v>
      </c>
      <c r="G1257" s="47">
        <v>0</v>
      </c>
      <c r="H1257" s="47">
        <v>0</v>
      </c>
      <c r="I1257" s="47">
        <v>172953612205</v>
      </c>
    </row>
    <row r="1258" spans="1:9" x14ac:dyDescent="0.2">
      <c r="A1258" s="39" t="s">
        <v>1103</v>
      </c>
      <c r="B1258" s="39" t="s">
        <v>2814</v>
      </c>
      <c r="C1258" s="39" t="s">
        <v>2815</v>
      </c>
      <c r="D1258" s="226" t="str">
        <f t="shared" si="19"/>
        <v>51010651008</v>
      </c>
      <c r="E1258" s="39" t="s">
        <v>790</v>
      </c>
      <c r="F1258" s="47">
        <v>1045022543</v>
      </c>
      <c r="G1258" s="47">
        <v>662958.07999999996</v>
      </c>
      <c r="H1258" s="47">
        <v>4564990115</v>
      </c>
      <c r="I1258" s="47">
        <v>5610012658</v>
      </c>
    </row>
    <row r="1259" spans="1:9" x14ac:dyDescent="0.2">
      <c r="A1259" s="39" t="s">
        <v>1150</v>
      </c>
      <c r="B1259" s="39" t="s">
        <v>2816</v>
      </c>
      <c r="C1259" s="39" t="s">
        <v>2817</v>
      </c>
      <c r="D1259" s="226" t="str">
        <f t="shared" si="19"/>
        <v>51010651008</v>
      </c>
      <c r="E1259" s="39" t="s">
        <v>790</v>
      </c>
      <c r="F1259" s="47">
        <v>0</v>
      </c>
      <c r="G1259" s="47">
        <v>662958.07999999996</v>
      </c>
      <c r="H1259" s="47">
        <v>4564990115</v>
      </c>
      <c r="I1259" s="47">
        <v>4564990115</v>
      </c>
    </row>
    <row r="1260" spans="1:9" x14ac:dyDescent="0.2">
      <c r="A1260" s="39" t="s">
        <v>1103</v>
      </c>
      <c r="B1260" s="39" t="s">
        <v>2818</v>
      </c>
      <c r="C1260" s="39" t="s">
        <v>2819</v>
      </c>
      <c r="D1260" s="226" t="str">
        <f t="shared" si="19"/>
        <v>51010651008</v>
      </c>
      <c r="E1260" s="39" t="s">
        <v>790</v>
      </c>
      <c r="F1260" s="47">
        <v>1045022543</v>
      </c>
      <c r="G1260" s="47">
        <v>0</v>
      </c>
      <c r="H1260" s="47">
        <v>0</v>
      </c>
      <c r="I1260" s="47">
        <v>1045022543</v>
      </c>
    </row>
    <row r="1261" spans="1:9" x14ac:dyDescent="0.2">
      <c r="A1261" s="39" t="s">
        <v>1103</v>
      </c>
      <c r="B1261" s="39" t="s">
        <v>2820</v>
      </c>
      <c r="C1261" s="39" t="s">
        <v>2821</v>
      </c>
      <c r="D1261" s="226" t="str">
        <f t="shared" si="19"/>
        <v>51010651018</v>
      </c>
      <c r="E1261" s="39" t="s">
        <v>791</v>
      </c>
      <c r="F1261" s="47">
        <v>1162848231</v>
      </c>
      <c r="G1261" s="47">
        <v>2697977</v>
      </c>
      <c r="H1261" s="47">
        <v>18577703047</v>
      </c>
      <c r="I1261" s="47">
        <v>19740551278</v>
      </c>
    </row>
    <row r="1262" spans="1:9" x14ac:dyDescent="0.2">
      <c r="A1262" s="39" t="s">
        <v>1150</v>
      </c>
      <c r="B1262" s="39" t="s">
        <v>2822</v>
      </c>
      <c r="C1262" s="39" t="s">
        <v>2823</v>
      </c>
      <c r="D1262" s="226" t="str">
        <f t="shared" si="19"/>
        <v>51010651018</v>
      </c>
      <c r="E1262" s="39" t="s">
        <v>791</v>
      </c>
      <c r="F1262" s="47">
        <v>0</v>
      </c>
      <c r="G1262" s="47">
        <v>2697977</v>
      </c>
      <c r="H1262" s="47">
        <v>18577703047</v>
      </c>
      <c r="I1262" s="47">
        <v>18577703047</v>
      </c>
    </row>
    <row r="1263" spans="1:9" x14ac:dyDescent="0.2">
      <c r="A1263" s="39" t="s">
        <v>1103</v>
      </c>
      <c r="B1263" s="39" t="s">
        <v>2824</v>
      </c>
      <c r="C1263" s="39" t="s">
        <v>2825</v>
      </c>
      <c r="D1263" s="226" t="str">
        <f t="shared" si="19"/>
        <v>51010651018</v>
      </c>
      <c r="E1263" s="39" t="s">
        <v>791</v>
      </c>
      <c r="F1263" s="47">
        <v>1162848231</v>
      </c>
      <c r="G1263" s="47">
        <v>0</v>
      </c>
      <c r="H1263" s="47">
        <v>0</v>
      </c>
      <c r="I1263" s="47">
        <v>1162848231</v>
      </c>
    </row>
    <row r="1264" spans="1:9" x14ac:dyDescent="0.2">
      <c r="A1264" s="39" t="s">
        <v>1103</v>
      </c>
      <c r="B1264" s="39" t="s">
        <v>2826</v>
      </c>
      <c r="C1264" s="39" t="s">
        <v>2827</v>
      </c>
      <c r="D1264" s="226" t="str">
        <f t="shared" si="19"/>
        <v>51010651019</v>
      </c>
      <c r="E1264" s="39" t="s">
        <v>792</v>
      </c>
      <c r="F1264" s="47">
        <v>15873978680</v>
      </c>
      <c r="G1264" s="47">
        <v>0</v>
      </c>
      <c r="H1264" s="47">
        <v>0</v>
      </c>
      <c r="I1264" s="47">
        <v>15873978680</v>
      </c>
    </row>
    <row r="1265" spans="1:9" x14ac:dyDescent="0.2">
      <c r="A1265" s="39" t="s">
        <v>1103</v>
      </c>
      <c r="B1265" s="39" t="s">
        <v>2828</v>
      </c>
      <c r="C1265" s="39" t="s">
        <v>2829</v>
      </c>
      <c r="D1265" s="226" t="str">
        <f t="shared" si="19"/>
        <v>51010651019</v>
      </c>
      <c r="E1265" s="39" t="s">
        <v>792</v>
      </c>
      <c r="F1265" s="47">
        <v>15873978680</v>
      </c>
      <c r="G1265" s="47">
        <v>0</v>
      </c>
      <c r="H1265" s="47">
        <v>0</v>
      </c>
      <c r="I1265" s="47">
        <v>15873978680</v>
      </c>
    </row>
    <row r="1266" spans="1:9" x14ac:dyDescent="0.2">
      <c r="A1266" s="39" t="s">
        <v>1103</v>
      </c>
      <c r="B1266" s="39" t="s">
        <v>2830</v>
      </c>
      <c r="C1266" s="39" t="s">
        <v>2831</v>
      </c>
      <c r="D1266" s="226" t="str">
        <f t="shared" si="19"/>
        <v>51010651020</v>
      </c>
      <c r="E1266" s="39" t="s">
        <v>793</v>
      </c>
      <c r="F1266" s="47">
        <v>0</v>
      </c>
      <c r="G1266" s="47">
        <v>3096076.45</v>
      </c>
      <c r="H1266" s="47">
        <v>39198729649</v>
      </c>
      <c r="I1266" s="47">
        <v>39198729649</v>
      </c>
    </row>
    <row r="1267" spans="1:9" x14ac:dyDescent="0.2">
      <c r="A1267" s="39" t="s">
        <v>1153</v>
      </c>
      <c r="B1267" s="39" t="s">
        <v>2832</v>
      </c>
      <c r="C1267" s="39" t="s">
        <v>2833</v>
      </c>
      <c r="D1267" s="226" t="str">
        <f t="shared" si="19"/>
        <v>51010651020</v>
      </c>
      <c r="E1267" s="39" t="s">
        <v>794</v>
      </c>
      <c r="F1267" s="47">
        <v>0</v>
      </c>
      <c r="G1267" s="47">
        <v>17325000</v>
      </c>
      <c r="H1267" s="47">
        <v>39198729649</v>
      </c>
      <c r="I1267" s="47">
        <v>39198729649</v>
      </c>
    </row>
    <row r="1268" spans="1:9" x14ac:dyDescent="0.2">
      <c r="A1268" s="39" t="s">
        <v>1103</v>
      </c>
      <c r="B1268" s="39" t="s">
        <v>2834</v>
      </c>
      <c r="C1268" s="39" t="s">
        <v>2835</v>
      </c>
      <c r="D1268" s="226" t="str">
        <f t="shared" si="19"/>
        <v>51010651021</v>
      </c>
      <c r="E1268" s="39" t="s">
        <v>795</v>
      </c>
      <c r="F1268" s="47">
        <v>38005405786</v>
      </c>
      <c r="G1268" s="47">
        <v>4991223.93</v>
      </c>
      <c r="H1268" s="47">
        <v>34331604838</v>
      </c>
      <c r="I1268" s="47">
        <v>72337010624</v>
      </c>
    </row>
    <row r="1269" spans="1:9" x14ac:dyDescent="0.2">
      <c r="A1269" s="39" t="s">
        <v>1150</v>
      </c>
      <c r="B1269" s="39" t="s">
        <v>2836</v>
      </c>
      <c r="C1269" s="39" t="s">
        <v>2837</v>
      </c>
      <c r="D1269" s="226" t="str">
        <f t="shared" si="19"/>
        <v>51010651021</v>
      </c>
      <c r="E1269" s="39" t="s">
        <v>796</v>
      </c>
      <c r="F1269" s="47">
        <v>0</v>
      </c>
      <c r="G1269" s="47">
        <v>2273103.02</v>
      </c>
      <c r="H1269" s="47">
        <v>15615195056</v>
      </c>
      <c r="I1269" s="47">
        <v>15615195056</v>
      </c>
    </row>
    <row r="1270" spans="1:9" x14ac:dyDescent="0.2">
      <c r="A1270" s="39" t="s">
        <v>1103</v>
      </c>
      <c r="B1270" s="39" t="s">
        <v>2838</v>
      </c>
      <c r="C1270" s="39" t="s">
        <v>2839</v>
      </c>
      <c r="D1270" s="226" t="str">
        <f t="shared" si="19"/>
        <v>51010651021</v>
      </c>
      <c r="E1270" s="39" t="s">
        <v>796</v>
      </c>
      <c r="F1270" s="47">
        <v>561118761</v>
      </c>
      <c r="G1270" s="47">
        <v>0</v>
      </c>
      <c r="H1270" s="47">
        <v>0</v>
      </c>
      <c r="I1270" s="47">
        <v>561118761</v>
      </c>
    </row>
    <row r="1271" spans="1:9" x14ac:dyDescent="0.2">
      <c r="A1271" s="39" t="s">
        <v>1150</v>
      </c>
      <c r="B1271" s="39" t="s">
        <v>2840</v>
      </c>
      <c r="C1271" s="39" t="s">
        <v>2841</v>
      </c>
      <c r="D1271" s="226" t="str">
        <f t="shared" si="19"/>
        <v>51010651021</v>
      </c>
      <c r="E1271" s="39" t="s">
        <v>797</v>
      </c>
      <c r="F1271" s="47">
        <v>0</v>
      </c>
      <c r="G1271" s="47">
        <v>2650887.9300000002</v>
      </c>
      <c r="H1271" s="47">
        <v>18253457600</v>
      </c>
      <c r="I1271" s="47">
        <v>18253457600</v>
      </c>
    </row>
    <row r="1272" spans="1:9" x14ac:dyDescent="0.2">
      <c r="A1272" s="39" t="s">
        <v>1103</v>
      </c>
      <c r="B1272" s="39" t="s">
        <v>2842</v>
      </c>
      <c r="C1272" s="39" t="s">
        <v>2843</v>
      </c>
      <c r="D1272" s="226" t="str">
        <f t="shared" si="19"/>
        <v>51010651021</v>
      </c>
      <c r="E1272" s="39" t="s">
        <v>797</v>
      </c>
      <c r="F1272" s="47">
        <v>36492371007</v>
      </c>
      <c r="G1272" s="47">
        <v>0</v>
      </c>
      <c r="H1272" s="47">
        <v>0</v>
      </c>
      <c r="I1272" s="47">
        <v>36492371007</v>
      </c>
    </row>
    <row r="1273" spans="1:9" x14ac:dyDescent="0.2">
      <c r="A1273" s="39" t="s">
        <v>1150</v>
      </c>
      <c r="B1273" s="39" t="s">
        <v>2844</v>
      </c>
      <c r="C1273" s="39" t="s">
        <v>2845</v>
      </c>
      <c r="D1273" s="226" t="str">
        <f t="shared" si="19"/>
        <v>51010651021</v>
      </c>
      <c r="E1273" s="39" t="s">
        <v>798</v>
      </c>
      <c r="F1273" s="47">
        <v>0</v>
      </c>
      <c r="G1273" s="47">
        <v>67232.98</v>
      </c>
      <c r="H1273" s="47">
        <v>462952182</v>
      </c>
      <c r="I1273" s="47">
        <v>462952182</v>
      </c>
    </row>
    <row r="1274" spans="1:9" x14ac:dyDescent="0.2">
      <c r="A1274" s="39" t="s">
        <v>1103</v>
      </c>
      <c r="B1274" s="39" t="s">
        <v>2846</v>
      </c>
      <c r="C1274" s="39" t="s">
        <v>2847</v>
      </c>
      <c r="D1274" s="226" t="str">
        <f t="shared" si="19"/>
        <v>51010651021</v>
      </c>
      <c r="E1274" s="39" t="s">
        <v>798</v>
      </c>
      <c r="F1274" s="47">
        <v>951916018</v>
      </c>
      <c r="G1274" s="47">
        <v>0</v>
      </c>
      <c r="H1274" s="47">
        <v>0</v>
      </c>
      <c r="I1274" s="47">
        <v>951916018</v>
      </c>
    </row>
    <row r="1275" spans="1:9" x14ac:dyDescent="0.2">
      <c r="A1275" s="39" t="s">
        <v>1103</v>
      </c>
      <c r="B1275" s="39" t="s">
        <v>2848</v>
      </c>
      <c r="C1275" s="39" t="s">
        <v>2849</v>
      </c>
      <c r="D1275" s="226" t="str">
        <f t="shared" si="19"/>
        <v>51010651024</v>
      </c>
      <c r="E1275" s="39" t="s">
        <v>799</v>
      </c>
      <c r="F1275" s="47">
        <v>118906851418</v>
      </c>
      <c r="G1275" s="47">
        <v>0</v>
      </c>
      <c r="H1275" s="47">
        <v>0</v>
      </c>
      <c r="I1275" s="47">
        <v>118906851418</v>
      </c>
    </row>
    <row r="1276" spans="1:9" x14ac:dyDescent="0.2">
      <c r="A1276" s="39" t="s">
        <v>1103</v>
      </c>
      <c r="B1276" s="39" t="s">
        <v>2850</v>
      </c>
      <c r="C1276" s="39" t="s">
        <v>2851</v>
      </c>
      <c r="D1276" s="226" t="str">
        <f t="shared" si="19"/>
        <v>51010651024</v>
      </c>
      <c r="E1276" s="39" t="s">
        <v>799</v>
      </c>
      <c r="F1276" s="47">
        <v>118906851418</v>
      </c>
      <c r="G1276" s="47">
        <v>0</v>
      </c>
      <c r="H1276" s="47">
        <v>0</v>
      </c>
      <c r="I1276" s="47">
        <v>118906851418</v>
      </c>
    </row>
    <row r="1277" spans="1:9" x14ac:dyDescent="0.2">
      <c r="A1277" s="39" t="s">
        <v>1103</v>
      </c>
      <c r="B1277" s="39" t="s">
        <v>2852</v>
      </c>
      <c r="C1277" s="39" t="s">
        <v>2853</v>
      </c>
      <c r="D1277" s="226" t="str">
        <f t="shared" si="19"/>
        <v>51010653000</v>
      </c>
      <c r="E1277" s="39" t="s">
        <v>800</v>
      </c>
      <c r="F1277" s="47">
        <v>2064486556659</v>
      </c>
      <c r="G1277" s="47">
        <v>134987186.00999999</v>
      </c>
      <c r="H1277" s="47">
        <v>929493415554</v>
      </c>
      <c r="I1277" s="47">
        <v>2993979972213</v>
      </c>
    </row>
    <row r="1278" spans="1:9" x14ac:dyDescent="0.2">
      <c r="A1278" s="39" t="s">
        <v>1103</v>
      </c>
      <c r="B1278" s="39" t="s">
        <v>2854</v>
      </c>
      <c r="C1278" s="39" t="s">
        <v>2855</v>
      </c>
      <c r="D1278" s="226" t="str">
        <f t="shared" si="19"/>
        <v>51010653001</v>
      </c>
      <c r="E1278" s="39" t="s">
        <v>800</v>
      </c>
      <c r="F1278" s="47">
        <v>2064486556659</v>
      </c>
      <c r="G1278" s="47">
        <v>134987186.00999999</v>
      </c>
      <c r="H1278" s="47">
        <v>929493415554</v>
      </c>
      <c r="I1278" s="47">
        <v>2993979972213</v>
      </c>
    </row>
    <row r="1279" spans="1:9" x14ac:dyDescent="0.2">
      <c r="A1279" s="39" t="s">
        <v>1150</v>
      </c>
      <c r="B1279" s="39" t="s">
        <v>2856</v>
      </c>
      <c r="C1279" s="39" t="s">
        <v>2857</v>
      </c>
      <c r="D1279" s="226" t="str">
        <f t="shared" si="19"/>
        <v>51010653001</v>
      </c>
      <c r="E1279" s="39" t="s">
        <v>801</v>
      </c>
      <c r="F1279" s="47">
        <v>0</v>
      </c>
      <c r="G1279" s="47">
        <v>48047964.549999997</v>
      </c>
      <c r="H1279" s="47">
        <v>330848193818</v>
      </c>
      <c r="I1279" s="47">
        <v>330848193818</v>
      </c>
    </row>
    <row r="1280" spans="1:9" x14ac:dyDescent="0.2">
      <c r="A1280" s="39" t="s">
        <v>1103</v>
      </c>
      <c r="B1280" s="39" t="s">
        <v>2858</v>
      </c>
      <c r="C1280" s="39" t="s">
        <v>2859</v>
      </c>
      <c r="D1280" s="226" t="str">
        <f t="shared" si="19"/>
        <v>51010653001</v>
      </c>
      <c r="E1280" s="39" t="s">
        <v>801</v>
      </c>
      <c r="F1280" s="47">
        <v>1170211053296</v>
      </c>
      <c r="G1280" s="47">
        <v>0</v>
      </c>
      <c r="H1280" s="47">
        <v>0</v>
      </c>
      <c r="I1280" s="47">
        <v>1170211053296</v>
      </c>
    </row>
    <row r="1281" spans="1:9" x14ac:dyDescent="0.2">
      <c r="A1281" s="39" t="s">
        <v>1150</v>
      </c>
      <c r="B1281" s="39" t="s">
        <v>2860</v>
      </c>
      <c r="C1281" s="39" t="s">
        <v>2861</v>
      </c>
      <c r="D1281" s="226" t="str">
        <f t="shared" si="19"/>
        <v>51010653001</v>
      </c>
      <c r="E1281" s="39" t="s">
        <v>802</v>
      </c>
      <c r="F1281" s="47">
        <v>0</v>
      </c>
      <c r="G1281" s="47">
        <v>86939221.459999993</v>
      </c>
      <c r="H1281" s="47">
        <v>598645221736</v>
      </c>
      <c r="I1281" s="47">
        <v>598645221736</v>
      </c>
    </row>
    <row r="1282" spans="1:9" x14ac:dyDescent="0.2">
      <c r="A1282" s="39" t="s">
        <v>1103</v>
      </c>
      <c r="B1282" s="39" t="s">
        <v>2862</v>
      </c>
      <c r="C1282" s="39" t="s">
        <v>2863</v>
      </c>
      <c r="D1282" s="226" t="str">
        <f t="shared" si="19"/>
        <v>51010653001</v>
      </c>
      <c r="E1282" s="39" t="s">
        <v>802</v>
      </c>
      <c r="F1282" s="47">
        <v>894275503363</v>
      </c>
      <c r="G1282" s="47">
        <v>0</v>
      </c>
      <c r="H1282" s="47">
        <v>0</v>
      </c>
      <c r="I1282" s="47">
        <v>894275503363</v>
      </c>
    </row>
    <row r="1283" spans="1:9" x14ac:dyDescent="0.2">
      <c r="A1283" s="39" t="s">
        <v>1103</v>
      </c>
      <c r="B1283" s="39" t="s">
        <v>2864</v>
      </c>
      <c r="C1283" s="39" t="s">
        <v>2865</v>
      </c>
      <c r="D1283" s="226" t="str">
        <f t="shared" ref="D1283:D1346" si="20">CONCATENATE(MID(C1283,1,2),"0",MID(C1283,4,5),"0",MID(C1283,9,2))</f>
        <v>51030000000</v>
      </c>
      <c r="E1283" s="39" t="s">
        <v>803</v>
      </c>
      <c r="F1283" s="47">
        <v>0</v>
      </c>
      <c r="G1283" s="47">
        <v>12290850.300000001</v>
      </c>
      <c r="H1283" s="47">
        <v>83905399707</v>
      </c>
      <c r="I1283" s="47">
        <v>83905399707</v>
      </c>
    </row>
    <row r="1284" spans="1:9" x14ac:dyDescent="0.2">
      <c r="A1284" s="39" t="s">
        <v>1103</v>
      </c>
      <c r="B1284" s="39" t="s">
        <v>4916</v>
      </c>
      <c r="C1284" s="39" t="s">
        <v>4917</v>
      </c>
      <c r="D1284" s="226" t="str">
        <f t="shared" si="20"/>
        <v>51030667000</v>
      </c>
      <c r="E1284" s="39" t="s">
        <v>4918</v>
      </c>
      <c r="F1284" s="47">
        <v>0</v>
      </c>
      <c r="G1284" s="47">
        <v>5611678.6900000004</v>
      </c>
      <c r="H1284" s="47">
        <v>38330868537</v>
      </c>
      <c r="I1284" s="47">
        <v>38330868537</v>
      </c>
    </row>
    <row r="1285" spans="1:9" x14ac:dyDescent="0.2">
      <c r="A1285" s="39" t="s">
        <v>1103</v>
      </c>
      <c r="B1285" s="39" t="s">
        <v>4919</v>
      </c>
      <c r="C1285" s="39" t="s">
        <v>4920</v>
      </c>
      <c r="D1285" s="226" t="str">
        <f t="shared" si="20"/>
        <v>51030667002</v>
      </c>
      <c r="E1285" s="39" t="s">
        <v>4921</v>
      </c>
      <c r="F1285" s="47">
        <v>0</v>
      </c>
      <c r="G1285" s="47">
        <v>5611678.6900000004</v>
      </c>
      <c r="H1285" s="47">
        <v>38330868537</v>
      </c>
      <c r="I1285" s="47">
        <v>38330868537</v>
      </c>
    </row>
    <row r="1286" spans="1:9" x14ac:dyDescent="0.2">
      <c r="A1286" s="39" t="s">
        <v>1150</v>
      </c>
      <c r="B1286" s="39" t="s">
        <v>4922</v>
      </c>
      <c r="C1286" s="39" t="s">
        <v>4923</v>
      </c>
      <c r="D1286" s="226" t="str">
        <f t="shared" si="20"/>
        <v>51030667002</v>
      </c>
      <c r="E1286" s="39" t="s">
        <v>4921</v>
      </c>
      <c r="F1286" s="47">
        <v>0</v>
      </c>
      <c r="G1286" s="47">
        <v>5611678.6900000004</v>
      </c>
      <c r="H1286" s="47">
        <v>38330868537</v>
      </c>
      <c r="I1286" s="47">
        <v>38330868537</v>
      </c>
    </row>
    <row r="1287" spans="1:9" x14ac:dyDescent="0.2">
      <c r="A1287" s="39" t="s">
        <v>1103</v>
      </c>
      <c r="B1287" s="39" t="s">
        <v>2866</v>
      </c>
      <c r="C1287" s="39" t="s">
        <v>2867</v>
      </c>
      <c r="D1287" s="226" t="str">
        <f t="shared" si="20"/>
        <v>51030669000</v>
      </c>
      <c r="E1287" s="39" t="s">
        <v>804</v>
      </c>
      <c r="F1287" s="47">
        <v>0</v>
      </c>
      <c r="G1287" s="47">
        <v>6679171.6100000003</v>
      </c>
      <c r="H1287" s="47">
        <v>45574531170</v>
      </c>
      <c r="I1287" s="47">
        <v>45574531170</v>
      </c>
    </row>
    <row r="1288" spans="1:9" x14ac:dyDescent="0.2">
      <c r="A1288" s="39" t="s">
        <v>1103</v>
      </c>
      <c r="B1288" s="39" t="s">
        <v>2868</v>
      </c>
      <c r="C1288" s="39" t="s">
        <v>2869</v>
      </c>
      <c r="D1288" s="226" t="str">
        <f t="shared" si="20"/>
        <v>51030669006</v>
      </c>
      <c r="E1288" s="39" t="s">
        <v>805</v>
      </c>
      <c r="F1288" s="47">
        <v>0</v>
      </c>
      <c r="G1288" s="47">
        <v>6679171.6100000003</v>
      </c>
      <c r="H1288" s="47">
        <v>45574531170</v>
      </c>
      <c r="I1288" s="47">
        <v>45574531170</v>
      </c>
    </row>
    <row r="1289" spans="1:9" x14ac:dyDescent="0.2">
      <c r="A1289" s="39" t="s">
        <v>1150</v>
      </c>
      <c r="B1289" s="39" t="s">
        <v>2870</v>
      </c>
      <c r="C1289" s="39" t="s">
        <v>2871</v>
      </c>
      <c r="D1289" s="226" t="str">
        <f t="shared" si="20"/>
        <v>51030669006</v>
      </c>
      <c r="E1289" s="39" t="s">
        <v>805</v>
      </c>
      <c r="F1289" s="47">
        <v>0</v>
      </c>
      <c r="G1289" s="47">
        <v>6679171.6100000003</v>
      </c>
      <c r="H1289" s="47">
        <v>45574531170</v>
      </c>
      <c r="I1289" s="47">
        <v>45574531170</v>
      </c>
    </row>
    <row r="1290" spans="1:9" x14ac:dyDescent="0.2">
      <c r="A1290" s="39" t="s">
        <v>1103</v>
      </c>
      <c r="B1290" s="39" t="s">
        <v>2872</v>
      </c>
      <c r="C1290" s="39" t="s">
        <v>2873</v>
      </c>
      <c r="D1290" s="226" t="str">
        <f t="shared" si="20"/>
        <v>51040000000</v>
      </c>
      <c r="E1290" s="39" t="s">
        <v>806</v>
      </c>
      <c r="F1290" s="47">
        <v>117485912476</v>
      </c>
      <c r="G1290" s="47">
        <v>18685867.219999999</v>
      </c>
      <c r="H1290" s="47">
        <v>128666743248</v>
      </c>
      <c r="I1290" s="47">
        <v>246152655724</v>
      </c>
    </row>
    <row r="1291" spans="1:9" x14ac:dyDescent="0.2">
      <c r="A1291" s="39" t="s">
        <v>1103</v>
      </c>
      <c r="B1291" s="39" t="s">
        <v>2874</v>
      </c>
      <c r="C1291" s="39" t="s">
        <v>2875</v>
      </c>
      <c r="D1291" s="226" t="str">
        <f t="shared" si="20"/>
        <v>51040677000</v>
      </c>
      <c r="E1291" s="39" t="s">
        <v>807</v>
      </c>
      <c r="F1291" s="47">
        <v>0</v>
      </c>
      <c r="G1291" s="47">
        <v>87484.3</v>
      </c>
      <c r="H1291" s="47">
        <v>602184096</v>
      </c>
      <c r="I1291" s="47">
        <v>602184096</v>
      </c>
    </row>
    <row r="1292" spans="1:9" x14ac:dyDescent="0.2">
      <c r="A1292" s="39" t="s">
        <v>1103</v>
      </c>
      <c r="B1292" s="39" t="s">
        <v>2876</v>
      </c>
      <c r="C1292" s="39" t="s">
        <v>2877</v>
      </c>
      <c r="D1292" s="226" t="str">
        <f t="shared" si="20"/>
        <v>51040677001</v>
      </c>
      <c r="E1292" s="39" t="s">
        <v>807</v>
      </c>
      <c r="F1292" s="47">
        <v>0</v>
      </c>
      <c r="G1292" s="47">
        <v>87484.3</v>
      </c>
      <c r="H1292" s="47">
        <v>602184096</v>
      </c>
      <c r="I1292" s="47">
        <v>602184096</v>
      </c>
    </row>
    <row r="1293" spans="1:9" x14ac:dyDescent="0.2">
      <c r="A1293" s="39" t="s">
        <v>1150</v>
      </c>
      <c r="B1293" s="39" t="s">
        <v>2878</v>
      </c>
      <c r="C1293" s="39" t="s">
        <v>2879</v>
      </c>
      <c r="D1293" s="226" t="str">
        <f t="shared" si="20"/>
        <v>51040677001</v>
      </c>
      <c r="E1293" s="39" t="s">
        <v>807</v>
      </c>
      <c r="F1293" s="47">
        <v>0</v>
      </c>
      <c r="G1293" s="47">
        <v>87484.3</v>
      </c>
      <c r="H1293" s="47">
        <v>602184096</v>
      </c>
      <c r="I1293" s="47">
        <v>602184096</v>
      </c>
    </row>
    <row r="1294" spans="1:9" x14ac:dyDescent="0.2">
      <c r="A1294" s="39" t="s">
        <v>1103</v>
      </c>
      <c r="B1294" s="39" t="s">
        <v>2880</v>
      </c>
      <c r="C1294" s="39" t="s">
        <v>2881</v>
      </c>
      <c r="D1294" s="226" t="str">
        <f t="shared" si="20"/>
        <v>51040681000</v>
      </c>
      <c r="E1294" s="39" t="s">
        <v>808</v>
      </c>
      <c r="F1294" s="47">
        <v>14183932600</v>
      </c>
      <c r="G1294" s="47">
        <v>5009000</v>
      </c>
      <c r="H1294" s="47">
        <v>34490922110</v>
      </c>
      <c r="I1294" s="47">
        <v>48674854710</v>
      </c>
    </row>
    <row r="1295" spans="1:9" x14ac:dyDescent="0.2">
      <c r="A1295" s="39" t="s">
        <v>1103</v>
      </c>
      <c r="B1295" s="39" t="s">
        <v>2882</v>
      </c>
      <c r="C1295" s="39" t="s">
        <v>2883</v>
      </c>
      <c r="D1295" s="226" t="str">
        <f t="shared" si="20"/>
        <v>51040681001</v>
      </c>
      <c r="E1295" s="39" t="s">
        <v>808</v>
      </c>
      <c r="F1295" s="47">
        <v>14183932600</v>
      </c>
      <c r="G1295" s="47">
        <v>5009000</v>
      </c>
      <c r="H1295" s="47">
        <v>34490922110</v>
      </c>
      <c r="I1295" s="47">
        <v>48674854710</v>
      </c>
    </row>
    <row r="1296" spans="1:9" x14ac:dyDescent="0.2">
      <c r="A1296" s="39" t="s">
        <v>1150</v>
      </c>
      <c r="B1296" s="39" t="s">
        <v>2884</v>
      </c>
      <c r="C1296" s="39" t="s">
        <v>2885</v>
      </c>
      <c r="D1296" s="226" t="str">
        <f t="shared" si="20"/>
        <v>51040681001</v>
      </c>
      <c r="E1296" s="39" t="s">
        <v>809</v>
      </c>
      <c r="F1296" s="47">
        <v>0</v>
      </c>
      <c r="G1296" s="47">
        <v>5009000</v>
      </c>
      <c r="H1296" s="47">
        <v>34490922110</v>
      </c>
      <c r="I1296" s="47">
        <v>34490922110</v>
      </c>
    </row>
    <row r="1297" spans="1:9" x14ac:dyDescent="0.2">
      <c r="A1297" s="39" t="s">
        <v>1103</v>
      </c>
      <c r="B1297" s="39" t="s">
        <v>2886</v>
      </c>
      <c r="C1297" s="39" t="s">
        <v>2887</v>
      </c>
      <c r="D1297" s="226" t="str">
        <f t="shared" si="20"/>
        <v>51040681001</v>
      </c>
      <c r="E1297" s="39" t="s">
        <v>809</v>
      </c>
      <c r="F1297" s="47">
        <v>14183932600</v>
      </c>
      <c r="G1297" s="47">
        <v>0</v>
      </c>
      <c r="H1297" s="47">
        <v>0</v>
      </c>
      <c r="I1297" s="47">
        <v>14183932600</v>
      </c>
    </row>
    <row r="1298" spans="1:9" x14ac:dyDescent="0.2">
      <c r="A1298" s="39" t="s">
        <v>1103</v>
      </c>
      <c r="B1298" s="39" t="s">
        <v>2888</v>
      </c>
      <c r="C1298" s="39" t="s">
        <v>2889</v>
      </c>
      <c r="D1298" s="226" t="str">
        <f t="shared" si="20"/>
        <v>51040689000</v>
      </c>
      <c r="E1298" s="39" t="s">
        <v>810</v>
      </c>
      <c r="F1298" s="47">
        <v>36352466976</v>
      </c>
      <c r="G1298" s="47">
        <v>1640335.47</v>
      </c>
      <c r="H1298" s="47">
        <v>11295005576</v>
      </c>
      <c r="I1298" s="47">
        <v>47647472552</v>
      </c>
    </row>
    <row r="1299" spans="1:9" x14ac:dyDescent="0.2">
      <c r="A1299" s="39" t="s">
        <v>1103</v>
      </c>
      <c r="B1299" s="39" t="s">
        <v>2890</v>
      </c>
      <c r="C1299" s="39" t="s">
        <v>2891</v>
      </c>
      <c r="D1299" s="226" t="str">
        <f t="shared" si="20"/>
        <v>51040689002</v>
      </c>
      <c r="E1299" s="39" t="s">
        <v>811</v>
      </c>
      <c r="F1299" s="47">
        <v>36056142869</v>
      </c>
      <c r="G1299" s="47">
        <v>1640335.47</v>
      </c>
      <c r="H1299" s="47">
        <v>11295005576</v>
      </c>
      <c r="I1299" s="47">
        <v>47351148445</v>
      </c>
    </row>
    <row r="1300" spans="1:9" x14ac:dyDescent="0.2">
      <c r="A1300" s="39" t="s">
        <v>1150</v>
      </c>
      <c r="B1300" s="39" t="s">
        <v>2892</v>
      </c>
      <c r="C1300" s="39" t="s">
        <v>2893</v>
      </c>
      <c r="D1300" s="226" t="str">
        <f t="shared" si="20"/>
        <v>51040689002</v>
      </c>
      <c r="E1300" s="39" t="s">
        <v>811</v>
      </c>
      <c r="F1300" s="47">
        <v>0</v>
      </c>
      <c r="G1300" s="47">
        <v>1640335.47</v>
      </c>
      <c r="H1300" s="47">
        <v>11295005576</v>
      </c>
      <c r="I1300" s="47">
        <v>11295005576</v>
      </c>
    </row>
    <row r="1301" spans="1:9" x14ac:dyDescent="0.2">
      <c r="A1301" s="39" t="s">
        <v>1103</v>
      </c>
      <c r="B1301" s="39" t="s">
        <v>2894</v>
      </c>
      <c r="C1301" s="39" t="s">
        <v>2895</v>
      </c>
      <c r="D1301" s="226" t="str">
        <f t="shared" si="20"/>
        <v>51040689002</v>
      </c>
      <c r="E1301" s="39" t="s">
        <v>811</v>
      </c>
      <c r="F1301" s="47">
        <v>36056142869</v>
      </c>
      <c r="G1301" s="47">
        <v>0</v>
      </c>
      <c r="H1301" s="47">
        <v>0</v>
      </c>
      <c r="I1301" s="47">
        <v>36056142869</v>
      </c>
    </row>
    <row r="1302" spans="1:9" x14ac:dyDescent="0.2">
      <c r="A1302" s="39" t="s">
        <v>1103</v>
      </c>
      <c r="B1302" s="39" t="s">
        <v>2896</v>
      </c>
      <c r="C1302" s="39" t="s">
        <v>2897</v>
      </c>
      <c r="D1302" s="226" t="str">
        <f t="shared" si="20"/>
        <v>51040689003</v>
      </c>
      <c r="E1302" s="39" t="s">
        <v>812</v>
      </c>
      <c r="F1302" s="47">
        <v>296324107</v>
      </c>
      <c r="G1302" s="47">
        <v>0</v>
      </c>
      <c r="H1302" s="47">
        <v>0</v>
      </c>
      <c r="I1302" s="47">
        <v>296324107</v>
      </c>
    </row>
    <row r="1303" spans="1:9" x14ac:dyDescent="0.2">
      <c r="A1303" s="39" t="s">
        <v>1103</v>
      </c>
      <c r="B1303" s="39" t="s">
        <v>2898</v>
      </c>
      <c r="C1303" s="39" t="s">
        <v>2899</v>
      </c>
      <c r="D1303" s="226" t="str">
        <f t="shared" si="20"/>
        <v>51040689003</v>
      </c>
      <c r="E1303" s="39" t="s">
        <v>812</v>
      </c>
      <c r="F1303" s="47">
        <v>296324107</v>
      </c>
      <c r="G1303" s="47">
        <v>0</v>
      </c>
      <c r="H1303" s="47">
        <v>0</v>
      </c>
      <c r="I1303" s="47">
        <v>296324107</v>
      </c>
    </row>
    <row r="1304" spans="1:9" x14ac:dyDescent="0.2">
      <c r="A1304" s="39" t="s">
        <v>1103</v>
      </c>
      <c r="B1304" s="39" t="s">
        <v>2900</v>
      </c>
      <c r="C1304" s="39" t="s">
        <v>2901</v>
      </c>
      <c r="D1304" s="226" t="str">
        <f t="shared" si="20"/>
        <v>51040691000</v>
      </c>
      <c r="E1304" s="39" t="s">
        <v>813</v>
      </c>
      <c r="F1304" s="47">
        <v>13259370153</v>
      </c>
      <c r="G1304" s="47">
        <v>10278656.550000001</v>
      </c>
      <c r="H1304" s="47">
        <v>70776670511</v>
      </c>
      <c r="I1304" s="47">
        <v>84036040664</v>
      </c>
    </row>
    <row r="1305" spans="1:9" x14ac:dyDescent="0.2">
      <c r="A1305" s="39" t="s">
        <v>1103</v>
      </c>
      <c r="B1305" s="39" t="s">
        <v>5716</v>
      </c>
      <c r="C1305" s="39" t="s">
        <v>5717</v>
      </c>
      <c r="D1305" s="226" t="str">
        <f t="shared" si="20"/>
        <v>51040691002</v>
      </c>
      <c r="E1305" s="39" t="s">
        <v>6118</v>
      </c>
      <c r="F1305" s="47">
        <v>13259370153</v>
      </c>
      <c r="G1305" s="47">
        <v>10278656.550000001</v>
      </c>
      <c r="H1305" s="47">
        <v>70776670511</v>
      </c>
      <c r="I1305" s="47">
        <v>84036040664</v>
      </c>
    </row>
    <row r="1306" spans="1:9" x14ac:dyDescent="0.2">
      <c r="A1306" s="39" t="s">
        <v>1150</v>
      </c>
      <c r="B1306" s="39" t="s">
        <v>5718</v>
      </c>
      <c r="C1306" s="39" t="s">
        <v>5719</v>
      </c>
      <c r="D1306" s="226" t="str">
        <f t="shared" si="20"/>
        <v>51040691002</v>
      </c>
      <c r="E1306" s="39" t="s">
        <v>6118</v>
      </c>
      <c r="F1306" s="47">
        <v>0</v>
      </c>
      <c r="G1306" s="47">
        <v>10278656.550000001</v>
      </c>
      <c r="H1306" s="47">
        <v>70776670511</v>
      </c>
      <c r="I1306" s="47">
        <v>70776670511</v>
      </c>
    </row>
    <row r="1307" spans="1:9" x14ac:dyDescent="0.2">
      <c r="A1307" s="39" t="s">
        <v>1103</v>
      </c>
      <c r="B1307" s="39" t="s">
        <v>5720</v>
      </c>
      <c r="C1307" s="39" t="s">
        <v>5721</v>
      </c>
      <c r="D1307" s="226" t="str">
        <f t="shared" si="20"/>
        <v>51040691002</v>
      </c>
      <c r="E1307" s="39" t="s">
        <v>6118</v>
      </c>
      <c r="F1307" s="47">
        <v>13259370153</v>
      </c>
      <c r="G1307" s="47">
        <v>0</v>
      </c>
      <c r="H1307" s="47">
        <v>0</v>
      </c>
      <c r="I1307" s="47">
        <v>13259370153</v>
      </c>
    </row>
    <row r="1308" spans="1:9" x14ac:dyDescent="0.2">
      <c r="A1308" s="39" t="s">
        <v>1103</v>
      </c>
      <c r="B1308" s="39" t="s">
        <v>2902</v>
      </c>
      <c r="C1308" s="39" t="s">
        <v>2903</v>
      </c>
      <c r="D1308" s="226" t="str">
        <f t="shared" si="20"/>
        <v>51040697000</v>
      </c>
      <c r="E1308" s="39" t="s">
        <v>814</v>
      </c>
      <c r="F1308" s="47">
        <v>53690142747</v>
      </c>
      <c r="G1308" s="47">
        <v>1670390.9</v>
      </c>
      <c r="H1308" s="47">
        <v>11501960955</v>
      </c>
      <c r="I1308" s="47">
        <v>65192103702</v>
      </c>
    </row>
    <row r="1309" spans="1:9" x14ac:dyDescent="0.2">
      <c r="A1309" s="39" t="s">
        <v>1103</v>
      </c>
      <c r="B1309" s="39" t="s">
        <v>2904</v>
      </c>
      <c r="C1309" s="39" t="s">
        <v>2905</v>
      </c>
      <c r="D1309" s="226" t="str">
        <f t="shared" si="20"/>
        <v>51040697004</v>
      </c>
      <c r="E1309" s="39" t="s">
        <v>815</v>
      </c>
      <c r="F1309" s="47">
        <v>53690142747</v>
      </c>
      <c r="G1309" s="47">
        <v>1670390.9</v>
      </c>
      <c r="H1309" s="47">
        <v>11501960955</v>
      </c>
      <c r="I1309" s="47">
        <v>65192103702</v>
      </c>
    </row>
    <row r="1310" spans="1:9" x14ac:dyDescent="0.2">
      <c r="A1310" s="39" t="s">
        <v>1150</v>
      </c>
      <c r="B1310" s="39" t="s">
        <v>2906</v>
      </c>
      <c r="C1310" s="39" t="s">
        <v>2907</v>
      </c>
      <c r="D1310" s="226" t="str">
        <f t="shared" si="20"/>
        <v>51040697004</v>
      </c>
      <c r="E1310" s="39" t="s">
        <v>815</v>
      </c>
      <c r="F1310" s="47">
        <v>0</v>
      </c>
      <c r="G1310" s="47">
        <v>1670390.9</v>
      </c>
      <c r="H1310" s="47">
        <v>11501960955</v>
      </c>
      <c r="I1310" s="47">
        <v>11501960955</v>
      </c>
    </row>
    <row r="1311" spans="1:9" x14ac:dyDescent="0.2">
      <c r="A1311" s="39" t="s">
        <v>1103</v>
      </c>
      <c r="B1311" s="39" t="s">
        <v>2908</v>
      </c>
      <c r="C1311" s="39" t="s">
        <v>2909</v>
      </c>
      <c r="D1311" s="226" t="str">
        <f t="shared" si="20"/>
        <v>51040697004</v>
      </c>
      <c r="E1311" s="39" t="s">
        <v>815</v>
      </c>
      <c r="F1311" s="47">
        <v>53690142747</v>
      </c>
      <c r="G1311" s="47">
        <v>0</v>
      </c>
      <c r="H1311" s="47">
        <v>0</v>
      </c>
      <c r="I1311" s="47">
        <v>53690142747</v>
      </c>
    </row>
    <row r="1312" spans="1:9" x14ac:dyDescent="0.2">
      <c r="A1312" s="39" t="s">
        <v>1103</v>
      </c>
      <c r="B1312" s="39" t="s">
        <v>2910</v>
      </c>
      <c r="C1312" s="39" t="s">
        <v>2911</v>
      </c>
      <c r="D1312" s="226" t="str">
        <f t="shared" si="20"/>
        <v>52000000000</v>
      </c>
      <c r="E1312" s="39" t="s">
        <v>816</v>
      </c>
      <c r="F1312" s="47">
        <v>-2580075087880</v>
      </c>
      <c r="G1312" s="47">
        <v>-192736628.61000001</v>
      </c>
      <c r="H1312" s="47">
        <v>-1344259781193</v>
      </c>
      <c r="I1312" s="47">
        <v>-3924334869073</v>
      </c>
    </row>
    <row r="1313" spans="1:9" x14ac:dyDescent="0.2">
      <c r="A1313" s="39" t="s">
        <v>1103</v>
      </c>
      <c r="B1313" s="39" t="s">
        <v>2912</v>
      </c>
      <c r="C1313" s="39" t="s">
        <v>2913</v>
      </c>
      <c r="D1313" s="226" t="str">
        <f t="shared" si="20"/>
        <v>52010000000</v>
      </c>
      <c r="E1313" s="39" t="s">
        <v>817</v>
      </c>
      <c r="F1313" s="47">
        <v>-2462589175365</v>
      </c>
      <c r="G1313" s="47">
        <v>-161759911.37</v>
      </c>
      <c r="H1313" s="47">
        <v>-1131687643504</v>
      </c>
      <c r="I1313" s="47">
        <v>-3594276818869</v>
      </c>
    </row>
    <row r="1314" spans="1:9" x14ac:dyDescent="0.2">
      <c r="A1314" s="39" t="s">
        <v>1103</v>
      </c>
      <c r="B1314" s="39" t="s">
        <v>2914</v>
      </c>
      <c r="C1314" s="39" t="s">
        <v>2915</v>
      </c>
      <c r="D1314" s="226" t="str">
        <f t="shared" si="20"/>
        <v>52010652000</v>
      </c>
      <c r="E1314" s="39" t="s">
        <v>818</v>
      </c>
      <c r="F1314" s="47">
        <v>-398102618741</v>
      </c>
      <c r="G1314" s="47">
        <v>-26772724.609999999</v>
      </c>
      <c r="H1314" s="47">
        <v>-202194227951</v>
      </c>
      <c r="I1314" s="47">
        <v>-600296846692</v>
      </c>
    </row>
    <row r="1315" spans="1:9" x14ac:dyDescent="0.2">
      <c r="A1315" s="39" t="s">
        <v>1103</v>
      </c>
      <c r="B1315" s="39" t="s">
        <v>2916</v>
      </c>
      <c r="C1315" s="39" t="s">
        <v>2917</v>
      </c>
      <c r="D1315" s="226" t="str">
        <f t="shared" si="20"/>
        <v>52010652002</v>
      </c>
      <c r="E1315" s="39" t="s">
        <v>225</v>
      </c>
      <c r="F1315" s="47">
        <v>-398102618741</v>
      </c>
      <c r="G1315" s="47">
        <v>-26772724.609999999</v>
      </c>
      <c r="H1315" s="47">
        <v>-202194227951</v>
      </c>
      <c r="I1315" s="47">
        <v>-600296846692</v>
      </c>
    </row>
    <row r="1316" spans="1:9" x14ac:dyDescent="0.2">
      <c r="A1316" s="39" t="s">
        <v>1150</v>
      </c>
      <c r="B1316" s="39" t="s">
        <v>2918</v>
      </c>
      <c r="C1316" s="39" t="s">
        <v>2919</v>
      </c>
      <c r="D1316" s="226" t="str">
        <f t="shared" si="20"/>
        <v>52010652002</v>
      </c>
      <c r="E1316" s="39" t="s">
        <v>789</v>
      </c>
      <c r="F1316" s="47">
        <v>0</v>
      </c>
      <c r="G1316" s="47">
        <v>-14140645.789999999</v>
      </c>
      <c r="H1316" s="47">
        <v>-97463272273</v>
      </c>
      <c r="I1316" s="47">
        <v>-97463272273</v>
      </c>
    </row>
    <row r="1317" spans="1:9" x14ac:dyDescent="0.2">
      <c r="A1317" s="39" t="s">
        <v>1103</v>
      </c>
      <c r="B1317" s="39" t="s">
        <v>2920</v>
      </c>
      <c r="C1317" s="39" t="s">
        <v>2921</v>
      </c>
      <c r="D1317" s="226" t="str">
        <f t="shared" si="20"/>
        <v>52010652002</v>
      </c>
      <c r="E1317" s="39" t="s">
        <v>789</v>
      </c>
      <c r="F1317" s="47">
        <v>-172953612205</v>
      </c>
      <c r="G1317" s="47">
        <v>0</v>
      </c>
      <c r="H1317" s="47">
        <v>0</v>
      </c>
      <c r="I1317" s="47">
        <v>-172953612205</v>
      </c>
    </row>
    <row r="1318" spans="1:9" x14ac:dyDescent="0.2">
      <c r="A1318" s="39" t="s">
        <v>1150</v>
      </c>
      <c r="B1318" s="39" t="s">
        <v>2922</v>
      </c>
      <c r="C1318" s="39" t="s">
        <v>2923</v>
      </c>
      <c r="D1318" s="226" t="str">
        <f t="shared" si="20"/>
        <v>52010652002</v>
      </c>
      <c r="E1318" s="39" t="s">
        <v>819</v>
      </c>
      <c r="F1318" s="47">
        <v>0</v>
      </c>
      <c r="G1318" s="47">
        <v>-2697977</v>
      </c>
      <c r="H1318" s="47">
        <v>-18577703047</v>
      </c>
      <c r="I1318" s="47">
        <v>-18577703047</v>
      </c>
    </row>
    <row r="1319" spans="1:9" x14ac:dyDescent="0.2">
      <c r="A1319" s="39" t="s">
        <v>1103</v>
      </c>
      <c r="B1319" s="39" t="s">
        <v>2924</v>
      </c>
      <c r="C1319" s="39" t="s">
        <v>2925</v>
      </c>
      <c r="D1319" s="226" t="str">
        <f t="shared" si="20"/>
        <v>52010652002</v>
      </c>
      <c r="E1319" s="39" t="s">
        <v>819</v>
      </c>
      <c r="F1319" s="47">
        <v>-1162848231</v>
      </c>
      <c r="G1319" s="47">
        <v>0</v>
      </c>
      <c r="H1319" s="47">
        <v>0</v>
      </c>
      <c r="I1319" s="47">
        <v>-1162848231</v>
      </c>
    </row>
    <row r="1320" spans="1:9" x14ac:dyDescent="0.2">
      <c r="A1320" s="39" t="s">
        <v>1103</v>
      </c>
      <c r="B1320" s="39" t="s">
        <v>2926</v>
      </c>
      <c r="C1320" s="39" t="s">
        <v>2927</v>
      </c>
      <c r="D1320" s="226" t="str">
        <f t="shared" si="20"/>
        <v>52010652002</v>
      </c>
      <c r="E1320" s="39" t="s">
        <v>820</v>
      </c>
      <c r="F1320" s="47">
        <v>-15873978680</v>
      </c>
      <c r="G1320" s="47">
        <v>0</v>
      </c>
      <c r="H1320" s="47">
        <v>0</v>
      </c>
      <c r="I1320" s="47">
        <v>-15873978680</v>
      </c>
    </row>
    <row r="1321" spans="1:9" x14ac:dyDescent="0.2">
      <c r="A1321" s="39" t="s">
        <v>1150</v>
      </c>
      <c r="B1321" s="39" t="s">
        <v>2928</v>
      </c>
      <c r="C1321" s="39" t="s">
        <v>2929</v>
      </c>
      <c r="D1321" s="226" t="str">
        <f t="shared" si="20"/>
        <v>52010652002</v>
      </c>
      <c r="E1321" s="39" t="s">
        <v>787</v>
      </c>
      <c r="F1321" s="47">
        <v>0</v>
      </c>
      <c r="G1321" s="47">
        <v>-584727.35</v>
      </c>
      <c r="H1321" s="47">
        <v>-4058587804</v>
      </c>
      <c r="I1321" s="47">
        <v>-4058587804</v>
      </c>
    </row>
    <row r="1322" spans="1:9" x14ac:dyDescent="0.2">
      <c r="A1322" s="39" t="s">
        <v>1103</v>
      </c>
      <c r="B1322" s="39" t="s">
        <v>2930</v>
      </c>
      <c r="C1322" s="39" t="s">
        <v>2931</v>
      </c>
      <c r="D1322" s="226" t="str">
        <f t="shared" si="20"/>
        <v>52010652002</v>
      </c>
      <c r="E1322" s="39" t="s">
        <v>787</v>
      </c>
      <c r="F1322" s="47">
        <v>-16450309939</v>
      </c>
      <c r="G1322" s="47">
        <v>0</v>
      </c>
      <c r="H1322" s="47">
        <v>0</v>
      </c>
      <c r="I1322" s="47">
        <v>-16450309939</v>
      </c>
    </row>
    <row r="1323" spans="1:9" x14ac:dyDescent="0.2">
      <c r="A1323" s="39" t="s">
        <v>1150</v>
      </c>
      <c r="B1323" s="39" t="s">
        <v>2932</v>
      </c>
      <c r="C1323" s="39" t="s">
        <v>2933</v>
      </c>
      <c r="D1323" s="226" t="str">
        <f t="shared" si="20"/>
        <v>52010652002</v>
      </c>
      <c r="E1323" s="39" t="s">
        <v>788</v>
      </c>
      <c r="F1323" s="47">
        <v>0</v>
      </c>
      <c r="G1323" s="47">
        <v>-599114.87</v>
      </c>
      <c r="H1323" s="47">
        <v>-4100843804</v>
      </c>
      <c r="I1323" s="47">
        <v>-4100843804</v>
      </c>
    </row>
    <row r="1324" spans="1:9" x14ac:dyDescent="0.2">
      <c r="A1324" s="39" t="s">
        <v>1103</v>
      </c>
      <c r="B1324" s="39" t="s">
        <v>2934</v>
      </c>
      <c r="C1324" s="39" t="s">
        <v>2935</v>
      </c>
      <c r="D1324" s="226" t="str">
        <f t="shared" si="20"/>
        <v>52010652002</v>
      </c>
      <c r="E1324" s="39" t="s">
        <v>788</v>
      </c>
      <c r="F1324" s="47">
        <v>-33704589941</v>
      </c>
      <c r="G1324" s="47">
        <v>0</v>
      </c>
      <c r="H1324" s="47">
        <v>0</v>
      </c>
      <c r="I1324" s="47">
        <v>-33704589941</v>
      </c>
    </row>
    <row r="1325" spans="1:9" x14ac:dyDescent="0.2">
      <c r="A1325" s="39" t="s">
        <v>1150</v>
      </c>
      <c r="B1325" s="39" t="s">
        <v>5722</v>
      </c>
      <c r="C1325" s="39" t="s">
        <v>5723</v>
      </c>
      <c r="D1325" s="226" t="str">
        <f t="shared" si="20"/>
        <v>52010652002</v>
      </c>
      <c r="E1325" s="39" t="s">
        <v>6119</v>
      </c>
      <c r="F1325" s="47">
        <v>0</v>
      </c>
      <c r="G1325" s="47">
        <v>0</v>
      </c>
      <c r="H1325" s="47">
        <v>-1448538</v>
      </c>
      <c r="I1325" s="47">
        <v>-1448538</v>
      </c>
    </row>
    <row r="1326" spans="1:9" x14ac:dyDescent="0.2">
      <c r="A1326" s="39" t="s">
        <v>1150</v>
      </c>
      <c r="B1326" s="39" t="s">
        <v>2936</v>
      </c>
      <c r="C1326" s="39" t="s">
        <v>2937</v>
      </c>
      <c r="D1326" s="226" t="str">
        <f t="shared" si="20"/>
        <v>52010652002</v>
      </c>
      <c r="E1326" s="39" t="s">
        <v>790</v>
      </c>
      <c r="F1326" s="47">
        <v>0</v>
      </c>
      <c r="G1326" s="47">
        <v>-662958.07999999996</v>
      </c>
      <c r="H1326" s="47">
        <v>-4531257522</v>
      </c>
      <c r="I1326" s="47">
        <v>-4531257522</v>
      </c>
    </row>
    <row r="1327" spans="1:9" x14ac:dyDescent="0.2">
      <c r="A1327" s="39" t="s">
        <v>1103</v>
      </c>
      <c r="B1327" s="39" t="s">
        <v>2938</v>
      </c>
      <c r="C1327" s="39" t="s">
        <v>2939</v>
      </c>
      <c r="D1327" s="226" t="str">
        <f t="shared" si="20"/>
        <v>52010652002</v>
      </c>
      <c r="E1327" s="39" t="s">
        <v>790</v>
      </c>
      <c r="F1327" s="47">
        <v>-1045022542</v>
      </c>
      <c r="G1327" s="47">
        <v>0</v>
      </c>
      <c r="H1327" s="47">
        <v>0</v>
      </c>
      <c r="I1327" s="47">
        <v>-1045022542</v>
      </c>
    </row>
    <row r="1328" spans="1:9" x14ac:dyDescent="0.2">
      <c r="A1328" s="39" t="s">
        <v>1150</v>
      </c>
      <c r="B1328" s="39" t="s">
        <v>5724</v>
      </c>
      <c r="C1328" s="39" t="s">
        <v>5725</v>
      </c>
      <c r="D1328" s="226" t="str">
        <f t="shared" si="20"/>
        <v>52010652002</v>
      </c>
      <c r="E1328" s="39" t="s">
        <v>6120</v>
      </c>
      <c r="F1328" s="47">
        <v>0</v>
      </c>
      <c r="G1328" s="47">
        <v>0</v>
      </c>
      <c r="H1328" s="47">
        <v>93754900</v>
      </c>
      <c r="I1328" s="47">
        <v>93754900</v>
      </c>
    </row>
    <row r="1329" spans="1:9" x14ac:dyDescent="0.2">
      <c r="A1329" s="39" t="s">
        <v>1153</v>
      </c>
      <c r="B1329" s="39" t="s">
        <v>2940</v>
      </c>
      <c r="C1329" s="39" t="s">
        <v>2941</v>
      </c>
      <c r="D1329" s="226" t="str">
        <f t="shared" si="20"/>
        <v>52010652002</v>
      </c>
      <c r="E1329" s="39" t="s">
        <v>794</v>
      </c>
      <c r="F1329" s="47">
        <v>0</v>
      </c>
      <c r="G1329" s="47">
        <v>-17325000.09</v>
      </c>
      <c r="H1329" s="47">
        <v>-39198729649</v>
      </c>
      <c r="I1329" s="47">
        <v>-39198729649</v>
      </c>
    </row>
    <row r="1330" spans="1:9" x14ac:dyDescent="0.2">
      <c r="A1330" s="39" t="s">
        <v>1150</v>
      </c>
      <c r="B1330" s="39" t="s">
        <v>2942</v>
      </c>
      <c r="C1330" s="39" t="s">
        <v>2943</v>
      </c>
      <c r="D1330" s="226" t="str">
        <f t="shared" si="20"/>
        <v>52010652002</v>
      </c>
      <c r="E1330" s="39" t="s">
        <v>796</v>
      </c>
      <c r="F1330" s="47">
        <v>0</v>
      </c>
      <c r="G1330" s="47">
        <v>-2273103.35</v>
      </c>
      <c r="H1330" s="47">
        <v>-15646470409</v>
      </c>
      <c r="I1330" s="47">
        <v>-15646470409</v>
      </c>
    </row>
    <row r="1331" spans="1:9" x14ac:dyDescent="0.2">
      <c r="A1331" s="39" t="s">
        <v>1103</v>
      </c>
      <c r="B1331" s="39" t="s">
        <v>2944</v>
      </c>
      <c r="C1331" s="39" t="s">
        <v>2945</v>
      </c>
      <c r="D1331" s="226" t="str">
        <f t="shared" si="20"/>
        <v>52010652002</v>
      </c>
      <c r="E1331" s="39" t="s">
        <v>796</v>
      </c>
      <c r="F1331" s="47">
        <v>-561118761</v>
      </c>
      <c r="G1331" s="47">
        <v>0</v>
      </c>
      <c r="H1331" s="47">
        <v>0</v>
      </c>
      <c r="I1331" s="47">
        <v>-561118761</v>
      </c>
    </row>
    <row r="1332" spans="1:9" x14ac:dyDescent="0.2">
      <c r="A1332" s="39" t="s">
        <v>1150</v>
      </c>
      <c r="B1332" s="39" t="s">
        <v>2946</v>
      </c>
      <c r="C1332" s="39" t="s">
        <v>2947</v>
      </c>
      <c r="D1332" s="226" t="str">
        <f t="shared" si="20"/>
        <v>52010652002</v>
      </c>
      <c r="E1332" s="39" t="s">
        <v>797</v>
      </c>
      <c r="F1332" s="47">
        <v>0</v>
      </c>
      <c r="G1332" s="47">
        <v>-2650888.35</v>
      </c>
      <c r="H1332" s="47">
        <v>-18246883466</v>
      </c>
      <c r="I1332" s="47">
        <v>-18246883466</v>
      </c>
    </row>
    <row r="1333" spans="1:9" x14ac:dyDescent="0.2">
      <c r="A1333" s="39" t="s">
        <v>1103</v>
      </c>
      <c r="B1333" s="39" t="s">
        <v>2948</v>
      </c>
      <c r="C1333" s="39" t="s">
        <v>2949</v>
      </c>
      <c r="D1333" s="226" t="str">
        <f t="shared" si="20"/>
        <v>52010652002</v>
      </c>
      <c r="E1333" s="39" t="s">
        <v>797</v>
      </c>
      <c r="F1333" s="47">
        <v>-36492371007</v>
      </c>
      <c r="G1333" s="47">
        <v>0</v>
      </c>
      <c r="H1333" s="47">
        <v>0</v>
      </c>
      <c r="I1333" s="47">
        <v>-36492371007</v>
      </c>
    </row>
    <row r="1334" spans="1:9" x14ac:dyDescent="0.2">
      <c r="A1334" s="39" t="s">
        <v>1150</v>
      </c>
      <c r="B1334" s="39" t="s">
        <v>2950</v>
      </c>
      <c r="C1334" s="39" t="s">
        <v>2951</v>
      </c>
      <c r="D1334" s="226" t="str">
        <f t="shared" si="20"/>
        <v>52010652002</v>
      </c>
      <c r="E1334" s="39" t="s">
        <v>798</v>
      </c>
      <c r="F1334" s="47">
        <v>0</v>
      </c>
      <c r="G1334" s="47">
        <v>-67233.350000000006</v>
      </c>
      <c r="H1334" s="47">
        <v>-462786339</v>
      </c>
      <c r="I1334" s="47">
        <v>-462786339</v>
      </c>
    </row>
    <row r="1335" spans="1:9" x14ac:dyDescent="0.2">
      <c r="A1335" s="39" t="s">
        <v>1103</v>
      </c>
      <c r="B1335" s="39" t="s">
        <v>2952</v>
      </c>
      <c r="C1335" s="39" t="s">
        <v>2953</v>
      </c>
      <c r="D1335" s="226" t="str">
        <f t="shared" si="20"/>
        <v>52010652002</v>
      </c>
      <c r="E1335" s="39" t="s">
        <v>798</v>
      </c>
      <c r="F1335" s="47">
        <v>-951916017</v>
      </c>
      <c r="G1335" s="47">
        <v>0</v>
      </c>
      <c r="H1335" s="47">
        <v>0</v>
      </c>
      <c r="I1335" s="47">
        <v>-951916017</v>
      </c>
    </row>
    <row r="1336" spans="1:9" x14ac:dyDescent="0.2">
      <c r="A1336" s="39" t="s">
        <v>1103</v>
      </c>
      <c r="B1336" s="39" t="s">
        <v>2954</v>
      </c>
      <c r="C1336" s="39" t="s">
        <v>2955</v>
      </c>
      <c r="D1336" s="226" t="str">
        <f t="shared" si="20"/>
        <v>52010652002</v>
      </c>
      <c r="E1336" s="39" t="s">
        <v>799</v>
      </c>
      <c r="F1336" s="47">
        <v>-118906851418</v>
      </c>
      <c r="G1336" s="47">
        <v>0</v>
      </c>
      <c r="H1336" s="47">
        <v>0</v>
      </c>
      <c r="I1336" s="47">
        <v>-118906851418</v>
      </c>
    </row>
    <row r="1337" spans="1:9" x14ac:dyDescent="0.2">
      <c r="A1337" s="39" t="s">
        <v>1103</v>
      </c>
      <c r="B1337" s="39" t="s">
        <v>2956</v>
      </c>
      <c r="C1337" s="39" t="s">
        <v>2957</v>
      </c>
      <c r="D1337" s="226" t="str">
        <f t="shared" si="20"/>
        <v>52010654000</v>
      </c>
      <c r="E1337" s="39" t="s">
        <v>821</v>
      </c>
      <c r="F1337" s="47">
        <v>-2064486556624</v>
      </c>
      <c r="G1337" s="47">
        <v>-134987186.75999999</v>
      </c>
      <c r="H1337" s="47">
        <v>-929493415553</v>
      </c>
      <c r="I1337" s="47">
        <v>-2993979972177</v>
      </c>
    </row>
    <row r="1338" spans="1:9" x14ac:dyDescent="0.2">
      <c r="A1338" s="39" t="s">
        <v>1103</v>
      </c>
      <c r="B1338" s="39" t="s">
        <v>2958</v>
      </c>
      <c r="C1338" s="39" t="s">
        <v>2959</v>
      </c>
      <c r="D1338" s="226" t="str">
        <f t="shared" si="20"/>
        <v>52010654002</v>
      </c>
      <c r="E1338" s="39" t="s">
        <v>822</v>
      </c>
      <c r="F1338" s="47">
        <v>-2064486556624</v>
      </c>
      <c r="G1338" s="47">
        <v>-134987186.75999999</v>
      </c>
      <c r="H1338" s="47">
        <v>-929493415553</v>
      </c>
      <c r="I1338" s="47">
        <v>-2993979972177</v>
      </c>
    </row>
    <row r="1339" spans="1:9" x14ac:dyDescent="0.2">
      <c r="A1339" s="39" t="s">
        <v>1150</v>
      </c>
      <c r="B1339" s="39" t="s">
        <v>2960</v>
      </c>
      <c r="C1339" s="39" t="s">
        <v>2961</v>
      </c>
      <c r="D1339" s="226" t="str">
        <f t="shared" si="20"/>
        <v>52010654002</v>
      </c>
      <c r="E1339" s="39" t="s">
        <v>823</v>
      </c>
      <c r="F1339" s="47">
        <v>0</v>
      </c>
      <c r="G1339" s="47">
        <v>-48047965.049999997</v>
      </c>
      <c r="H1339" s="47">
        <v>-330848193818</v>
      </c>
      <c r="I1339" s="47">
        <v>-330848193818</v>
      </c>
    </row>
    <row r="1340" spans="1:9" x14ac:dyDescent="0.2">
      <c r="A1340" s="39" t="s">
        <v>1103</v>
      </c>
      <c r="B1340" s="39" t="s">
        <v>2962</v>
      </c>
      <c r="C1340" s="39" t="s">
        <v>2963</v>
      </c>
      <c r="D1340" s="226" t="str">
        <f t="shared" si="20"/>
        <v>52010654002</v>
      </c>
      <c r="E1340" s="39" t="s">
        <v>823</v>
      </c>
      <c r="F1340" s="47">
        <v>1203637280048</v>
      </c>
      <c r="G1340" s="47">
        <v>0</v>
      </c>
      <c r="H1340" s="47">
        <v>0</v>
      </c>
      <c r="I1340" s="47">
        <v>1203637280048</v>
      </c>
    </row>
    <row r="1341" spans="1:9" x14ac:dyDescent="0.2">
      <c r="A1341" s="39" t="s">
        <v>1150</v>
      </c>
      <c r="B1341" s="39" t="s">
        <v>2964</v>
      </c>
      <c r="C1341" s="39" t="s">
        <v>2965</v>
      </c>
      <c r="D1341" s="226" t="str">
        <f t="shared" si="20"/>
        <v>52010654002</v>
      </c>
      <c r="E1341" s="39" t="s">
        <v>824</v>
      </c>
      <c r="F1341" s="47">
        <v>0</v>
      </c>
      <c r="G1341" s="47">
        <v>-86939221.709999993</v>
      </c>
      <c r="H1341" s="47">
        <v>-598645221735</v>
      </c>
      <c r="I1341" s="47">
        <v>-598645221735</v>
      </c>
    </row>
    <row r="1342" spans="1:9" x14ac:dyDescent="0.2">
      <c r="A1342" s="39" t="s">
        <v>1103</v>
      </c>
      <c r="B1342" s="39" t="s">
        <v>2966</v>
      </c>
      <c r="C1342" s="39" t="s">
        <v>2967</v>
      </c>
      <c r="D1342" s="226" t="str">
        <f t="shared" si="20"/>
        <v>52010654002</v>
      </c>
      <c r="E1342" s="39" t="s">
        <v>824</v>
      </c>
      <c r="F1342" s="47">
        <v>-3268123836672</v>
      </c>
      <c r="G1342" s="47">
        <v>0</v>
      </c>
      <c r="H1342" s="47">
        <v>0</v>
      </c>
      <c r="I1342" s="47">
        <v>-3268123836672</v>
      </c>
    </row>
    <row r="1343" spans="1:9" x14ac:dyDescent="0.2">
      <c r="A1343" s="39" t="s">
        <v>1103</v>
      </c>
      <c r="B1343" s="39" t="s">
        <v>2968</v>
      </c>
      <c r="C1343" s="39" t="s">
        <v>2969</v>
      </c>
      <c r="D1343" s="226" t="str">
        <f t="shared" si="20"/>
        <v>52030000000</v>
      </c>
      <c r="E1343" s="39" t="s">
        <v>825</v>
      </c>
      <c r="F1343" s="47">
        <v>0</v>
      </c>
      <c r="G1343" s="47">
        <v>-12290850.300000001</v>
      </c>
      <c r="H1343" s="47">
        <v>-83905399707</v>
      </c>
      <c r="I1343" s="47">
        <v>-83905399707</v>
      </c>
    </row>
    <row r="1344" spans="1:9" x14ac:dyDescent="0.2">
      <c r="A1344" s="39" t="s">
        <v>1103</v>
      </c>
      <c r="B1344" s="39" t="s">
        <v>2970</v>
      </c>
      <c r="C1344" s="39" t="s">
        <v>2971</v>
      </c>
      <c r="D1344" s="226" t="str">
        <f t="shared" si="20"/>
        <v>52030662000</v>
      </c>
      <c r="E1344" s="39" t="s">
        <v>826</v>
      </c>
      <c r="F1344" s="47">
        <v>0</v>
      </c>
      <c r="G1344" s="47">
        <v>-6679171.6100000003</v>
      </c>
      <c r="H1344" s="47">
        <v>-45574531170</v>
      </c>
      <c r="I1344" s="47">
        <v>-45574531170</v>
      </c>
    </row>
    <row r="1345" spans="1:9" x14ac:dyDescent="0.2">
      <c r="A1345" s="39" t="s">
        <v>1103</v>
      </c>
      <c r="B1345" s="39" t="s">
        <v>2972</v>
      </c>
      <c r="C1345" s="39" t="s">
        <v>2973</v>
      </c>
      <c r="D1345" s="226" t="str">
        <f t="shared" si="20"/>
        <v>52030662006</v>
      </c>
      <c r="E1345" s="39" t="s">
        <v>805</v>
      </c>
      <c r="F1345" s="47">
        <v>0</v>
      </c>
      <c r="G1345" s="47">
        <v>-6679171.6100000003</v>
      </c>
      <c r="H1345" s="47">
        <v>-45574531170</v>
      </c>
      <c r="I1345" s="47">
        <v>-45574531170</v>
      </c>
    </row>
    <row r="1346" spans="1:9" x14ac:dyDescent="0.2">
      <c r="A1346" s="39" t="s">
        <v>1150</v>
      </c>
      <c r="B1346" s="39" t="s">
        <v>2974</v>
      </c>
      <c r="C1346" s="39" t="s">
        <v>2975</v>
      </c>
      <c r="D1346" s="226" t="str">
        <f t="shared" si="20"/>
        <v>52030662006</v>
      </c>
      <c r="E1346" s="39" t="s">
        <v>805</v>
      </c>
      <c r="F1346" s="47">
        <v>0</v>
      </c>
      <c r="G1346" s="47">
        <v>-6679171.6100000003</v>
      </c>
      <c r="H1346" s="47">
        <v>-45574531170</v>
      </c>
      <c r="I1346" s="47">
        <v>-45574531170</v>
      </c>
    </row>
    <row r="1347" spans="1:9" x14ac:dyDescent="0.2">
      <c r="A1347" s="39" t="s">
        <v>1103</v>
      </c>
      <c r="B1347" s="39" t="s">
        <v>4933</v>
      </c>
      <c r="C1347" s="39" t="s">
        <v>4934</v>
      </c>
      <c r="D1347" s="226" t="str">
        <f t="shared" ref="D1347:D1410" si="21">CONCATENATE(MID(C1347,1,2),"0",MID(C1347,4,5),"0",MID(C1347,9,2))</f>
        <v>52030684000</v>
      </c>
      <c r="E1347" s="39" t="s">
        <v>4935</v>
      </c>
      <c r="F1347" s="47">
        <v>0</v>
      </c>
      <c r="G1347" s="47">
        <v>-5611678.6900000004</v>
      </c>
      <c r="H1347" s="47">
        <v>-38330868537</v>
      </c>
      <c r="I1347" s="47">
        <v>-38330868537</v>
      </c>
    </row>
    <row r="1348" spans="1:9" x14ac:dyDescent="0.2">
      <c r="A1348" s="39" t="s">
        <v>1103</v>
      </c>
      <c r="B1348" s="39" t="s">
        <v>4936</v>
      </c>
      <c r="C1348" s="39" t="s">
        <v>4937</v>
      </c>
      <c r="D1348" s="226" t="str">
        <f t="shared" si="21"/>
        <v>52030684002</v>
      </c>
      <c r="E1348" s="39" t="s">
        <v>4938</v>
      </c>
      <c r="F1348" s="47">
        <v>0</v>
      </c>
      <c r="G1348" s="47">
        <v>-5611678.6900000004</v>
      </c>
      <c r="H1348" s="47">
        <v>-38330868537</v>
      </c>
      <c r="I1348" s="47">
        <v>-38330868537</v>
      </c>
    </row>
    <row r="1349" spans="1:9" x14ac:dyDescent="0.2">
      <c r="A1349" s="39" t="s">
        <v>1150</v>
      </c>
      <c r="B1349" s="39" t="s">
        <v>4939</v>
      </c>
      <c r="C1349" s="39" t="s">
        <v>4940</v>
      </c>
      <c r="D1349" s="226" t="str">
        <f t="shared" si="21"/>
        <v>52030684002</v>
      </c>
      <c r="E1349" s="39" t="s">
        <v>4938</v>
      </c>
      <c r="F1349" s="47">
        <v>0</v>
      </c>
      <c r="G1349" s="47">
        <v>-5611678.6900000004</v>
      </c>
      <c r="H1349" s="47">
        <v>-38330868537</v>
      </c>
      <c r="I1349" s="47">
        <v>-38330868537</v>
      </c>
    </row>
    <row r="1350" spans="1:9" x14ac:dyDescent="0.2">
      <c r="A1350" s="39" t="s">
        <v>1103</v>
      </c>
      <c r="B1350" s="39" t="s">
        <v>2976</v>
      </c>
      <c r="C1350" s="39" t="s">
        <v>2977</v>
      </c>
      <c r="D1350" s="226" t="str">
        <f t="shared" si="21"/>
        <v>52040000000</v>
      </c>
      <c r="E1350" s="39" t="s">
        <v>827</v>
      </c>
      <c r="F1350" s="47">
        <v>-117485912515</v>
      </c>
      <c r="G1350" s="47">
        <v>-18685866.940000001</v>
      </c>
      <c r="H1350" s="47">
        <v>-128666737982</v>
      </c>
      <c r="I1350" s="47">
        <v>-246152650497</v>
      </c>
    </row>
    <row r="1351" spans="1:9" x14ac:dyDescent="0.2">
      <c r="A1351" s="39" t="s">
        <v>1103</v>
      </c>
      <c r="B1351" s="39" t="s">
        <v>2978</v>
      </c>
      <c r="C1351" s="39" t="s">
        <v>2979</v>
      </c>
      <c r="D1351" s="226" t="str">
        <f t="shared" si="21"/>
        <v>52040670000</v>
      </c>
      <c r="E1351" s="39" t="s">
        <v>807</v>
      </c>
      <c r="F1351" s="47">
        <v>0</v>
      </c>
      <c r="G1351" s="47">
        <v>-87484.36</v>
      </c>
      <c r="H1351" s="47">
        <v>-602184096</v>
      </c>
      <c r="I1351" s="47">
        <v>-602184096</v>
      </c>
    </row>
    <row r="1352" spans="1:9" x14ac:dyDescent="0.2">
      <c r="A1352" s="39" t="s">
        <v>1103</v>
      </c>
      <c r="B1352" s="39" t="s">
        <v>2980</v>
      </c>
      <c r="C1352" s="39" t="s">
        <v>2981</v>
      </c>
      <c r="D1352" s="226" t="str">
        <f t="shared" si="21"/>
        <v>52040670001</v>
      </c>
      <c r="E1352" s="39" t="s">
        <v>807</v>
      </c>
      <c r="F1352" s="47">
        <v>0</v>
      </c>
      <c r="G1352" s="47">
        <v>-87484.36</v>
      </c>
      <c r="H1352" s="47">
        <v>-602184096</v>
      </c>
      <c r="I1352" s="47">
        <v>-602184096</v>
      </c>
    </row>
    <row r="1353" spans="1:9" x14ac:dyDescent="0.2">
      <c r="A1353" s="39" t="s">
        <v>1150</v>
      </c>
      <c r="B1353" s="39" t="s">
        <v>2982</v>
      </c>
      <c r="C1353" s="39" t="s">
        <v>2983</v>
      </c>
      <c r="D1353" s="226" t="str">
        <f t="shared" si="21"/>
        <v>52040670001</v>
      </c>
      <c r="E1353" s="39" t="s">
        <v>807</v>
      </c>
      <c r="F1353" s="47">
        <v>0</v>
      </c>
      <c r="G1353" s="47">
        <v>-87484.36</v>
      </c>
      <c r="H1353" s="47">
        <v>-602184096</v>
      </c>
      <c r="I1353" s="47">
        <v>-602184096</v>
      </c>
    </row>
    <row r="1354" spans="1:9" x14ac:dyDescent="0.2">
      <c r="A1354" s="39" t="s">
        <v>1103</v>
      </c>
      <c r="B1354" s="39" t="s">
        <v>2984</v>
      </c>
      <c r="C1354" s="39" t="s">
        <v>2985</v>
      </c>
      <c r="D1354" s="226" t="str">
        <f t="shared" si="21"/>
        <v>52040674000</v>
      </c>
      <c r="E1354" s="39" t="s">
        <v>828</v>
      </c>
      <c r="F1354" s="47">
        <v>-14183932600</v>
      </c>
      <c r="G1354" s="47">
        <v>-5009000.03</v>
      </c>
      <c r="H1354" s="47">
        <v>-34490922110</v>
      </c>
      <c r="I1354" s="47">
        <v>-48674854710</v>
      </c>
    </row>
    <row r="1355" spans="1:9" x14ac:dyDescent="0.2">
      <c r="A1355" s="39" t="s">
        <v>1103</v>
      </c>
      <c r="B1355" s="39" t="s">
        <v>2986</v>
      </c>
      <c r="C1355" s="39" t="s">
        <v>2987</v>
      </c>
      <c r="D1355" s="226" t="str">
        <f t="shared" si="21"/>
        <v>52040674001</v>
      </c>
      <c r="E1355" s="39" t="s">
        <v>828</v>
      </c>
      <c r="F1355" s="47">
        <v>-14183932600</v>
      </c>
      <c r="G1355" s="47">
        <v>-5009000.03</v>
      </c>
      <c r="H1355" s="47">
        <v>-34490922110</v>
      </c>
      <c r="I1355" s="47">
        <v>-48674854710</v>
      </c>
    </row>
    <row r="1356" spans="1:9" x14ac:dyDescent="0.2">
      <c r="A1356" s="39" t="s">
        <v>1150</v>
      </c>
      <c r="B1356" s="39" t="s">
        <v>2988</v>
      </c>
      <c r="C1356" s="39" t="s">
        <v>2989</v>
      </c>
      <c r="D1356" s="226" t="str">
        <f t="shared" si="21"/>
        <v>52040674001</v>
      </c>
      <c r="E1356" s="39" t="s">
        <v>828</v>
      </c>
      <c r="F1356" s="47">
        <v>0</v>
      </c>
      <c r="G1356" s="47">
        <v>-5009000.03</v>
      </c>
      <c r="H1356" s="47">
        <v>-34478460775</v>
      </c>
      <c r="I1356" s="47">
        <v>-34478460775</v>
      </c>
    </row>
    <row r="1357" spans="1:9" x14ac:dyDescent="0.2">
      <c r="A1357" s="39" t="s">
        <v>1103</v>
      </c>
      <c r="B1357" s="39" t="s">
        <v>2990</v>
      </c>
      <c r="C1357" s="39" t="s">
        <v>2991</v>
      </c>
      <c r="D1357" s="226" t="str">
        <f t="shared" si="21"/>
        <v>52040674001</v>
      </c>
      <c r="E1357" s="39" t="s">
        <v>828</v>
      </c>
      <c r="F1357" s="47">
        <v>-14183932600</v>
      </c>
      <c r="G1357" s="47">
        <v>0</v>
      </c>
      <c r="H1357" s="47">
        <v>0</v>
      </c>
      <c r="I1357" s="47">
        <v>-14183932600</v>
      </c>
    </row>
    <row r="1358" spans="1:9" x14ac:dyDescent="0.2">
      <c r="A1358" s="39" t="s">
        <v>1150</v>
      </c>
      <c r="B1358" s="39" t="s">
        <v>5726</v>
      </c>
      <c r="C1358" s="39" t="s">
        <v>5727</v>
      </c>
      <c r="D1358" s="226" t="str">
        <f t="shared" si="21"/>
        <v>52040674001</v>
      </c>
      <c r="E1358" s="39" t="s">
        <v>6121</v>
      </c>
      <c r="F1358" s="47">
        <v>0</v>
      </c>
      <c r="G1358" s="47">
        <v>0</v>
      </c>
      <c r="H1358" s="47">
        <v>-12461335</v>
      </c>
      <c r="I1358" s="47">
        <v>-12461335</v>
      </c>
    </row>
    <row r="1359" spans="1:9" x14ac:dyDescent="0.2">
      <c r="A1359" s="39" t="s">
        <v>1103</v>
      </c>
      <c r="B1359" s="39" t="s">
        <v>2992</v>
      </c>
      <c r="C1359" s="39" t="s">
        <v>2993</v>
      </c>
      <c r="D1359" s="226" t="str">
        <f t="shared" si="21"/>
        <v>52040688000</v>
      </c>
      <c r="E1359" s="39" t="s">
        <v>829</v>
      </c>
      <c r="F1359" s="47">
        <v>-36352466976</v>
      </c>
      <c r="G1359" s="47">
        <v>-1640335</v>
      </c>
      <c r="H1359" s="47">
        <v>-11295000310</v>
      </c>
      <c r="I1359" s="47">
        <v>-47647467286</v>
      </c>
    </row>
    <row r="1360" spans="1:9" x14ac:dyDescent="0.2">
      <c r="A1360" s="39" t="s">
        <v>1103</v>
      </c>
      <c r="B1360" s="39" t="s">
        <v>2994</v>
      </c>
      <c r="C1360" s="39" t="s">
        <v>2995</v>
      </c>
      <c r="D1360" s="226" t="str">
        <f t="shared" si="21"/>
        <v>52040688001</v>
      </c>
      <c r="E1360" s="39" t="s">
        <v>829</v>
      </c>
      <c r="F1360" s="47">
        <v>-36352466976</v>
      </c>
      <c r="G1360" s="47">
        <v>-1640335</v>
      </c>
      <c r="H1360" s="47">
        <v>-11295000310</v>
      </c>
      <c r="I1360" s="47">
        <v>-47647467286</v>
      </c>
    </row>
    <row r="1361" spans="1:9" x14ac:dyDescent="0.2">
      <c r="A1361" s="39" t="s">
        <v>1150</v>
      </c>
      <c r="B1361" s="39" t="s">
        <v>2996</v>
      </c>
      <c r="C1361" s="39" t="s">
        <v>2997</v>
      </c>
      <c r="D1361" s="226" t="str">
        <f t="shared" si="21"/>
        <v>52040688001</v>
      </c>
      <c r="E1361" s="39" t="s">
        <v>829</v>
      </c>
      <c r="F1361" s="47">
        <v>0</v>
      </c>
      <c r="G1361" s="47">
        <v>-1640335</v>
      </c>
      <c r="H1361" s="47">
        <v>-11295000310</v>
      </c>
      <c r="I1361" s="47">
        <v>-11295000310</v>
      </c>
    </row>
    <row r="1362" spans="1:9" x14ac:dyDescent="0.2">
      <c r="A1362" s="39" t="s">
        <v>1103</v>
      </c>
      <c r="B1362" s="39" t="s">
        <v>2998</v>
      </c>
      <c r="C1362" s="39" t="s">
        <v>2999</v>
      </c>
      <c r="D1362" s="226" t="str">
        <f t="shared" si="21"/>
        <v>52040688001</v>
      </c>
      <c r="E1362" s="39" t="s">
        <v>829</v>
      </c>
      <c r="F1362" s="47">
        <v>-36056142869</v>
      </c>
      <c r="G1362" s="47">
        <v>0</v>
      </c>
      <c r="H1362" s="47">
        <v>0</v>
      </c>
      <c r="I1362" s="47">
        <v>-36056142869</v>
      </c>
    </row>
    <row r="1363" spans="1:9" x14ac:dyDescent="0.2">
      <c r="A1363" s="39" t="s">
        <v>1103</v>
      </c>
      <c r="B1363" s="39" t="s">
        <v>3000</v>
      </c>
      <c r="C1363" s="39" t="s">
        <v>3001</v>
      </c>
      <c r="D1363" s="226" t="str">
        <f t="shared" si="21"/>
        <v>52040688001</v>
      </c>
      <c r="E1363" s="39" t="s">
        <v>830</v>
      </c>
      <c r="F1363" s="47">
        <v>-296324107</v>
      </c>
      <c r="G1363" s="47">
        <v>0</v>
      </c>
      <c r="H1363" s="47">
        <v>0</v>
      </c>
      <c r="I1363" s="47">
        <v>-296324107</v>
      </c>
    </row>
    <row r="1364" spans="1:9" x14ac:dyDescent="0.2">
      <c r="A1364" s="39" t="s">
        <v>1103</v>
      </c>
      <c r="B1364" s="39" t="s">
        <v>3002</v>
      </c>
      <c r="C1364" s="39" t="s">
        <v>3003</v>
      </c>
      <c r="D1364" s="226" t="str">
        <f t="shared" si="21"/>
        <v>52040690000</v>
      </c>
      <c r="E1364" s="39" t="s">
        <v>813</v>
      </c>
      <c r="F1364" s="47">
        <v>-13259370153</v>
      </c>
      <c r="G1364" s="47">
        <v>-10278656.550000001</v>
      </c>
      <c r="H1364" s="47">
        <v>-70776670511</v>
      </c>
      <c r="I1364" s="47">
        <v>-84036040664</v>
      </c>
    </row>
    <row r="1365" spans="1:9" x14ac:dyDescent="0.2">
      <c r="A1365" s="39" t="s">
        <v>1103</v>
      </c>
      <c r="B1365" s="39" t="s">
        <v>5728</v>
      </c>
      <c r="C1365" s="39" t="s">
        <v>5729</v>
      </c>
      <c r="D1365" s="226" t="str">
        <f t="shared" si="21"/>
        <v>52040690002</v>
      </c>
      <c r="E1365" s="39" t="s">
        <v>6118</v>
      </c>
      <c r="F1365" s="47">
        <v>-13259370153</v>
      </c>
      <c r="G1365" s="47">
        <v>-10278656.550000001</v>
      </c>
      <c r="H1365" s="47">
        <v>-70776670511</v>
      </c>
      <c r="I1365" s="47">
        <v>-84036040664</v>
      </c>
    </row>
    <row r="1366" spans="1:9" x14ac:dyDescent="0.2">
      <c r="A1366" s="39" t="s">
        <v>1150</v>
      </c>
      <c r="B1366" s="39" t="s">
        <v>5730</v>
      </c>
      <c r="C1366" s="39" t="s">
        <v>5731</v>
      </c>
      <c r="D1366" s="226" t="str">
        <f t="shared" si="21"/>
        <v>52040690002</v>
      </c>
      <c r="E1366" s="39" t="s">
        <v>6118</v>
      </c>
      <c r="F1366" s="47">
        <v>0</v>
      </c>
      <c r="G1366" s="47">
        <v>-10278656.550000001</v>
      </c>
      <c r="H1366" s="47">
        <v>-70776670511</v>
      </c>
      <c r="I1366" s="47">
        <v>-70776670511</v>
      </c>
    </row>
    <row r="1367" spans="1:9" x14ac:dyDescent="0.2">
      <c r="A1367" s="39" t="s">
        <v>1103</v>
      </c>
      <c r="B1367" s="39" t="s">
        <v>5732</v>
      </c>
      <c r="C1367" s="39" t="s">
        <v>5733</v>
      </c>
      <c r="D1367" s="226" t="str">
        <f t="shared" si="21"/>
        <v>52040690002</v>
      </c>
      <c r="E1367" s="39" t="s">
        <v>6118</v>
      </c>
      <c r="F1367" s="47">
        <v>-13259370153</v>
      </c>
      <c r="G1367" s="47">
        <v>0</v>
      </c>
      <c r="H1367" s="47">
        <v>0</v>
      </c>
      <c r="I1367" s="47">
        <v>-13259370153</v>
      </c>
    </row>
    <row r="1368" spans="1:9" x14ac:dyDescent="0.2">
      <c r="A1368" s="39" t="s">
        <v>1103</v>
      </c>
      <c r="B1368" s="39" t="s">
        <v>3004</v>
      </c>
      <c r="C1368" s="39" t="s">
        <v>3005</v>
      </c>
      <c r="D1368" s="226" t="str">
        <f t="shared" si="21"/>
        <v>52040696000</v>
      </c>
      <c r="E1368" s="39" t="s">
        <v>814</v>
      </c>
      <c r="F1368" s="47">
        <v>-53690142786</v>
      </c>
      <c r="G1368" s="47">
        <v>-1670391</v>
      </c>
      <c r="H1368" s="47">
        <v>-11501960955</v>
      </c>
      <c r="I1368" s="47">
        <v>-65192103741</v>
      </c>
    </row>
    <row r="1369" spans="1:9" x14ac:dyDescent="0.2">
      <c r="A1369" s="39" t="s">
        <v>1103</v>
      </c>
      <c r="B1369" s="39" t="s">
        <v>3006</v>
      </c>
      <c r="C1369" s="39" t="s">
        <v>3007</v>
      </c>
      <c r="D1369" s="226" t="str">
        <f t="shared" si="21"/>
        <v>52040696004</v>
      </c>
      <c r="E1369" s="39" t="s">
        <v>815</v>
      </c>
      <c r="F1369" s="47">
        <v>-53690142786</v>
      </c>
      <c r="G1369" s="47">
        <v>-1670391</v>
      </c>
      <c r="H1369" s="47">
        <v>-11501960955</v>
      </c>
      <c r="I1369" s="47">
        <v>-65192103741</v>
      </c>
    </row>
    <row r="1370" spans="1:9" x14ac:dyDescent="0.2">
      <c r="A1370" s="39" t="s">
        <v>1150</v>
      </c>
      <c r="B1370" s="39" t="s">
        <v>3008</v>
      </c>
      <c r="C1370" s="39" t="s">
        <v>3009</v>
      </c>
      <c r="D1370" s="226" t="str">
        <f t="shared" si="21"/>
        <v>52040696004</v>
      </c>
      <c r="E1370" s="39" t="s">
        <v>815</v>
      </c>
      <c r="F1370" s="47">
        <v>0</v>
      </c>
      <c r="G1370" s="47">
        <v>-1670391</v>
      </c>
      <c r="H1370" s="47">
        <v>-11501960955</v>
      </c>
      <c r="I1370" s="47">
        <v>-11501960955</v>
      </c>
    </row>
    <row r="1371" spans="1:9" x14ac:dyDescent="0.2">
      <c r="A1371" s="39" t="s">
        <v>1103</v>
      </c>
      <c r="B1371" s="39" t="s">
        <v>3010</v>
      </c>
      <c r="C1371" s="39" t="s">
        <v>3011</v>
      </c>
      <c r="D1371" s="226" t="str">
        <f t="shared" si="21"/>
        <v>52040696004</v>
      </c>
      <c r="E1371" s="39" t="s">
        <v>815</v>
      </c>
      <c r="F1371" s="47">
        <v>-53690142786</v>
      </c>
      <c r="G1371" s="47">
        <v>0</v>
      </c>
      <c r="H1371" s="47">
        <v>0</v>
      </c>
      <c r="I1371" s="47">
        <v>-53690142786</v>
      </c>
    </row>
    <row r="1372" spans="1:9" x14ac:dyDescent="0.2">
      <c r="A1372" s="226" t="s">
        <v>1103</v>
      </c>
      <c r="B1372" s="226" t="s">
        <v>3012</v>
      </c>
      <c r="C1372" s="226" t="s">
        <v>3013</v>
      </c>
      <c r="D1372" s="226" t="str">
        <f t="shared" si="21"/>
        <v>60000000000</v>
      </c>
      <c r="E1372" s="226" t="s">
        <v>831</v>
      </c>
      <c r="F1372" s="227">
        <v>-13127733781831</v>
      </c>
      <c r="G1372" s="227">
        <v>-11638785.449999999</v>
      </c>
      <c r="H1372" s="227">
        <v>-87732690162</v>
      </c>
      <c r="I1372" s="227">
        <v>-13215466471993</v>
      </c>
    </row>
    <row r="1373" spans="1:9" x14ac:dyDescent="0.2">
      <c r="A1373" s="39" t="s">
        <v>1103</v>
      </c>
      <c r="B1373" s="39" t="s">
        <v>3014</v>
      </c>
      <c r="C1373" s="39" t="s">
        <v>3015</v>
      </c>
      <c r="D1373" s="226" t="str">
        <f t="shared" si="21"/>
        <v>61000000000</v>
      </c>
      <c r="E1373" s="39" t="s">
        <v>17</v>
      </c>
      <c r="F1373" s="47">
        <v>-4466237435855</v>
      </c>
      <c r="G1373" s="47">
        <v>-10626132.449999999</v>
      </c>
      <c r="H1373" s="47">
        <v>-80767904171</v>
      </c>
      <c r="I1373" s="47">
        <v>-4547005340026</v>
      </c>
    </row>
    <row r="1374" spans="1:9" x14ac:dyDescent="0.2">
      <c r="A1374" s="39" t="s">
        <v>1103</v>
      </c>
      <c r="B1374" s="39" t="s">
        <v>3016</v>
      </c>
      <c r="C1374" s="39" t="s">
        <v>3017</v>
      </c>
      <c r="D1374" s="226" t="str">
        <f t="shared" si="21"/>
        <v>61010000000</v>
      </c>
      <c r="E1374" s="39" t="s">
        <v>832</v>
      </c>
      <c r="F1374" s="47">
        <v>-6950073268</v>
      </c>
      <c r="G1374" s="47">
        <v>-87008.83</v>
      </c>
      <c r="H1374" s="47">
        <v>-597785632</v>
      </c>
      <c r="I1374" s="47">
        <v>-7547858900</v>
      </c>
    </row>
    <row r="1375" spans="1:9" x14ac:dyDescent="0.2">
      <c r="A1375" s="39" t="s">
        <v>1103</v>
      </c>
      <c r="B1375" s="39" t="s">
        <v>3018</v>
      </c>
      <c r="C1375" s="39" t="s">
        <v>3019</v>
      </c>
      <c r="D1375" s="226" t="str">
        <f t="shared" si="21"/>
        <v>61010702000</v>
      </c>
      <c r="E1375" s="39" t="s">
        <v>833</v>
      </c>
      <c r="F1375" s="47">
        <v>-5293528456</v>
      </c>
      <c r="G1375" s="47">
        <v>-87008.83</v>
      </c>
      <c r="H1375" s="47">
        <v>-597785632</v>
      </c>
      <c r="I1375" s="47">
        <v>-5891314088</v>
      </c>
    </row>
    <row r="1376" spans="1:9" x14ac:dyDescent="0.2">
      <c r="A1376" s="39" t="s">
        <v>1103</v>
      </c>
      <c r="B1376" s="39" t="s">
        <v>3020</v>
      </c>
      <c r="C1376" s="39" t="s">
        <v>3021</v>
      </c>
      <c r="D1376" s="226" t="str">
        <f t="shared" si="21"/>
        <v>61010702002</v>
      </c>
      <c r="E1376" s="39" t="s">
        <v>834</v>
      </c>
      <c r="F1376" s="47">
        <v>-5293528456</v>
      </c>
      <c r="G1376" s="47">
        <v>-87008.83</v>
      </c>
      <c r="H1376" s="47">
        <v>-597785632</v>
      </c>
      <c r="I1376" s="47">
        <v>-5891314088</v>
      </c>
    </row>
    <row r="1377" spans="1:9" x14ac:dyDescent="0.2">
      <c r="A1377" s="39" t="s">
        <v>1150</v>
      </c>
      <c r="B1377" s="39" t="s">
        <v>3022</v>
      </c>
      <c r="C1377" s="39" t="s">
        <v>3023</v>
      </c>
      <c r="D1377" s="226" t="str">
        <f t="shared" si="21"/>
        <v>61010702002</v>
      </c>
      <c r="E1377" s="39" t="s">
        <v>835</v>
      </c>
      <c r="F1377" s="47">
        <v>0</v>
      </c>
      <c r="G1377" s="47">
        <v>-69365.25</v>
      </c>
      <c r="H1377" s="47">
        <v>-476340502</v>
      </c>
      <c r="I1377" s="47">
        <v>-476340502</v>
      </c>
    </row>
    <row r="1378" spans="1:9" x14ac:dyDescent="0.2">
      <c r="A1378" s="39" t="s">
        <v>1103</v>
      </c>
      <c r="B1378" s="39" t="s">
        <v>3024</v>
      </c>
      <c r="C1378" s="39" t="s">
        <v>3025</v>
      </c>
      <c r="D1378" s="226" t="str">
        <f t="shared" si="21"/>
        <v>61010702002</v>
      </c>
      <c r="E1378" s="39" t="s">
        <v>835</v>
      </c>
      <c r="F1378" s="47">
        <v>-4668150124</v>
      </c>
      <c r="G1378" s="47">
        <v>0</v>
      </c>
      <c r="H1378" s="47">
        <v>0</v>
      </c>
      <c r="I1378" s="47">
        <v>-4668150124</v>
      </c>
    </row>
    <row r="1379" spans="1:9" x14ac:dyDescent="0.2">
      <c r="A1379" s="39" t="s">
        <v>1150</v>
      </c>
      <c r="B1379" s="39" t="s">
        <v>4945</v>
      </c>
      <c r="C1379" s="39" t="s">
        <v>4946</v>
      </c>
      <c r="D1379" s="226" t="str">
        <f t="shared" si="21"/>
        <v>61010702002</v>
      </c>
      <c r="E1379" s="39" t="s">
        <v>4420</v>
      </c>
      <c r="F1379" s="47">
        <v>0</v>
      </c>
      <c r="G1379" s="47">
        <v>-17643.59</v>
      </c>
      <c r="H1379" s="47">
        <v>-121445130</v>
      </c>
      <c r="I1379" s="47">
        <v>-121445130</v>
      </c>
    </row>
    <row r="1380" spans="1:9" x14ac:dyDescent="0.2">
      <c r="A1380" s="39" t="s">
        <v>1103</v>
      </c>
      <c r="B1380" s="39" t="s">
        <v>4418</v>
      </c>
      <c r="C1380" s="39" t="s">
        <v>4419</v>
      </c>
      <c r="D1380" s="226" t="str">
        <f t="shared" si="21"/>
        <v>61010702002</v>
      </c>
      <c r="E1380" s="39" t="s">
        <v>4420</v>
      </c>
      <c r="F1380" s="47">
        <v>-549388288</v>
      </c>
      <c r="G1380" s="47">
        <v>0</v>
      </c>
      <c r="H1380" s="47">
        <v>0</v>
      </c>
      <c r="I1380" s="47">
        <v>-549388288</v>
      </c>
    </row>
    <row r="1381" spans="1:9" x14ac:dyDescent="0.2">
      <c r="A1381" s="39" t="s">
        <v>1103</v>
      </c>
      <c r="B1381" s="39" t="s">
        <v>5734</v>
      </c>
      <c r="C1381" s="39" t="s">
        <v>5735</v>
      </c>
      <c r="D1381" s="226" t="str">
        <f t="shared" si="21"/>
        <v>61010702002</v>
      </c>
      <c r="E1381" s="39" t="s">
        <v>6122</v>
      </c>
      <c r="F1381" s="47">
        <v>-75990044</v>
      </c>
      <c r="G1381" s="47">
        <v>0</v>
      </c>
      <c r="H1381" s="47">
        <v>0</v>
      </c>
      <c r="I1381" s="47">
        <v>-75990044</v>
      </c>
    </row>
    <row r="1382" spans="1:9" x14ac:dyDescent="0.2">
      <c r="A1382" s="39" t="s">
        <v>1103</v>
      </c>
      <c r="B1382" s="39" t="s">
        <v>3026</v>
      </c>
      <c r="C1382" s="39" t="s">
        <v>3027</v>
      </c>
      <c r="D1382" s="226" t="str">
        <f t="shared" si="21"/>
        <v>61010704000</v>
      </c>
      <c r="E1382" s="39" t="s">
        <v>836</v>
      </c>
      <c r="F1382" s="47">
        <v>-1656544812</v>
      </c>
      <c r="G1382" s="47">
        <v>0</v>
      </c>
      <c r="H1382" s="47">
        <v>0</v>
      </c>
      <c r="I1382" s="47">
        <v>-1656544812</v>
      </c>
    </row>
    <row r="1383" spans="1:9" x14ac:dyDescent="0.2">
      <c r="A1383" s="39" t="s">
        <v>1103</v>
      </c>
      <c r="B1383" s="39" t="s">
        <v>3028</v>
      </c>
      <c r="C1383" s="39" t="s">
        <v>3029</v>
      </c>
      <c r="D1383" s="226" t="str">
        <f t="shared" si="21"/>
        <v>61010704004</v>
      </c>
      <c r="E1383" s="39" t="s">
        <v>837</v>
      </c>
      <c r="F1383" s="47">
        <v>-1656544812</v>
      </c>
      <c r="G1383" s="47">
        <v>0</v>
      </c>
      <c r="H1383" s="47">
        <v>0</v>
      </c>
      <c r="I1383" s="47">
        <v>-1656544812</v>
      </c>
    </row>
    <row r="1384" spans="1:9" x14ac:dyDescent="0.2">
      <c r="A1384" s="39" t="s">
        <v>1103</v>
      </c>
      <c r="B1384" s="39" t="s">
        <v>3030</v>
      </c>
      <c r="C1384" s="39" t="s">
        <v>3031</v>
      </c>
      <c r="D1384" s="226" t="str">
        <f t="shared" si="21"/>
        <v>61010704004</v>
      </c>
      <c r="E1384" s="39" t="s">
        <v>837</v>
      </c>
      <c r="F1384" s="47">
        <v>-1656544812</v>
      </c>
      <c r="G1384" s="47">
        <v>0</v>
      </c>
      <c r="H1384" s="47">
        <v>0</v>
      </c>
      <c r="I1384" s="47">
        <v>-1656544812</v>
      </c>
    </row>
    <row r="1385" spans="1:9" x14ac:dyDescent="0.2">
      <c r="A1385" s="39" t="s">
        <v>1103</v>
      </c>
      <c r="B1385" s="39" t="s">
        <v>3032</v>
      </c>
      <c r="C1385" s="39" t="s">
        <v>3033</v>
      </c>
      <c r="D1385" s="226" t="str">
        <f t="shared" si="21"/>
        <v>61020000000</v>
      </c>
      <c r="E1385" s="39" t="s">
        <v>838</v>
      </c>
      <c r="F1385" s="47">
        <v>-169062857593</v>
      </c>
      <c r="G1385" s="47">
        <v>-7561566.4100000001</v>
      </c>
      <c r="H1385" s="47">
        <v>-51993566169</v>
      </c>
      <c r="I1385" s="47">
        <v>-221056423762</v>
      </c>
    </row>
    <row r="1386" spans="1:9" x14ac:dyDescent="0.2">
      <c r="A1386" s="39" t="s">
        <v>1103</v>
      </c>
      <c r="B1386" s="39" t="s">
        <v>3034</v>
      </c>
      <c r="C1386" s="39" t="s">
        <v>3035</v>
      </c>
      <c r="D1386" s="226" t="str">
        <f t="shared" si="21"/>
        <v>61020712000</v>
      </c>
      <c r="E1386" s="39" t="s">
        <v>839</v>
      </c>
      <c r="F1386" s="47">
        <v>-26548841772</v>
      </c>
      <c r="G1386" s="47">
        <v>-3664023.73</v>
      </c>
      <c r="H1386" s="47">
        <v>-25196905349</v>
      </c>
      <c r="I1386" s="47">
        <v>-51745747121</v>
      </c>
    </row>
    <row r="1387" spans="1:9" x14ac:dyDescent="0.2">
      <c r="A1387" s="39" t="s">
        <v>1103</v>
      </c>
      <c r="B1387" s="39" t="s">
        <v>3036</v>
      </c>
      <c r="C1387" s="39" t="s">
        <v>3037</v>
      </c>
      <c r="D1387" s="226" t="str">
        <f t="shared" si="21"/>
        <v>61020712002</v>
      </c>
      <c r="E1387" s="39" t="s">
        <v>840</v>
      </c>
      <c r="F1387" s="47">
        <v>-26548841772</v>
      </c>
      <c r="G1387" s="47">
        <v>-3664023.73</v>
      </c>
      <c r="H1387" s="47">
        <v>-25196905349</v>
      </c>
      <c r="I1387" s="47">
        <v>-51745747121</v>
      </c>
    </row>
    <row r="1388" spans="1:9" x14ac:dyDescent="0.2">
      <c r="A1388" s="39" t="s">
        <v>1150</v>
      </c>
      <c r="B1388" s="39" t="s">
        <v>3038</v>
      </c>
      <c r="C1388" s="39" t="s">
        <v>3039</v>
      </c>
      <c r="D1388" s="226" t="str">
        <f t="shared" si="21"/>
        <v>61020712002</v>
      </c>
      <c r="E1388" s="39" t="s">
        <v>841</v>
      </c>
      <c r="F1388" s="47">
        <v>0</v>
      </c>
      <c r="G1388" s="47">
        <v>-3664023.73</v>
      </c>
      <c r="H1388" s="47">
        <v>-25196905349</v>
      </c>
      <c r="I1388" s="47">
        <v>-25196905349</v>
      </c>
    </row>
    <row r="1389" spans="1:9" x14ac:dyDescent="0.2">
      <c r="A1389" s="39" t="s">
        <v>1103</v>
      </c>
      <c r="B1389" s="39" t="s">
        <v>3040</v>
      </c>
      <c r="C1389" s="39" t="s">
        <v>3041</v>
      </c>
      <c r="D1389" s="226" t="str">
        <f t="shared" si="21"/>
        <v>61020712002</v>
      </c>
      <c r="E1389" s="39" t="s">
        <v>841</v>
      </c>
      <c r="F1389" s="47">
        <v>-26548841772</v>
      </c>
      <c r="G1389" s="47">
        <v>0</v>
      </c>
      <c r="H1389" s="47">
        <v>0</v>
      </c>
      <c r="I1389" s="47">
        <v>-26548841772</v>
      </c>
    </row>
    <row r="1390" spans="1:9" x14ac:dyDescent="0.2">
      <c r="A1390" s="39" t="s">
        <v>1103</v>
      </c>
      <c r="B1390" s="39" t="s">
        <v>3042</v>
      </c>
      <c r="C1390" s="39" t="s">
        <v>3043</v>
      </c>
      <c r="D1390" s="226" t="str">
        <f t="shared" si="21"/>
        <v>61020714000</v>
      </c>
      <c r="E1390" s="39" t="s">
        <v>842</v>
      </c>
      <c r="F1390" s="47">
        <v>-86702744803</v>
      </c>
      <c r="G1390" s="47">
        <v>-2705977.4</v>
      </c>
      <c r="H1390" s="47">
        <v>-18602525293</v>
      </c>
      <c r="I1390" s="47">
        <v>-105305270096</v>
      </c>
    </row>
    <row r="1391" spans="1:9" x14ac:dyDescent="0.2">
      <c r="A1391" s="39" t="s">
        <v>1103</v>
      </c>
      <c r="B1391" s="39" t="s">
        <v>3044</v>
      </c>
      <c r="C1391" s="39" t="s">
        <v>3045</v>
      </c>
      <c r="D1391" s="226" t="str">
        <f t="shared" si="21"/>
        <v>61020714002</v>
      </c>
      <c r="E1391" s="39" t="s">
        <v>840</v>
      </c>
      <c r="F1391" s="47">
        <v>-86702744803</v>
      </c>
      <c r="G1391" s="47">
        <v>-2705977.4</v>
      </c>
      <c r="H1391" s="47">
        <v>-18602525293</v>
      </c>
      <c r="I1391" s="47">
        <v>-105305270096</v>
      </c>
    </row>
    <row r="1392" spans="1:9" x14ac:dyDescent="0.2">
      <c r="A1392" s="39" t="s">
        <v>1150</v>
      </c>
      <c r="B1392" s="39" t="s">
        <v>3046</v>
      </c>
      <c r="C1392" s="39" t="s">
        <v>3047</v>
      </c>
      <c r="D1392" s="226" t="str">
        <f t="shared" si="21"/>
        <v>61020714002</v>
      </c>
      <c r="E1392" s="39" t="s">
        <v>843</v>
      </c>
      <c r="F1392" s="47">
        <v>0</v>
      </c>
      <c r="G1392" s="47">
        <v>-2705977.4</v>
      </c>
      <c r="H1392" s="47">
        <v>-18602525293</v>
      </c>
      <c r="I1392" s="47">
        <v>-18602525293</v>
      </c>
    </row>
    <row r="1393" spans="1:9" x14ac:dyDescent="0.2">
      <c r="A1393" s="39" t="s">
        <v>1103</v>
      </c>
      <c r="B1393" s="39" t="s">
        <v>3048</v>
      </c>
      <c r="C1393" s="39" t="s">
        <v>3049</v>
      </c>
      <c r="D1393" s="226" t="str">
        <f t="shared" si="21"/>
        <v>61020714002</v>
      </c>
      <c r="E1393" s="39" t="s">
        <v>843</v>
      </c>
      <c r="F1393" s="47">
        <v>-86702744803</v>
      </c>
      <c r="G1393" s="47">
        <v>0</v>
      </c>
      <c r="H1393" s="47">
        <v>0</v>
      </c>
      <c r="I1393" s="47">
        <v>-86702744803</v>
      </c>
    </row>
    <row r="1394" spans="1:9" x14ac:dyDescent="0.2">
      <c r="A1394" s="39" t="s">
        <v>1103</v>
      </c>
      <c r="B1394" s="39" t="s">
        <v>3050</v>
      </c>
      <c r="C1394" s="39" t="s">
        <v>3051</v>
      </c>
      <c r="D1394" s="226" t="str">
        <f t="shared" si="21"/>
        <v>61020718000</v>
      </c>
      <c r="E1394" s="39" t="s">
        <v>844</v>
      </c>
      <c r="F1394" s="47">
        <v>-10384017571</v>
      </c>
      <c r="G1394" s="47">
        <v>-676869.3</v>
      </c>
      <c r="H1394" s="47">
        <v>-4653614882</v>
      </c>
      <c r="I1394" s="47">
        <v>-15037632453</v>
      </c>
    </row>
    <row r="1395" spans="1:9" x14ac:dyDescent="0.2">
      <c r="A1395" s="39" t="s">
        <v>1103</v>
      </c>
      <c r="B1395" s="39" t="s">
        <v>3052</v>
      </c>
      <c r="C1395" s="39" t="s">
        <v>3053</v>
      </c>
      <c r="D1395" s="226" t="str">
        <f t="shared" si="21"/>
        <v>61020718002</v>
      </c>
      <c r="E1395" s="39" t="s">
        <v>225</v>
      </c>
      <c r="F1395" s="47">
        <v>-10384017571</v>
      </c>
      <c r="G1395" s="47">
        <v>-676869.3</v>
      </c>
      <c r="H1395" s="47">
        <v>-4653614882</v>
      </c>
      <c r="I1395" s="47">
        <v>-15037632453</v>
      </c>
    </row>
    <row r="1396" spans="1:9" x14ac:dyDescent="0.2">
      <c r="A1396" s="39" t="s">
        <v>1150</v>
      </c>
      <c r="B1396" s="39" t="s">
        <v>3054</v>
      </c>
      <c r="C1396" s="39" t="s">
        <v>3055</v>
      </c>
      <c r="D1396" s="226" t="str">
        <f t="shared" si="21"/>
        <v>61020718002</v>
      </c>
      <c r="E1396" s="39" t="s">
        <v>845</v>
      </c>
      <c r="F1396" s="47">
        <v>0</v>
      </c>
      <c r="G1396" s="47">
        <v>-676869.3</v>
      </c>
      <c r="H1396" s="47">
        <v>-4653614882</v>
      </c>
      <c r="I1396" s="47">
        <v>-4653614882</v>
      </c>
    </row>
    <row r="1397" spans="1:9" x14ac:dyDescent="0.2">
      <c r="A1397" s="39" t="s">
        <v>1103</v>
      </c>
      <c r="B1397" s="39" t="s">
        <v>3056</v>
      </c>
      <c r="C1397" s="39" t="s">
        <v>3057</v>
      </c>
      <c r="D1397" s="226" t="str">
        <f t="shared" si="21"/>
        <v>61020718002</v>
      </c>
      <c r="E1397" s="39" t="s">
        <v>845</v>
      </c>
      <c r="F1397" s="47">
        <v>-10384017571</v>
      </c>
      <c r="G1397" s="47">
        <v>0</v>
      </c>
      <c r="H1397" s="47">
        <v>0</v>
      </c>
      <c r="I1397" s="47">
        <v>-10384017571</v>
      </c>
    </row>
    <row r="1398" spans="1:9" x14ac:dyDescent="0.2">
      <c r="A1398" s="39" t="s">
        <v>1103</v>
      </c>
      <c r="B1398" s="39" t="s">
        <v>3058</v>
      </c>
      <c r="C1398" s="39" t="s">
        <v>3059</v>
      </c>
      <c r="D1398" s="226" t="str">
        <f t="shared" si="21"/>
        <v>61020722000</v>
      </c>
      <c r="E1398" s="39" t="s">
        <v>846</v>
      </c>
      <c r="F1398" s="47">
        <v>-1451840189</v>
      </c>
      <c r="G1398" s="47">
        <v>-74858.679999999993</v>
      </c>
      <c r="H1398" s="47">
        <v>-514888777</v>
      </c>
      <c r="I1398" s="47">
        <v>-1966728966</v>
      </c>
    </row>
    <row r="1399" spans="1:9" x14ac:dyDescent="0.2">
      <c r="A1399" s="39" t="s">
        <v>1103</v>
      </c>
      <c r="B1399" s="39" t="s">
        <v>3060</v>
      </c>
      <c r="C1399" s="39" t="s">
        <v>3061</v>
      </c>
      <c r="D1399" s="226" t="str">
        <f t="shared" si="21"/>
        <v>61020722002</v>
      </c>
      <c r="E1399" s="39" t="s">
        <v>847</v>
      </c>
      <c r="F1399" s="47">
        <v>-1451840189</v>
      </c>
      <c r="G1399" s="47">
        <v>-74858.679999999993</v>
      </c>
      <c r="H1399" s="47">
        <v>-514888777</v>
      </c>
      <c r="I1399" s="47">
        <v>-1966728966</v>
      </c>
    </row>
    <row r="1400" spans="1:9" x14ac:dyDescent="0.2">
      <c r="A1400" s="39" t="s">
        <v>1150</v>
      </c>
      <c r="B1400" s="39" t="s">
        <v>3062</v>
      </c>
      <c r="C1400" s="39" t="s">
        <v>3063</v>
      </c>
      <c r="D1400" s="226" t="str">
        <f t="shared" si="21"/>
        <v>61020722002</v>
      </c>
      <c r="E1400" s="39" t="s">
        <v>847</v>
      </c>
      <c r="F1400" s="47">
        <v>0</v>
      </c>
      <c r="G1400" s="47">
        <v>-74858.679999999993</v>
      </c>
      <c r="H1400" s="47">
        <v>-514888777</v>
      </c>
      <c r="I1400" s="47">
        <v>-514888777</v>
      </c>
    </row>
    <row r="1401" spans="1:9" x14ac:dyDescent="0.2">
      <c r="A1401" s="39" t="s">
        <v>1103</v>
      </c>
      <c r="B1401" s="39" t="s">
        <v>3064</v>
      </c>
      <c r="C1401" s="39" t="s">
        <v>3065</v>
      </c>
      <c r="D1401" s="226" t="str">
        <f t="shared" si="21"/>
        <v>61020722002</v>
      </c>
      <c r="E1401" s="39" t="s">
        <v>847</v>
      </c>
      <c r="F1401" s="47">
        <v>-1451840189</v>
      </c>
      <c r="G1401" s="47">
        <v>0</v>
      </c>
      <c r="H1401" s="47">
        <v>0</v>
      </c>
      <c r="I1401" s="47">
        <v>-1451840189</v>
      </c>
    </row>
    <row r="1402" spans="1:9" x14ac:dyDescent="0.2">
      <c r="A1402" s="39" t="s">
        <v>1103</v>
      </c>
      <c r="B1402" s="39" t="s">
        <v>3066</v>
      </c>
      <c r="C1402" s="39" t="s">
        <v>3067</v>
      </c>
      <c r="D1402" s="226" t="str">
        <f t="shared" si="21"/>
        <v>61020732000</v>
      </c>
      <c r="E1402" s="39" t="s">
        <v>848</v>
      </c>
      <c r="F1402" s="47">
        <v>-6913920211</v>
      </c>
      <c r="G1402" s="47">
        <v>0</v>
      </c>
      <c r="H1402" s="47">
        <v>0</v>
      </c>
      <c r="I1402" s="47">
        <v>-6913920211</v>
      </c>
    </row>
    <row r="1403" spans="1:9" x14ac:dyDescent="0.2">
      <c r="A1403" s="39" t="s">
        <v>1103</v>
      </c>
      <c r="B1403" s="39" t="s">
        <v>3068</v>
      </c>
      <c r="C1403" s="39" t="s">
        <v>3069</v>
      </c>
      <c r="D1403" s="226" t="str">
        <f t="shared" si="21"/>
        <v>61020732002</v>
      </c>
      <c r="E1403" s="39" t="s">
        <v>225</v>
      </c>
      <c r="F1403" s="47">
        <v>-6913920211</v>
      </c>
      <c r="G1403" s="47">
        <v>0</v>
      </c>
      <c r="H1403" s="47">
        <v>0</v>
      </c>
      <c r="I1403" s="47">
        <v>-6913920211</v>
      </c>
    </row>
    <row r="1404" spans="1:9" x14ac:dyDescent="0.2">
      <c r="A1404" s="39" t="s">
        <v>1103</v>
      </c>
      <c r="B1404" s="39" t="s">
        <v>3070</v>
      </c>
      <c r="C1404" s="39" t="s">
        <v>3071</v>
      </c>
      <c r="D1404" s="226" t="str">
        <f t="shared" si="21"/>
        <v>61020732002</v>
      </c>
      <c r="E1404" s="39" t="s">
        <v>849</v>
      </c>
      <c r="F1404" s="47">
        <v>-6913920211</v>
      </c>
      <c r="G1404" s="47">
        <v>0</v>
      </c>
      <c r="H1404" s="47">
        <v>0</v>
      </c>
      <c r="I1404" s="47">
        <v>-6913920211</v>
      </c>
    </row>
    <row r="1405" spans="1:9" x14ac:dyDescent="0.2">
      <c r="A1405" s="39" t="s">
        <v>1103</v>
      </c>
      <c r="B1405" s="39" t="s">
        <v>3072</v>
      </c>
      <c r="C1405" s="39" t="s">
        <v>3073</v>
      </c>
      <c r="D1405" s="226" t="str">
        <f t="shared" si="21"/>
        <v>61020734000</v>
      </c>
      <c r="E1405" s="39" t="s">
        <v>850</v>
      </c>
      <c r="F1405" s="47">
        <v>-700706703</v>
      </c>
      <c r="G1405" s="47">
        <v>0</v>
      </c>
      <c r="H1405" s="47">
        <v>0</v>
      </c>
      <c r="I1405" s="47">
        <v>-700706703</v>
      </c>
    </row>
    <row r="1406" spans="1:9" x14ac:dyDescent="0.2">
      <c r="A1406" s="39" t="s">
        <v>1103</v>
      </c>
      <c r="B1406" s="39" t="s">
        <v>3074</v>
      </c>
      <c r="C1406" s="39" t="s">
        <v>3075</v>
      </c>
      <c r="D1406" s="226" t="str">
        <f t="shared" si="21"/>
        <v>61020734002</v>
      </c>
      <c r="E1406" s="39" t="s">
        <v>851</v>
      </c>
      <c r="F1406" s="47">
        <v>-700706703</v>
      </c>
      <c r="G1406" s="47">
        <v>0</v>
      </c>
      <c r="H1406" s="47">
        <v>0</v>
      </c>
      <c r="I1406" s="47">
        <v>-700706703</v>
      </c>
    </row>
    <row r="1407" spans="1:9" x14ac:dyDescent="0.2">
      <c r="A1407" s="39" t="s">
        <v>1103</v>
      </c>
      <c r="B1407" s="39" t="s">
        <v>3076</v>
      </c>
      <c r="C1407" s="39" t="s">
        <v>3077</v>
      </c>
      <c r="D1407" s="226" t="str">
        <f t="shared" si="21"/>
        <v>61020734002</v>
      </c>
      <c r="E1407" s="39" t="s">
        <v>852</v>
      </c>
      <c r="F1407" s="47">
        <v>-700706703</v>
      </c>
      <c r="G1407" s="47">
        <v>0</v>
      </c>
      <c r="H1407" s="47">
        <v>0</v>
      </c>
      <c r="I1407" s="47">
        <v>-700706703</v>
      </c>
    </row>
    <row r="1408" spans="1:9" x14ac:dyDescent="0.2">
      <c r="A1408" s="39" t="s">
        <v>1103</v>
      </c>
      <c r="B1408" s="39" t="s">
        <v>3078</v>
      </c>
      <c r="C1408" s="39" t="s">
        <v>3079</v>
      </c>
      <c r="D1408" s="226" t="str">
        <f t="shared" si="21"/>
        <v>61020742000</v>
      </c>
      <c r="E1408" s="39" t="s">
        <v>853</v>
      </c>
      <c r="F1408" s="47">
        <v>-21125168</v>
      </c>
      <c r="G1408" s="47">
        <v>0</v>
      </c>
      <c r="H1408" s="47">
        <v>0</v>
      </c>
      <c r="I1408" s="47">
        <v>-21125168</v>
      </c>
    </row>
    <row r="1409" spans="1:9" x14ac:dyDescent="0.2">
      <c r="A1409" s="39" t="s">
        <v>1103</v>
      </c>
      <c r="B1409" s="39" t="s">
        <v>3080</v>
      </c>
      <c r="C1409" s="39" t="s">
        <v>3081</v>
      </c>
      <c r="D1409" s="226" t="str">
        <f t="shared" si="21"/>
        <v>61020742002</v>
      </c>
      <c r="E1409" s="39" t="s">
        <v>854</v>
      </c>
      <c r="F1409" s="47">
        <v>-21125168</v>
      </c>
      <c r="G1409" s="47">
        <v>0</v>
      </c>
      <c r="H1409" s="47">
        <v>0</v>
      </c>
      <c r="I1409" s="47">
        <v>-21125168</v>
      </c>
    </row>
    <row r="1410" spans="1:9" x14ac:dyDescent="0.2">
      <c r="A1410" s="39" t="s">
        <v>1103</v>
      </c>
      <c r="B1410" s="39" t="s">
        <v>3082</v>
      </c>
      <c r="C1410" s="39" t="s">
        <v>3083</v>
      </c>
      <c r="D1410" s="226" t="str">
        <f t="shared" si="21"/>
        <v>61020742002</v>
      </c>
      <c r="E1410" s="39" t="s">
        <v>854</v>
      </c>
      <c r="F1410" s="47">
        <v>-21125168</v>
      </c>
      <c r="G1410" s="47">
        <v>0</v>
      </c>
      <c r="H1410" s="47">
        <v>0</v>
      </c>
      <c r="I1410" s="47">
        <v>-21125168</v>
      </c>
    </row>
    <row r="1411" spans="1:9" x14ac:dyDescent="0.2">
      <c r="A1411" s="39" t="s">
        <v>1103</v>
      </c>
      <c r="B1411" s="39" t="s">
        <v>3084</v>
      </c>
      <c r="C1411" s="39" t="s">
        <v>3085</v>
      </c>
      <c r="D1411" s="226" t="str">
        <f t="shared" ref="D1411:D1474" si="22">CONCATENATE(MID(C1411,1,2),"0",MID(C1411,4,5),"0",MID(C1411,9,2))</f>
        <v>61020850000</v>
      </c>
      <c r="E1411" s="39" t="s">
        <v>855</v>
      </c>
      <c r="F1411" s="47">
        <v>-34096508603</v>
      </c>
      <c r="G1411" s="47">
        <v>-439837.3</v>
      </c>
      <c r="H1411" s="47">
        <v>-3025631868</v>
      </c>
      <c r="I1411" s="47">
        <v>-37122140471</v>
      </c>
    </row>
    <row r="1412" spans="1:9" x14ac:dyDescent="0.2">
      <c r="A1412" s="39" t="s">
        <v>1103</v>
      </c>
      <c r="B1412" s="39" t="s">
        <v>3086</v>
      </c>
      <c r="C1412" s="39" t="s">
        <v>3087</v>
      </c>
      <c r="D1412" s="226" t="str">
        <f t="shared" si="22"/>
        <v>61020850002</v>
      </c>
      <c r="E1412" s="39" t="s">
        <v>855</v>
      </c>
      <c r="F1412" s="47">
        <v>-34096508603</v>
      </c>
      <c r="G1412" s="47">
        <v>-439837.3</v>
      </c>
      <c r="H1412" s="47">
        <v>-3025631868</v>
      </c>
      <c r="I1412" s="47">
        <v>-37122140471</v>
      </c>
    </row>
    <row r="1413" spans="1:9" x14ac:dyDescent="0.2">
      <c r="A1413" s="39" t="s">
        <v>1150</v>
      </c>
      <c r="B1413" s="39" t="s">
        <v>3088</v>
      </c>
      <c r="C1413" s="39" t="s">
        <v>3089</v>
      </c>
      <c r="D1413" s="226" t="str">
        <f t="shared" si="22"/>
        <v>61020850002</v>
      </c>
      <c r="E1413" s="39" t="s">
        <v>856</v>
      </c>
      <c r="F1413" s="47">
        <v>0</v>
      </c>
      <c r="G1413" s="47">
        <v>-439837.3</v>
      </c>
      <c r="H1413" s="47">
        <v>-3025631868</v>
      </c>
      <c r="I1413" s="47">
        <v>-3025631868</v>
      </c>
    </row>
    <row r="1414" spans="1:9" x14ac:dyDescent="0.2">
      <c r="A1414" s="39" t="s">
        <v>1103</v>
      </c>
      <c r="B1414" s="39" t="s">
        <v>3090</v>
      </c>
      <c r="C1414" s="39" t="s">
        <v>3091</v>
      </c>
      <c r="D1414" s="226" t="str">
        <f t="shared" si="22"/>
        <v>61020850002</v>
      </c>
      <c r="E1414" s="39" t="s">
        <v>856</v>
      </c>
      <c r="F1414" s="47">
        <v>-34096508603</v>
      </c>
      <c r="G1414" s="47">
        <v>0</v>
      </c>
      <c r="H1414" s="47">
        <v>0</v>
      </c>
      <c r="I1414" s="47">
        <v>-34096508603</v>
      </c>
    </row>
    <row r="1415" spans="1:9" x14ac:dyDescent="0.2">
      <c r="A1415" s="39" t="s">
        <v>1103</v>
      </c>
      <c r="B1415" s="39" t="s">
        <v>3092</v>
      </c>
      <c r="C1415" s="39" t="s">
        <v>3093</v>
      </c>
      <c r="D1415" s="226" t="str">
        <f t="shared" si="22"/>
        <v>61020852000</v>
      </c>
      <c r="E1415" s="39" t="s">
        <v>857</v>
      </c>
      <c r="F1415" s="47">
        <v>-2243152573</v>
      </c>
      <c r="G1415" s="47">
        <v>0</v>
      </c>
      <c r="H1415" s="47">
        <v>0</v>
      </c>
      <c r="I1415" s="47">
        <v>-2243152573</v>
      </c>
    </row>
    <row r="1416" spans="1:9" x14ac:dyDescent="0.2">
      <c r="A1416" s="39" t="s">
        <v>1103</v>
      </c>
      <c r="B1416" s="39" t="s">
        <v>3094</v>
      </c>
      <c r="C1416" s="39" t="s">
        <v>3095</v>
      </c>
      <c r="D1416" s="226" t="str">
        <f t="shared" si="22"/>
        <v>61020852002</v>
      </c>
      <c r="E1416" s="39" t="s">
        <v>857</v>
      </c>
      <c r="F1416" s="47">
        <v>-2243152573</v>
      </c>
      <c r="G1416" s="47">
        <v>0</v>
      </c>
      <c r="H1416" s="47">
        <v>0</v>
      </c>
      <c r="I1416" s="47">
        <v>-2243152573</v>
      </c>
    </row>
    <row r="1417" spans="1:9" x14ac:dyDescent="0.2">
      <c r="A1417" s="39" t="s">
        <v>1103</v>
      </c>
      <c r="B1417" s="39" t="s">
        <v>3096</v>
      </c>
      <c r="C1417" s="39" t="s">
        <v>3097</v>
      </c>
      <c r="D1417" s="226" t="str">
        <f t="shared" si="22"/>
        <v>61020852002</v>
      </c>
      <c r="E1417" s="39" t="s">
        <v>225</v>
      </c>
      <c r="F1417" s="47">
        <v>-2243152573</v>
      </c>
      <c r="G1417" s="47">
        <v>0</v>
      </c>
      <c r="H1417" s="47">
        <v>0</v>
      </c>
      <c r="I1417" s="47">
        <v>-2243152573</v>
      </c>
    </row>
    <row r="1418" spans="1:9" x14ac:dyDescent="0.2">
      <c r="A1418" s="39" t="s">
        <v>1103</v>
      </c>
      <c r="B1418" s="39" t="s">
        <v>3098</v>
      </c>
      <c r="C1418" s="39" t="s">
        <v>3099</v>
      </c>
      <c r="D1418" s="226" t="str">
        <f t="shared" si="22"/>
        <v>61030000000</v>
      </c>
      <c r="E1418" s="39" t="s">
        <v>858</v>
      </c>
      <c r="F1418" s="47">
        <v>-5900649627</v>
      </c>
      <c r="G1418" s="47">
        <v>-350300.78</v>
      </c>
      <c r="H1418" s="47">
        <v>-2409756464</v>
      </c>
      <c r="I1418" s="47">
        <v>-8310406091</v>
      </c>
    </row>
    <row r="1419" spans="1:9" x14ac:dyDescent="0.2">
      <c r="A1419" s="39" t="s">
        <v>1103</v>
      </c>
      <c r="B1419" s="39" t="s">
        <v>3100</v>
      </c>
      <c r="C1419" s="39" t="s">
        <v>3101</v>
      </c>
      <c r="D1419" s="226" t="str">
        <f t="shared" si="22"/>
        <v>61030750000</v>
      </c>
      <c r="E1419" s="39" t="s">
        <v>859</v>
      </c>
      <c r="F1419" s="47">
        <v>-1849805708</v>
      </c>
      <c r="G1419" s="47">
        <v>-162356.91</v>
      </c>
      <c r="H1419" s="47">
        <v>-1116084133</v>
      </c>
      <c r="I1419" s="47">
        <v>-2965889841</v>
      </c>
    </row>
    <row r="1420" spans="1:9" x14ac:dyDescent="0.2">
      <c r="A1420" s="39" t="s">
        <v>1103</v>
      </c>
      <c r="B1420" s="39" t="s">
        <v>3102</v>
      </c>
      <c r="C1420" s="39" t="s">
        <v>3103</v>
      </c>
      <c r="D1420" s="226" t="str">
        <f t="shared" si="22"/>
        <v>61030750002</v>
      </c>
      <c r="E1420" s="39" t="s">
        <v>840</v>
      </c>
      <c r="F1420" s="47">
        <v>-1290083390</v>
      </c>
      <c r="G1420" s="47">
        <v>-160904.01</v>
      </c>
      <c r="H1420" s="47">
        <v>-1106083364</v>
      </c>
      <c r="I1420" s="47">
        <v>-2396166754</v>
      </c>
    </row>
    <row r="1421" spans="1:9" x14ac:dyDescent="0.2">
      <c r="A1421" s="39" t="s">
        <v>1150</v>
      </c>
      <c r="B1421" s="39" t="s">
        <v>3104</v>
      </c>
      <c r="C1421" s="39" t="s">
        <v>3105</v>
      </c>
      <c r="D1421" s="226" t="str">
        <f t="shared" si="22"/>
        <v>61030750002</v>
      </c>
      <c r="E1421" s="39" t="s">
        <v>860</v>
      </c>
      <c r="F1421" s="47">
        <v>0</v>
      </c>
      <c r="G1421" s="47">
        <v>-160904.01</v>
      </c>
      <c r="H1421" s="47">
        <v>-1106083364</v>
      </c>
      <c r="I1421" s="47">
        <v>-1106083364</v>
      </c>
    </row>
    <row r="1422" spans="1:9" x14ac:dyDescent="0.2">
      <c r="A1422" s="39" t="s">
        <v>1103</v>
      </c>
      <c r="B1422" s="39" t="s">
        <v>3106</v>
      </c>
      <c r="C1422" s="39" t="s">
        <v>3107</v>
      </c>
      <c r="D1422" s="226" t="str">
        <f t="shared" si="22"/>
        <v>61030750002</v>
      </c>
      <c r="E1422" s="39" t="s">
        <v>860</v>
      </c>
      <c r="F1422" s="47">
        <v>-1290083390</v>
      </c>
      <c r="G1422" s="47">
        <v>0</v>
      </c>
      <c r="H1422" s="47">
        <v>0</v>
      </c>
      <c r="I1422" s="47">
        <v>-1290083390</v>
      </c>
    </row>
    <row r="1423" spans="1:9" x14ac:dyDescent="0.2">
      <c r="A1423" s="39" t="s">
        <v>1103</v>
      </c>
      <c r="B1423" s="39" t="s">
        <v>5736</v>
      </c>
      <c r="C1423" s="39" t="s">
        <v>5737</v>
      </c>
      <c r="D1423" s="226" t="str">
        <f t="shared" si="22"/>
        <v>61030750004</v>
      </c>
      <c r="E1423" s="39" t="s">
        <v>6123</v>
      </c>
      <c r="F1423" s="47">
        <v>-559722318</v>
      </c>
      <c r="G1423" s="47">
        <v>-1452.9</v>
      </c>
      <c r="H1423" s="47">
        <v>-10000769</v>
      </c>
      <c r="I1423" s="47">
        <v>-569723087</v>
      </c>
    </row>
    <row r="1424" spans="1:9" x14ac:dyDescent="0.2">
      <c r="A1424" s="39" t="s">
        <v>1150</v>
      </c>
      <c r="B1424" s="39" t="s">
        <v>5738</v>
      </c>
      <c r="C1424" s="39" t="s">
        <v>5739</v>
      </c>
      <c r="D1424" s="226" t="str">
        <f t="shared" si="22"/>
        <v>61030750004</v>
      </c>
      <c r="E1424" s="39" t="s">
        <v>6123</v>
      </c>
      <c r="F1424" s="47">
        <v>0</v>
      </c>
      <c r="G1424" s="47">
        <v>-1452.9</v>
      </c>
      <c r="H1424" s="47">
        <v>-10000769</v>
      </c>
      <c r="I1424" s="47">
        <v>-10000769</v>
      </c>
    </row>
    <row r="1425" spans="1:9" x14ac:dyDescent="0.2">
      <c r="A1425" s="39" t="s">
        <v>1103</v>
      </c>
      <c r="B1425" s="39" t="s">
        <v>5740</v>
      </c>
      <c r="C1425" s="39" t="s">
        <v>5741</v>
      </c>
      <c r="D1425" s="226" t="str">
        <f t="shared" si="22"/>
        <v>61030750004</v>
      </c>
      <c r="E1425" s="39" t="s">
        <v>6123</v>
      </c>
      <c r="F1425" s="47">
        <v>-559722318</v>
      </c>
      <c r="G1425" s="47">
        <v>0</v>
      </c>
      <c r="H1425" s="47">
        <v>0</v>
      </c>
      <c r="I1425" s="47">
        <v>-559722318</v>
      </c>
    </row>
    <row r="1426" spans="1:9" x14ac:dyDescent="0.2">
      <c r="A1426" s="39" t="s">
        <v>1103</v>
      </c>
      <c r="B1426" s="39" t="s">
        <v>3108</v>
      </c>
      <c r="C1426" s="39" t="s">
        <v>3109</v>
      </c>
      <c r="D1426" s="226" t="str">
        <f t="shared" si="22"/>
        <v>61030752000</v>
      </c>
      <c r="E1426" s="39" t="s">
        <v>861</v>
      </c>
      <c r="F1426" s="47">
        <v>-1619027927</v>
      </c>
      <c r="G1426" s="47">
        <v>-25389.61</v>
      </c>
      <c r="H1426" s="47">
        <v>-174760868</v>
      </c>
      <c r="I1426" s="47">
        <v>-1793788795</v>
      </c>
    </row>
    <row r="1427" spans="1:9" x14ac:dyDescent="0.2">
      <c r="A1427" s="39" t="s">
        <v>1103</v>
      </c>
      <c r="B1427" s="39" t="s">
        <v>3110</v>
      </c>
      <c r="C1427" s="39" t="s">
        <v>3111</v>
      </c>
      <c r="D1427" s="226" t="str">
        <f t="shared" si="22"/>
        <v>61030752002</v>
      </c>
      <c r="E1427" s="39" t="s">
        <v>6124</v>
      </c>
      <c r="F1427" s="47">
        <v>-1312513020</v>
      </c>
      <c r="G1427" s="47">
        <v>-24487.48</v>
      </c>
      <c r="H1427" s="47">
        <v>-168551213</v>
      </c>
      <c r="I1427" s="47">
        <v>-1481064233</v>
      </c>
    </row>
    <row r="1428" spans="1:9" x14ac:dyDescent="0.2">
      <c r="A1428" s="39" t="s">
        <v>1150</v>
      </c>
      <c r="B1428" s="39" t="s">
        <v>3112</v>
      </c>
      <c r="C1428" s="39" t="s">
        <v>3113</v>
      </c>
      <c r="D1428" s="226" t="str">
        <f t="shared" si="22"/>
        <v>61030752002</v>
      </c>
      <c r="E1428" s="39" t="s">
        <v>6124</v>
      </c>
      <c r="F1428" s="47">
        <v>0</v>
      </c>
      <c r="G1428" s="47">
        <v>-24487.48</v>
      </c>
      <c r="H1428" s="47">
        <v>-168551213</v>
      </c>
      <c r="I1428" s="47">
        <v>-168551213</v>
      </c>
    </row>
    <row r="1429" spans="1:9" x14ac:dyDescent="0.2">
      <c r="A1429" s="39" t="s">
        <v>1103</v>
      </c>
      <c r="B1429" s="39" t="s">
        <v>3114</v>
      </c>
      <c r="C1429" s="39" t="s">
        <v>3115</v>
      </c>
      <c r="D1429" s="226" t="str">
        <f t="shared" si="22"/>
        <v>61030752002</v>
      </c>
      <c r="E1429" s="39" t="s">
        <v>6125</v>
      </c>
      <c r="F1429" s="47">
        <v>-1312513020</v>
      </c>
      <c r="G1429" s="47">
        <v>0</v>
      </c>
      <c r="H1429" s="47">
        <v>0</v>
      </c>
      <c r="I1429" s="47">
        <v>-1312513020</v>
      </c>
    </row>
    <row r="1430" spans="1:9" x14ac:dyDescent="0.2">
      <c r="A1430" s="39" t="s">
        <v>1103</v>
      </c>
      <c r="B1430" s="39" t="s">
        <v>5742</v>
      </c>
      <c r="C1430" s="39" t="s">
        <v>5743</v>
      </c>
      <c r="D1430" s="226" t="str">
        <f t="shared" si="22"/>
        <v>61030752004</v>
      </c>
      <c r="E1430" s="39" t="s">
        <v>6126</v>
      </c>
      <c r="F1430" s="47">
        <v>-306514907</v>
      </c>
      <c r="G1430" s="47">
        <v>-902.13</v>
      </c>
      <c r="H1430" s="47">
        <v>-6209655</v>
      </c>
      <c r="I1430" s="47">
        <v>-312724562</v>
      </c>
    </row>
    <row r="1431" spans="1:9" x14ac:dyDescent="0.2">
      <c r="A1431" s="39" t="s">
        <v>1150</v>
      </c>
      <c r="B1431" s="39" t="s">
        <v>5744</v>
      </c>
      <c r="C1431" s="39" t="s">
        <v>5745</v>
      </c>
      <c r="D1431" s="226" t="str">
        <f t="shared" si="22"/>
        <v>61030752004</v>
      </c>
      <c r="E1431" s="39" t="s">
        <v>6126</v>
      </c>
      <c r="F1431" s="47">
        <v>0</v>
      </c>
      <c r="G1431" s="47">
        <v>-902.13</v>
      </c>
      <c r="H1431" s="47">
        <v>-6209655</v>
      </c>
      <c r="I1431" s="47">
        <v>-6209655</v>
      </c>
    </row>
    <row r="1432" spans="1:9" x14ac:dyDescent="0.2">
      <c r="A1432" s="39" t="s">
        <v>1103</v>
      </c>
      <c r="B1432" s="39" t="s">
        <v>5746</v>
      </c>
      <c r="C1432" s="39" t="s">
        <v>5747</v>
      </c>
      <c r="D1432" s="226" t="str">
        <f t="shared" si="22"/>
        <v>61030752004</v>
      </c>
      <c r="E1432" s="39" t="s">
        <v>6126</v>
      </c>
      <c r="F1432" s="47">
        <v>-306514907</v>
      </c>
      <c r="G1432" s="47">
        <v>0</v>
      </c>
      <c r="H1432" s="47">
        <v>0</v>
      </c>
      <c r="I1432" s="47">
        <v>-306514907</v>
      </c>
    </row>
    <row r="1433" spans="1:9" x14ac:dyDescent="0.2">
      <c r="A1433" s="39" t="s">
        <v>1103</v>
      </c>
      <c r="B1433" s="39" t="s">
        <v>4435</v>
      </c>
      <c r="C1433" s="39" t="s">
        <v>4436</v>
      </c>
      <c r="D1433" s="226" t="str">
        <f t="shared" si="22"/>
        <v>61030754000</v>
      </c>
      <c r="E1433" s="39" t="s">
        <v>4437</v>
      </c>
      <c r="F1433" s="47">
        <v>-57798641</v>
      </c>
      <c r="G1433" s="47">
        <v>-2256.9</v>
      </c>
      <c r="H1433" s="47">
        <v>-15534964</v>
      </c>
      <c r="I1433" s="47">
        <v>-73333605</v>
      </c>
    </row>
    <row r="1434" spans="1:9" x14ac:dyDescent="0.2">
      <c r="A1434" s="39" t="s">
        <v>1103</v>
      </c>
      <c r="B1434" s="39" t="s">
        <v>4438</v>
      </c>
      <c r="C1434" s="39" t="s">
        <v>4439</v>
      </c>
      <c r="D1434" s="226" t="str">
        <f t="shared" si="22"/>
        <v>61030754001</v>
      </c>
      <c r="E1434" s="39" t="s">
        <v>4437</v>
      </c>
      <c r="F1434" s="47">
        <v>-57798641</v>
      </c>
      <c r="G1434" s="47">
        <v>-2256.9</v>
      </c>
      <c r="H1434" s="47">
        <v>-15534964</v>
      </c>
      <c r="I1434" s="47">
        <v>-73333605</v>
      </c>
    </row>
    <row r="1435" spans="1:9" x14ac:dyDescent="0.2">
      <c r="A1435" s="39" t="s">
        <v>1150</v>
      </c>
      <c r="B1435" s="39" t="s">
        <v>4442</v>
      </c>
      <c r="C1435" s="39" t="s">
        <v>4443</v>
      </c>
      <c r="D1435" s="226" t="str">
        <f t="shared" si="22"/>
        <v>61030754001</v>
      </c>
      <c r="E1435" s="39" t="s">
        <v>4437</v>
      </c>
      <c r="F1435" s="47">
        <v>0</v>
      </c>
      <c r="G1435" s="47">
        <v>-2256.9</v>
      </c>
      <c r="H1435" s="47">
        <v>-15534964</v>
      </c>
      <c r="I1435" s="47">
        <v>-15534964</v>
      </c>
    </row>
    <row r="1436" spans="1:9" x14ac:dyDescent="0.2">
      <c r="A1436" s="39" t="s">
        <v>1103</v>
      </c>
      <c r="B1436" s="39" t="s">
        <v>4444</v>
      </c>
      <c r="C1436" s="39" t="s">
        <v>4445</v>
      </c>
      <c r="D1436" s="226" t="str">
        <f t="shared" si="22"/>
        <v>61030754001</v>
      </c>
      <c r="E1436" s="39" t="s">
        <v>4437</v>
      </c>
      <c r="F1436" s="47">
        <v>-57798641</v>
      </c>
      <c r="G1436" s="47">
        <v>0</v>
      </c>
      <c r="H1436" s="47">
        <v>0</v>
      </c>
      <c r="I1436" s="47">
        <v>-57798641</v>
      </c>
    </row>
    <row r="1437" spans="1:9" x14ac:dyDescent="0.2">
      <c r="A1437" s="39" t="s">
        <v>1103</v>
      </c>
      <c r="B1437" s="39" t="s">
        <v>3116</v>
      </c>
      <c r="C1437" s="39" t="s">
        <v>3117</v>
      </c>
      <c r="D1437" s="226" t="str">
        <f t="shared" si="22"/>
        <v>61030756000</v>
      </c>
      <c r="E1437" s="39" t="s">
        <v>862</v>
      </c>
      <c r="F1437" s="47">
        <v>-1141581066</v>
      </c>
      <c r="G1437" s="47">
        <v>-156020.53</v>
      </c>
      <c r="H1437" s="47">
        <v>-1073937695</v>
      </c>
      <c r="I1437" s="47">
        <v>-2215518761</v>
      </c>
    </row>
    <row r="1438" spans="1:9" x14ac:dyDescent="0.2">
      <c r="A1438" s="39" t="s">
        <v>1103</v>
      </c>
      <c r="B1438" s="39" t="s">
        <v>3118</v>
      </c>
      <c r="C1438" s="39" t="s">
        <v>3119</v>
      </c>
      <c r="D1438" s="226" t="str">
        <f t="shared" si="22"/>
        <v>61030756002</v>
      </c>
      <c r="E1438" s="39" t="s">
        <v>6127</v>
      </c>
      <c r="F1438" s="47">
        <v>-1140666272</v>
      </c>
      <c r="G1438" s="47">
        <v>-156020.53</v>
      </c>
      <c r="H1438" s="47">
        <v>-1073937695</v>
      </c>
      <c r="I1438" s="47">
        <v>-2214603967</v>
      </c>
    </row>
    <row r="1439" spans="1:9" x14ac:dyDescent="0.2">
      <c r="A1439" s="39" t="s">
        <v>1150</v>
      </c>
      <c r="B1439" s="39" t="s">
        <v>4447</v>
      </c>
      <c r="C1439" s="39" t="s">
        <v>4448</v>
      </c>
      <c r="D1439" s="226" t="str">
        <f t="shared" si="22"/>
        <v>61030756002</v>
      </c>
      <c r="E1439" s="39" t="s">
        <v>6127</v>
      </c>
      <c r="F1439" s="47">
        <v>0</v>
      </c>
      <c r="G1439" s="47">
        <v>-156020.53</v>
      </c>
      <c r="H1439" s="47">
        <v>-1073937695</v>
      </c>
      <c r="I1439" s="47">
        <v>-1073937695</v>
      </c>
    </row>
    <row r="1440" spans="1:9" x14ac:dyDescent="0.2">
      <c r="A1440" s="39" t="s">
        <v>1103</v>
      </c>
      <c r="B1440" s="39" t="s">
        <v>3120</v>
      </c>
      <c r="C1440" s="39" t="s">
        <v>3121</v>
      </c>
      <c r="D1440" s="226" t="str">
        <f t="shared" si="22"/>
        <v>61030756002</v>
      </c>
      <c r="E1440" s="39" t="s">
        <v>6127</v>
      </c>
      <c r="F1440" s="47">
        <v>-1140666272</v>
      </c>
      <c r="G1440" s="47">
        <v>0</v>
      </c>
      <c r="H1440" s="47">
        <v>0</v>
      </c>
      <c r="I1440" s="47">
        <v>-1140666272</v>
      </c>
    </row>
    <row r="1441" spans="1:9" x14ac:dyDescent="0.2">
      <c r="A1441" s="39" t="s">
        <v>1103</v>
      </c>
      <c r="B1441" s="39" t="s">
        <v>5748</v>
      </c>
      <c r="C1441" s="39" t="s">
        <v>5749</v>
      </c>
      <c r="D1441" s="226" t="str">
        <f t="shared" si="22"/>
        <v>61030756004</v>
      </c>
      <c r="E1441" s="39" t="s">
        <v>6128</v>
      </c>
      <c r="F1441" s="47">
        <v>-914794</v>
      </c>
      <c r="G1441" s="47">
        <v>0</v>
      </c>
      <c r="H1441" s="47">
        <v>0</v>
      </c>
      <c r="I1441" s="47">
        <v>-914794</v>
      </c>
    </row>
    <row r="1442" spans="1:9" x14ac:dyDescent="0.2">
      <c r="A1442" s="39" t="s">
        <v>1103</v>
      </c>
      <c r="B1442" s="39" t="s">
        <v>5750</v>
      </c>
      <c r="C1442" s="39" t="s">
        <v>5751</v>
      </c>
      <c r="D1442" s="226" t="str">
        <f t="shared" si="22"/>
        <v>61030756004</v>
      </c>
      <c r="E1442" s="39" t="s">
        <v>6128</v>
      </c>
      <c r="F1442" s="47">
        <v>-914794</v>
      </c>
      <c r="G1442" s="47">
        <v>0</v>
      </c>
      <c r="H1442" s="47">
        <v>0</v>
      </c>
      <c r="I1442" s="47">
        <v>-914794</v>
      </c>
    </row>
    <row r="1443" spans="1:9" x14ac:dyDescent="0.2">
      <c r="A1443" s="39" t="s">
        <v>1103</v>
      </c>
      <c r="B1443" s="39" t="s">
        <v>5752</v>
      </c>
      <c r="C1443" s="39" t="s">
        <v>5753</v>
      </c>
      <c r="D1443" s="226" t="str">
        <f t="shared" si="22"/>
        <v>61030840000</v>
      </c>
      <c r="E1443" s="39" t="s">
        <v>6129</v>
      </c>
      <c r="F1443" s="47">
        <v>-1232436285</v>
      </c>
      <c r="G1443" s="47">
        <v>-4276.83</v>
      </c>
      <c r="H1443" s="47">
        <v>-29438804</v>
      </c>
      <c r="I1443" s="47">
        <v>-1261875089</v>
      </c>
    </row>
    <row r="1444" spans="1:9" x14ac:dyDescent="0.2">
      <c r="A1444" s="39" t="s">
        <v>1103</v>
      </c>
      <c r="B1444" s="39" t="s">
        <v>5754</v>
      </c>
      <c r="C1444" s="39" t="s">
        <v>5755</v>
      </c>
      <c r="D1444" s="226" t="str">
        <f t="shared" si="22"/>
        <v>61030840002</v>
      </c>
      <c r="E1444" s="39" t="s">
        <v>225</v>
      </c>
      <c r="F1444" s="47">
        <v>-764449276</v>
      </c>
      <c r="G1444" s="47">
        <v>-4346.8599999999997</v>
      </c>
      <c r="H1444" s="47">
        <v>-29920870</v>
      </c>
      <c r="I1444" s="47">
        <v>-794370146</v>
      </c>
    </row>
    <row r="1445" spans="1:9" x14ac:dyDescent="0.2">
      <c r="A1445" s="39" t="s">
        <v>1150</v>
      </c>
      <c r="B1445" s="39" t="s">
        <v>5756</v>
      </c>
      <c r="C1445" s="39" t="s">
        <v>5757</v>
      </c>
      <c r="D1445" s="226" t="str">
        <f t="shared" si="22"/>
        <v>61030840002</v>
      </c>
      <c r="E1445" s="39" t="s">
        <v>6130</v>
      </c>
      <c r="F1445" s="47">
        <v>0</v>
      </c>
      <c r="G1445" s="47">
        <v>-4346.8599999999997</v>
      </c>
      <c r="H1445" s="47">
        <v>-29920870</v>
      </c>
      <c r="I1445" s="47">
        <v>-29920870</v>
      </c>
    </row>
    <row r="1446" spans="1:9" x14ac:dyDescent="0.2">
      <c r="A1446" s="39" t="s">
        <v>1103</v>
      </c>
      <c r="B1446" s="39" t="s">
        <v>5758</v>
      </c>
      <c r="C1446" s="39" t="s">
        <v>5759</v>
      </c>
      <c r="D1446" s="226" t="str">
        <f t="shared" si="22"/>
        <v>61030840002</v>
      </c>
      <c r="E1446" s="39" t="s">
        <v>225</v>
      </c>
      <c r="F1446" s="47">
        <v>-764449276</v>
      </c>
      <c r="G1446" s="47">
        <v>0</v>
      </c>
      <c r="H1446" s="47">
        <v>0</v>
      </c>
      <c r="I1446" s="47">
        <v>-764449276</v>
      </c>
    </row>
    <row r="1447" spans="1:9" x14ac:dyDescent="0.2">
      <c r="A1447" s="39" t="s">
        <v>1103</v>
      </c>
      <c r="B1447" s="39" t="s">
        <v>5760</v>
      </c>
      <c r="C1447" s="39" t="s">
        <v>5761</v>
      </c>
      <c r="D1447" s="226" t="str">
        <f t="shared" si="22"/>
        <v>61030840004</v>
      </c>
      <c r="E1447" s="39" t="s">
        <v>225</v>
      </c>
      <c r="F1447" s="47">
        <v>-467987009</v>
      </c>
      <c r="G1447" s="47">
        <v>70.03</v>
      </c>
      <c r="H1447" s="47">
        <v>482066</v>
      </c>
      <c r="I1447" s="47">
        <v>-467504943</v>
      </c>
    </row>
    <row r="1448" spans="1:9" x14ac:dyDescent="0.2">
      <c r="A1448" s="39" t="s">
        <v>1150</v>
      </c>
      <c r="B1448" s="39" t="s">
        <v>5762</v>
      </c>
      <c r="C1448" s="39" t="s">
        <v>5763</v>
      </c>
      <c r="D1448" s="226" t="str">
        <f t="shared" si="22"/>
        <v>61030840004</v>
      </c>
      <c r="E1448" s="39" t="s">
        <v>6130</v>
      </c>
      <c r="F1448" s="47">
        <v>0</v>
      </c>
      <c r="G1448" s="47">
        <v>70.03</v>
      </c>
      <c r="H1448" s="47">
        <v>482066</v>
      </c>
      <c r="I1448" s="47">
        <v>482066</v>
      </c>
    </row>
    <row r="1449" spans="1:9" x14ac:dyDescent="0.2">
      <c r="A1449" s="39" t="s">
        <v>1103</v>
      </c>
      <c r="B1449" s="39" t="s">
        <v>5764</v>
      </c>
      <c r="C1449" s="39" t="s">
        <v>5765</v>
      </c>
      <c r="D1449" s="226" t="str">
        <f t="shared" si="22"/>
        <v>61030840004</v>
      </c>
      <c r="E1449" s="39" t="s">
        <v>225</v>
      </c>
      <c r="F1449" s="47">
        <v>-467987009</v>
      </c>
      <c r="G1449" s="47">
        <v>0</v>
      </c>
      <c r="H1449" s="47">
        <v>0</v>
      </c>
      <c r="I1449" s="47">
        <v>-467987009</v>
      </c>
    </row>
    <row r="1450" spans="1:9" x14ac:dyDescent="0.2">
      <c r="A1450" s="39" t="s">
        <v>1103</v>
      </c>
      <c r="B1450" s="39" t="s">
        <v>3122</v>
      </c>
      <c r="C1450" s="39" t="s">
        <v>3123</v>
      </c>
      <c r="D1450" s="226" t="str">
        <f t="shared" si="22"/>
        <v>61060000000</v>
      </c>
      <c r="E1450" s="39" t="s">
        <v>863</v>
      </c>
      <c r="F1450" s="47">
        <v>-4232666204244</v>
      </c>
      <c r="G1450" s="47">
        <v>0</v>
      </c>
      <c r="H1450" s="47">
        <v>-7723779391</v>
      </c>
      <c r="I1450" s="47">
        <v>-4240389983635</v>
      </c>
    </row>
    <row r="1451" spans="1:9" x14ac:dyDescent="0.2">
      <c r="A1451" s="39" t="s">
        <v>1103</v>
      </c>
      <c r="B1451" s="39" t="s">
        <v>3124</v>
      </c>
      <c r="C1451" s="39" t="s">
        <v>3125</v>
      </c>
      <c r="D1451" s="226" t="str">
        <f t="shared" si="22"/>
        <v>61060766000</v>
      </c>
      <c r="E1451" s="39" t="s">
        <v>864</v>
      </c>
      <c r="F1451" s="47">
        <v>-3828339720873</v>
      </c>
      <c r="G1451" s="47">
        <v>0</v>
      </c>
      <c r="H1451" s="47">
        <v>-7723779391</v>
      </c>
      <c r="I1451" s="47">
        <v>-3836063500264</v>
      </c>
    </row>
    <row r="1452" spans="1:9" x14ac:dyDescent="0.2">
      <c r="A1452" s="39" t="s">
        <v>1103</v>
      </c>
      <c r="B1452" s="39" t="s">
        <v>3126</v>
      </c>
      <c r="C1452" s="39" t="s">
        <v>3127</v>
      </c>
      <c r="D1452" s="226" t="str">
        <f t="shared" si="22"/>
        <v>61060766002</v>
      </c>
      <c r="E1452" s="39" t="s">
        <v>865</v>
      </c>
      <c r="F1452" s="47">
        <v>-2933704031067</v>
      </c>
      <c r="G1452" s="47">
        <v>0</v>
      </c>
      <c r="H1452" s="47">
        <v>0</v>
      </c>
      <c r="I1452" s="47">
        <v>-2933704031067</v>
      </c>
    </row>
    <row r="1453" spans="1:9" x14ac:dyDescent="0.2">
      <c r="A1453" s="39" t="s">
        <v>1103</v>
      </c>
      <c r="B1453" s="39" t="s">
        <v>3128</v>
      </c>
      <c r="C1453" s="39" t="s">
        <v>3129</v>
      </c>
      <c r="D1453" s="226" t="str">
        <f t="shared" si="22"/>
        <v>61060766002</v>
      </c>
      <c r="E1453" s="39" t="s">
        <v>865</v>
      </c>
      <c r="F1453" s="47">
        <v>-2933704031067</v>
      </c>
      <c r="G1453" s="47">
        <v>0</v>
      </c>
      <c r="H1453" s="47">
        <v>0</v>
      </c>
      <c r="I1453" s="47">
        <v>-2933704031067</v>
      </c>
    </row>
    <row r="1454" spans="1:9" x14ac:dyDescent="0.2">
      <c r="A1454" s="39" t="s">
        <v>1103</v>
      </c>
      <c r="B1454" s="39" t="s">
        <v>3130</v>
      </c>
      <c r="C1454" s="39" t="s">
        <v>3131</v>
      </c>
      <c r="D1454" s="226" t="str">
        <f t="shared" si="22"/>
        <v>61060766003</v>
      </c>
      <c r="E1454" s="39" t="s">
        <v>866</v>
      </c>
      <c r="F1454" s="47">
        <v>-10101279660</v>
      </c>
      <c r="G1454" s="47">
        <v>0</v>
      </c>
      <c r="H1454" s="47">
        <v>0</v>
      </c>
      <c r="I1454" s="47">
        <v>-10101279660</v>
      </c>
    </row>
    <row r="1455" spans="1:9" x14ac:dyDescent="0.2">
      <c r="A1455" s="39" t="s">
        <v>1103</v>
      </c>
      <c r="B1455" s="39" t="s">
        <v>3132</v>
      </c>
      <c r="C1455" s="39" t="s">
        <v>3133</v>
      </c>
      <c r="D1455" s="226" t="str">
        <f t="shared" si="22"/>
        <v>61060766003</v>
      </c>
      <c r="E1455" s="39" t="s">
        <v>866</v>
      </c>
      <c r="F1455" s="47">
        <v>-10101279660</v>
      </c>
      <c r="G1455" s="47">
        <v>0</v>
      </c>
      <c r="H1455" s="47">
        <v>0</v>
      </c>
      <c r="I1455" s="47">
        <v>-10101279660</v>
      </c>
    </row>
    <row r="1456" spans="1:9" x14ac:dyDescent="0.2">
      <c r="A1456" s="39" t="s">
        <v>1103</v>
      </c>
      <c r="B1456" s="39" t="s">
        <v>3134</v>
      </c>
      <c r="C1456" s="39" t="s">
        <v>3135</v>
      </c>
      <c r="D1456" s="226" t="str">
        <f t="shared" si="22"/>
        <v>61060766004</v>
      </c>
      <c r="E1456" s="39" t="s">
        <v>867</v>
      </c>
      <c r="F1456" s="47">
        <v>-94383257</v>
      </c>
      <c r="G1456" s="47">
        <v>0</v>
      </c>
      <c r="H1456" s="47">
        <v>0</v>
      </c>
      <c r="I1456" s="47">
        <v>-94383257</v>
      </c>
    </row>
    <row r="1457" spans="1:9" x14ac:dyDescent="0.2">
      <c r="A1457" s="39" t="s">
        <v>1103</v>
      </c>
      <c r="B1457" s="39" t="s">
        <v>3136</v>
      </c>
      <c r="C1457" s="39" t="s">
        <v>3137</v>
      </c>
      <c r="D1457" s="226" t="str">
        <f t="shared" si="22"/>
        <v>61060766004</v>
      </c>
      <c r="E1457" s="39" t="s">
        <v>868</v>
      </c>
      <c r="F1457" s="47">
        <v>-94383257</v>
      </c>
      <c r="G1457" s="47">
        <v>0</v>
      </c>
      <c r="H1457" s="47">
        <v>0</v>
      </c>
      <c r="I1457" s="47">
        <v>-94383257</v>
      </c>
    </row>
    <row r="1458" spans="1:9" x14ac:dyDescent="0.2">
      <c r="A1458" s="39" t="s">
        <v>1103</v>
      </c>
      <c r="B1458" s="39" t="s">
        <v>3138</v>
      </c>
      <c r="C1458" s="39" t="s">
        <v>3139</v>
      </c>
      <c r="D1458" s="226" t="str">
        <f t="shared" si="22"/>
        <v>61060766006</v>
      </c>
      <c r="E1458" s="39" t="s">
        <v>869</v>
      </c>
      <c r="F1458" s="47">
        <v>-230190093435</v>
      </c>
      <c r="G1458" s="47">
        <v>0</v>
      </c>
      <c r="H1458" s="47">
        <v>-5385042482</v>
      </c>
      <c r="I1458" s="47">
        <v>-235575135917</v>
      </c>
    </row>
    <row r="1459" spans="1:9" x14ac:dyDescent="0.2">
      <c r="A1459" s="39" t="s">
        <v>1150</v>
      </c>
      <c r="B1459" s="39" t="s">
        <v>5766</v>
      </c>
      <c r="C1459" s="39" t="s">
        <v>5767</v>
      </c>
      <c r="D1459" s="226" t="str">
        <f t="shared" si="22"/>
        <v>61060766006</v>
      </c>
      <c r="E1459" s="39" t="s">
        <v>870</v>
      </c>
      <c r="F1459" s="47">
        <v>0</v>
      </c>
      <c r="G1459" s="47">
        <v>0</v>
      </c>
      <c r="H1459" s="47">
        <v>-5385042482</v>
      </c>
      <c r="I1459" s="47">
        <v>-5385042482</v>
      </c>
    </row>
    <row r="1460" spans="1:9" x14ac:dyDescent="0.2">
      <c r="A1460" s="39" t="s">
        <v>1103</v>
      </c>
      <c r="B1460" s="39" t="s">
        <v>3140</v>
      </c>
      <c r="C1460" s="39" t="s">
        <v>3141</v>
      </c>
      <c r="D1460" s="226" t="str">
        <f t="shared" si="22"/>
        <v>61060766006</v>
      </c>
      <c r="E1460" s="39" t="s">
        <v>870</v>
      </c>
      <c r="F1460" s="47">
        <v>-230190093435</v>
      </c>
      <c r="G1460" s="47">
        <v>0</v>
      </c>
      <c r="H1460" s="47">
        <v>0</v>
      </c>
      <c r="I1460" s="47">
        <v>-230190093435</v>
      </c>
    </row>
    <row r="1461" spans="1:9" x14ac:dyDescent="0.2">
      <c r="A1461" s="39" t="s">
        <v>1103</v>
      </c>
      <c r="B1461" s="39" t="s">
        <v>3142</v>
      </c>
      <c r="C1461" s="39" t="s">
        <v>3143</v>
      </c>
      <c r="D1461" s="226" t="str">
        <f t="shared" si="22"/>
        <v>61060766008</v>
      </c>
      <c r="E1461" s="39" t="s">
        <v>871</v>
      </c>
      <c r="F1461" s="47">
        <v>-654249933454</v>
      </c>
      <c r="G1461" s="47">
        <v>0</v>
      </c>
      <c r="H1461" s="47">
        <v>-495275374</v>
      </c>
      <c r="I1461" s="47">
        <v>-654745208828</v>
      </c>
    </row>
    <row r="1462" spans="1:9" x14ac:dyDescent="0.2">
      <c r="A1462" s="39" t="s">
        <v>1150</v>
      </c>
      <c r="B1462" s="39" t="s">
        <v>5768</v>
      </c>
      <c r="C1462" s="39" t="s">
        <v>5769</v>
      </c>
      <c r="D1462" s="226" t="str">
        <f t="shared" si="22"/>
        <v>61060766008</v>
      </c>
      <c r="E1462" s="39" t="s">
        <v>872</v>
      </c>
      <c r="F1462" s="47">
        <v>0</v>
      </c>
      <c r="G1462" s="47">
        <v>0</v>
      </c>
      <c r="H1462" s="47">
        <v>-495275374</v>
      </c>
      <c r="I1462" s="47">
        <v>-495275374</v>
      </c>
    </row>
    <row r="1463" spans="1:9" x14ac:dyDescent="0.2">
      <c r="A1463" s="39" t="s">
        <v>1103</v>
      </c>
      <c r="B1463" s="39" t="s">
        <v>3144</v>
      </c>
      <c r="C1463" s="39" t="s">
        <v>3145</v>
      </c>
      <c r="D1463" s="226" t="str">
        <f t="shared" si="22"/>
        <v>61060766008</v>
      </c>
      <c r="E1463" s="39" t="s">
        <v>872</v>
      </c>
      <c r="F1463" s="47">
        <v>-654249933454</v>
      </c>
      <c r="G1463" s="47">
        <v>0</v>
      </c>
      <c r="H1463" s="47">
        <v>0</v>
      </c>
      <c r="I1463" s="47">
        <v>-654249933454</v>
      </c>
    </row>
    <row r="1464" spans="1:9" x14ac:dyDescent="0.2">
      <c r="A1464" s="39" t="s">
        <v>1103</v>
      </c>
      <c r="B1464" s="39" t="s">
        <v>3146</v>
      </c>
      <c r="C1464" s="39" t="s">
        <v>3147</v>
      </c>
      <c r="D1464" s="226" t="str">
        <f t="shared" si="22"/>
        <v>61060766010</v>
      </c>
      <c r="E1464" s="39" t="s">
        <v>400</v>
      </c>
      <c r="F1464" s="47">
        <v>0</v>
      </c>
      <c r="G1464" s="47">
        <v>0</v>
      </c>
      <c r="H1464" s="47">
        <v>-1843461535</v>
      </c>
      <c r="I1464" s="47">
        <v>-1843461535</v>
      </c>
    </row>
    <row r="1465" spans="1:9" x14ac:dyDescent="0.2">
      <c r="A1465" s="39" t="s">
        <v>1150</v>
      </c>
      <c r="B1465" s="39" t="s">
        <v>5770</v>
      </c>
      <c r="C1465" s="39" t="s">
        <v>5771</v>
      </c>
      <c r="D1465" s="226" t="str">
        <f t="shared" si="22"/>
        <v>61060766010</v>
      </c>
      <c r="E1465" s="39" t="s">
        <v>400</v>
      </c>
      <c r="F1465" s="47">
        <v>0</v>
      </c>
      <c r="G1465" s="47">
        <v>0</v>
      </c>
      <c r="H1465" s="47">
        <v>-1843461535</v>
      </c>
      <c r="I1465" s="47">
        <v>-1843461535</v>
      </c>
    </row>
    <row r="1466" spans="1:9" x14ac:dyDescent="0.2">
      <c r="A1466" s="39" t="s">
        <v>1103</v>
      </c>
      <c r="B1466" s="39" t="s">
        <v>3148</v>
      </c>
      <c r="C1466" s="39" t="s">
        <v>3149</v>
      </c>
      <c r="D1466" s="226" t="str">
        <f t="shared" si="22"/>
        <v>61060768000</v>
      </c>
      <c r="E1466" s="39" t="s">
        <v>873</v>
      </c>
      <c r="F1466" s="47">
        <v>-404326483371</v>
      </c>
      <c r="G1466" s="47">
        <v>0</v>
      </c>
      <c r="H1466" s="47">
        <v>0</v>
      </c>
      <c r="I1466" s="47">
        <v>-404326483371</v>
      </c>
    </row>
    <row r="1467" spans="1:9" x14ac:dyDescent="0.2">
      <c r="A1467" s="39" t="s">
        <v>1103</v>
      </c>
      <c r="B1467" s="39" t="s">
        <v>5772</v>
      </c>
      <c r="C1467" s="39" t="s">
        <v>5773</v>
      </c>
      <c r="D1467" s="226" t="str">
        <f t="shared" si="22"/>
        <v>61060768002</v>
      </c>
      <c r="E1467" s="39" t="s">
        <v>6131</v>
      </c>
      <c r="F1467" s="47">
        <v>-76191571706</v>
      </c>
      <c r="G1467" s="47">
        <v>0</v>
      </c>
      <c r="H1467" s="47">
        <v>0</v>
      </c>
      <c r="I1467" s="47">
        <v>-76191571706</v>
      </c>
    </row>
    <row r="1468" spans="1:9" x14ac:dyDescent="0.2">
      <c r="A1468" s="39" t="s">
        <v>1103</v>
      </c>
      <c r="B1468" s="39" t="s">
        <v>5774</v>
      </c>
      <c r="C1468" s="39" t="s">
        <v>5775</v>
      </c>
      <c r="D1468" s="226" t="str">
        <f t="shared" si="22"/>
        <v>61060768002</v>
      </c>
      <c r="E1468" s="39" t="s">
        <v>6132</v>
      </c>
      <c r="F1468" s="47">
        <v>-76191571706</v>
      </c>
      <c r="G1468" s="47">
        <v>0</v>
      </c>
      <c r="H1468" s="47">
        <v>0</v>
      </c>
      <c r="I1468" s="47">
        <v>-76191571706</v>
      </c>
    </row>
    <row r="1469" spans="1:9" x14ac:dyDescent="0.2">
      <c r="A1469" s="39" t="s">
        <v>1103</v>
      </c>
      <c r="B1469" s="39" t="s">
        <v>3150</v>
      </c>
      <c r="C1469" s="39" t="s">
        <v>3151</v>
      </c>
      <c r="D1469" s="226" t="str">
        <f t="shared" si="22"/>
        <v>61060768004</v>
      </c>
      <c r="E1469" s="39" t="s">
        <v>874</v>
      </c>
      <c r="F1469" s="47">
        <v>-328134911665</v>
      </c>
      <c r="G1469" s="47">
        <v>0</v>
      </c>
      <c r="H1469" s="47">
        <v>0</v>
      </c>
      <c r="I1469" s="47">
        <v>-328134911665</v>
      </c>
    </row>
    <row r="1470" spans="1:9" x14ac:dyDescent="0.2">
      <c r="A1470" s="39" t="s">
        <v>1103</v>
      </c>
      <c r="B1470" s="39" t="s">
        <v>3152</v>
      </c>
      <c r="C1470" s="39" t="s">
        <v>3153</v>
      </c>
      <c r="D1470" s="226" t="str">
        <f t="shared" si="22"/>
        <v>61060768004</v>
      </c>
      <c r="E1470" s="39" t="s">
        <v>875</v>
      </c>
      <c r="F1470" s="47">
        <v>-328134911665</v>
      </c>
      <c r="G1470" s="47">
        <v>0</v>
      </c>
      <c r="H1470" s="47">
        <v>0</v>
      </c>
      <c r="I1470" s="47">
        <v>-328134911665</v>
      </c>
    </row>
    <row r="1471" spans="1:9" x14ac:dyDescent="0.2">
      <c r="A1471" s="39" t="s">
        <v>1103</v>
      </c>
      <c r="B1471" s="39" t="s">
        <v>4451</v>
      </c>
      <c r="C1471" s="39" t="s">
        <v>4452</v>
      </c>
      <c r="D1471" s="226" t="str">
        <f t="shared" si="22"/>
        <v>61070000000</v>
      </c>
      <c r="E1471" s="39" t="s">
        <v>4453</v>
      </c>
      <c r="F1471" s="47">
        <v>-206011235</v>
      </c>
      <c r="G1471" s="47">
        <v>0</v>
      </c>
      <c r="H1471" s="47">
        <v>0</v>
      </c>
      <c r="I1471" s="47">
        <v>-206011235</v>
      </c>
    </row>
    <row r="1472" spans="1:9" x14ac:dyDescent="0.2">
      <c r="A1472" s="39" t="s">
        <v>1103</v>
      </c>
      <c r="B1472" s="39" t="s">
        <v>5776</v>
      </c>
      <c r="C1472" s="39" t="s">
        <v>5777</v>
      </c>
      <c r="D1472" s="226" t="str">
        <f t="shared" si="22"/>
        <v>61070770000</v>
      </c>
      <c r="E1472" s="39" t="s">
        <v>6133</v>
      </c>
      <c r="F1472" s="47">
        <v>-189343935</v>
      </c>
      <c r="G1472" s="47">
        <v>0</v>
      </c>
      <c r="H1472" s="47">
        <v>0</v>
      </c>
      <c r="I1472" s="47">
        <v>-189343935</v>
      </c>
    </row>
    <row r="1473" spans="1:9" x14ac:dyDescent="0.2">
      <c r="A1473" s="39" t="s">
        <v>1103</v>
      </c>
      <c r="B1473" s="39" t="s">
        <v>5778</v>
      </c>
      <c r="C1473" s="39" t="s">
        <v>5779</v>
      </c>
      <c r="D1473" s="226" t="str">
        <f t="shared" si="22"/>
        <v>61070770002</v>
      </c>
      <c r="E1473" s="39" t="s">
        <v>6134</v>
      </c>
      <c r="F1473" s="47">
        <v>-1351556</v>
      </c>
      <c r="G1473" s="47">
        <v>0</v>
      </c>
      <c r="H1473" s="47">
        <v>0</v>
      </c>
      <c r="I1473" s="47">
        <v>-1351556</v>
      </c>
    </row>
    <row r="1474" spans="1:9" x14ac:dyDescent="0.2">
      <c r="A1474" s="39" t="s">
        <v>1103</v>
      </c>
      <c r="B1474" s="39" t="s">
        <v>5780</v>
      </c>
      <c r="C1474" s="39" t="s">
        <v>5781</v>
      </c>
      <c r="D1474" s="226" t="str">
        <f t="shared" si="22"/>
        <v>61070770002</v>
      </c>
      <c r="E1474" s="39" t="s">
        <v>6134</v>
      </c>
      <c r="F1474" s="47">
        <v>-1351556</v>
      </c>
      <c r="G1474" s="47">
        <v>0</v>
      </c>
      <c r="H1474" s="47">
        <v>0</v>
      </c>
      <c r="I1474" s="47">
        <v>-1351556</v>
      </c>
    </row>
    <row r="1475" spans="1:9" x14ac:dyDescent="0.2">
      <c r="A1475" s="39" t="s">
        <v>1103</v>
      </c>
      <c r="B1475" s="39" t="s">
        <v>5782</v>
      </c>
      <c r="C1475" s="39" t="s">
        <v>5783</v>
      </c>
      <c r="D1475" s="226" t="str">
        <f t="shared" ref="D1475:D1538" si="23">CONCATENATE(MID(C1475,1,2),"0",MID(C1475,4,5),"0",MID(C1475,9,2))</f>
        <v>61070770004</v>
      </c>
      <c r="E1475" s="39" t="s">
        <v>6135</v>
      </c>
      <c r="F1475" s="47">
        <v>-187992379</v>
      </c>
      <c r="G1475" s="47">
        <v>0</v>
      </c>
      <c r="H1475" s="47">
        <v>0</v>
      </c>
      <c r="I1475" s="47">
        <v>-187992379</v>
      </c>
    </row>
    <row r="1476" spans="1:9" x14ac:dyDescent="0.2">
      <c r="A1476" s="39" t="s">
        <v>1103</v>
      </c>
      <c r="B1476" s="39" t="s">
        <v>5784</v>
      </c>
      <c r="C1476" s="39" t="s">
        <v>5785</v>
      </c>
      <c r="D1476" s="226" t="str">
        <f t="shared" si="23"/>
        <v>61070770004</v>
      </c>
      <c r="E1476" s="39" t="s">
        <v>6135</v>
      </c>
      <c r="F1476" s="47">
        <v>-187992379</v>
      </c>
      <c r="G1476" s="47">
        <v>0</v>
      </c>
      <c r="H1476" s="47">
        <v>0</v>
      </c>
      <c r="I1476" s="47">
        <v>-187992379</v>
      </c>
    </row>
    <row r="1477" spans="1:9" x14ac:dyDescent="0.2">
      <c r="A1477" s="39" t="s">
        <v>1103</v>
      </c>
      <c r="B1477" s="39" t="s">
        <v>4454</v>
      </c>
      <c r="C1477" s="39" t="s">
        <v>4455</v>
      </c>
      <c r="D1477" s="226" t="str">
        <f t="shared" si="23"/>
        <v>61070846000</v>
      </c>
      <c r="E1477" s="39" t="s">
        <v>4456</v>
      </c>
      <c r="F1477" s="47">
        <v>-16667300</v>
      </c>
      <c r="G1477" s="47">
        <v>0</v>
      </c>
      <c r="H1477" s="47">
        <v>0</v>
      </c>
      <c r="I1477" s="47">
        <v>-16667300</v>
      </c>
    </row>
    <row r="1478" spans="1:9" x14ac:dyDescent="0.2">
      <c r="A1478" s="39" t="s">
        <v>1103</v>
      </c>
      <c r="B1478" s="39" t="s">
        <v>4457</v>
      </c>
      <c r="C1478" s="39" t="s">
        <v>4458</v>
      </c>
      <c r="D1478" s="226" t="str">
        <f t="shared" si="23"/>
        <v>61070846002</v>
      </c>
      <c r="E1478" s="39" t="s">
        <v>4459</v>
      </c>
      <c r="F1478" s="47">
        <v>-16667300</v>
      </c>
      <c r="G1478" s="47">
        <v>0</v>
      </c>
      <c r="H1478" s="47">
        <v>0</v>
      </c>
      <c r="I1478" s="47">
        <v>-16667300</v>
      </c>
    </row>
    <row r="1479" spans="1:9" x14ac:dyDescent="0.2">
      <c r="A1479" s="39" t="s">
        <v>1103</v>
      </c>
      <c r="B1479" s="39" t="s">
        <v>4460</v>
      </c>
      <c r="C1479" s="39" t="s">
        <v>4461</v>
      </c>
      <c r="D1479" s="226" t="str">
        <f t="shared" si="23"/>
        <v>61070846002</v>
      </c>
      <c r="E1479" s="39" t="s">
        <v>4462</v>
      </c>
      <c r="F1479" s="47">
        <v>-16667300</v>
      </c>
      <c r="G1479" s="47">
        <v>0</v>
      </c>
      <c r="H1479" s="47">
        <v>0</v>
      </c>
      <c r="I1479" s="47">
        <v>-16667300</v>
      </c>
    </row>
    <row r="1480" spans="1:9" x14ac:dyDescent="0.2">
      <c r="A1480" s="39" t="s">
        <v>1103</v>
      </c>
      <c r="B1480" s="39" t="s">
        <v>3154</v>
      </c>
      <c r="C1480" s="39" t="s">
        <v>3155</v>
      </c>
      <c r="D1480" s="226" t="str">
        <f t="shared" si="23"/>
        <v>61080000000</v>
      </c>
      <c r="E1480" s="39" t="s">
        <v>876</v>
      </c>
      <c r="F1480" s="47">
        <v>-51451639888</v>
      </c>
      <c r="G1480" s="47">
        <v>-2627256.4300000002</v>
      </c>
      <c r="H1480" s="47">
        <v>-18043016515</v>
      </c>
      <c r="I1480" s="47">
        <v>-69494656403</v>
      </c>
    </row>
    <row r="1481" spans="1:9" x14ac:dyDescent="0.2">
      <c r="A1481" s="39" t="s">
        <v>1103</v>
      </c>
      <c r="B1481" s="39" t="s">
        <v>3156</v>
      </c>
      <c r="C1481" s="39" t="s">
        <v>3157</v>
      </c>
      <c r="D1481" s="226" t="str">
        <f t="shared" si="23"/>
        <v>61080772000</v>
      </c>
      <c r="E1481" s="39" t="s">
        <v>877</v>
      </c>
      <c r="F1481" s="47">
        <v>-51451639888</v>
      </c>
      <c r="G1481" s="47">
        <v>-2627256.4300000002</v>
      </c>
      <c r="H1481" s="47">
        <v>-18043016515</v>
      </c>
      <c r="I1481" s="47">
        <v>-69494656403</v>
      </c>
    </row>
    <row r="1482" spans="1:9" x14ac:dyDescent="0.2">
      <c r="A1482" s="39" t="s">
        <v>1103</v>
      </c>
      <c r="B1482" s="39" t="s">
        <v>3158</v>
      </c>
      <c r="C1482" s="39" t="s">
        <v>3159</v>
      </c>
      <c r="D1482" s="226" t="str">
        <f t="shared" si="23"/>
        <v>61080772002</v>
      </c>
      <c r="E1482" s="39" t="s">
        <v>225</v>
      </c>
      <c r="F1482" s="47">
        <v>-51024808071</v>
      </c>
      <c r="G1482" s="47">
        <v>-2627229.7000000002</v>
      </c>
      <c r="H1482" s="47">
        <v>-18042835164</v>
      </c>
      <c r="I1482" s="47">
        <v>-69067643235</v>
      </c>
    </row>
    <row r="1483" spans="1:9" x14ac:dyDescent="0.2">
      <c r="A1483" s="39" t="s">
        <v>1150</v>
      </c>
      <c r="B1483" s="39" t="s">
        <v>3160</v>
      </c>
      <c r="C1483" s="39" t="s">
        <v>3161</v>
      </c>
      <c r="D1483" s="226" t="str">
        <f t="shared" si="23"/>
        <v>61080772002</v>
      </c>
      <c r="E1483" s="39" t="s">
        <v>878</v>
      </c>
      <c r="F1483" s="47">
        <v>0</v>
      </c>
      <c r="G1483" s="47">
        <v>-683364.33</v>
      </c>
      <c r="H1483" s="47">
        <v>-4672141808</v>
      </c>
      <c r="I1483" s="47">
        <v>-4672141808</v>
      </c>
    </row>
    <row r="1484" spans="1:9" x14ac:dyDescent="0.2">
      <c r="A1484" s="39" t="s">
        <v>1150</v>
      </c>
      <c r="B1484" s="39" t="s">
        <v>3162</v>
      </c>
      <c r="C1484" s="39" t="s">
        <v>3163</v>
      </c>
      <c r="D1484" s="226" t="str">
        <f t="shared" si="23"/>
        <v>61080772002</v>
      </c>
      <c r="E1484" s="39" t="s">
        <v>878</v>
      </c>
      <c r="F1484" s="47">
        <v>0</v>
      </c>
      <c r="G1484" s="47">
        <v>-1943865.37</v>
      </c>
      <c r="H1484" s="47">
        <v>-13370693356</v>
      </c>
      <c r="I1484" s="47">
        <v>-13370693356</v>
      </c>
    </row>
    <row r="1485" spans="1:9" x14ac:dyDescent="0.2">
      <c r="A1485" s="39" t="s">
        <v>1103</v>
      </c>
      <c r="B1485" s="39" t="s">
        <v>3164</v>
      </c>
      <c r="C1485" s="39" t="s">
        <v>3165</v>
      </c>
      <c r="D1485" s="226" t="str">
        <f t="shared" si="23"/>
        <v>61080772002</v>
      </c>
      <c r="E1485" s="39" t="s">
        <v>878</v>
      </c>
      <c r="F1485" s="47">
        <v>-51024808071</v>
      </c>
      <c r="G1485" s="47">
        <v>0</v>
      </c>
      <c r="H1485" s="47">
        <v>0</v>
      </c>
      <c r="I1485" s="47">
        <v>-51024808071</v>
      </c>
    </row>
    <row r="1486" spans="1:9" x14ac:dyDescent="0.2">
      <c r="A1486" s="39" t="s">
        <v>1103</v>
      </c>
      <c r="B1486" s="39" t="s">
        <v>3166</v>
      </c>
      <c r="C1486" s="39" t="s">
        <v>3167</v>
      </c>
      <c r="D1486" s="226" t="str">
        <f t="shared" si="23"/>
        <v>61080772004</v>
      </c>
      <c r="E1486" s="39" t="s">
        <v>879</v>
      </c>
      <c r="F1486" s="47">
        <v>-80715</v>
      </c>
      <c r="G1486" s="47">
        <v>-26.73</v>
      </c>
      <c r="H1486" s="47">
        <v>-181351</v>
      </c>
      <c r="I1486" s="47">
        <v>-262066</v>
      </c>
    </row>
    <row r="1487" spans="1:9" x14ac:dyDescent="0.2">
      <c r="A1487" s="39" t="s">
        <v>1150</v>
      </c>
      <c r="B1487" s="39" t="s">
        <v>3168</v>
      </c>
      <c r="C1487" s="39" t="s">
        <v>3169</v>
      </c>
      <c r="D1487" s="226" t="str">
        <f t="shared" si="23"/>
        <v>61080772004</v>
      </c>
      <c r="E1487" s="39" t="s">
        <v>879</v>
      </c>
      <c r="F1487" s="47">
        <v>0</v>
      </c>
      <c r="G1487" s="47">
        <v>-26.73</v>
      </c>
      <c r="H1487" s="47">
        <v>-181351</v>
      </c>
      <c r="I1487" s="47">
        <v>-181351</v>
      </c>
    </row>
    <row r="1488" spans="1:9" x14ac:dyDescent="0.2">
      <c r="A1488" s="39" t="s">
        <v>1103</v>
      </c>
      <c r="B1488" s="39" t="s">
        <v>3170</v>
      </c>
      <c r="C1488" s="39" t="s">
        <v>3171</v>
      </c>
      <c r="D1488" s="226" t="str">
        <f t="shared" si="23"/>
        <v>61080772004</v>
      </c>
      <c r="E1488" s="39" t="s">
        <v>879</v>
      </c>
      <c r="F1488" s="47">
        <v>-80715</v>
      </c>
      <c r="G1488" s="47">
        <v>0</v>
      </c>
      <c r="H1488" s="47">
        <v>0</v>
      </c>
      <c r="I1488" s="47">
        <v>-80715</v>
      </c>
    </row>
    <row r="1489" spans="1:9" x14ac:dyDescent="0.2">
      <c r="A1489" s="39" t="s">
        <v>1103</v>
      </c>
      <c r="B1489" s="39" t="s">
        <v>5786</v>
      </c>
      <c r="C1489" s="39" t="s">
        <v>5787</v>
      </c>
      <c r="D1489" s="226" t="str">
        <f t="shared" si="23"/>
        <v>61080772005</v>
      </c>
      <c r="E1489" s="39" t="s">
        <v>880</v>
      </c>
      <c r="F1489" s="47">
        <v>-419877272</v>
      </c>
      <c r="G1489" s="47">
        <v>0</v>
      </c>
      <c r="H1489" s="47">
        <v>0</v>
      </c>
      <c r="I1489" s="47">
        <v>-419877272</v>
      </c>
    </row>
    <row r="1490" spans="1:9" x14ac:dyDescent="0.2">
      <c r="A1490" s="39" t="s">
        <v>1103</v>
      </c>
      <c r="B1490" s="39" t="s">
        <v>5788</v>
      </c>
      <c r="C1490" s="39" t="s">
        <v>5789</v>
      </c>
      <c r="D1490" s="226" t="str">
        <f t="shared" si="23"/>
        <v>61080772005</v>
      </c>
      <c r="E1490" s="39" t="s">
        <v>880</v>
      </c>
      <c r="F1490" s="47">
        <v>-419877272</v>
      </c>
      <c r="G1490" s="47">
        <v>0</v>
      </c>
      <c r="H1490" s="47">
        <v>0</v>
      </c>
      <c r="I1490" s="47">
        <v>-419877272</v>
      </c>
    </row>
    <row r="1491" spans="1:9" x14ac:dyDescent="0.2">
      <c r="A1491" s="39" t="s">
        <v>1103</v>
      </c>
      <c r="B1491" s="39" t="s">
        <v>3172</v>
      </c>
      <c r="C1491" s="39" t="s">
        <v>3173</v>
      </c>
      <c r="D1491" s="226" t="str">
        <f t="shared" si="23"/>
        <v>61080772006</v>
      </c>
      <c r="E1491" s="39" t="s">
        <v>881</v>
      </c>
      <c r="F1491" s="47">
        <v>-6873830</v>
      </c>
      <c r="G1491" s="47">
        <v>0</v>
      </c>
      <c r="H1491" s="47">
        <v>0</v>
      </c>
      <c r="I1491" s="47">
        <v>-6873830</v>
      </c>
    </row>
    <row r="1492" spans="1:9" x14ac:dyDescent="0.2">
      <c r="A1492" s="39" t="s">
        <v>1103</v>
      </c>
      <c r="B1492" s="39" t="s">
        <v>3174</v>
      </c>
      <c r="C1492" s="39" t="s">
        <v>3175</v>
      </c>
      <c r="D1492" s="226" t="str">
        <f t="shared" si="23"/>
        <v>61080772006</v>
      </c>
      <c r="E1492" s="39" t="s">
        <v>881</v>
      </c>
      <c r="F1492" s="47">
        <v>-6873830</v>
      </c>
      <c r="G1492" s="47">
        <v>0</v>
      </c>
      <c r="H1492" s="47">
        <v>0</v>
      </c>
      <c r="I1492" s="47">
        <v>-6873830</v>
      </c>
    </row>
    <row r="1493" spans="1:9" x14ac:dyDescent="0.2">
      <c r="A1493" s="39" t="s">
        <v>1103</v>
      </c>
      <c r="B1493" s="39" t="s">
        <v>3176</v>
      </c>
      <c r="C1493" s="39" t="s">
        <v>3177</v>
      </c>
      <c r="D1493" s="226" t="str">
        <f t="shared" si="23"/>
        <v>62000000000</v>
      </c>
      <c r="E1493" s="39" t="s">
        <v>21</v>
      </c>
      <c r="F1493" s="47">
        <v>-32976729279</v>
      </c>
      <c r="G1493" s="47">
        <v>-530975.1</v>
      </c>
      <c r="H1493" s="47">
        <v>-3651705415</v>
      </c>
      <c r="I1493" s="47">
        <v>-36628434694</v>
      </c>
    </row>
    <row r="1494" spans="1:9" x14ac:dyDescent="0.2">
      <c r="A1494" s="39" t="s">
        <v>1103</v>
      </c>
      <c r="B1494" s="39" t="s">
        <v>3178</v>
      </c>
      <c r="C1494" s="39" t="s">
        <v>3179</v>
      </c>
      <c r="D1494" s="226" t="str">
        <f t="shared" si="23"/>
        <v>62010000000</v>
      </c>
      <c r="E1494" s="39" t="s">
        <v>21</v>
      </c>
      <c r="F1494" s="47">
        <v>-32976729279</v>
      </c>
      <c r="G1494" s="47">
        <v>-530975.1</v>
      </c>
      <c r="H1494" s="47">
        <v>-3651705415</v>
      </c>
      <c r="I1494" s="47">
        <v>-36628434694</v>
      </c>
    </row>
    <row r="1495" spans="1:9" x14ac:dyDescent="0.2">
      <c r="A1495" s="39" t="s">
        <v>1103</v>
      </c>
      <c r="B1495" s="39" t="s">
        <v>5790</v>
      </c>
      <c r="C1495" s="39" t="s">
        <v>5791</v>
      </c>
      <c r="D1495" s="226" t="str">
        <f t="shared" si="23"/>
        <v>62010774000</v>
      </c>
      <c r="E1495" s="39" t="s">
        <v>776</v>
      </c>
      <c r="F1495" s="47">
        <v>-132029858</v>
      </c>
      <c r="G1495" s="47">
        <v>-22363.78</v>
      </c>
      <c r="H1495" s="47">
        <v>-153936840</v>
      </c>
      <c r="I1495" s="47">
        <v>-285966698</v>
      </c>
    </row>
    <row r="1496" spans="1:9" x14ac:dyDescent="0.2">
      <c r="A1496" s="39" t="s">
        <v>1103</v>
      </c>
      <c r="B1496" s="39" t="s">
        <v>5792</v>
      </c>
      <c r="C1496" s="39" t="s">
        <v>5793</v>
      </c>
      <c r="D1496" s="226" t="str">
        <f t="shared" si="23"/>
        <v>62010774002</v>
      </c>
      <c r="E1496" s="39" t="s">
        <v>225</v>
      </c>
      <c r="F1496" s="47">
        <v>-132029858</v>
      </c>
      <c r="G1496" s="47">
        <v>-22363.78</v>
      </c>
      <c r="H1496" s="47">
        <v>-153936840</v>
      </c>
      <c r="I1496" s="47">
        <v>-285966698</v>
      </c>
    </row>
    <row r="1497" spans="1:9" x14ac:dyDescent="0.2">
      <c r="A1497" s="39" t="s">
        <v>1150</v>
      </c>
      <c r="B1497" s="39" t="s">
        <v>5794</v>
      </c>
      <c r="C1497" s="39" t="s">
        <v>5795</v>
      </c>
      <c r="D1497" s="226" t="str">
        <f t="shared" si="23"/>
        <v>62010774002</v>
      </c>
      <c r="E1497" s="39" t="s">
        <v>6136</v>
      </c>
      <c r="F1497" s="47">
        <v>0</v>
      </c>
      <c r="G1497" s="47">
        <v>-22363.78</v>
      </c>
      <c r="H1497" s="47">
        <v>-153936840</v>
      </c>
      <c r="I1497" s="47">
        <v>-153936840</v>
      </c>
    </row>
    <row r="1498" spans="1:9" x14ac:dyDescent="0.2">
      <c r="A1498" s="39" t="s">
        <v>1103</v>
      </c>
      <c r="B1498" s="39" t="s">
        <v>5796</v>
      </c>
      <c r="C1498" s="39" t="s">
        <v>5797</v>
      </c>
      <c r="D1498" s="226" t="str">
        <f t="shared" si="23"/>
        <v>62010774002</v>
      </c>
      <c r="E1498" s="39" t="s">
        <v>6136</v>
      </c>
      <c r="F1498" s="47">
        <v>-132029858</v>
      </c>
      <c r="G1498" s="47">
        <v>0</v>
      </c>
      <c r="H1498" s="47">
        <v>0</v>
      </c>
      <c r="I1498" s="47">
        <v>-132029858</v>
      </c>
    </row>
    <row r="1499" spans="1:9" x14ac:dyDescent="0.2">
      <c r="A1499" s="39" t="s">
        <v>1103</v>
      </c>
      <c r="B1499" s="39" t="s">
        <v>3180</v>
      </c>
      <c r="C1499" s="39" t="s">
        <v>3181</v>
      </c>
      <c r="D1499" s="226" t="str">
        <f t="shared" si="23"/>
        <v>62010776000</v>
      </c>
      <c r="E1499" s="39" t="s">
        <v>882</v>
      </c>
      <c r="F1499" s="47">
        <v>-13668422212</v>
      </c>
      <c r="G1499" s="47">
        <v>0</v>
      </c>
      <c r="H1499" s="47">
        <v>0</v>
      </c>
      <c r="I1499" s="47">
        <v>-13668422212</v>
      </c>
    </row>
    <row r="1500" spans="1:9" x14ac:dyDescent="0.2">
      <c r="A1500" s="39" t="s">
        <v>1103</v>
      </c>
      <c r="B1500" s="39" t="s">
        <v>3182</v>
      </c>
      <c r="C1500" s="39" t="s">
        <v>3183</v>
      </c>
      <c r="D1500" s="226" t="str">
        <f t="shared" si="23"/>
        <v>62010776002</v>
      </c>
      <c r="E1500" s="39" t="s">
        <v>225</v>
      </c>
      <c r="F1500" s="47">
        <v>-13668422212</v>
      </c>
      <c r="G1500" s="47">
        <v>0</v>
      </c>
      <c r="H1500" s="47">
        <v>0</v>
      </c>
      <c r="I1500" s="47">
        <v>-13668422212</v>
      </c>
    </row>
    <row r="1501" spans="1:9" x14ac:dyDescent="0.2">
      <c r="A1501" s="39" t="s">
        <v>1103</v>
      </c>
      <c r="B1501" s="39" t="s">
        <v>3184</v>
      </c>
      <c r="C1501" s="39" t="s">
        <v>3185</v>
      </c>
      <c r="D1501" s="226" t="str">
        <f t="shared" si="23"/>
        <v>62010776002</v>
      </c>
      <c r="E1501" s="39" t="s">
        <v>883</v>
      </c>
      <c r="F1501" s="47">
        <v>-8800397444</v>
      </c>
      <c r="G1501" s="47">
        <v>0</v>
      </c>
      <c r="H1501" s="47">
        <v>0</v>
      </c>
      <c r="I1501" s="47">
        <v>-8800397444</v>
      </c>
    </row>
    <row r="1502" spans="1:9" x14ac:dyDescent="0.2">
      <c r="A1502" s="39" t="s">
        <v>1103</v>
      </c>
      <c r="B1502" s="39" t="s">
        <v>3186</v>
      </c>
      <c r="C1502" s="39" t="s">
        <v>3187</v>
      </c>
      <c r="D1502" s="226" t="str">
        <f t="shared" si="23"/>
        <v>62010776002</v>
      </c>
      <c r="E1502" s="39" t="s">
        <v>884</v>
      </c>
      <c r="F1502" s="47">
        <v>-4784043995</v>
      </c>
      <c r="G1502" s="47">
        <v>0</v>
      </c>
      <c r="H1502" s="47">
        <v>0</v>
      </c>
      <c r="I1502" s="47">
        <v>-4784043995</v>
      </c>
    </row>
    <row r="1503" spans="1:9" x14ac:dyDescent="0.2">
      <c r="A1503" s="39" t="s">
        <v>1103</v>
      </c>
      <c r="B1503" s="39" t="s">
        <v>5798</v>
      </c>
      <c r="C1503" s="39" t="s">
        <v>5799</v>
      </c>
      <c r="D1503" s="226" t="str">
        <f t="shared" si="23"/>
        <v>62010776002</v>
      </c>
      <c r="E1503" s="39" t="s">
        <v>6137</v>
      </c>
      <c r="F1503" s="47">
        <v>-83980773</v>
      </c>
      <c r="G1503" s="47">
        <v>0</v>
      </c>
      <c r="H1503" s="47">
        <v>0</v>
      </c>
      <c r="I1503" s="47">
        <v>-83980773</v>
      </c>
    </row>
    <row r="1504" spans="1:9" x14ac:dyDescent="0.2">
      <c r="A1504" s="39" t="s">
        <v>1103</v>
      </c>
      <c r="B1504" s="39" t="s">
        <v>3188</v>
      </c>
      <c r="C1504" s="39" t="s">
        <v>3189</v>
      </c>
      <c r="D1504" s="226" t="str">
        <f t="shared" si="23"/>
        <v>62010778000</v>
      </c>
      <c r="E1504" s="39" t="s">
        <v>885</v>
      </c>
      <c r="F1504" s="47">
        <v>-7657894</v>
      </c>
      <c r="G1504" s="47">
        <v>0</v>
      </c>
      <c r="H1504" s="47">
        <v>0</v>
      </c>
      <c r="I1504" s="47">
        <v>-7657894</v>
      </c>
    </row>
    <row r="1505" spans="1:9" x14ac:dyDescent="0.2">
      <c r="A1505" s="39" t="s">
        <v>1103</v>
      </c>
      <c r="B1505" s="39" t="s">
        <v>3190</v>
      </c>
      <c r="C1505" s="39" t="s">
        <v>3191</v>
      </c>
      <c r="D1505" s="226" t="str">
        <f t="shared" si="23"/>
        <v>62010778002</v>
      </c>
      <c r="E1505" s="39" t="s">
        <v>225</v>
      </c>
      <c r="F1505" s="47">
        <v>-7657894</v>
      </c>
      <c r="G1505" s="47">
        <v>0</v>
      </c>
      <c r="H1505" s="47">
        <v>0</v>
      </c>
      <c r="I1505" s="47">
        <v>-7657894</v>
      </c>
    </row>
    <row r="1506" spans="1:9" x14ac:dyDescent="0.2">
      <c r="A1506" s="39" t="s">
        <v>1103</v>
      </c>
      <c r="B1506" s="39" t="s">
        <v>5800</v>
      </c>
      <c r="C1506" s="39" t="s">
        <v>5801</v>
      </c>
      <c r="D1506" s="226" t="str">
        <f t="shared" si="23"/>
        <v>62010778002</v>
      </c>
      <c r="E1506" s="39" t="s">
        <v>225</v>
      </c>
      <c r="F1506" s="47">
        <v>-7657876</v>
      </c>
      <c r="G1506" s="47">
        <v>0</v>
      </c>
      <c r="H1506" s="47">
        <v>0</v>
      </c>
      <c r="I1506" s="47">
        <v>-7657876</v>
      </c>
    </row>
    <row r="1507" spans="1:9" x14ac:dyDescent="0.2">
      <c r="A1507" s="39" t="s">
        <v>1103</v>
      </c>
      <c r="B1507" s="39" t="s">
        <v>3192</v>
      </c>
      <c r="C1507" s="39" t="s">
        <v>3193</v>
      </c>
      <c r="D1507" s="226" t="str">
        <f t="shared" si="23"/>
        <v>62010778002</v>
      </c>
      <c r="E1507" s="39" t="s">
        <v>886</v>
      </c>
      <c r="F1507" s="47">
        <v>-18</v>
      </c>
      <c r="G1507" s="47">
        <v>0</v>
      </c>
      <c r="H1507" s="47">
        <v>0</v>
      </c>
      <c r="I1507" s="47">
        <v>-18</v>
      </c>
    </row>
    <row r="1508" spans="1:9" x14ac:dyDescent="0.2">
      <c r="A1508" s="39" t="s">
        <v>1103</v>
      </c>
      <c r="B1508" s="39" t="s">
        <v>3194</v>
      </c>
      <c r="C1508" s="39" t="s">
        <v>3195</v>
      </c>
      <c r="D1508" s="226" t="str">
        <f t="shared" si="23"/>
        <v>62010782000</v>
      </c>
      <c r="E1508" s="39" t="s">
        <v>887</v>
      </c>
      <c r="F1508" s="47">
        <v>-11168222885</v>
      </c>
      <c r="G1508" s="47">
        <v>-42497.01</v>
      </c>
      <c r="H1508" s="47">
        <v>-292191885</v>
      </c>
      <c r="I1508" s="47">
        <v>-11460414770</v>
      </c>
    </row>
    <row r="1509" spans="1:9" x14ac:dyDescent="0.2">
      <c r="A1509" s="39" t="s">
        <v>1103</v>
      </c>
      <c r="B1509" s="39" t="s">
        <v>3196</v>
      </c>
      <c r="C1509" s="39" t="s">
        <v>3197</v>
      </c>
      <c r="D1509" s="226" t="str">
        <f t="shared" si="23"/>
        <v>62010782002</v>
      </c>
      <c r="E1509" s="39" t="s">
        <v>225</v>
      </c>
      <c r="F1509" s="47">
        <v>-11168222885</v>
      </c>
      <c r="G1509" s="47">
        <v>-42497.01</v>
      </c>
      <c r="H1509" s="47">
        <v>-292191885</v>
      </c>
      <c r="I1509" s="47">
        <v>-11460414770</v>
      </c>
    </row>
    <row r="1510" spans="1:9" x14ac:dyDescent="0.2">
      <c r="A1510" s="39" t="s">
        <v>1150</v>
      </c>
      <c r="B1510" s="39" t="s">
        <v>3198</v>
      </c>
      <c r="C1510" s="39" t="s">
        <v>3199</v>
      </c>
      <c r="D1510" s="226" t="str">
        <f t="shared" si="23"/>
        <v>62010782002</v>
      </c>
      <c r="E1510" s="39" t="s">
        <v>888</v>
      </c>
      <c r="F1510" s="47">
        <v>0</v>
      </c>
      <c r="G1510" s="47">
        <v>-22461.919999999998</v>
      </c>
      <c r="H1510" s="47">
        <v>-154324864</v>
      </c>
      <c r="I1510" s="47">
        <v>-154324864</v>
      </c>
    </row>
    <row r="1511" spans="1:9" x14ac:dyDescent="0.2">
      <c r="A1511" s="39" t="s">
        <v>1103</v>
      </c>
      <c r="B1511" s="39" t="s">
        <v>3200</v>
      </c>
      <c r="C1511" s="39" t="s">
        <v>3201</v>
      </c>
      <c r="D1511" s="226" t="str">
        <f t="shared" si="23"/>
        <v>62010782002</v>
      </c>
      <c r="E1511" s="39" t="s">
        <v>888</v>
      </c>
      <c r="F1511" s="47">
        <v>-2181283311</v>
      </c>
      <c r="G1511" s="47">
        <v>0</v>
      </c>
      <c r="H1511" s="47">
        <v>0</v>
      </c>
      <c r="I1511" s="47">
        <v>-2181283311</v>
      </c>
    </row>
    <row r="1512" spans="1:9" x14ac:dyDescent="0.2">
      <c r="A1512" s="39" t="s">
        <v>1150</v>
      </c>
      <c r="B1512" s="39" t="s">
        <v>5802</v>
      </c>
      <c r="C1512" s="39" t="s">
        <v>5803</v>
      </c>
      <c r="D1512" s="226" t="str">
        <f t="shared" si="23"/>
        <v>62010782002</v>
      </c>
      <c r="E1512" s="39" t="s">
        <v>889</v>
      </c>
      <c r="F1512" s="47">
        <v>0</v>
      </c>
      <c r="G1512" s="47">
        <v>-1984.01</v>
      </c>
      <c r="H1512" s="47">
        <v>-13656610</v>
      </c>
      <c r="I1512" s="47">
        <v>-13656610</v>
      </c>
    </row>
    <row r="1513" spans="1:9" x14ac:dyDescent="0.2">
      <c r="A1513" s="39" t="s">
        <v>1103</v>
      </c>
      <c r="B1513" s="39" t="s">
        <v>3202</v>
      </c>
      <c r="C1513" s="39" t="s">
        <v>3203</v>
      </c>
      <c r="D1513" s="226" t="str">
        <f t="shared" si="23"/>
        <v>62010782002</v>
      </c>
      <c r="E1513" s="39" t="s">
        <v>889</v>
      </c>
      <c r="F1513" s="47">
        <v>-358479283</v>
      </c>
      <c r="G1513" s="47">
        <v>0</v>
      </c>
      <c r="H1513" s="47">
        <v>0</v>
      </c>
      <c r="I1513" s="47">
        <v>-358479283</v>
      </c>
    </row>
    <row r="1514" spans="1:9" x14ac:dyDescent="0.2">
      <c r="A1514" s="39" t="s">
        <v>1103</v>
      </c>
      <c r="B1514" s="39" t="s">
        <v>3204</v>
      </c>
      <c r="C1514" s="39" t="s">
        <v>3205</v>
      </c>
      <c r="D1514" s="226" t="str">
        <f t="shared" si="23"/>
        <v>62010782002</v>
      </c>
      <c r="E1514" s="39" t="s">
        <v>890</v>
      </c>
      <c r="F1514" s="47">
        <v>-14860222</v>
      </c>
      <c r="G1514" s="47">
        <v>0</v>
      </c>
      <c r="H1514" s="47">
        <v>0</v>
      </c>
      <c r="I1514" s="47">
        <v>-14860222</v>
      </c>
    </row>
    <row r="1515" spans="1:9" x14ac:dyDescent="0.2">
      <c r="A1515" s="39" t="s">
        <v>1103</v>
      </c>
      <c r="B1515" s="39" t="s">
        <v>3206</v>
      </c>
      <c r="C1515" s="39" t="s">
        <v>3207</v>
      </c>
      <c r="D1515" s="226" t="str">
        <f t="shared" si="23"/>
        <v>62010782002</v>
      </c>
      <c r="E1515" s="39" t="s">
        <v>891</v>
      </c>
      <c r="F1515" s="47">
        <v>-73777955</v>
      </c>
      <c r="G1515" s="47">
        <v>0</v>
      </c>
      <c r="H1515" s="47">
        <v>0</v>
      </c>
      <c r="I1515" s="47">
        <v>-73777955</v>
      </c>
    </row>
    <row r="1516" spans="1:9" x14ac:dyDescent="0.2">
      <c r="A1516" s="39" t="s">
        <v>1150</v>
      </c>
      <c r="B1516" s="39" t="s">
        <v>3208</v>
      </c>
      <c r="C1516" s="39" t="s">
        <v>3209</v>
      </c>
      <c r="D1516" s="226" t="str">
        <f t="shared" si="23"/>
        <v>62010782002</v>
      </c>
      <c r="E1516" s="39" t="s">
        <v>892</v>
      </c>
      <c r="F1516" s="47">
        <v>0</v>
      </c>
      <c r="G1516" s="47">
        <v>-18051.080000000002</v>
      </c>
      <c r="H1516" s="47">
        <v>-124210411</v>
      </c>
      <c r="I1516" s="47">
        <v>-124210411</v>
      </c>
    </row>
    <row r="1517" spans="1:9" x14ac:dyDescent="0.2">
      <c r="A1517" s="39" t="s">
        <v>1103</v>
      </c>
      <c r="B1517" s="39" t="s">
        <v>3210</v>
      </c>
      <c r="C1517" s="39" t="s">
        <v>3211</v>
      </c>
      <c r="D1517" s="226" t="str">
        <f t="shared" si="23"/>
        <v>62010782002</v>
      </c>
      <c r="E1517" s="39" t="s">
        <v>892</v>
      </c>
      <c r="F1517" s="47">
        <v>-8539822114</v>
      </c>
      <c r="G1517" s="47">
        <v>0</v>
      </c>
      <c r="H1517" s="47">
        <v>0</v>
      </c>
      <c r="I1517" s="47">
        <v>-8539822114</v>
      </c>
    </row>
    <row r="1518" spans="1:9" x14ac:dyDescent="0.2">
      <c r="A1518" s="39" t="s">
        <v>1103</v>
      </c>
      <c r="B1518" s="39" t="s">
        <v>3212</v>
      </c>
      <c r="C1518" s="39" t="s">
        <v>3213</v>
      </c>
      <c r="D1518" s="226" t="str">
        <f t="shared" si="23"/>
        <v>62010784000</v>
      </c>
      <c r="E1518" s="39" t="s">
        <v>893</v>
      </c>
      <c r="F1518" s="47">
        <v>-403650513</v>
      </c>
      <c r="G1518" s="47">
        <v>-111444.38</v>
      </c>
      <c r="H1518" s="47">
        <v>-766854016</v>
      </c>
      <c r="I1518" s="47">
        <v>-1170504529</v>
      </c>
    </row>
    <row r="1519" spans="1:9" x14ac:dyDescent="0.2">
      <c r="A1519" s="39" t="s">
        <v>1103</v>
      </c>
      <c r="B1519" s="39" t="s">
        <v>3214</v>
      </c>
      <c r="C1519" s="39" t="s">
        <v>3215</v>
      </c>
      <c r="D1519" s="226" t="str">
        <f t="shared" si="23"/>
        <v>62010784002</v>
      </c>
      <c r="E1519" s="39" t="s">
        <v>893</v>
      </c>
      <c r="F1519" s="47">
        <v>-403650513</v>
      </c>
      <c r="G1519" s="47">
        <v>-111444.38</v>
      </c>
      <c r="H1519" s="47">
        <v>-766854016</v>
      </c>
      <c r="I1519" s="47">
        <v>-1170504529</v>
      </c>
    </row>
    <row r="1520" spans="1:9" x14ac:dyDescent="0.2">
      <c r="A1520" s="39" t="s">
        <v>1150</v>
      </c>
      <c r="B1520" s="39" t="s">
        <v>3216</v>
      </c>
      <c r="C1520" s="39" t="s">
        <v>3217</v>
      </c>
      <c r="D1520" s="226" t="str">
        <f t="shared" si="23"/>
        <v>62010784002</v>
      </c>
      <c r="E1520" s="39" t="s">
        <v>894</v>
      </c>
      <c r="F1520" s="47">
        <v>0</v>
      </c>
      <c r="G1520" s="47">
        <v>-12145.46</v>
      </c>
      <c r="H1520" s="47">
        <v>-82833784</v>
      </c>
      <c r="I1520" s="47">
        <v>-82833784</v>
      </c>
    </row>
    <row r="1521" spans="1:9" x14ac:dyDescent="0.2">
      <c r="A1521" s="39" t="s">
        <v>1103</v>
      </c>
      <c r="B1521" s="39" t="s">
        <v>3218</v>
      </c>
      <c r="C1521" s="39" t="s">
        <v>3219</v>
      </c>
      <c r="D1521" s="226" t="str">
        <f t="shared" si="23"/>
        <v>62010784002</v>
      </c>
      <c r="E1521" s="39" t="s">
        <v>894</v>
      </c>
      <c r="F1521" s="47">
        <v>-19055231</v>
      </c>
      <c r="G1521" s="47">
        <v>0</v>
      </c>
      <c r="H1521" s="47">
        <v>0</v>
      </c>
      <c r="I1521" s="47">
        <v>-19055231</v>
      </c>
    </row>
    <row r="1522" spans="1:9" x14ac:dyDescent="0.2">
      <c r="A1522" s="39" t="s">
        <v>1150</v>
      </c>
      <c r="B1522" s="39" t="s">
        <v>3220</v>
      </c>
      <c r="C1522" s="39" t="s">
        <v>3221</v>
      </c>
      <c r="D1522" s="226" t="str">
        <f t="shared" si="23"/>
        <v>62010784002</v>
      </c>
      <c r="E1522" s="39" t="s">
        <v>893</v>
      </c>
      <c r="F1522" s="47">
        <v>0</v>
      </c>
      <c r="G1522" s="47">
        <v>-98933.61</v>
      </c>
      <c r="H1522" s="47">
        <v>-681505641</v>
      </c>
      <c r="I1522" s="47">
        <v>-681505641</v>
      </c>
    </row>
    <row r="1523" spans="1:9" x14ac:dyDescent="0.2">
      <c r="A1523" s="39" t="s">
        <v>1103</v>
      </c>
      <c r="B1523" s="39" t="s">
        <v>4497</v>
      </c>
      <c r="C1523" s="39" t="s">
        <v>4498</v>
      </c>
      <c r="D1523" s="226" t="str">
        <f t="shared" si="23"/>
        <v>62010784002</v>
      </c>
      <c r="E1523" s="39" t="s">
        <v>893</v>
      </c>
      <c r="F1523" s="47">
        <v>-274941182</v>
      </c>
      <c r="G1523" s="47">
        <v>0</v>
      </c>
      <c r="H1523" s="47">
        <v>0</v>
      </c>
      <c r="I1523" s="47">
        <v>-274941182</v>
      </c>
    </row>
    <row r="1524" spans="1:9" x14ac:dyDescent="0.2">
      <c r="A1524" s="39" t="s">
        <v>1150</v>
      </c>
      <c r="B1524" s="39" t="s">
        <v>5804</v>
      </c>
      <c r="C1524" s="39" t="s">
        <v>5805</v>
      </c>
      <c r="D1524" s="226" t="str">
        <f t="shared" si="23"/>
        <v>62010784002</v>
      </c>
      <c r="E1524" s="39" t="s">
        <v>6098</v>
      </c>
      <c r="F1524" s="47">
        <v>0</v>
      </c>
      <c r="G1524" s="47">
        <v>-365.31</v>
      </c>
      <c r="H1524" s="47">
        <v>-2514591</v>
      </c>
      <c r="I1524" s="47">
        <v>-2514591</v>
      </c>
    </row>
    <row r="1525" spans="1:9" x14ac:dyDescent="0.2">
      <c r="A1525" s="39" t="s">
        <v>1103</v>
      </c>
      <c r="B1525" s="39" t="s">
        <v>5806</v>
      </c>
      <c r="C1525" s="39" t="s">
        <v>5807</v>
      </c>
      <c r="D1525" s="226" t="str">
        <f t="shared" si="23"/>
        <v>62010784002</v>
      </c>
      <c r="E1525" s="39" t="s">
        <v>6098</v>
      </c>
      <c r="F1525" s="47">
        <v>-90878975</v>
      </c>
      <c r="G1525" s="47">
        <v>0</v>
      </c>
      <c r="H1525" s="47">
        <v>0</v>
      </c>
      <c r="I1525" s="47">
        <v>-90878975</v>
      </c>
    </row>
    <row r="1526" spans="1:9" x14ac:dyDescent="0.2">
      <c r="A1526" s="39" t="s">
        <v>1103</v>
      </c>
      <c r="B1526" s="39" t="s">
        <v>5808</v>
      </c>
      <c r="C1526" s="39" t="s">
        <v>5809</v>
      </c>
      <c r="D1526" s="226" t="str">
        <f t="shared" si="23"/>
        <v>62010784002</v>
      </c>
      <c r="E1526" s="39" t="s">
        <v>6138</v>
      </c>
      <c r="F1526" s="47">
        <v>-18775125</v>
      </c>
      <c r="G1526" s="47">
        <v>0</v>
      </c>
      <c r="H1526" s="47">
        <v>0</v>
      </c>
      <c r="I1526" s="47">
        <v>-18775125</v>
      </c>
    </row>
    <row r="1527" spans="1:9" x14ac:dyDescent="0.2">
      <c r="A1527" s="39" t="s">
        <v>1103</v>
      </c>
      <c r="B1527" s="39" t="s">
        <v>3222</v>
      </c>
      <c r="C1527" s="39" t="s">
        <v>3223</v>
      </c>
      <c r="D1527" s="226" t="str">
        <f t="shared" si="23"/>
        <v>62010796000</v>
      </c>
      <c r="E1527" s="39" t="s">
        <v>895</v>
      </c>
      <c r="F1527" s="47">
        <v>-5022529551</v>
      </c>
      <c r="G1527" s="47">
        <v>-106905.4</v>
      </c>
      <c r="H1527" s="47">
        <v>-733270034</v>
      </c>
      <c r="I1527" s="47">
        <v>-5755799585</v>
      </c>
    </row>
    <row r="1528" spans="1:9" x14ac:dyDescent="0.2">
      <c r="A1528" s="39" t="s">
        <v>1103</v>
      </c>
      <c r="B1528" s="39" t="s">
        <v>3224</v>
      </c>
      <c r="C1528" s="39" t="s">
        <v>3225</v>
      </c>
      <c r="D1528" s="226" t="str">
        <f t="shared" si="23"/>
        <v>62010796002</v>
      </c>
      <c r="E1528" s="39" t="s">
        <v>225</v>
      </c>
      <c r="F1528" s="47">
        <v>-5022529551</v>
      </c>
      <c r="G1528" s="47">
        <v>-106905.4</v>
      </c>
      <c r="H1528" s="47">
        <v>-733270034</v>
      </c>
      <c r="I1528" s="47">
        <v>-5755799585</v>
      </c>
    </row>
    <row r="1529" spans="1:9" x14ac:dyDescent="0.2">
      <c r="A1529" s="39" t="s">
        <v>1150</v>
      </c>
      <c r="B1529" s="39" t="s">
        <v>3226</v>
      </c>
      <c r="C1529" s="39" t="s">
        <v>3227</v>
      </c>
      <c r="D1529" s="226" t="str">
        <f t="shared" si="23"/>
        <v>62010796002</v>
      </c>
      <c r="E1529" s="39" t="s">
        <v>896</v>
      </c>
      <c r="F1529" s="47">
        <v>0</v>
      </c>
      <c r="G1529" s="47">
        <v>-10</v>
      </c>
      <c r="H1529" s="47">
        <v>-68858</v>
      </c>
      <c r="I1529" s="47">
        <v>-68858</v>
      </c>
    </row>
    <row r="1530" spans="1:9" x14ac:dyDescent="0.2">
      <c r="A1530" s="39" t="s">
        <v>1103</v>
      </c>
      <c r="B1530" s="39" t="s">
        <v>3228</v>
      </c>
      <c r="C1530" s="39" t="s">
        <v>3229</v>
      </c>
      <c r="D1530" s="226" t="str">
        <f t="shared" si="23"/>
        <v>62010796002</v>
      </c>
      <c r="E1530" s="39" t="s">
        <v>896</v>
      </c>
      <c r="F1530" s="47">
        <v>-358368</v>
      </c>
      <c r="G1530" s="47">
        <v>0</v>
      </c>
      <c r="H1530" s="47">
        <v>0</v>
      </c>
      <c r="I1530" s="47">
        <v>-358368</v>
      </c>
    </row>
    <row r="1531" spans="1:9" x14ac:dyDescent="0.2">
      <c r="A1531" s="39" t="s">
        <v>1150</v>
      </c>
      <c r="B1531" s="39" t="s">
        <v>3230</v>
      </c>
      <c r="C1531" s="39" t="s">
        <v>3231</v>
      </c>
      <c r="D1531" s="226" t="str">
        <f t="shared" si="23"/>
        <v>62010796002</v>
      </c>
      <c r="E1531" s="39" t="s">
        <v>897</v>
      </c>
      <c r="F1531" s="47">
        <v>0</v>
      </c>
      <c r="G1531" s="47">
        <v>-243.11</v>
      </c>
      <c r="H1531" s="47">
        <v>-1661589</v>
      </c>
      <c r="I1531" s="47">
        <v>-1661589</v>
      </c>
    </row>
    <row r="1532" spans="1:9" x14ac:dyDescent="0.2">
      <c r="A1532" s="39" t="s">
        <v>1103</v>
      </c>
      <c r="B1532" s="39" t="s">
        <v>3232</v>
      </c>
      <c r="C1532" s="39" t="s">
        <v>3233</v>
      </c>
      <c r="D1532" s="226" t="str">
        <f t="shared" si="23"/>
        <v>62010796002</v>
      </c>
      <c r="E1532" s="39" t="s">
        <v>897</v>
      </c>
      <c r="F1532" s="47">
        <v>-14282000</v>
      </c>
      <c r="G1532" s="47">
        <v>0</v>
      </c>
      <c r="H1532" s="47">
        <v>0</v>
      </c>
      <c r="I1532" s="47">
        <v>-14282000</v>
      </c>
    </row>
    <row r="1533" spans="1:9" x14ac:dyDescent="0.2">
      <c r="A1533" s="39" t="s">
        <v>1103</v>
      </c>
      <c r="B1533" s="39" t="s">
        <v>3234</v>
      </c>
      <c r="C1533" s="39" t="s">
        <v>3235</v>
      </c>
      <c r="D1533" s="226" t="str">
        <f t="shared" si="23"/>
        <v>62010796002</v>
      </c>
      <c r="E1533" s="39" t="s">
        <v>898</v>
      </c>
      <c r="F1533" s="47">
        <v>-230005</v>
      </c>
      <c r="G1533" s="47">
        <v>0</v>
      </c>
      <c r="H1533" s="47">
        <v>0</v>
      </c>
      <c r="I1533" s="47">
        <v>-230005</v>
      </c>
    </row>
    <row r="1534" spans="1:9" x14ac:dyDescent="0.2">
      <c r="A1534" s="39" t="s">
        <v>1103</v>
      </c>
      <c r="B1534" s="39" t="s">
        <v>5810</v>
      </c>
      <c r="C1534" s="39" t="s">
        <v>5811</v>
      </c>
      <c r="D1534" s="226" t="str">
        <f t="shared" si="23"/>
        <v>62010796002</v>
      </c>
      <c r="E1534" s="39" t="s">
        <v>6139</v>
      </c>
      <c r="F1534" s="47">
        <v>-450000</v>
      </c>
      <c r="G1534" s="47">
        <v>0</v>
      </c>
      <c r="H1534" s="47">
        <v>0</v>
      </c>
      <c r="I1534" s="47">
        <v>-450000</v>
      </c>
    </row>
    <row r="1535" spans="1:9" x14ac:dyDescent="0.2">
      <c r="A1535" s="39" t="s">
        <v>1150</v>
      </c>
      <c r="B1535" s="39" t="s">
        <v>3236</v>
      </c>
      <c r="C1535" s="39" t="s">
        <v>3237</v>
      </c>
      <c r="D1535" s="226" t="str">
        <f t="shared" si="23"/>
        <v>62010796002</v>
      </c>
      <c r="E1535" s="39" t="s">
        <v>899</v>
      </c>
      <c r="F1535" s="47">
        <v>0</v>
      </c>
      <c r="G1535" s="47">
        <v>-98.5</v>
      </c>
      <c r="H1535" s="47">
        <v>-675538</v>
      </c>
      <c r="I1535" s="47">
        <v>-675538</v>
      </c>
    </row>
    <row r="1536" spans="1:9" x14ac:dyDescent="0.2">
      <c r="A1536" s="39" t="s">
        <v>1103</v>
      </c>
      <c r="B1536" s="39" t="s">
        <v>3238</v>
      </c>
      <c r="C1536" s="39" t="s">
        <v>3239</v>
      </c>
      <c r="D1536" s="226" t="str">
        <f t="shared" si="23"/>
        <v>62010796002</v>
      </c>
      <c r="E1536" s="39" t="s">
        <v>899</v>
      </c>
      <c r="F1536" s="47">
        <v>-22414027</v>
      </c>
      <c r="G1536" s="47">
        <v>0</v>
      </c>
      <c r="H1536" s="47">
        <v>0</v>
      </c>
      <c r="I1536" s="47">
        <v>-22414027</v>
      </c>
    </row>
    <row r="1537" spans="1:9" x14ac:dyDescent="0.2">
      <c r="A1537" s="39" t="s">
        <v>1150</v>
      </c>
      <c r="B1537" s="39" t="s">
        <v>3240</v>
      </c>
      <c r="C1537" s="39" t="s">
        <v>3241</v>
      </c>
      <c r="D1537" s="226" t="str">
        <f t="shared" si="23"/>
        <v>62010796002</v>
      </c>
      <c r="E1537" s="39" t="s">
        <v>900</v>
      </c>
      <c r="F1537" s="47">
        <v>0</v>
      </c>
      <c r="G1537" s="47">
        <v>-1979.25</v>
      </c>
      <c r="H1537" s="47">
        <v>-13603836</v>
      </c>
      <c r="I1537" s="47">
        <v>-13603836</v>
      </c>
    </row>
    <row r="1538" spans="1:9" x14ac:dyDescent="0.2">
      <c r="A1538" s="39" t="s">
        <v>1103</v>
      </c>
      <c r="B1538" s="39" t="s">
        <v>3242</v>
      </c>
      <c r="C1538" s="39" t="s">
        <v>3243</v>
      </c>
      <c r="D1538" s="226" t="str">
        <f t="shared" si="23"/>
        <v>62010796002</v>
      </c>
      <c r="E1538" s="39" t="s">
        <v>901</v>
      </c>
      <c r="F1538" s="47">
        <v>-81141810</v>
      </c>
      <c r="G1538" s="47">
        <v>0</v>
      </c>
      <c r="H1538" s="47">
        <v>0</v>
      </c>
      <c r="I1538" s="47">
        <v>-81141810</v>
      </c>
    </row>
    <row r="1539" spans="1:9" x14ac:dyDescent="0.2">
      <c r="A1539" s="39" t="s">
        <v>1150</v>
      </c>
      <c r="B1539" s="39" t="s">
        <v>3244</v>
      </c>
      <c r="C1539" s="39" t="s">
        <v>3245</v>
      </c>
      <c r="D1539" s="226" t="str">
        <f t="shared" ref="D1539:D1602" si="24">CONCATENATE(MID(C1539,1,2),"0",MID(C1539,4,5),"0",MID(C1539,9,2))</f>
        <v>62010796002</v>
      </c>
      <c r="E1539" s="39" t="s">
        <v>902</v>
      </c>
      <c r="F1539" s="47">
        <v>0</v>
      </c>
      <c r="G1539" s="47">
        <v>-231.07</v>
      </c>
      <c r="H1539" s="47">
        <v>-1590581</v>
      </c>
      <c r="I1539" s="47">
        <v>-1590581</v>
      </c>
    </row>
    <row r="1540" spans="1:9" x14ac:dyDescent="0.2">
      <c r="A1540" s="39" t="s">
        <v>1103</v>
      </c>
      <c r="B1540" s="39" t="s">
        <v>3246</v>
      </c>
      <c r="C1540" s="39" t="s">
        <v>3247</v>
      </c>
      <c r="D1540" s="226" t="str">
        <f t="shared" si="24"/>
        <v>62010796002</v>
      </c>
      <c r="E1540" s="39" t="s">
        <v>902</v>
      </c>
      <c r="F1540" s="47">
        <v>-13122273</v>
      </c>
      <c r="G1540" s="47">
        <v>0</v>
      </c>
      <c r="H1540" s="47">
        <v>0</v>
      </c>
      <c r="I1540" s="47">
        <v>-13122273</v>
      </c>
    </row>
    <row r="1541" spans="1:9" x14ac:dyDescent="0.2">
      <c r="A1541" s="39" t="s">
        <v>1150</v>
      </c>
      <c r="B1541" s="39" t="s">
        <v>3248</v>
      </c>
      <c r="C1541" s="39" t="s">
        <v>3249</v>
      </c>
      <c r="D1541" s="226" t="str">
        <f t="shared" si="24"/>
        <v>62010796002</v>
      </c>
      <c r="E1541" s="39" t="s">
        <v>903</v>
      </c>
      <c r="F1541" s="47">
        <v>0</v>
      </c>
      <c r="G1541" s="47">
        <v>-43271.25</v>
      </c>
      <c r="H1541" s="47">
        <v>-297841938</v>
      </c>
      <c r="I1541" s="47">
        <v>-297841938</v>
      </c>
    </row>
    <row r="1542" spans="1:9" x14ac:dyDescent="0.2">
      <c r="A1542" s="39" t="s">
        <v>1103</v>
      </c>
      <c r="B1542" s="39" t="s">
        <v>3250</v>
      </c>
      <c r="C1542" s="39" t="s">
        <v>3251</v>
      </c>
      <c r="D1542" s="226" t="str">
        <f t="shared" si="24"/>
        <v>62010796002</v>
      </c>
      <c r="E1542" s="39" t="s">
        <v>903</v>
      </c>
      <c r="F1542" s="47">
        <v>-885830021</v>
      </c>
      <c r="G1542" s="47">
        <v>0</v>
      </c>
      <c r="H1542" s="47">
        <v>0</v>
      </c>
      <c r="I1542" s="47">
        <v>-885830021</v>
      </c>
    </row>
    <row r="1543" spans="1:9" x14ac:dyDescent="0.2">
      <c r="A1543" s="39" t="s">
        <v>1150</v>
      </c>
      <c r="B1543" s="39" t="s">
        <v>3252</v>
      </c>
      <c r="C1543" s="39" t="s">
        <v>3253</v>
      </c>
      <c r="D1543" s="226" t="str">
        <f t="shared" si="24"/>
        <v>62010796002</v>
      </c>
      <c r="E1543" s="39" t="s">
        <v>904</v>
      </c>
      <c r="F1543" s="47">
        <v>0</v>
      </c>
      <c r="G1543" s="47">
        <v>-455.06</v>
      </c>
      <c r="H1543" s="47">
        <v>-3117447</v>
      </c>
      <c r="I1543" s="47">
        <v>-3117447</v>
      </c>
    </row>
    <row r="1544" spans="1:9" x14ac:dyDescent="0.2">
      <c r="A1544" s="39" t="s">
        <v>1103</v>
      </c>
      <c r="B1544" s="39" t="s">
        <v>3254</v>
      </c>
      <c r="C1544" s="39" t="s">
        <v>3255</v>
      </c>
      <c r="D1544" s="226" t="str">
        <f t="shared" si="24"/>
        <v>62010796002</v>
      </c>
      <c r="E1544" s="39" t="s">
        <v>904</v>
      </c>
      <c r="F1544" s="47">
        <v>-53969092</v>
      </c>
      <c r="G1544" s="47">
        <v>0</v>
      </c>
      <c r="H1544" s="47">
        <v>0</v>
      </c>
      <c r="I1544" s="47">
        <v>-53969092</v>
      </c>
    </row>
    <row r="1545" spans="1:9" x14ac:dyDescent="0.2">
      <c r="A1545" s="39" t="s">
        <v>1150</v>
      </c>
      <c r="B1545" s="39" t="s">
        <v>3256</v>
      </c>
      <c r="C1545" s="39" t="s">
        <v>3257</v>
      </c>
      <c r="D1545" s="226" t="str">
        <f t="shared" si="24"/>
        <v>62010796002</v>
      </c>
      <c r="E1545" s="39" t="s">
        <v>905</v>
      </c>
      <c r="F1545" s="47">
        <v>0</v>
      </c>
      <c r="G1545" s="47">
        <v>-57820.9</v>
      </c>
      <c r="H1545" s="47">
        <v>-395464964</v>
      </c>
      <c r="I1545" s="47">
        <v>-395464964</v>
      </c>
    </row>
    <row r="1546" spans="1:9" x14ac:dyDescent="0.2">
      <c r="A1546" s="39" t="s">
        <v>1103</v>
      </c>
      <c r="B1546" s="39" t="s">
        <v>5812</v>
      </c>
      <c r="C1546" s="39" t="s">
        <v>5813</v>
      </c>
      <c r="D1546" s="226" t="str">
        <f t="shared" si="24"/>
        <v>62010796002</v>
      </c>
      <c r="E1546" s="39" t="s">
        <v>905</v>
      </c>
      <c r="F1546" s="47">
        <v>-3609109</v>
      </c>
      <c r="G1546" s="47">
        <v>0</v>
      </c>
      <c r="H1546" s="47">
        <v>0</v>
      </c>
      <c r="I1546" s="47">
        <v>-3609109</v>
      </c>
    </row>
    <row r="1547" spans="1:9" x14ac:dyDescent="0.2">
      <c r="A1547" s="39" t="s">
        <v>1103</v>
      </c>
      <c r="B1547" s="39" t="s">
        <v>3258</v>
      </c>
      <c r="C1547" s="39" t="s">
        <v>3259</v>
      </c>
      <c r="D1547" s="226" t="str">
        <f t="shared" si="24"/>
        <v>62010796002</v>
      </c>
      <c r="E1547" s="39" t="s">
        <v>906</v>
      </c>
      <c r="F1547" s="47">
        <v>-3706639873</v>
      </c>
      <c r="G1547" s="47">
        <v>0</v>
      </c>
      <c r="H1547" s="47">
        <v>0</v>
      </c>
      <c r="I1547" s="47">
        <v>-3706639873</v>
      </c>
    </row>
    <row r="1548" spans="1:9" x14ac:dyDescent="0.2">
      <c r="A1548" s="39" t="s">
        <v>1150</v>
      </c>
      <c r="B1548" s="39" t="s">
        <v>5814</v>
      </c>
      <c r="C1548" s="39" t="s">
        <v>5815</v>
      </c>
      <c r="D1548" s="226" t="str">
        <f t="shared" si="24"/>
        <v>62010796002</v>
      </c>
      <c r="E1548" s="39" t="s">
        <v>6140</v>
      </c>
      <c r="F1548" s="47">
        <v>0</v>
      </c>
      <c r="G1548" s="47">
        <v>-342.13</v>
      </c>
      <c r="H1548" s="47">
        <v>-2354994</v>
      </c>
      <c r="I1548" s="47">
        <v>-2354994</v>
      </c>
    </row>
    <row r="1549" spans="1:9" x14ac:dyDescent="0.2">
      <c r="A1549" s="39" t="s">
        <v>1103</v>
      </c>
      <c r="B1549" s="39" t="s">
        <v>5816</v>
      </c>
      <c r="C1549" s="39" t="s">
        <v>5817</v>
      </c>
      <c r="D1549" s="226" t="str">
        <f t="shared" si="24"/>
        <v>62010796002</v>
      </c>
      <c r="E1549" s="39" t="s">
        <v>6140</v>
      </c>
      <c r="F1549" s="47">
        <v>-28894885</v>
      </c>
      <c r="G1549" s="47">
        <v>0</v>
      </c>
      <c r="H1549" s="47">
        <v>0</v>
      </c>
      <c r="I1549" s="47">
        <v>-28894885</v>
      </c>
    </row>
    <row r="1550" spans="1:9" x14ac:dyDescent="0.2">
      <c r="A1550" s="39" t="s">
        <v>1150</v>
      </c>
      <c r="B1550" s="39" t="s">
        <v>3260</v>
      </c>
      <c r="C1550" s="39" t="s">
        <v>3261</v>
      </c>
      <c r="D1550" s="226" t="str">
        <f t="shared" si="24"/>
        <v>62010796002</v>
      </c>
      <c r="E1550" s="39" t="s">
        <v>907</v>
      </c>
      <c r="F1550" s="47">
        <v>0</v>
      </c>
      <c r="G1550" s="47">
        <v>-62.52</v>
      </c>
      <c r="H1550" s="47">
        <v>-428004</v>
      </c>
      <c r="I1550" s="47">
        <v>-428004</v>
      </c>
    </row>
    <row r="1551" spans="1:9" x14ac:dyDescent="0.2">
      <c r="A1551" s="39" t="s">
        <v>1103</v>
      </c>
      <c r="B1551" s="39" t="s">
        <v>3262</v>
      </c>
      <c r="C1551" s="39" t="s">
        <v>3263</v>
      </c>
      <c r="D1551" s="226" t="str">
        <f t="shared" si="24"/>
        <v>62010796002</v>
      </c>
      <c r="E1551" s="39" t="s">
        <v>907</v>
      </c>
      <c r="F1551" s="47">
        <v>-6847584</v>
      </c>
      <c r="G1551" s="47">
        <v>0</v>
      </c>
      <c r="H1551" s="47">
        <v>0</v>
      </c>
      <c r="I1551" s="47">
        <v>-6847584</v>
      </c>
    </row>
    <row r="1552" spans="1:9" x14ac:dyDescent="0.2">
      <c r="A1552" s="39" t="s">
        <v>1150</v>
      </c>
      <c r="B1552" s="39" t="s">
        <v>5818</v>
      </c>
      <c r="C1552" s="39" t="s">
        <v>5819</v>
      </c>
      <c r="D1552" s="226" t="str">
        <f t="shared" si="24"/>
        <v>62010796002</v>
      </c>
      <c r="E1552" s="39" t="s">
        <v>6141</v>
      </c>
      <c r="F1552" s="47">
        <v>0</v>
      </c>
      <c r="G1552" s="47">
        <v>-2376.5700000000002</v>
      </c>
      <c r="H1552" s="47">
        <v>-16358717</v>
      </c>
      <c r="I1552" s="47">
        <v>-16358717</v>
      </c>
    </row>
    <row r="1553" spans="1:9" x14ac:dyDescent="0.2">
      <c r="A1553" s="39" t="s">
        <v>1103</v>
      </c>
      <c r="B1553" s="39" t="s">
        <v>5820</v>
      </c>
      <c r="C1553" s="39" t="s">
        <v>5821</v>
      </c>
      <c r="D1553" s="226" t="str">
        <f t="shared" si="24"/>
        <v>62010796002</v>
      </c>
      <c r="E1553" s="39" t="s">
        <v>6141</v>
      </c>
      <c r="F1553" s="47">
        <v>-156663287</v>
      </c>
      <c r="G1553" s="47">
        <v>0</v>
      </c>
      <c r="H1553" s="47">
        <v>0</v>
      </c>
      <c r="I1553" s="47">
        <v>-156663287</v>
      </c>
    </row>
    <row r="1554" spans="1:9" x14ac:dyDescent="0.2">
      <c r="A1554" s="39" t="s">
        <v>1103</v>
      </c>
      <c r="B1554" s="39" t="s">
        <v>5822</v>
      </c>
      <c r="C1554" s="39" t="s">
        <v>5823</v>
      </c>
      <c r="D1554" s="226" t="str">
        <f t="shared" si="24"/>
        <v>62010796002</v>
      </c>
      <c r="E1554" s="39" t="s">
        <v>6142</v>
      </c>
      <c r="F1554" s="47">
        <v>-132579</v>
      </c>
      <c r="G1554" s="47">
        <v>0</v>
      </c>
      <c r="H1554" s="47">
        <v>0</v>
      </c>
      <c r="I1554" s="47">
        <v>-132579</v>
      </c>
    </row>
    <row r="1555" spans="1:9" x14ac:dyDescent="0.2">
      <c r="A1555" s="39" t="s">
        <v>1103</v>
      </c>
      <c r="B1555" s="39" t="s">
        <v>3264</v>
      </c>
      <c r="C1555" s="39" t="s">
        <v>3265</v>
      </c>
      <c r="D1555" s="226" t="str">
        <f t="shared" si="24"/>
        <v>62010796002</v>
      </c>
      <c r="E1555" s="39" t="s">
        <v>908</v>
      </c>
      <c r="F1555" s="47">
        <v>-2566365</v>
      </c>
      <c r="G1555" s="47">
        <v>0</v>
      </c>
      <c r="H1555" s="47">
        <v>0</v>
      </c>
      <c r="I1555" s="47">
        <v>-2566365</v>
      </c>
    </row>
    <row r="1556" spans="1:9" x14ac:dyDescent="0.2">
      <c r="A1556" s="39" t="s">
        <v>1150</v>
      </c>
      <c r="B1556" s="39" t="s">
        <v>5824</v>
      </c>
      <c r="C1556" s="39" t="s">
        <v>5825</v>
      </c>
      <c r="D1556" s="226" t="str">
        <f t="shared" si="24"/>
        <v>62010796002</v>
      </c>
      <c r="E1556" s="39" t="s">
        <v>909</v>
      </c>
      <c r="F1556" s="47">
        <v>0</v>
      </c>
      <c r="G1556" s="47">
        <v>-15.04</v>
      </c>
      <c r="H1556" s="47">
        <v>-103568</v>
      </c>
      <c r="I1556" s="47">
        <v>-103568</v>
      </c>
    </row>
    <row r="1557" spans="1:9" x14ac:dyDescent="0.2">
      <c r="A1557" s="39" t="s">
        <v>1103</v>
      </c>
      <c r="B1557" s="39" t="s">
        <v>3266</v>
      </c>
      <c r="C1557" s="39" t="s">
        <v>3267</v>
      </c>
      <c r="D1557" s="226" t="str">
        <f t="shared" si="24"/>
        <v>62010796002</v>
      </c>
      <c r="E1557" s="39" t="s">
        <v>909</v>
      </c>
      <c r="F1557" s="47">
        <v>-43161899</v>
      </c>
      <c r="G1557" s="47">
        <v>0</v>
      </c>
      <c r="H1557" s="47">
        <v>0</v>
      </c>
      <c r="I1557" s="47">
        <v>-43161899</v>
      </c>
    </row>
    <row r="1558" spans="1:9" x14ac:dyDescent="0.2">
      <c r="A1558" s="39" t="s">
        <v>1103</v>
      </c>
      <c r="B1558" s="39" t="s">
        <v>3268</v>
      </c>
      <c r="C1558" s="39" t="s">
        <v>3269</v>
      </c>
      <c r="D1558" s="226" t="str">
        <f t="shared" si="24"/>
        <v>62010796002</v>
      </c>
      <c r="E1558" s="39" t="s">
        <v>910</v>
      </c>
      <c r="F1558" s="47">
        <v>-2216374</v>
      </c>
      <c r="G1558" s="47">
        <v>0</v>
      </c>
      <c r="H1558" s="47">
        <v>0</v>
      </c>
      <c r="I1558" s="47">
        <v>-2216374</v>
      </c>
    </row>
    <row r="1559" spans="1:9" x14ac:dyDescent="0.2">
      <c r="A1559" s="39" t="s">
        <v>1103</v>
      </c>
      <c r="B1559" s="39" t="s">
        <v>3270</v>
      </c>
      <c r="C1559" s="39" t="s">
        <v>3271</v>
      </c>
      <c r="D1559" s="226" t="str">
        <f t="shared" si="24"/>
        <v>62010798000</v>
      </c>
      <c r="E1559" s="39" t="s">
        <v>911</v>
      </c>
      <c r="F1559" s="47">
        <v>-115672728</v>
      </c>
      <c r="G1559" s="47">
        <v>0</v>
      </c>
      <c r="H1559" s="47">
        <v>0</v>
      </c>
      <c r="I1559" s="47">
        <v>-115672728</v>
      </c>
    </row>
    <row r="1560" spans="1:9" x14ac:dyDescent="0.2">
      <c r="A1560" s="39" t="s">
        <v>1103</v>
      </c>
      <c r="B1560" s="39" t="s">
        <v>3272</v>
      </c>
      <c r="C1560" s="39" t="s">
        <v>3273</v>
      </c>
      <c r="D1560" s="226" t="str">
        <f t="shared" si="24"/>
        <v>62010798002</v>
      </c>
      <c r="E1560" s="39" t="s">
        <v>225</v>
      </c>
      <c r="F1560" s="47">
        <v>-115672728</v>
      </c>
      <c r="G1560" s="47">
        <v>0</v>
      </c>
      <c r="H1560" s="47">
        <v>0</v>
      </c>
      <c r="I1560" s="47">
        <v>-115672728</v>
      </c>
    </row>
    <row r="1561" spans="1:9" x14ac:dyDescent="0.2">
      <c r="A1561" s="39" t="s">
        <v>1103</v>
      </c>
      <c r="B1561" s="39" t="s">
        <v>3274</v>
      </c>
      <c r="C1561" s="39" t="s">
        <v>3275</v>
      </c>
      <c r="D1561" s="226" t="str">
        <f t="shared" si="24"/>
        <v>62010798002</v>
      </c>
      <c r="E1561" s="39" t="s">
        <v>912</v>
      </c>
      <c r="F1561" s="47">
        <v>-57172728</v>
      </c>
      <c r="G1561" s="47">
        <v>0</v>
      </c>
      <c r="H1561" s="47">
        <v>0</v>
      </c>
      <c r="I1561" s="47">
        <v>-57172728</v>
      </c>
    </row>
    <row r="1562" spans="1:9" x14ac:dyDescent="0.2">
      <c r="A1562" s="39" t="s">
        <v>1103</v>
      </c>
      <c r="B1562" s="39" t="s">
        <v>3276</v>
      </c>
      <c r="C1562" s="39" t="s">
        <v>3277</v>
      </c>
      <c r="D1562" s="226" t="str">
        <f t="shared" si="24"/>
        <v>62010798002</v>
      </c>
      <c r="E1562" s="39" t="s">
        <v>913</v>
      </c>
      <c r="F1562" s="47">
        <v>-32045454</v>
      </c>
      <c r="G1562" s="47">
        <v>0</v>
      </c>
      <c r="H1562" s="47">
        <v>0</v>
      </c>
      <c r="I1562" s="47">
        <v>-32045454</v>
      </c>
    </row>
    <row r="1563" spans="1:9" x14ac:dyDescent="0.2">
      <c r="A1563" s="39" t="s">
        <v>1103</v>
      </c>
      <c r="B1563" s="39" t="s">
        <v>3278</v>
      </c>
      <c r="C1563" s="39" t="s">
        <v>3279</v>
      </c>
      <c r="D1563" s="226" t="str">
        <f t="shared" si="24"/>
        <v>62010798002</v>
      </c>
      <c r="E1563" s="39" t="s">
        <v>914</v>
      </c>
      <c r="F1563" s="47">
        <v>-26454546</v>
      </c>
      <c r="G1563" s="47">
        <v>0</v>
      </c>
      <c r="H1563" s="47">
        <v>0</v>
      </c>
      <c r="I1563" s="47">
        <v>-26454546</v>
      </c>
    </row>
    <row r="1564" spans="1:9" x14ac:dyDescent="0.2">
      <c r="A1564" s="39" t="s">
        <v>1103</v>
      </c>
      <c r="B1564" s="39" t="s">
        <v>3280</v>
      </c>
      <c r="C1564" s="39" t="s">
        <v>3281</v>
      </c>
      <c r="D1564" s="226" t="str">
        <f t="shared" si="24"/>
        <v>62010806000</v>
      </c>
      <c r="E1564" s="39" t="s">
        <v>42</v>
      </c>
      <c r="F1564" s="47">
        <v>-2458543638</v>
      </c>
      <c r="G1564" s="47">
        <v>-247764.53</v>
      </c>
      <c r="H1564" s="47">
        <v>-1705452640</v>
      </c>
      <c r="I1564" s="47">
        <v>-4163996278</v>
      </c>
    </row>
    <row r="1565" spans="1:9" x14ac:dyDescent="0.2">
      <c r="A1565" s="39" t="s">
        <v>1103</v>
      </c>
      <c r="B1565" s="39" t="s">
        <v>3282</v>
      </c>
      <c r="C1565" s="39" t="s">
        <v>3283</v>
      </c>
      <c r="D1565" s="226" t="str">
        <f t="shared" si="24"/>
        <v>62010806002</v>
      </c>
      <c r="E1565" s="39" t="s">
        <v>225</v>
      </c>
      <c r="F1565" s="47">
        <v>-2458543638</v>
      </c>
      <c r="G1565" s="47">
        <v>-247764.53</v>
      </c>
      <c r="H1565" s="47">
        <v>-1705452640</v>
      </c>
      <c r="I1565" s="47">
        <v>-4163996278</v>
      </c>
    </row>
    <row r="1566" spans="1:9" x14ac:dyDescent="0.2">
      <c r="A1566" s="39" t="s">
        <v>1150</v>
      </c>
      <c r="B1566" s="39" t="s">
        <v>5826</v>
      </c>
      <c r="C1566" s="39" t="s">
        <v>5827</v>
      </c>
      <c r="D1566" s="226" t="str">
        <f t="shared" si="24"/>
        <v>62010806002</v>
      </c>
      <c r="E1566" s="39" t="s">
        <v>915</v>
      </c>
      <c r="F1566" s="47">
        <v>0</v>
      </c>
      <c r="G1566" s="47">
        <v>-4667.07</v>
      </c>
      <c r="H1566" s="47">
        <v>-32124949</v>
      </c>
      <c r="I1566" s="47">
        <v>-32124949</v>
      </c>
    </row>
    <row r="1567" spans="1:9" x14ac:dyDescent="0.2">
      <c r="A1567" s="39" t="s">
        <v>1103</v>
      </c>
      <c r="B1567" s="39" t="s">
        <v>3284</v>
      </c>
      <c r="C1567" s="39" t="s">
        <v>3285</v>
      </c>
      <c r="D1567" s="226" t="str">
        <f t="shared" si="24"/>
        <v>62010806002</v>
      </c>
      <c r="E1567" s="39" t="s">
        <v>915</v>
      </c>
      <c r="F1567" s="47">
        <v>-1252009003</v>
      </c>
      <c r="G1567" s="47">
        <v>0</v>
      </c>
      <c r="H1567" s="47">
        <v>0</v>
      </c>
      <c r="I1567" s="47">
        <v>-1252009003</v>
      </c>
    </row>
    <row r="1568" spans="1:9" x14ac:dyDescent="0.2">
      <c r="A1568" s="39" t="s">
        <v>1150</v>
      </c>
      <c r="B1568" s="39" t="s">
        <v>3286</v>
      </c>
      <c r="C1568" s="39" t="s">
        <v>3287</v>
      </c>
      <c r="D1568" s="226" t="str">
        <f t="shared" si="24"/>
        <v>62010806002</v>
      </c>
      <c r="E1568" s="39" t="s">
        <v>916</v>
      </c>
      <c r="F1568" s="47">
        <v>0</v>
      </c>
      <c r="G1568" s="47">
        <v>-900.61</v>
      </c>
      <c r="H1568" s="47">
        <v>-6153909</v>
      </c>
      <c r="I1568" s="47">
        <v>-6153909</v>
      </c>
    </row>
    <row r="1569" spans="1:9" x14ac:dyDescent="0.2">
      <c r="A1569" s="39" t="s">
        <v>1103</v>
      </c>
      <c r="B1569" s="39" t="s">
        <v>3288</v>
      </c>
      <c r="C1569" s="39" t="s">
        <v>3289</v>
      </c>
      <c r="D1569" s="226" t="str">
        <f t="shared" si="24"/>
        <v>62010806002</v>
      </c>
      <c r="E1569" s="39" t="s">
        <v>916</v>
      </c>
      <c r="F1569" s="47">
        <v>-264779643</v>
      </c>
      <c r="G1569" s="47">
        <v>0</v>
      </c>
      <c r="H1569" s="47">
        <v>0</v>
      </c>
      <c r="I1569" s="47">
        <v>-264779643</v>
      </c>
    </row>
    <row r="1570" spans="1:9" x14ac:dyDescent="0.2">
      <c r="A1570" s="39" t="s">
        <v>1150</v>
      </c>
      <c r="B1570" s="39" t="s">
        <v>3290</v>
      </c>
      <c r="C1570" s="39" t="s">
        <v>3291</v>
      </c>
      <c r="D1570" s="226" t="str">
        <f t="shared" si="24"/>
        <v>62010806002</v>
      </c>
      <c r="E1570" s="39" t="s">
        <v>917</v>
      </c>
      <c r="F1570" s="47">
        <v>0</v>
      </c>
      <c r="G1570" s="47">
        <v>-428.41</v>
      </c>
      <c r="H1570" s="47">
        <v>-3175355</v>
      </c>
      <c r="I1570" s="47">
        <v>-3175355</v>
      </c>
    </row>
    <row r="1571" spans="1:9" x14ac:dyDescent="0.2">
      <c r="A1571" s="39" t="s">
        <v>1103</v>
      </c>
      <c r="B1571" s="39" t="s">
        <v>3292</v>
      </c>
      <c r="C1571" s="39" t="s">
        <v>3293</v>
      </c>
      <c r="D1571" s="226" t="str">
        <f t="shared" si="24"/>
        <v>62010806002</v>
      </c>
      <c r="E1571" s="39" t="s">
        <v>917</v>
      </c>
      <c r="F1571" s="47">
        <v>-13205906</v>
      </c>
      <c r="G1571" s="47">
        <v>0</v>
      </c>
      <c r="H1571" s="47">
        <v>0</v>
      </c>
      <c r="I1571" s="47">
        <v>-13205906</v>
      </c>
    </row>
    <row r="1572" spans="1:9" x14ac:dyDescent="0.2">
      <c r="A1572" s="39" t="s">
        <v>1150</v>
      </c>
      <c r="B1572" s="39" t="s">
        <v>4502</v>
      </c>
      <c r="C1572" s="39" t="s">
        <v>4503</v>
      </c>
      <c r="D1572" s="226" t="str">
        <f t="shared" si="24"/>
        <v>62010806002</v>
      </c>
      <c r="E1572" s="39" t="s">
        <v>918</v>
      </c>
      <c r="F1572" s="47">
        <v>0</v>
      </c>
      <c r="G1572" s="47">
        <v>-32.47</v>
      </c>
      <c r="H1572" s="47">
        <v>-223539</v>
      </c>
      <c r="I1572" s="47">
        <v>-223539</v>
      </c>
    </row>
    <row r="1573" spans="1:9" x14ac:dyDescent="0.2">
      <c r="A1573" s="39" t="s">
        <v>1103</v>
      </c>
      <c r="B1573" s="39" t="s">
        <v>3294</v>
      </c>
      <c r="C1573" s="39" t="s">
        <v>3295</v>
      </c>
      <c r="D1573" s="226" t="str">
        <f t="shared" si="24"/>
        <v>62010806002</v>
      </c>
      <c r="E1573" s="39" t="s">
        <v>918</v>
      </c>
      <c r="F1573" s="47">
        <v>-712696284</v>
      </c>
      <c r="G1573" s="47">
        <v>0</v>
      </c>
      <c r="H1573" s="47">
        <v>0</v>
      </c>
      <c r="I1573" s="47">
        <v>-712696284</v>
      </c>
    </row>
    <row r="1574" spans="1:9" x14ac:dyDescent="0.2">
      <c r="A1574" s="39" t="s">
        <v>1103</v>
      </c>
      <c r="B1574" s="39" t="s">
        <v>5828</v>
      </c>
      <c r="C1574" s="39" t="s">
        <v>5829</v>
      </c>
      <c r="D1574" s="226" t="str">
        <f t="shared" si="24"/>
        <v>62010806002</v>
      </c>
      <c r="E1574" s="39" t="s">
        <v>917</v>
      </c>
      <c r="F1574" s="47">
        <v>-4393</v>
      </c>
      <c r="G1574" s="47">
        <v>0</v>
      </c>
      <c r="H1574" s="47">
        <v>0</v>
      </c>
      <c r="I1574" s="47">
        <v>-4393</v>
      </c>
    </row>
    <row r="1575" spans="1:9" x14ac:dyDescent="0.2">
      <c r="A1575" s="39" t="s">
        <v>1150</v>
      </c>
      <c r="B1575" s="39" t="s">
        <v>3296</v>
      </c>
      <c r="C1575" s="39" t="s">
        <v>3297</v>
      </c>
      <c r="D1575" s="226" t="str">
        <f t="shared" si="24"/>
        <v>62010806002</v>
      </c>
      <c r="E1575" s="39" t="s">
        <v>919</v>
      </c>
      <c r="F1575" s="47">
        <v>0</v>
      </c>
      <c r="G1575" s="47">
        <v>-22.65</v>
      </c>
      <c r="H1575" s="47">
        <v>-155332</v>
      </c>
      <c r="I1575" s="47">
        <v>-155332</v>
      </c>
    </row>
    <row r="1576" spans="1:9" x14ac:dyDescent="0.2">
      <c r="A1576" s="39" t="s">
        <v>1103</v>
      </c>
      <c r="B1576" s="39" t="s">
        <v>3298</v>
      </c>
      <c r="C1576" s="39" t="s">
        <v>3299</v>
      </c>
      <c r="D1576" s="226" t="str">
        <f t="shared" si="24"/>
        <v>62010806002</v>
      </c>
      <c r="E1576" s="39" t="s">
        <v>919</v>
      </c>
      <c r="F1576" s="47">
        <v>-16914711</v>
      </c>
      <c r="G1576" s="47">
        <v>0</v>
      </c>
      <c r="H1576" s="47">
        <v>0</v>
      </c>
      <c r="I1576" s="47">
        <v>-16914711</v>
      </c>
    </row>
    <row r="1577" spans="1:9" x14ac:dyDescent="0.2">
      <c r="A1577" s="39" t="s">
        <v>1150</v>
      </c>
      <c r="B1577" s="39" t="s">
        <v>3300</v>
      </c>
      <c r="C1577" s="39" t="s">
        <v>3301</v>
      </c>
      <c r="D1577" s="226" t="str">
        <f t="shared" si="24"/>
        <v>62010806002</v>
      </c>
      <c r="E1577" s="39" t="s">
        <v>920</v>
      </c>
      <c r="F1577" s="47">
        <v>0</v>
      </c>
      <c r="G1577" s="47">
        <v>-235824.51</v>
      </c>
      <c r="H1577" s="47">
        <v>-1623086783</v>
      </c>
      <c r="I1577" s="47">
        <v>-1623086783</v>
      </c>
    </row>
    <row r="1578" spans="1:9" x14ac:dyDescent="0.2">
      <c r="A1578" s="39" t="s">
        <v>1103</v>
      </c>
      <c r="B1578" s="39" t="s">
        <v>5830</v>
      </c>
      <c r="C1578" s="39" t="s">
        <v>5831</v>
      </c>
      <c r="D1578" s="226" t="str">
        <f t="shared" si="24"/>
        <v>62010806002</v>
      </c>
      <c r="E1578" s="39" t="s">
        <v>920</v>
      </c>
      <c r="F1578" s="47">
        <v>-19352299</v>
      </c>
      <c r="G1578" s="47">
        <v>0</v>
      </c>
      <c r="H1578" s="47">
        <v>0</v>
      </c>
      <c r="I1578" s="47">
        <v>-19352299</v>
      </c>
    </row>
    <row r="1579" spans="1:9" x14ac:dyDescent="0.2">
      <c r="A1579" s="39" t="s">
        <v>1103</v>
      </c>
      <c r="B1579" s="39" t="s">
        <v>3302</v>
      </c>
      <c r="C1579" s="39" t="s">
        <v>3303</v>
      </c>
      <c r="D1579" s="226" t="str">
        <f t="shared" si="24"/>
        <v>62010806002</v>
      </c>
      <c r="E1579" s="39" t="s">
        <v>921</v>
      </c>
      <c r="F1579" s="47">
        <v>-1323000</v>
      </c>
      <c r="G1579" s="47">
        <v>0</v>
      </c>
      <c r="H1579" s="47">
        <v>0</v>
      </c>
      <c r="I1579" s="47">
        <v>-1323000</v>
      </c>
    </row>
    <row r="1580" spans="1:9" x14ac:dyDescent="0.2">
      <c r="A1580" s="39" t="s">
        <v>1150</v>
      </c>
      <c r="B1580" s="39" t="s">
        <v>5832</v>
      </c>
      <c r="C1580" s="39" t="s">
        <v>5833</v>
      </c>
      <c r="D1580" s="226" t="str">
        <f t="shared" si="24"/>
        <v>62010806002</v>
      </c>
      <c r="E1580" s="39" t="s">
        <v>922</v>
      </c>
      <c r="F1580" s="47">
        <v>0</v>
      </c>
      <c r="G1580" s="47">
        <v>-60.25</v>
      </c>
      <c r="H1580" s="47">
        <v>-414726</v>
      </c>
      <c r="I1580" s="47">
        <v>-414726</v>
      </c>
    </row>
    <row r="1581" spans="1:9" x14ac:dyDescent="0.2">
      <c r="A1581" s="39" t="s">
        <v>1103</v>
      </c>
      <c r="B1581" s="39" t="s">
        <v>3304</v>
      </c>
      <c r="C1581" s="39" t="s">
        <v>3305</v>
      </c>
      <c r="D1581" s="226" t="str">
        <f t="shared" si="24"/>
        <v>62010806002</v>
      </c>
      <c r="E1581" s="39" t="s">
        <v>922</v>
      </c>
      <c r="F1581" s="47">
        <v>-1940000</v>
      </c>
      <c r="G1581" s="47">
        <v>0</v>
      </c>
      <c r="H1581" s="47">
        <v>0</v>
      </c>
      <c r="I1581" s="47">
        <v>-1940000</v>
      </c>
    </row>
    <row r="1582" spans="1:9" x14ac:dyDescent="0.2">
      <c r="A1582" s="39" t="s">
        <v>1150</v>
      </c>
      <c r="B1582" s="39" t="s">
        <v>4504</v>
      </c>
      <c r="C1582" s="39" t="s">
        <v>4505</v>
      </c>
      <c r="D1582" s="226" t="str">
        <f t="shared" si="24"/>
        <v>62010806002</v>
      </c>
      <c r="E1582" s="39" t="s">
        <v>4506</v>
      </c>
      <c r="F1582" s="47">
        <v>0</v>
      </c>
      <c r="G1582" s="47">
        <v>-5458.39</v>
      </c>
      <c r="H1582" s="47">
        <v>-37571809</v>
      </c>
      <c r="I1582" s="47">
        <v>-37571809</v>
      </c>
    </row>
    <row r="1583" spans="1:9" x14ac:dyDescent="0.2">
      <c r="A1583" s="39" t="s">
        <v>1103</v>
      </c>
      <c r="B1583" s="39" t="s">
        <v>4507</v>
      </c>
      <c r="C1583" s="39" t="s">
        <v>4508</v>
      </c>
      <c r="D1583" s="226" t="str">
        <f t="shared" si="24"/>
        <v>62010806002</v>
      </c>
      <c r="E1583" s="39" t="s">
        <v>4506</v>
      </c>
      <c r="F1583" s="47">
        <v>-156439408</v>
      </c>
      <c r="G1583" s="47">
        <v>0</v>
      </c>
      <c r="H1583" s="47">
        <v>0</v>
      </c>
      <c r="I1583" s="47">
        <v>-156439408</v>
      </c>
    </row>
    <row r="1584" spans="1:9" x14ac:dyDescent="0.2">
      <c r="A1584" s="39" t="s">
        <v>1150</v>
      </c>
      <c r="B1584" s="39" t="s">
        <v>3306</v>
      </c>
      <c r="C1584" s="39" t="s">
        <v>3307</v>
      </c>
      <c r="D1584" s="226" t="str">
        <f t="shared" si="24"/>
        <v>62010806002</v>
      </c>
      <c r="E1584" s="39" t="s">
        <v>923</v>
      </c>
      <c r="F1584" s="47">
        <v>0</v>
      </c>
      <c r="G1584" s="47">
        <v>-370.17</v>
      </c>
      <c r="H1584" s="47">
        <v>-2546238</v>
      </c>
      <c r="I1584" s="47">
        <v>-2546238</v>
      </c>
    </row>
    <row r="1585" spans="1:9" x14ac:dyDescent="0.2">
      <c r="A1585" s="39" t="s">
        <v>1103</v>
      </c>
      <c r="B1585" s="39" t="s">
        <v>3308</v>
      </c>
      <c r="C1585" s="39" t="s">
        <v>3309</v>
      </c>
      <c r="D1585" s="226" t="str">
        <f t="shared" si="24"/>
        <v>62010806002</v>
      </c>
      <c r="E1585" s="39" t="s">
        <v>923</v>
      </c>
      <c r="F1585" s="47">
        <v>-19878991</v>
      </c>
      <c r="G1585" s="47">
        <v>0</v>
      </c>
      <c r="H1585" s="47">
        <v>0</v>
      </c>
      <c r="I1585" s="47">
        <v>-19878991</v>
      </c>
    </row>
    <row r="1586" spans="1:9" x14ac:dyDescent="0.2">
      <c r="A1586" s="39" t="s">
        <v>1103</v>
      </c>
      <c r="B1586" s="39" t="s">
        <v>3310</v>
      </c>
      <c r="C1586" s="39" t="s">
        <v>3311</v>
      </c>
      <c r="D1586" s="226" t="str">
        <f t="shared" si="24"/>
        <v>63000000000</v>
      </c>
      <c r="E1586" s="39" t="s">
        <v>24</v>
      </c>
      <c r="F1586" s="47">
        <v>-8628297680653</v>
      </c>
      <c r="G1586" s="47">
        <v>-481677.9</v>
      </c>
      <c r="H1586" s="47">
        <v>-3313080576</v>
      </c>
      <c r="I1586" s="47">
        <v>-8631610761229</v>
      </c>
    </row>
    <row r="1587" spans="1:9" x14ac:dyDescent="0.2">
      <c r="A1587" s="39" t="s">
        <v>1103</v>
      </c>
      <c r="B1587" s="39" t="s">
        <v>3312</v>
      </c>
      <c r="C1587" s="39" t="s">
        <v>3313</v>
      </c>
      <c r="D1587" s="226" t="str">
        <f t="shared" si="24"/>
        <v>63010000000</v>
      </c>
      <c r="E1587" s="39" t="s">
        <v>924</v>
      </c>
      <c r="F1587" s="47">
        <v>-148409655076</v>
      </c>
      <c r="G1587" s="47">
        <v>-619.35</v>
      </c>
      <c r="H1587" s="47">
        <v>-4263847</v>
      </c>
      <c r="I1587" s="47">
        <v>-148413918923</v>
      </c>
    </row>
    <row r="1588" spans="1:9" x14ac:dyDescent="0.2">
      <c r="A1588" s="39" t="s">
        <v>1103</v>
      </c>
      <c r="B1588" s="39" t="s">
        <v>3314</v>
      </c>
      <c r="C1588" s="39" t="s">
        <v>3315</v>
      </c>
      <c r="D1588" s="226" t="str">
        <f t="shared" si="24"/>
        <v>63010808000</v>
      </c>
      <c r="E1588" s="39" t="s">
        <v>503</v>
      </c>
      <c r="F1588" s="47">
        <v>-5616977207</v>
      </c>
      <c r="G1588" s="47">
        <v>-632.66999999999996</v>
      </c>
      <c r="H1588" s="47">
        <v>-4354914</v>
      </c>
      <c r="I1588" s="47">
        <v>-5621332121</v>
      </c>
    </row>
    <row r="1589" spans="1:9" x14ac:dyDescent="0.2">
      <c r="A1589" s="39" t="s">
        <v>1103</v>
      </c>
      <c r="B1589" s="39" t="s">
        <v>5834</v>
      </c>
      <c r="C1589" s="39" t="s">
        <v>5835</v>
      </c>
      <c r="D1589" s="226" t="str">
        <f t="shared" si="24"/>
        <v>63010808004</v>
      </c>
      <c r="E1589" s="39" t="s">
        <v>6143</v>
      </c>
      <c r="F1589" s="47">
        <v>-225254170</v>
      </c>
      <c r="G1589" s="47">
        <v>-632.66999999999996</v>
      </c>
      <c r="H1589" s="47">
        <v>-4354914</v>
      </c>
      <c r="I1589" s="47">
        <v>-229609084</v>
      </c>
    </row>
    <row r="1590" spans="1:9" x14ac:dyDescent="0.2">
      <c r="A1590" s="39" t="s">
        <v>1150</v>
      </c>
      <c r="B1590" s="39" t="s">
        <v>5836</v>
      </c>
      <c r="C1590" s="39" t="s">
        <v>5837</v>
      </c>
      <c r="D1590" s="226" t="str">
        <f t="shared" si="24"/>
        <v>63010808004</v>
      </c>
      <c r="E1590" s="39" t="s">
        <v>6143</v>
      </c>
      <c r="F1590" s="47">
        <v>0</v>
      </c>
      <c r="G1590" s="47">
        <v>-632.66999999999996</v>
      </c>
      <c r="H1590" s="47">
        <v>-4354914</v>
      </c>
      <c r="I1590" s="47">
        <v>-4354914</v>
      </c>
    </row>
    <row r="1591" spans="1:9" x14ac:dyDescent="0.2">
      <c r="A1591" s="39" t="s">
        <v>1103</v>
      </c>
      <c r="B1591" s="39" t="s">
        <v>5838</v>
      </c>
      <c r="C1591" s="39" t="s">
        <v>5839</v>
      </c>
      <c r="D1591" s="226" t="str">
        <f t="shared" si="24"/>
        <v>63010808004</v>
      </c>
      <c r="E1591" s="39" t="s">
        <v>6143</v>
      </c>
      <c r="F1591" s="47">
        <v>-225254170</v>
      </c>
      <c r="G1591" s="47">
        <v>0</v>
      </c>
      <c r="H1591" s="47">
        <v>0</v>
      </c>
      <c r="I1591" s="47">
        <v>-225254170</v>
      </c>
    </row>
    <row r="1592" spans="1:9" x14ac:dyDescent="0.2">
      <c r="A1592" s="39" t="s">
        <v>1103</v>
      </c>
      <c r="B1592" s="39" t="s">
        <v>3316</v>
      </c>
      <c r="C1592" s="39" t="s">
        <v>3317</v>
      </c>
      <c r="D1592" s="226" t="str">
        <f t="shared" si="24"/>
        <v>63010808006</v>
      </c>
      <c r="E1592" s="39" t="s">
        <v>925</v>
      </c>
      <c r="F1592" s="47">
        <v>-5391723037</v>
      </c>
      <c r="G1592" s="47">
        <v>0</v>
      </c>
      <c r="H1592" s="47">
        <v>0</v>
      </c>
      <c r="I1592" s="47">
        <v>-5391723037</v>
      </c>
    </row>
    <row r="1593" spans="1:9" x14ac:dyDescent="0.2">
      <c r="A1593" s="39" t="s">
        <v>1103</v>
      </c>
      <c r="B1593" s="39" t="s">
        <v>3318</v>
      </c>
      <c r="C1593" s="39" t="s">
        <v>3319</v>
      </c>
      <c r="D1593" s="226" t="str">
        <f t="shared" si="24"/>
        <v>63010808006</v>
      </c>
      <c r="E1593" s="39" t="s">
        <v>926</v>
      </c>
      <c r="F1593" s="47">
        <v>-3288230281</v>
      </c>
      <c r="G1593" s="47">
        <v>0</v>
      </c>
      <c r="H1593" s="47">
        <v>0</v>
      </c>
      <c r="I1593" s="47">
        <v>-3288230281</v>
      </c>
    </row>
    <row r="1594" spans="1:9" x14ac:dyDescent="0.2">
      <c r="A1594" s="39" t="s">
        <v>1103</v>
      </c>
      <c r="B1594" s="39" t="s">
        <v>3320</v>
      </c>
      <c r="C1594" s="39" t="s">
        <v>3321</v>
      </c>
      <c r="D1594" s="226" t="str">
        <f t="shared" si="24"/>
        <v>63010808006</v>
      </c>
      <c r="E1594" s="39" t="s">
        <v>927</v>
      </c>
      <c r="F1594" s="47">
        <v>-6550000</v>
      </c>
      <c r="G1594" s="47">
        <v>0</v>
      </c>
      <c r="H1594" s="47">
        <v>0</v>
      </c>
      <c r="I1594" s="47">
        <v>-6550000</v>
      </c>
    </row>
    <row r="1595" spans="1:9" x14ac:dyDescent="0.2">
      <c r="A1595" s="39" t="s">
        <v>1103</v>
      </c>
      <c r="B1595" s="39" t="s">
        <v>3322</v>
      </c>
      <c r="C1595" s="39" t="s">
        <v>3323</v>
      </c>
      <c r="D1595" s="226" t="str">
        <f t="shared" si="24"/>
        <v>63010808006</v>
      </c>
      <c r="E1595" s="39" t="s">
        <v>928</v>
      </c>
      <c r="F1595" s="47">
        <v>-2096942756</v>
      </c>
      <c r="G1595" s="47">
        <v>0</v>
      </c>
      <c r="H1595" s="47">
        <v>0</v>
      </c>
      <c r="I1595" s="47">
        <v>-2096942756</v>
      </c>
    </row>
    <row r="1596" spans="1:9" x14ac:dyDescent="0.2">
      <c r="A1596" s="39" t="s">
        <v>1103</v>
      </c>
      <c r="B1596" s="39" t="s">
        <v>3324</v>
      </c>
      <c r="C1596" s="39" t="s">
        <v>3325</v>
      </c>
      <c r="D1596" s="226" t="str">
        <f t="shared" si="24"/>
        <v>63010810000</v>
      </c>
      <c r="E1596" s="39" t="s">
        <v>929</v>
      </c>
      <c r="F1596" s="47">
        <v>-142792677869</v>
      </c>
      <c r="G1596" s="47">
        <v>13.32</v>
      </c>
      <c r="H1596" s="47">
        <v>91067</v>
      </c>
      <c r="I1596" s="47">
        <v>-142792586802</v>
      </c>
    </row>
    <row r="1597" spans="1:9" x14ac:dyDescent="0.2">
      <c r="A1597" s="39" t="s">
        <v>1103</v>
      </c>
      <c r="B1597" s="39" t="s">
        <v>3326</v>
      </c>
      <c r="C1597" s="39" t="s">
        <v>3327</v>
      </c>
      <c r="D1597" s="226" t="str">
        <f t="shared" si="24"/>
        <v>63010810002</v>
      </c>
      <c r="E1597" s="39" t="s">
        <v>930</v>
      </c>
      <c r="F1597" s="47">
        <v>-142792677869</v>
      </c>
      <c r="G1597" s="47">
        <v>13.32</v>
      </c>
      <c r="H1597" s="47">
        <v>91067</v>
      </c>
      <c r="I1597" s="47">
        <v>-142792586802</v>
      </c>
    </row>
    <row r="1598" spans="1:9" x14ac:dyDescent="0.2">
      <c r="A1598" s="39" t="s">
        <v>1103</v>
      </c>
      <c r="B1598" s="39" t="s">
        <v>3328</v>
      </c>
      <c r="C1598" s="39" t="s">
        <v>3329</v>
      </c>
      <c r="D1598" s="226" t="str">
        <f t="shared" si="24"/>
        <v>63010810002</v>
      </c>
      <c r="E1598" s="39" t="s">
        <v>930</v>
      </c>
      <c r="F1598" s="47">
        <v>-110112</v>
      </c>
      <c r="G1598" s="47">
        <v>0</v>
      </c>
      <c r="H1598" s="47">
        <v>0</v>
      </c>
      <c r="I1598" s="47">
        <v>-110112</v>
      </c>
    </row>
    <row r="1599" spans="1:9" x14ac:dyDescent="0.2">
      <c r="A1599" s="39" t="s">
        <v>1150</v>
      </c>
      <c r="B1599" s="39" t="s">
        <v>5840</v>
      </c>
      <c r="C1599" s="39" t="s">
        <v>5841</v>
      </c>
      <c r="D1599" s="226" t="str">
        <f t="shared" si="24"/>
        <v>63010810002</v>
      </c>
      <c r="E1599" s="39" t="s">
        <v>931</v>
      </c>
      <c r="F1599" s="47">
        <v>0</v>
      </c>
      <c r="G1599" s="47">
        <v>13.32</v>
      </c>
      <c r="H1599" s="47">
        <v>91067</v>
      </c>
      <c r="I1599" s="47">
        <v>91067</v>
      </c>
    </row>
    <row r="1600" spans="1:9" x14ac:dyDescent="0.2">
      <c r="A1600" s="39" t="s">
        <v>1103</v>
      </c>
      <c r="B1600" s="39" t="s">
        <v>3330</v>
      </c>
      <c r="C1600" s="39" t="s">
        <v>3331</v>
      </c>
      <c r="D1600" s="226" t="str">
        <f t="shared" si="24"/>
        <v>63010810002</v>
      </c>
      <c r="E1600" s="39" t="s">
        <v>931</v>
      </c>
      <c r="F1600" s="47">
        <v>-142165353924</v>
      </c>
      <c r="G1600" s="47">
        <v>0</v>
      </c>
      <c r="H1600" s="47">
        <v>0</v>
      </c>
      <c r="I1600" s="47">
        <v>-142165353924</v>
      </c>
    </row>
    <row r="1601" spans="1:9" x14ac:dyDescent="0.2">
      <c r="A1601" s="39" t="s">
        <v>1103</v>
      </c>
      <c r="B1601" s="39" t="s">
        <v>3332</v>
      </c>
      <c r="C1601" s="39" t="s">
        <v>3333</v>
      </c>
      <c r="D1601" s="226" t="str">
        <f t="shared" si="24"/>
        <v>63010810002</v>
      </c>
      <c r="E1601" s="39" t="s">
        <v>932</v>
      </c>
      <c r="F1601" s="47">
        <v>-627213833</v>
      </c>
      <c r="G1601" s="47">
        <v>0</v>
      </c>
      <c r="H1601" s="47">
        <v>0</v>
      </c>
      <c r="I1601" s="47">
        <v>-627213833</v>
      </c>
    </row>
    <row r="1602" spans="1:9" x14ac:dyDescent="0.2">
      <c r="A1602" s="39" t="s">
        <v>1103</v>
      </c>
      <c r="B1602" s="39" t="s">
        <v>3334</v>
      </c>
      <c r="C1602" s="39" t="s">
        <v>3335</v>
      </c>
      <c r="D1602" s="226" t="str">
        <f t="shared" si="24"/>
        <v>63030000000</v>
      </c>
      <c r="E1602" s="39" t="s">
        <v>63</v>
      </c>
      <c r="F1602" s="47">
        <v>-19497674496</v>
      </c>
      <c r="G1602" s="47">
        <v>-481058.55</v>
      </c>
      <c r="H1602" s="47">
        <v>-3308816729</v>
      </c>
      <c r="I1602" s="47">
        <v>-22806491225</v>
      </c>
    </row>
    <row r="1603" spans="1:9" x14ac:dyDescent="0.2">
      <c r="A1603" s="39" t="s">
        <v>1103</v>
      </c>
      <c r="B1603" s="39" t="s">
        <v>3336</v>
      </c>
      <c r="C1603" s="39" t="s">
        <v>3337</v>
      </c>
      <c r="D1603" s="226" t="str">
        <f t="shared" ref="D1603:D1666" si="25">CONCATENATE(MID(C1603,1,2),"0",MID(C1603,4,5),"0",MID(C1603,9,2))</f>
        <v>63030818000</v>
      </c>
      <c r="E1603" s="39" t="s">
        <v>63</v>
      </c>
      <c r="F1603" s="47">
        <v>-19497674496</v>
      </c>
      <c r="G1603" s="47">
        <v>-481058.55</v>
      </c>
      <c r="H1603" s="47">
        <v>-3308816729</v>
      </c>
      <c r="I1603" s="47">
        <v>-22806491225</v>
      </c>
    </row>
    <row r="1604" spans="1:9" x14ac:dyDescent="0.2">
      <c r="A1604" s="39" t="s">
        <v>1103</v>
      </c>
      <c r="B1604" s="39" t="s">
        <v>3338</v>
      </c>
      <c r="C1604" s="39" t="s">
        <v>3339</v>
      </c>
      <c r="D1604" s="226" t="str">
        <f t="shared" si="25"/>
        <v>63030818002</v>
      </c>
      <c r="E1604" s="39" t="s">
        <v>933</v>
      </c>
      <c r="F1604" s="47">
        <v>-19497674496</v>
      </c>
      <c r="G1604" s="47">
        <v>-481058.55</v>
      </c>
      <c r="H1604" s="47">
        <v>-3308816729</v>
      </c>
      <c r="I1604" s="47">
        <v>-22806491225</v>
      </c>
    </row>
    <row r="1605" spans="1:9" x14ac:dyDescent="0.2">
      <c r="A1605" s="39" t="s">
        <v>1150</v>
      </c>
      <c r="B1605" s="39" t="s">
        <v>3340</v>
      </c>
      <c r="C1605" s="39" t="s">
        <v>3341</v>
      </c>
      <c r="D1605" s="226" t="str">
        <f t="shared" si="25"/>
        <v>63030818002</v>
      </c>
      <c r="E1605" s="39" t="s">
        <v>934</v>
      </c>
      <c r="F1605" s="47">
        <v>0</v>
      </c>
      <c r="G1605" s="47">
        <v>-420.15</v>
      </c>
      <c r="H1605" s="47">
        <v>-2876903</v>
      </c>
      <c r="I1605" s="47">
        <v>-2876903</v>
      </c>
    </row>
    <row r="1606" spans="1:9" x14ac:dyDescent="0.2">
      <c r="A1606" s="39" t="s">
        <v>1150</v>
      </c>
      <c r="B1606" s="39" t="s">
        <v>3342</v>
      </c>
      <c r="C1606" s="39" t="s">
        <v>3343</v>
      </c>
      <c r="D1606" s="226" t="str">
        <f t="shared" si="25"/>
        <v>63030818002</v>
      </c>
      <c r="E1606" s="39" t="s">
        <v>934</v>
      </c>
      <c r="F1606" s="47">
        <v>0</v>
      </c>
      <c r="G1606" s="47">
        <v>-51571.22</v>
      </c>
      <c r="H1606" s="47">
        <v>-354886979</v>
      </c>
      <c r="I1606" s="47">
        <v>-354886979</v>
      </c>
    </row>
    <row r="1607" spans="1:9" x14ac:dyDescent="0.2">
      <c r="A1607" s="39" t="s">
        <v>1103</v>
      </c>
      <c r="B1607" s="39" t="s">
        <v>3344</v>
      </c>
      <c r="C1607" s="39" t="s">
        <v>3345</v>
      </c>
      <c r="D1607" s="226" t="str">
        <f t="shared" si="25"/>
        <v>63030818002</v>
      </c>
      <c r="E1607" s="39" t="s">
        <v>934</v>
      </c>
      <c r="F1607" s="47">
        <v>-3254089703</v>
      </c>
      <c r="G1607" s="47">
        <v>0</v>
      </c>
      <c r="H1607" s="47">
        <v>0</v>
      </c>
      <c r="I1607" s="47">
        <v>-3254089703</v>
      </c>
    </row>
    <row r="1608" spans="1:9" x14ac:dyDescent="0.2">
      <c r="A1608" s="39" t="s">
        <v>1150</v>
      </c>
      <c r="B1608" s="39" t="s">
        <v>3346</v>
      </c>
      <c r="C1608" s="39" t="s">
        <v>3347</v>
      </c>
      <c r="D1608" s="226" t="str">
        <f t="shared" si="25"/>
        <v>63030818002</v>
      </c>
      <c r="E1608" s="39" t="s">
        <v>935</v>
      </c>
      <c r="F1608" s="47">
        <v>0</v>
      </c>
      <c r="G1608" s="47">
        <v>-429067.18</v>
      </c>
      <c r="H1608" s="47">
        <v>-2951052847</v>
      </c>
      <c r="I1608" s="47">
        <v>-2951052847</v>
      </c>
    </row>
    <row r="1609" spans="1:9" x14ac:dyDescent="0.2">
      <c r="A1609" s="39" t="s">
        <v>1103</v>
      </c>
      <c r="B1609" s="39" t="s">
        <v>3348</v>
      </c>
      <c r="C1609" s="39" t="s">
        <v>3349</v>
      </c>
      <c r="D1609" s="226" t="str">
        <f t="shared" si="25"/>
        <v>63030818002</v>
      </c>
      <c r="E1609" s="39" t="s">
        <v>935</v>
      </c>
      <c r="F1609" s="47">
        <v>-16243492883</v>
      </c>
      <c r="G1609" s="47">
        <v>0</v>
      </c>
      <c r="H1609" s="47">
        <v>0</v>
      </c>
      <c r="I1609" s="47">
        <v>-16243492883</v>
      </c>
    </row>
    <row r="1610" spans="1:9" x14ac:dyDescent="0.2">
      <c r="A1610" s="39" t="s">
        <v>1103</v>
      </c>
      <c r="B1610" s="39" t="s">
        <v>5842</v>
      </c>
      <c r="C1610" s="39" t="s">
        <v>5843</v>
      </c>
      <c r="D1610" s="226" t="str">
        <f t="shared" si="25"/>
        <v>63030818002</v>
      </c>
      <c r="E1610" s="39" t="s">
        <v>6144</v>
      </c>
      <c r="F1610" s="47">
        <v>-91910</v>
      </c>
      <c r="G1610" s="47">
        <v>0</v>
      </c>
      <c r="H1610" s="47">
        <v>0</v>
      </c>
      <c r="I1610" s="47">
        <v>-91910</v>
      </c>
    </row>
    <row r="1611" spans="1:9" x14ac:dyDescent="0.2">
      <c r="A1611" s="39" t="s">
        <v>1103</v>
      </c>
      <c r="B1611" s="39" t="s">
        <v>3350</v>
      </c>
      <c r="C1611" s="39" t="s">
        <v>3351</v>
      </c>
      <c r="D1611" s="226" t="str">
        <f t="shared" si="25"/>
        <v>63040000000</v>
      </c>
      <c r="E1611" s="39" t="s">
        <v>863</v>
      </c>
      <c r="F1611" s="47">
        <v>-8460390351081</v>
      </c>
      <c r="G1611" s="47">
        <v>0</v>
      </c>
      <c r="H1611" s="47">
        <v>0</v>
      </c>
      <c r="I1611" s="47">
        <v>-8460390351081</v>
      </c>
    </row>
    <row r="1612" spans="1:9" x14ac:dyDescent="0.2">
      <c r="A1612" s="39" t="s">
        <v>1103</v>
      </c>
      <c r="B1612" s="39" t="s">
        <v>3352</v>
      </c>
      <c r="C1612" s="39" t="s">
        <v>3353</v>
      </c>
      <c r="D1612" s="226" t="str">
        <f t="shared" si="25"/>
        <v>63040820000</v>
      </c>
      <c r="E1612" s="39" t="s">
        <v>936</v>
      </c>
      <c r="F1612" s="47">
        <v>-8381592986921</v>
      </c>
      <c r="G1612" s="47">
        <v>0</v>
      </c>
      <c r="H1612" s="47">
        <v>0</v>
      </c>
      <c r="I1612" s="47">
        <v>-8381592986921</v>
      </c>
    </row>
    <row r="1613" spans="1:9" x14ac:dyDescent="0.2">
      <c r="A1613" s="39" t="s">
        <v>1103</v>
      </c>
      <c r="B1613" s="39" t="s">
        <v>3354</v>
      </c>
      <c r="C1613" s="39" t="s">
        <v>3355</v>
      </c>
      <c r="D1613" s="226" t="str">
        <f t="shared" si="25"/>
        <v>63040820004</v>
      </c>
      <c r="E1613" s="39" t="s">
        <v>937</v>
      </c>
      <c r="F1613" s="47">
        <v>-8377636341648</v>
      </c>
      <c r="G1613" s="47">
        <v>0</v>
      </c>
      <c r="H1613" s="47">
        <v>0</v>
      </c>
      <c r="I1613" s="47">
        <v>-8377636341648</v>
      </c>
    </row>
    <row r="1614" spans="1:9" x14ac:dyDescent="0.2">
      <c r="A1614" s="39" t="s">
        <v>1103</v>
      </c>
      <c r="B1614" s="39" t="s">
        <v>3356</v>
      </c>
      <c r="C1614" s="39" t="s">
        <v>3357</v>
      </c>
      <c r="D1614" s="226" t="str">
        <f t="shared" si="25"/>
        <v>63040820004</v>
      </c>
      <c r="E1614" s="39" t="s">
        <v>937</v>
      </c>
      <c r="F1614" s="47">
        <v>-8377636341648</v>
      </c>
      <c r="G1614" s="47">
        <v>0</v>
      </c>
      <c r="H1614" s="47">
        <v>0</v>
      </c>
      <c r="I1614" s="47">
        <v>-8377636341648</v>
      </c>
    </row>
    <row r="1615" spans="1:9" x14ac:dyDescent="0.2">
      <c r="A1615" s="39" t="s">
        <v>1103</v>
      </c>
      <c r="B1615" s="39" t="s">
        <v>3358</v>
      </c>
      <c r="C1615" s="39" t="s">
        <v>3359</v>
      </c>
      <c r="D1615" s="226" t="str">
        <f t="shared" si="25"/>
        <v>63040820005</v>
      </c>
      <c r="E1615" s="39" t="s">
        <v>938</v>
      </c>
      <c r="F1615" s="47">
        <v>-1132044</v>
      </c>
      <c r="G1615" s="47">
        <v>0</v>
      </c>
      <c r="H1615" s="47">
        <v>0</v>
      </c>
      <c r="I1615" s="47">
        <v>-1132044</v>
      </c>
    </row>
    <row r="1616" spans="1:9" x14ac:dyDescent="0.2">
      <c r="A1616" s="39" t="s">
        <v>1103</v>
      </c>
      <c r="B1616" s="39" t="s">
        <v>3360</v>
      </c>
      <c r="C1616" s="39" t="s">
        <v>3361</v>
      </c>
      <c r="D1616" s="226" t="str">
        <f t="shared" si="25"/>
        <v>63040820005</v>
      </c>
      <c r="E1616" s="39" t="s">
        <v>938</v>
      </c>
      <c r="F1616" s="47">
        <v>-1132044</v>
      </c>
      <c r="G1616" s="47">
        <v>0</v>
      </c>
      <c r="H1616" s="47">
        <v>0</v>
      </c>
      <c r="I1616" s="47">
        <v>-1132044</v>
      </c>
    </row>
    <row r="1617" spans="1:9" x14ac:dyDescent="0.2">
      <c r="A1617" s="39" t="s">
        <v>1103</v>
      </c>
      <c r="B1617" s="39" t="s">
        <v>5844</v>
      </c>
      <c r="C1617" s="39" t="s">
        <v>5845</v>
      </c>
      <c r="D1617" s="226" t="str">
        <f t="shared" si="25"/>
        <v>63040820006</v>
      </c>
      <c r="E1617" s="39" t="s">
        <v>6145</v>
      </c>
      <c r="F1617" s="47">
        <v>-3955513229</v>
      </c>
      <c r="G1617" s="47">
        <v>0</v>
      </c>
      <c r="H1617" s="47">
        <v>0</v>
      </c>
      <c r="I1617" s="47">
        <v>-3955513229</v>
      </c>
    </row>
    <row r="1618" spans="1:9" x14ac:dyDescent="0.2">
      <c r="A1618" s="39" t="s">
        <v>1103</v>
      </c>
      <c r="B1618" s="39" t="s">
        <v>5846</v>
      </c>
      <c r="C1618" s="39" t="s">
        <v>5847</v>
      </c>
      <c r="D1618" s="226" t="str">
        <f t="shared" si="25"/>
        <v>63040820006</v>
      </c>
      <c r="E1618" s="39" t="s">
        <v>6145</v>
      </c>
      <c r="F1618" s="47">
        <v>-3955513229</v>
      </c>
      <c r="G1618" s="47">
        <v>0</v>
      </c>
      <c r="H1618" s="47">
        <v>0</v>
      </c>
      <c r="I1618" s="47">
        <v>-3955513229</v>
      </c>
    </row>
    <row r="1619" spans="1:9" x14ac:dyDescent="0.2">
      <c r="A1619" s="39" t="s">
        <v>1103</v>
      </c>
      <c r="B1619" s="39" t="s">
        <v>3362</v>
      </c>
      <c r="C1619" s="39" t="s">
        <v>3363</v>
      </c>
      <c r="D1619" s="226" t="str">
        <f t="shared" si="25"/>
        <v>63040822000</v>
      </c>
      <c r="E1619" s="39" t="s">
        <v>939</v>
      </c>
      <c r="F1619" s="47">
        <v>-78797364160</v>
      </c>
      <c r="G1619" s="47">
        <v>0</v>
      </c>
      <c r="H1619" s="47">
        <v>0</v>
      </c>
      <c r="I1619" s="47">
        <v>-78797364160</v>
      </c>
    </row>
    <row r="1620" spans="1:9" x14ac:dyDescent="0.2">
      <c r="A1620" s="39" t="s">
        <v>1103</v>
      </c>
      <c r="B1620" s="39" t="s">
        <v>3364</v>
      </c>
      <c r="C1620" s="39" t="s">
        <v>3365</v>
      </c>
      <c r="D1620" s="226" t="str">
        <f t="shared" si="25"/>
        <v>63040822002</v>
      </c>
      <c r="E1620" s="39" t="s">
        <v>940</v>
      </c>
      <c r="F1620" s="47">
        <v>-68775650964</v>
      </c>
      <c r="G1620" s="47">
        <v>0</v>
      </c>
      <c r="H1620" s="47">
        <v>0</v>
      </c>
      <c r="I1620" s="47">
        <v>-68775650964</v>
      </c>
    </row>
    <row r="1621" spans="1:9" x14ac:dyDescent="0.2">
      <c r="A1621" s="39" t="s">
        <v>1103</v>
      </c>
      <c r="B1621" s="39" t="s">
        <v>3366</v>
      </c>
      <c r="C1621" s="39" t="s">
        <v>3367</v>
      </c>
      <c r="D1621" s="226" t="str">
        <f t="shared" si="25"/>
        <v>63040822002</v>
      </c>
      <c r="E1621" s="39" t="s">
        <v>940</v>
      </c>
      <c r="F1621" s="47">
        <v>-68775650964</v>
      </c>
      <c r="G1621" s="47">
        <v>0</v>
      </c>
      <c r="H1621" s="47">
        <v>0</v>
      </c>
      <c r="I1621" s="47">
        <v>-68775650964</v>
      </c>
    </row>
    <row r="1622" spans="1:9" x14ac:dyDescent="0.2">
      <c r="A1622" s="39" t="s">
        <v>1103</v>
      </c>
      <c r="B1622" s="39" t="s">
        <v>3368</v>
      </c>
      <c r="C1622" s="39" t="s">
        <v>3369</v>
      </c>
      <c r="D1622" s="226" t="str">
        <f t="shared" si="25"/>
        <v>63040822004</v>
      </c>
      <c r="E1622" s="39" t="s">
        <v>760</v>
      </c>
      <c r="F1622" s="47">
        <v>-10021713196</v>
      </c>
      <c r="G1622" s="47">
        <v>0</v>
      </c>
      <c r="H1622" s="47">
        <v>0</v>
      </c>
      <c r="I1622" s="47">
        <v>-10021713196</v>
      </c>
    </row>
    <row r="1623" spans="1:9" x14ac:dyDescent="0.2">
      <c r="A1623" s="39" t="s">
        <v>1103</v>
      </c>
      <c r="B1623" s="39" t="s">
        <v>3370</v>
      </c>
      <c r="C1623" s="39" t="s">
        <v>3371</v>
      </c>
      <c r="D1623" s="226" t="str">
        <f t="shared" si="25"/>
        <v>63040822004</v>
      </c>
      <c r="E1623" s="39" t="s">
        <v>760</v>
      </c>
      <c r="F1623" s="47">
        <v>-10021713196</v>
      </c>
      <c r="G1623" s="47">
        <v>0</v>
      </c>
      <c r="H1623" s="47">
        <v>0</v>
      </c>
      <c r="I1623" s="47">
        <v>-10021713196</v>
      </c>
    </row>
    <row r="1624" spans="1:9" x14ac:dyDescent="0.2">
      <c r="A1624" s="39" t="s">
        <v>1103</v>
      </c>
      <c r="B1624" s="39" t="s">
        <v>3372</v>
      </c>
      <c r="C1624" s="39" t="s">
        <v>3373</v>
      </c>
      <c r="D1624" s="226" t="str">
        <f t="shared" si="25"/>
        <v>64000000000</v>
      </c>
      <c r="E1624" s="39" t="s">
        <v>31</v>
      </c>
      <c r="F1624" s="47">
        <v>-216296044</v>
      </c>
      <c r="G1624" s="47">
        <v>0</v>
      </c>
      <c r="H1624" s="47">
        <v>0</v>
      </c>
      <c r="I1624" s="47">
        <v>-216296044</v>
      </c>
    </row>
    <row r="1625" spans="1:9" x14ac:dyDescent="0.2">
      <c r="A1625" s="39" t="s">
        <v>1103</v>
      </c>
      <c r="B1625" s="39" t="s">
        <v>3374</v>
      </c>
      <c r="C1625" s="39" t="s">
        <v>3375</v>
      </c>
      <c r="D1625" s="226" t="str">
        <f t="shared" si="25"/>
        <v>64010000000</v>
      </c>
      <c r="E1625" s="39" t="s">
        <v>31</v>
      </c>
      <c r="F1625" s="47">
        <v>-216296044</v>
      </c>
      <c r="G1625" s="47">
        <v>0</v>
      </c>
      <c r="H1625" s="47">
        <v>0</v>
      </c>
      <c r="I1625" s="47">
        <v>-216296044</v>
      </c>
    </row>
    <row r="1626" spans="1:9" x14ac:dyDescent="0.2">
      <c r="A1626" s="39" t="s">
        <v>1103</v>
      </c>
      <c r="B1626" s="39" t="s">
        <v>3376</v>
      </c>
      <c r="C1626" s="39" t="s">
        <v>3377</v>
      </c>
      <c r="D1626" s="226" t="str">
        <f t="shared" si="25"/>
        <v>64010830000</v>
      </c>
      <c r="E1626" s="39" t="s">
        <v>941</v>
      </c>
      <c r="F1626" s="47">
        <v>-169770901</v>
      </c>
      <c r="G1626" s="47">
        <v>0</v>
      </c>
      <c r="H1626" s="47">
        <v>0</v>
      </c>
      <c r="I1626" s="47">
        <v>-169770901</v>
      </c>
    </row>
    <row r="1627" spans="1:9" x14ac:dyDescent="0.2">
      <c r="A1627" s="39" t="s">
        <v>1103</v>
      </c>
      <c r="B1627" s="39" t="s">
        <v>3378</v>
      </c>
      <c r="C1627" s="39" t="s">
        <v>3379</v>
      </c>
      <c r="D1627" s="226" t="str">
        <f t="shared" si="25"/>
        <v>64010830001</v>
      </c>
      <c r="E1627" s="39" t="s">
        <v>941</v>
      </c>
      <c r="F1627" s="47">
        <v>-169770901</v>
      </c>
      <c r="G1627" s="47">
        <v>0</v>
      </c>
      <c r="H1627" s="47">
        <v>0</v>
      </c>
      <c r="I1627" s="47">
        <v>-169770901</v>
      </c>
    </row>
    <row r="1628" spans="1:9" x14ac:dyDescent="0.2">
      <c r="A1628" s="39" t="s">
        <v>1103</v>
      </c>
      <c r="B1628" s="39" t="s">
        <v>4950</v>
      </c>
      <c r="C1628" s="39" t="s">
        <v>4951</v>
      </c>
      <c r="D1628" s="226" t="str">
        <f t="shared" si="25"/>
        <v>64010830001</v>
      </c>
      <c r="E1628" s="39" t="s">
        <v>4952</v>
      </c>
      <c r="F1628" s="47">
        <v>-118970901</v>
      </c>
      <c r="G1628" s="47">
        <v>0</v>
      </c>
      <c r="H1628" s="47">
        <v>0</v>
      </c>
      <c r="I1628" s="47">
        <v>-118970901</v>
      </c>
    </row>
    <row r="1629" spans="1:9" x14ac:dyDescent="0.2">
      <c r="A1629" s="39" t="s">
        <v>1103</v>
      </c>
      <c r="B1629" s="39" t="s">
        <v>3380</v>
      </c>
      <c r="C1629" s="39" t="s">
        <v>3381</v>
      </c>
      <c r="D1629" s="226" t="str">
        <f t="shared" si="25"/>
        <v>64010830001</v>
      </c>
      <c r="E1629" s="39" t="s">
        <v>942</v>
      </c>
      <c r="F1629" s="47">
        <v>-50800000</v>
      </c>
      <c r="G1629" s="47">
        <v>0</v>
      </c>
      <c r="H1629" s="47">
        <v>0</v>
      </c>
      <c r="I1629" s="47">
        <v>-50800000</v>
      </c>
    </row>
    <row r="1630" spans="1:9" x14ac:dyDescent="0.2">
      <c r="A1630" s="39" t="s">
        <v>1103</v>
      </c>
      <c r="B1630" s="39" t="s">
        <v>5848</v>
      </c>
      <c r="C1630" s="39" t="s">
        <v>5849</v>
      </c>
      <c r="D1630" s="226" t="str">
        <f t="shared" si="25"/>
        <v>64010832000</v>
      </c>
      <c r="E1630" s="39" t="s">
        <v>42</v>
      </c>
      <c r="F1630" s="47">
        <v>-46525143</v>
      </c>
      <c r="G1630" s="47">
        <v>0</v>
      </c>
      <c r="H1630" s="47">
        <v>0</v>
      </c>
      <c r="I1630" s="47">
        <v>-46525143</v>
      </c>
    </row>
    <row r="1631" spans="1:9" x14ac:dyDescent="0.2">
      <c r="A1631" s="39" t="s">
        <v>1103</v>
      </c>
      <c r="B1631" s="39" t="s">
        <v>5850</v>
      </c>
      <c r="C1631" s="39" t="s">
        <v>5851</v>
      </c>
      <c r="D1631" s="226" t="str">
        <f t="shared" si="25"/>
        <v>64010832001</v>
      </c>
      <c r="E1631" s="39" t="s">
        <v>42</v>
      </c>
      <c r="F1631" s="47">
        <v>-46525143</v>
      </c>
      <c r="G1631" s="47">
        <v>0</v>
      </c>
      <c r="H1631" s="47">
        <v>0</v>
      </c>
      <c r="I1631" s="47">
        <v>-46525143</v>
      </c>
    </row>
    <row r="1632" spans="1:9" x14ac:dyDescent="0.2">
      <c r="A1632" s="39" t="s">
        <v>1103</v>
      </c>
      <c r="B1632" s="39" t="s">
        <v>5852</v>
      </c>
      <c r="C1632" s="39" t="s">
        <v>5853</v>
      </c>
      <c r="D1632" s="226" t="str">
        <f t="shared" si="25"/>
        <v>64010832001</v>
      </c>
      <c r="E1632" s="39" t="s">
        <v>6146</v>
      </c>
      <c r="F1632" s="47">
        <v>-46525143</v>
      </c>
      <c r="G1632" s="47">
        <v>0</v>
      </c>
      <c r="H1632" s="47">
        <v>0</v>
      </c>
      <c r="I1632" s="47">
        <v>-46525143</v>
      </c>
    </row>
    <row r="1633" spans="1:9" x14ac:dyDescent="0.2">
      <c r="A1633" s="39" t="s">
        <v>1103</v>
      </c>
      <c r="B1633" s="39" t="s">
        <v>3382</v>
      </c>
      <c r="C1633" s="39" t="s">
        <v>3383</v>
      </c>
      <c r="D1633" s="226" t="str">
        <f t="shared" si="25"/>
        <v>65000000000</v>
      </c>
      <c r="E1633" s="39" t="s">
        <v>943</v>
      </c>
      <c r="F1633" s="47">
        <v>-5640000</v>
      </c>
      <c r="G1633" s="47">
        <v>0</v>
      </c>
      <c r="H1633" s="47">
        <v>0</v>
      </c>
      <c r="I1633" s="47">
        <v>-5640000</v>
      </c>
    </row>
    <row r="1634" spans="1:9" x14ac:dyDescent="0.2">
      <c r="A1634" s="39" t="s">
        <v>1103</v>
      </c>
      <c r="B1634" s="39" t="s">
        <v>3384</v>
      </c>
      <c r="C1634" s="39" t="s">
        <v>3385</v>
      </c>
      <c r="D1634" s="226" t="str">
        <f t="shared" si="25"/>
        <v>65010000000</v>
      </c>
      <c r="E1634" s="39" t="s">
        <v>944</v>
      </c>
      <c r="F1634" s="47">
        <v>-5640000</v>
      </c>
      <c r="G1634" s="47">
        <v>0</v>
      </c>
      <c r="H1634" s="47">
        <v>0</v>
      </c>
      <c r="I1634" s="47">
        <v>-5640000</v>
      </c>
    </row>
    <row r="1635" spans="1:9" x14ac:dyDescent="0.2">
      <c r="A1635" s="39" t="s">
        <v>1103</v>
      </c>
      <c r="B1635" s="39" t="s">
        <v>3386</v>
      </c>
      <c r="C1635" s="39" t="s">
        <v>3387</v>
      </c>
      <c r="D1635" s="226" t="str">
        <f t="shared" si="25"/>
        <v>65010834000</v>
      </c>
      <c r="E1635" s="39" t="s">
        <v>944</v>
      </c>
      <c r="F1635" s="47">
        <v>-5640000</v>
      </c>
      <c r="G1635" s="47">
        <v>0</v>
      </c>
      <c r="H1635" s="47">
        <v>0</v>
      </c>
      <c r="I1635" s="47">
        <v>-5640000</v>
      </c>
    </row>
    <row r="1636" spans="1:9" x14ac:dyDescent="0.2">
      <c r="A1636" s="39" t="s">
        <v>1103</v>
      </c>
      <c r="B1636" s="39" t="s">
        <v>4523</v>
      </c>
      <c r="C1636" s="39" t="s">
        <v>4524</v>
      </c>
      <c r="D1636" s="226" t="str">
        <f t="shared" si="25"/>
        <v>65010834006</v>
      </c>
      <c r="E1636" s="39" t="s">
        <v>4525</v>
      </c>
      <c r="F1636" s="47">
        <v>-5640000</v>
      </c>
      <c r="G1636" s="47">
        <v>0</v>
      </c>
      <c r="H1636" s="47">
        <v>0</v>
      </c>
      <c r="I1636" s="47">
        <v>-5640000</v>
      </c>
    </row>
    <row r="1637" spans="1:9" x14ac:dyDescent="0.2">
      <c r="A1637" s="39" t="s">
        <v>1103</v>
      </c>
      <c r="B1637" s="39" t="s">
        <v>4526</v>
      </c>
      <c r="C1637" s="39" t="s">
        <v>4527</v>
      </c>
      <c r="D1637" s="226" t="str">
        <f t="shared" si="25"/>
        <v>65010834006</v>
      </c>
      <c r="E1637" s="39" t="s">
        <v>4525</v>
      </c>
      <c r="F1637" s="47">
        <v>-5640000</v>
      </c>
      <c r="G1637" s="47">
        <v>0</v>
      </c>
      <c r="H1637" s="47">
        <v>0</v>
      </c>
      <c r="I1637" s="47">
        <v>-5640000</v>
      </c>
    </row>
    <row r="1638" spans="1:9" x14ac:dyDescent="0.2">
      <c r="A1638" s="226" t="s">
        <v>1103</v>
      </c>
      <c r="B1638" s="226" t="s">
        <v>3388</v>
      </c>
      <c r="C1638" s="226" t="s">
        <v>3389</v>
      </c>
      <c r="D1638" s="226" t="str">
        <f t="shared" si="25"/>
        <v>70000000000</v>
      </c>
      <c r="E1638" s="226" t="s">
        <v>945</v>
      </c>
      <c r="F1638" s="227">
        <v>13109019329430</v>
      </c>
      <c r="G1638" s="227">
        <v>11627802.52</v>
      </c>
      <c r="H1638" s="227">
        <v>81338856946</v>
      </c>
      <c r="I1638" s="227">
        <v>13190358186376</v>
      </c>
    </row>
    <row r="1639" spans="1:9" x14ac:dyDescent="0.2">
      <c r="A1639" s="39" t="s">
        <v>1103</v>
      </c>
      <c r="B1639" s="39" t="s">
        <v>3390</v>
      </c>
      <c r="C1639" s="39" t="s">
        <v>3391</v>
      </c>
      <c r="D1639" s="226" t="str">
        <f t="shared" si="25"/>
        <v>71000000000</v>
      </c>
      <c r="E1639" s="39" t="s">
        <v>946</v>
      </c>
      <c r="F1639" s="47">
        <v>3845284807964</v>
      </c>
      <c r="G1639" s="47">
        <v>8835954.3699999992</v>
      </c>
      <c r="H1639" s="47">
        <v>62141117098</v>
      </c>
      <c r="I1639" s="47">
        <v>3907425925062</v>
      </c>
    </row>
    <row r="1640" spans="1:9" x14ac:dyDescent="0.2">
      <c r="A1640" s="39" t="s">
        <v>1103</v>
      </c>
      <c r="B1640" s="39" t="s">
        <v>3392</v>
      </c>
      <c r="C1640" s="39" t="s">
        <v>3393</v>
      </c>
      <c r="D1640" s="226" t="str">
        <f t="shared" si="25"/>
        <v>71010000000</v>
      </c>
      <c r="E1640" s="39" t="s">
        <v>947</v>
      </c>
      <c r="F1640" s="47">
        <v>7255261835</v>
      </c>
      <c r="G1640" s="47">
        <v>814271.17</v>
      </c>
      <c r="H1640" s="47">
        <v>5597687377</v>
      </c>
      <c r="I1640" s="47">
        <v>12852949212</v>
      </c>
    </row>
    <row r="1641" spans="1:9" x14ac:dyDescent="0.2">
      <c r="A1641" s="39" t="s">
        <v>1103</v>
      </c>
      <c r="B1641" s="39" t="s">
        <v>3394</v>
      </c>
      <c r="C1641" s="39" t="s">
        <v>3395</v>
      </c>
      <c r="D1641" s="226" t="str">
        <f t="shared" si="25"/>
        <v>71010701000</v>
      </c>
      <c r="E1641" s="39" t="s">
        <v>948</v>
      </c>
      <c r="F1641" s="47">
        <v>5813193410</v>
      </c>
      <c r="G1641" s="47">
        <v>702649.27</v>
      </c>
      <c r="H1641" s="47">
        <v>4833451459</v>
      </c>
      <c r="I1641" s="47">
        <v>10646644869</v>
      </c>
    </row>
    <row r="1642" spans="1:9" x14ac:dyDescent="0.2">
      <c r="A1642" s="39" t="s">
        <v>1103</v>
      </c>
      <c r="B1642" s="39" t="s">
        <v>3396</v>
      </c>
      <c r="C1642" s="39" t="s">
        <v>3397</v>
      </c>
      <c r="D1642" s="226" t="str">
        <f t="shared" si="25"/>
        <v>71010701002</v>
      </c>
      <c r="E1642" s="39" t="s">
        <v>840</v>
      </c>
      <c r="F1642" s="47">
        <v>5813193410</v>
      </c>
      <c r="G1642" s="47">
        <v>702649.27</v>
      </c>
      <c r="H1642" s="47">
        <v>4833451459</v>
      </c>
      <c r="I1642" s="47">
        <v>10646644869</v>
      </c>
    </row>
    <row r="1643" spans="1:9" x14ac:dyDescent="0.2">
      <c r="A1643" s="39" t="s">
        <v>1150</v>
      </c>
      <c r="B1643" s="39" t="s">
        <v>3398</v>
      </c>
      <c r="C1643" s="39" t="s">
        <v>3399</v>
      </c>
      <c r="D1643" s="226" t="str">
        <f t="shared" si="25"/>
        <v>71010701002</v>
      </c>
      <c r="E1643" s="39" t="s">
        <v>949</v>
      </c>
      <c r="F1643" s="47">
        <v>0</v>
      </c>
      <c r="G1643" s="47">
        <v>688056.29</v>
      </c>
      <c r="H1643" s="47">
        <v>4733003411</v>
      </c>
      <c r="I1643" s="47">
        <v>4733003411</v>
      </c>
    </row>
    <row r="1644" spans="1:9" x14ac:dyDescent="0.2">
      <c r="A1644" s="39" t="s">
        <v>1103</v>
      </c>
      <c r="B1644" s="39" t="s">
        <v>3400</v>
      </c>
      <c r="C1644" s="39" t="s">
        <v>3401</v>
      </c>
      <c r="D1644" s="226" t="str">
        <f t="shared" si="25"/>
        <v>71010701002</v>
      </c>
      <c r="E1644" s="39" t="s">
        <v>949</v>
      </c>
      <c r="F1644" s="47">
        <v>4062863670</v>
      </c>
      <c r="G1644" s="47">
        <v>0</v>
      </c>
      <c r="H1644" s="47">
        <v>0</v>
      </c>
      <c r="I1644" s="47">
        <v>4062863670</v>
      </c>
    </row>
    <row r="1645" spans="1:9" x14ac:dyDescent="0.2">
      <c r="A1645" s="39" t="s">
        <v>1150</v>
      </c>
      <c r="B1645" s="39" t="s">
        <v>5854</v>
      </c>
      <c r="C1645" s="39" t="s">
        <v>5855</v>
      </c>
      <c r="D1645" s="226" t="str">
        <f t="shared" si="25"/>
        <v>71010701002</v>
      </c>
      <c r="E1645" s="39" t="s">
        <v>6147</v>
      </c>
      <c r="F1645" s="47">
        <v>0</v>
      </c>
      <c r="G1645" s="47">
        <v>14592.98</v>
      </c>
      <c r="H1645" s="47">
        <v>100448048</v>
      </c>
      <c r="I1645" s="47">
        <v>100448048</v>
      </c>
    </row>
    <row r="1646" spans="1:9" x14ac:dyDescent="0.2">
      <c r="A1646" s="39" t="s">
        <v>1103</v>
      </c>
      <c r="B1646" s="39" t="s">
        <v>5856</v>
      </c>
      <c r="C1646" s="39" t="s">
        <v>5857</v>
      </c>
      <c r="D1646" s="226" t="str">
        <f t="shared" si="25"/>
        <v>71010701002</v>
      </c>
      <c r="E1646" s="39" t="s">
        <v>6147</v>
      </c>
      <c r="F1646" s="47">
        <v>1750329740</v>
      </c>
      <c r="G1646" s="47">
        <v>0</v>
      </c>
      <c r="H1646" s="47">
        <v>0</v>
      </c>
      <c r="I1646" s="47">
        <v>1750329740</v>
      </c>
    </row>
    <row r="1647" spans="1:9" x14ac:dyDescent="0.2">
      <c r="A1647" s="39" t="s">
        <v>1103</v>
      </c>
      <c r="B1647" s="39" t="s">
        <v>3402</v>
      </c>
      <c r="C1647" s="39" t="s">
        <v>3403</v>
      </c>
      <c r="D1647" s="226" t="str">
        <f t="shared" si="25"/>
        <v>71010705000</v>
      </c>
      <c r="E1647" s="39" t="s">
        <v>950</v>
      </c>
      <c r="F1647" s="47">
        <v>1442068425</v>
      </c>
      <c r="G1647" s="47">
        <v>111621.9</v>
      </c>
      <c r="H1647" s="47">
        <v>764235918</v>
      </c>
      <c r="I1647" s="47">
        <v>2206304343</v>
      </c>
    </row>
    <row r="1648" spans="1:9" x14ac:dyDescent="0.2">
      <c r="A1648" s="39" t="s">
        <v>1103</v>
      </c>
      <c r="B1648" s="39" t="s">
        <v>3404</v>
      </c>
      <c r="C1648" s="39" t="s">
        <v>3405</v>
      </c>
      <c r="D1648" s="226" t="str">
        <f t="shared" si="25"/>
        <v>71010705002</v>
      </c>
      <c r="E1648" s="39" t="s">
        <v>951</v>
      </c>
      <c r="F1648" s="47">
        <v>1442068425</v>
      </c>
      <c r="G1648" s="47">
        <v>111621.9</v>
      </c>
      <c r="H1648" s="47">
        <v>764235918</v>
      </c>
      <c r="I1648" s="47">
        <v>2206304343</v>
      </c>
    </row>
    <row r="1649" spans="1:9" x14ac:dyDescent="0.2">
      <c r="A1649" s="39" t="s">
        <v>1150</v>
      </c>
      <c r="B1649" s="39" t="s">
        <v>3406</v>
      </c>
      <c r="C1649" s="39" t="s">
        <v>3407</v>
      </c>
      <c r="D1649" s="226" t="str">
        <f t="shared" si="25"/>
        <v>71010705002</v>
      </c>
      <c r="E1649" s="39" t="s">
        <v>952</v>
      </c>
      <c r="F1649" s="47">
        <v>0</v>
      </c>
      <c r="G1649" s="47">
        <v>111621.9</v>
      </c>
      <c r="H1649" s="47">
        <v>764235918</v>
      </c>
      <c r="I1649" s="47">
        <v>764235918</v>
      </c>
    </row>
    <row r="1650" spans="1:9" x14ac:dyDescent="0.2">
      <c r="A1650" s="39" t="s">
        <v>1103</v>
      </c>
      <c r="B1650" s="39" t="s">
        <v>5858</v>
      </c>
      <c r="C1650" s="39" t="s">
        <v>5859</v>
      </c>
      <c r="D1650" s="226" t="str">
        <f t="shared" si="25"/>
        <v>71010705002</v>
      </c>
      <c r="E1650" s="39" t="s">
        <v>952</v>
      </c>
      <c r="F1650" s="47">
        <v>274389952</v>
      </c>
      <c r="G1650" s="47">
        <v>0</v>
      </c>
      <c r="H1650" s="47">
        <v>0</v>
      </c>
      <c r="I1650" s="47">
        <v>274389952</v>
      </c>
    </row>
    <row r="1651" spans="1:9" x14ac:dyDescent="0.2">
      <c r="A1651" s="39" t="s">
        <v>1103</v>
      </c>
      <c r="B1651" s="39" t="s">
        <v>3408</v>
      </c>
      <c r="C1651" s="39" t="s">
        <v>3409</v>
      </c>
      <c r="D1651" s="226" t="str">
        <f t="shared" si="25"/>
        <v>71010705002</v>
      </c>
      <c r="E1651" s="39" t="s">
        <v>953</v>
      </c>
      <c r="F1651" s="47">
        <v>1167678473</v>
      </c>
      <c r="G1651" s="47">
        <v>0</v>
      </c>
      <c r="H1651" s="47">
        <v>0</v>
      </c>
      <c r="I1651" s="47">
        <v>1167678473</v>
      </c>
    </row>
    <row r="1652" spans="1:9" x14ac:dyDescent="0.2">
      <c r="A1652" s="39" t="s">
        <v>1103</v>
      </c>
      <c r="B1652" s="39" t="s">
        <v>3410</v>
      </c>
      <c r="C1652" s="39" t="s">
        <v>3411</v>
      </c>
      <c r="D1652" s="226" t="str">
        <f t="shared" si="25"/>
        <v>71020000000</v>
      </c>
      <c r="E1652" s="39" t="s">
        <v>954</v>
      </c>
      <c r="F1652" s="47">
        <v>52642630756</v>
      </c>
      <c r="G1652" s="47">
        <v>4655249.7699999996</v>
      </c>
      <c r="H1652" s="47">
        <v>32010928767</v>
      </c>
      <c r="I1652" s="47">
        <v>84653559523</v>
      </c>
    </row>
    <row r="1653" spans="1:9" x14ac:dyDescent="0.2">
      <c r="A1653" s="39" t="s">
        <v>1103</v>
      </c>
      <c r="B1653" s="39" t="s">
        <v>3412</v>
      </c>
      <c r="C1653" s="39" t="s">
        <v>3413</v>
      </c>
      <c r="D1653" s="226" t="str">
        <f t="shared" si="25"/>
        <v>71020709000</v>
      </c>
      <c r="E1653" s="39" t="s">
        <v>955</v>
      </c>
      <c r="F1653" s="47">
        <v>194874405</v>
      </c>
      <c r="G1653" s="47">
        <v>1625.86</v>
      </c>
      <c r="H1653" s="47">
        <v>11108834</v>
      </c>
      <c r="I1653" s="47">
        <v>205983239</v>
      </c>
    </row>
    <row r="1654" spans="1:9" x14ac:dyDescent="0.2">
      <c r="A1654" s="39" t="s">
        <v>1103</v>
      </c>
      <c r="B1654" s="39" t="s">
        <v>3414</v>
      </c>
      <c r="C1654" s="39" t="s">
        <v>3415</v>
      </c>
      <c r="D1654" s="226" t="str">
        <f t="shared" si="25"/>
        <v>71020709002</v>
      </c>
      <c r="E1654" s="39" t="s">
        <v>225</v>
      </c>
      <c r="F1654" s="47">
        <v>194874405</v>
      </c>
      <c r="G1654" s="47">
        <v>1625.86</v>
      </c>
      <c r="H1654" s="47">
        <v>11108834</v>
      </c>
      <c r="I1654" s="47">
        <v>205983239</v>
      </c>
    </row>
    <row r="1655" spans="1:9" x14ac:dyDescent="0.2">
      <c r="A1655" s="39" t="s">
        <v>1150</v>
      </c>
      <c r="B1655" s="39" t="s">
        <v>3416</v>
      </c>
      <c r="C1655" s="39" t="s">
        <v>3417</v>
      </c>
      <c r="D1655" s="226" t="str">
        <f t="shared" si="25"/>
        <v>71020709002</v>
      </c>
      <c r="E1655" s="39" t="s">
        <v>956</v>
      </c>
      <c r="F1655" s="47">
        <v>0</v>
      </c>
      <c r="G1655" s="47">
        <v>1625.86</v>
      </c>
      <c r="H1655" s="47">
        <v>11108834</v>
      </c>
      <c r="I1655" s="47">
        <v>11108834</v>
      </c>
    </row>
    <row r="1656" spans="1:9" x14ac:dyDescent="0.2">
      <c r="A1656" s="39" t="s">
        <v>1103</v>
      </c>
      <c r="B1656" s="39" t="s">
        <v>3418</v>
      </c>
      <c r="C1656" s="39" t="s">
        <v>3419</v>
      </c>
      <c r="D1656" s="226" t="str">
        <f t="shared" si="25"/>
        <v>71020709002</v>
      </c>
      <c r="E1656" s="39" t="s">
        <v>956</v>
      </c>
      <c r="F1656" s="47">
        <v>194874405</v>
      </c>
      <c r="G1656" s="47">
        <v>0</v>
      </c>
      <c r="H1656" s="47">
        <v>0</v>
      </c>
      <c r="I1656" s="47">
        <v>194874405</v>
      </c>
    </row>
    <row r="1657" spans="1:9" x14ac:dyDescent="0.2">
      <c r="A1657" s="39" t="s">
        <v>1103</v>
      </c>
      <c r="B1657" s="39" t="s">
        <v>3420</v>
      </c>
      <c r="C1657" s="39" t="s">
        <v>3421</v>
      </c>
      <c r="D1657" s="226" t="str">
        <f t="shared" si="25"/>
        <v>71020711000</v>
      </c>
      <c r="E1657" s="39" t="s">
        <v>957</v>
      </c>
      <c r="F1657" s="47">
        <v>2822655170</v>
      </c>
      <c r="G1657" s="47">
        <v>34034.17</v>
      </c>
      <c r="H1657" s="47">
        <v>234053538</v>
      </c>
      <c r="I1657" s="47">
        <v>3056708708</v>
      </c>
    </row>
    <row r="1658" spans="1:9" x14ac:dyDescent="0.2">
      <c r="A1658" s="39" t="s">
        <v>1103</v>
      </c>
      <c r="B1658" s="39" t="s">
        <v>3422</v>
      </c>
      <c r="C1658" s="39" t="s">
        <v>3423</v>
      </c>
      <c r="D1658" s="226" t="str">
        <f t="shared" si="25"/>
        <v>71020711002</v>
      </c>
      <c r="E1658" s="39" t="s">
        <v>225</v>
      </c>
      <c r="F1658" s="47">
        <v>2822655170</v>
      </c>
      <c r="G1658" s="47">
        <v>34034.17</v>
      </c>
      <c r="H1658" s="47">
        <v>234053538</v>
      </c>
      <c r="I1658" s="47">
        <v>3056708708</v>
      </c>
    </row>
    <row r="1659" spans="1:9" x14ac:dyDescent="0.2">
      <c r="A1659" s="39" t="s">
        <v>1150</v>
      </c>
      <c r="B1659" s="39" t="s">
        <v>3424</v>
      </c>
      <c r="C1659" s="39" t="s">
        <v>3425</v>
      </c>
      <c r="D1659" s="226" t="str">
        <f t="shared" si="25"/>
        <v>71020711002</v>
      </c>
      <c r="E1659" s="39" t="s">
        <v>958</v>
      </c>
      <c r="F1659" s="47">
        <v>0</v>
      </c>
      <c r="G1659" s="47">
        <v>34034.17</v>
      </c>
      <c r="H1659" s="47">
        <v>234053538</v>
      </c>
      <c r="I1659" s="47">
        <v>234053538</v>
      </c>
    </row>
    <row r="1660" spans="1:9" x14ac:dyDescent="0.2">
      <c r="A1660" s="39" t="s">
        <v>1103</v>
      </c>
      <c r="B1660" s="39" t="s">
        <v>3426</v>
      </c>
      <c r="C1660" s="39" t="s">
        <v>3427</v>
      </c>
      <c r="D1660" s="226" t="str">
        <f t="shared" si="25"/>
        <v>71020711002</v>
      </c>
      <c r="E1660" s="39" t="s">
        <v>958</v>
      </c>
      <c r="F1660" s="47">
        <v>2822655170</v>
      </c>
      <c r="G1660" s="47">
        <v>0</v>
      </c>
      <c r="H1660" s="47">
        <v>0</v>
      </c>
      <c r="I1660" s="47">
        <v>2822655170</v>
      </c>
    </row>
    <row r="1661" spans="1:9" x14ac:dyDescent="0.2">
      <c r="A1661" s="39" t="s">
        <v>1103</v>
      </c>
      <c r="B1661" s="39" t="s">
        <v>3428</v>
      </c>
      <c r="C1661" s="39" t="s">
        <v>3429</v>
      </c>
      <c r="D1661" s="226" t="str">
        <f t="shared" si="25"/>
        <v>71020715000</v>
      </c>
      <c r="E1661" s="39" t="s">
        <v>959</v>
      </c>
      <c r="F1661" s="47">
        <v>41738166751</v>
      </c>
      <c r="G1661" s="47">
        <v>4199280.0999999996</v>
      </c>
      <c r="H1661" s="47">
        <v>28872639707</v>
      </c>
      <c r="I1661" s="47">
        <v>70610806458</v>
      </c>
    </row>
    <row r="1662" spans="1:9" x14ac:dyDescent="0.2">
      <c r="A1662" s="39" t="s">
        <v>1103</v>
      </c>
      <c r="B1662" s="39" t="s">
        <v>3430</v>
      </c>
      <c r="C1662" s="39" t="s">
        <v>3431</v>
      </c>
      <c r="D1662" s="226" t="str">
        <f t="shared" si="25"/>
        <v>71020715002</v>
      </c>
      <c r="E1662" s="39" t="s">
        <v>960</v>
      </c>
      <c r="F1662" s="47">
        <v>41738166751</v>
      </c>
      <c r="G1662" s="47">
        <v>4199280.0999999996</v>
      </c>
      <c r="H1662" s="47">
        <v>28872639707</v>
      </c>
      <c r="I1662" s="47">
        <v>70610806458</v>
      </c>
    </row>
    <row r="1663" spans="1:9" x14ac:dyDescent="0.2">
      <c r="A1663" s="39" t="s">
        <v>1150</v>
      </c>
      <c r="B1663" s="39" t="s">
        <v>3432</v>
      </c>
      <c r="C1663" s="39" t="s">
        <v>3433</v>
      </c>
      <c r="D1663" s="226" t="str">
        <f t="shared" si="25"/>
        <v>71020715002</v>
      </c>
      <c r="E1663" s="39" t="s">
        <v>961</v>
      </c>
      <c r="F1663" s="47">
        <v>0</v>
      </c>
      <c r="G1663" s="47">
        <v>4199280.0999999996</v>
      </c>
      <c r="H1663" s="47">
        <v>28872639707</v>
      </c>
      <c r="I1663" s="47">
        <v>28872639707</v>
      </c>
    </row>
    <row r="1664" spans="1:9" x14ac:dyDescent="0.2">
      <c r="A1664" s="39" t="s">
        <v>1103</v>
      </c>
      <c r="B1664" s="39" t="s">
        <v>3434</v>
      </c>
      <c r="C1664" s="39" t="s">
        <v>3435</v>
      </c>
      <c r="D1664" s="226" t="str">
        <f t="shared" si="25"/>
        <v>71020715002</v>
      </c>
      <c r="E1664" s="39" t="s">
        <v>961</v>
      </c>
      <c r="F1664" s="47">
        <v>41738166751</v>
      </c>
      <c r="G1664" s="47">
        <v>0</v>
      </c>
      <c r="H1664" s="47">
        <v>0</v>
      </c>
      <c r="I1664" s="47">
        <v>41738166751</v>
      </c>
    </row>
    <row r="1665" spans="1:9" x14ac:dyDescent="0.2">
      <c r="A1665" s="39" t="s">
        <v>1103</v>
      </c>
      <c r="B1665" s="39" t="s">
        <v>3436</v>
      </c>
      <c r="C1665" s="39" t="s">
        <v>3437</v>
      </c>
      <c r="D1665" s="226" t="str">
        <f t="shared" si="25"/>
        <v>71020727000</v>
      </c>
      <c r="E1665" s="39" t="s">
        <v>962</v>
      </c>
      <c r="F1665" s="47">
        <v>0</v>
      </c>
      <c r="G1665" s="47">
        <v>322.02</v>
      </c>
      <c r="H1665" s="47">
        <v>2221676</v>
      </c>
      <c r="I1665" s="47">
        <v>2221676</v>
      </c>
    </row>
    <row r="1666" spans="1:9" x14ac:dyDescent="0.2">
      <c r="A1666" s="39" t="s">
        <v>1103</v>
      </c>
      <c r="B1666" s="39" t="s">
        <v>3438</v>
      </c>
      <c r="C1666" s="39" t="s">
        <v>3439</v>
      </c>
      <c r="D1666" s="226" t="str">
        <f t="shared" si="25"/>
        <v>71020727006</v>
      </c>
      <c r="E1666" s="39" t="s">
        <v>963</v>
      </c>
      <c r="F1666" s="47">
        <v>0</v>
      </c>
      <c r="G1666" s="47">
        <v>322.02</v>
      </c>
      <c r="H1666" s="47">
        <v>2221676</v>
      </c>
      <c r="I1666" s="47">
        <v>2221676</v>
      </c>
    </row>
    <row r="1667" spans="1:9" x14ac:dyDescent="0.2">
      <c r="A1667" s="39" t="s">
        <v>1150</v>
      </c>
      <c r="B1667" s="39" t="s">
        <v>3440</v>
      </c>
      <c r="C1667" s="39" t="s">
        <v>3441</v>
      </c>
      <c r="D1667" s="226" t="str">
        <f t="shared" ref="D1667:D1730" si="26">CONCATENATE(MID(C1667,1,2),"0",MID(C1667,4,5),"0",MID(C1667,9,2))</f>
        <v>71020727006</v>
      </c>
      <c r="E1667" s="39" t="s">
        <v>963</v>
      </c>
      <c r="F1667" s="47">
        <v>0</v>
      </c>
      <c r="G1667" s="47">
        <v>322.02</v>
      </c>
      <c r="H1667" s="47">
        <v>2221676</v>
      </c>
      <c r="I1667" s="47">
        <v>2221676</v>
      </c>
    </row>
    <row r="1668" spans="1:9" x14ac:dyDescent="0.2">
      <c r="A1668" s="39" t="s">
        <v>1103</v>
      </c>
      <c r="B1668" s="39" t="s">
        <v>3442</v>
      </c>
      <c r="C1668" s="39" t="s">
        <v>3443</v>
      </c>
      <c r="D1668" s="226" t="str">
        <f t="shared" si="26"/>
        <v>71020729000</v>
      </c>
      <c r="E1668" s="39" t="s">
        <v>964</v>
      </c>
      <c r="F1668" s="47">
        <v>3490129090</v>
      </c>
      <c r="G1668" s="47">
        <v>419987.62</v>
      </c>
      <c r="H1668" s="47">
        <v>2890905012</v>
      </c>
      <c r="I1668" s="47">
        <v>6381034102</v>
      </c>
    </row>
    <row r="1669" spans="1:9" x14ac:dyDescent="0.2">
      <c r="A1669" s="39" t="s">
        <v>1103</v>
      </c>
      <c r="B1669" s="39" t="s">
        <v>3444</v>
      </c>
      <c r="C1669" s="39" t="s">
        <v>3445</v>
      </c>
      <c r="D1669" s="226" t="str">
        <f t="shared" si="26"/>
        <v>71020729001</v>
      </c>
      <c r="E1669" s="39" t="s">
        <v>964</v>
      </c>
      <c r="F1669" s="47">
        <v>3490129090</v>
      </c>
      <c r="G1669" s="47">
        <v>419987.62</v>
      </c>
      <c r="H1669" s="47">
        <v>2890905012</v>
      </c>
      <c r="I1669" s="47">
        <v>6381034102</v>
      </c>
    </row>
    <row r="1670" spans="1:9" x14ac:dyDescent="0.2">
      <c r="A1670" s="39" t="s">
        <v>1150</v>
      </c>
      <c r="B1670" s="39" t="s">
        <v>3446</v>
      </c>
      <c r="C1670" s="39" t="s">
        <v>3447</v>
      </c>
      <c r="D1670" s="226" t="str">
        <f t="shared" si="26"/>
        <v>71020729001</v>
      </c>
      <c r="E1670" s="39" t="s">
        <v>964</v>
      </c>
      <c r="F1670" s="47">
        <v>0</v>
      </c>
      <c r="G1670" s="47">
        <v>419987.62</v>
      </c>
      <c r="H1670" s="47">
        <v>2890905012</v>
      </c>
      <c r="I1670" s="47">
        <v>2890905012</v>
      </c>
    </row>
    <row r="1671" spans="1:9" x14ac:dyDescent="0.2">
      <c r="A1671" s="39" t="s">
        <v>1103</v>
      </c>
      <c r="B1671" s="39" t="s">
        <v>3448</v>
      </c>
      <c r="C1671" s="39" t="s">
        <v>3449</v>
      </c>
      <c r="D1671" s="226" t="str">
        <f t="shared" si="26"/>
        <v>71020729001</v>
      </c>
      <c r="E1671" s="39" t="s">
        <v>964</v>
      </c>
      <c r="F1671" s="47">
        <v>3490129090</v>
      </c>
      <c r="G1671" s="47">
        <v>0</v>
      </c>
      <c r="H1671" s="47">
        <v>0</v>
      </c>
      <c r="I1671" s="47">
        <v>3490129090</v>
      </c>
    </row>
    <row r="1672" spans="1:9" x14ac:dyDescent="0.2">
      <c r="A1672" s="39" t="s">
        <v>1103</v>
      </c>
      <c r="B1672" s="39" t="s">
        <v>3450</v>
      </c>
      <c r="C1672" s="39" t="s">
        <v>3451</v>
      </c>
      <c r="D1672" s="226" t="str">
        <f t="shared" si="26"/>
        <v>71020797000</v>
      </c>
      <c r="E1672" s="39" t="s">
        <v>965</v>
      </c>
      <c r="F1672" s="47">
        <v>4396805340</v>
      </c>
      <c r="G1672" s="47">
        <v>0</v>
      </c>
      <c r="H1672" s="47">
        <v>0</v>
      </c>
      <c r="I1672" s="47">
        <v>4396805340</v>
      </c>
    </row>
    <row r="1673" spans="1:9" x14ac:dyDescent="0.2">
      <c r="A1673" s="39" t="s">
        <v>1103</v>
      </c>
      <c r="B1673" s="39" t="s">
        <v>3452</v>
      </c>
      <c r="C1673" s="39" t="s">
        <v>3453</v>
      </c>
      <c r="D1673" s="226" t="str">
        <f t="shared" si="26"/>
        <v>71020797001</v>
      </c>
      <c r="E1673" s="39" t="s">
        <v>965</v>
      </c>
      <c r="F1673" s="47">
        <v>4396805340</v>
      </c>
      <c r="G1673" s="47">
        <v>0</v>
      </c>
      <c r="H1673" s="47">
        <v>0</v>
      </c>
      <c r="I1673" s="47">
        <v>4396805340</v>
      </c>
    </row>
    <row r="1674" spans="1:9" x14ac:dyDescent="0.2">
      <c r="A1674" s="39" t="s">
        <v>1103</v>
      </c>
      <c r="B1674" s="39" t="s">
        <v>3454</v>
      </c>
      <c r="C1674" s="39" t="s">
        <v>3455</v>
      </c>
      <c r="D1674" s="226" t="str">
        <f t="shared" si="26"/>
        <v>71020797001</v>
      </c>
      <c r="E1674" s="39" t="s">
        <v>6148</v>
      </c>
      <c r="F1674" s="47">
        <v>4396805340</v>
      </c>
      <c r="G1674" s="47">
        <v>0</v>
      </c>
      <c r="H1674" s="47">
        <v>0</v>
      </c>
      <c r="I1674" s="47">
        <v>4396805340</v>
      </c>
    </row>
    <row r="1675" spans="1:9" x14ac:dyDescent="0.2">
      <c r="A1675" s="39" t="s">
        <v>1103</v>
      </c>
      <c r="B1675" s="39" t="s">
        <v>3456</v>
      </c>
      <c r="C1675" s="39" t="s">
        <v>3457</v>
      </c>
      <c r="D1675" s="226" t="str">
        <f t="shared" si="26"/>
        <v>71040000000</v>
      </c>
      <c r="E1675" s="39" t="s">
        <v>966</v>
      </c>
      <c r="F1675" s="47">
        <v>3691000083657</v>
      </c>
      <c r="G1675" s="47">
        <v>0.01</v>
      </c>
      <c r="H1675" s="47">
        <v>1383725322</v>
      </c>
      <c r="I1675" s="47">
        <v>3692383808979</v>
      </c>
    </row>
    <row r="1676" spans="1:9" x14ac:dyDescent="0.2">
      <c r="A1676" s="39" t="s">
        <v>1103</v>
      </c>
      <c r="B1676" s="39" t="s">
        <v>3458</v>
      </c>
      <c r="C1676" s="39" t="s">
        <v>3459</v>
      </c>
      <c r="D1676" s="226" t="str">
        <f t="shared" si="26"/>
        <v>71040739000</v>
      </c>
      <c r="E1676" s="39" t="s">
        <v>967</v>
      </c>
      <c r="F1676" s="47">
        <v>3320904668283</v>
      </c>
      <c r="G1676" s="47">
        <v>0.01</v>
      </c>
      <c r="H1676" s="47">
        <v>1383725322</v>
      </c>
      <c r="I1676" s="47">
        <v>3322288393605</v>
      </c>
    </row>
    <row r="1677" spans="1:9" x14ac:dyDescent="0.2">
      <c r="A1677" s="39" t="s">
        <v>1103</v>
      </c>
      <c r="B1677" s="39" t="s">
        <v>3460</v>
      </c>
      <c r="C1677" s="39" t="s">
        <v>3461</v>
      </c>
      <c r="D1677" s="226" t="str">
        <f t="shared" si="26"/>
        <v>71040739002</v>
      </c>
      <c r="E1677" s="39" t="s">
        <v>865</v>
      </c>
      <c r="F1677" s="47">
        <v>2443137304170</v>
      </c>
      <c r="G1677" s="47">
        <v>0.01</v>
      </c>
      <c r="H1677" s="47">
        <v>128</v>
      </c>
      <c r="I1677" s="47">
        <v>2443137304298</v>
      </c>
    </row>
    <row r="1678" spans="1:9" x14ac:dyDescent="0.2">
      <c r="A1678" s="39" t="s">
        <v>1150</v>
      </c>
      <c r="B1678" s="39" t="s">
        <v>5860</v>
      </c>
      <c r="C1678" s="39" t="s">
        <v>5861</v>
      </c>
      <c r="D1678" s="226" t="str">
        <f t="shared" si="26"/>
        <v>71040739002</v>
      </c>
      <c r="E1678" s="39" t="s">
        <v>865</v>
      </c>
      <c r="F1678" s="47">
        <v>0</v>
      </c>
      <c r="G1678" s="47">
        <v>0.01</v>
      </c>
      <c r="H1678" s="47">
        <v>128</v>
      </c>
      <c r="I1678" s="47">
        <v>128</v>
      </c>
    </row>
    <row r="1679" spans="1:9" x14ac:dyDescent="0.2">
      <c r="A1679" s="39" t="s">
        <v>1103</v>
      </c>
      <c r="B1679" s="39" t="s">
        <v>3462</v>
      </c>
      <c r="C1679" s="39" t="s">
        <v>3463</v>
      </c>
      <c r="D1679" s="226" t="str">
        <f t="shared" si="26"/>
        <v>71040739002</v>
      </c>
      <c r="E1679" s="39" t="s">
        <v>865</v>
      </c>
      <c r="F1679" s="47">
        <v>2443137304170</v>
      </c>
      <c r="G1679" s="47">
        <v>0</v>
      </c>
      <c r="H1679" s="47">
        <v>0</v>
      </c>
      <c r="I1679" s="47">
        <v>2443137304170</v>
      </c>
    </row>
    <row r="1680" spans="1:9" x14ac:dyDescent="0.2">
      <c r="A1680" s="39" t="s">
        <v>1103</v>
      </c>
      <c r="B1680" s="39" t="s">
        <v>3464</v>
      </c>
      <c r="C1680" s="39" t="s">
        <v>3465</v>
      </c>
      <c r="D1680" s="226" t="str">
        <f t="shared" si="26"/>
        <v>71040739003</v>
      </c>
      <c r="E1680" s="39" t="s">
        <v>866</v>
      </c>
      <c r="F1680" s="47">
        <v>6954345461</v>
      </c>
      <c r="G1680" s="47">
        <v>0</v>
      </c>
      <c r="H1680" s="47">
        <v>0</v>
      </c>
      <c r="I1680" s="47">
        <v>6954345461</v>
      </c>
    </row>
    <row r="1681" spans="1:9" x14ac:dyDescent="0.2">
      <c r="A1681" s="39" t="s">
        <v>1103</v>
      </c>
      <c r="B1681" s="39" t="s">
        <v>3466</v>
      </c>
      <c r="C1681" s="39" t="s">
        <v>3467</v>
      </c>
      <c r="D1681" s="226" t="str">
        <f t="shared" si="26"/>
        <v>71040739003</v>
      </c>
      <c r="E1681" s="39" t="s">
        <v>866</v>
      </c>
      <c r="F1681" s="47">
        <v>6954345461</v>
      </c>
      <c r="G1681" s="47">
        <v>0</v>
      </c>
      <c r="H1681" s="47">
        <v>0</v>
      </c>
      <c r="I1681" s="47">
        <v>6954345461</v>
      </c>
    </row>
    <row r="1682" spans="1:9" x14ac:dyDescent="0.2">
      <c r="A1682" s="39" t="s">
        <v>1103</v>
      </c>
      <c r="B1682" s="39" t="s">
        <v>3468</v>
      </c>
      <c r="C1682" s="39" t="s">
        <v>3469</v>
      </c>
      <c r="D1682" s="226" t="str">
        <f t="shared" si="26"/>
        <v>71040739004</v>
      </c>
      <c r="E1682" s="39" t="s">
        <v>968</v>
      </c>
      <c r="F1682" s="47">
        <v>107318875</v>
      </c>
      <c r="G1682" s="47">
        <v>0</v>
      </c>
      <c r="H1682" s="47">
        <v>0</v>
      </c>
      <c r="I1682" s="47">
        <v>107318875</v>
      </c>
    </row>
    <row r="1683" spans="1:9" x14ac:dyDescent="0.2">
      <c r="A1683" s="39" t="s">
        <v>1103</v>
      </c>
      <c r="B1683" s="39" t="s">
        <v>3470</v>
      </c>
      <c r="C1683" s="39" t="s">
        <v>3471</v>
      </c>
      <c r="D1683" s="226" t="str">
        <f t="shared" si="26"/>
        <v>71040739004</v>
      </c>
      <c r="E1683" s="39" t="s">
        <v>969</v>
      </c>
      <c r="F1683" s="47">
        <v>107318875</v>
      </c>
      <c r="G1683" s="47">
        <v>0</v>
      </c>
      <c r="H1683" s="47">
        <v>0</v>
      </c>
      <c r="I1683" s="47">
        <v>107318875</v>
      </c>
    </row>
    <row r="1684" spans="1:9" x14ac:dyDescent="0.2">
      <c r="A1684" s="39" t="s">
        <v>1103</v>
      </c>
      <c r="B1684" s="39" t="s">
        <v>3472</v>
      </c>
      <c r="C1684" s="39" t="s">
        <v>3473</v>
      </c>
      <c r="D1684" s="226" t="str">
        <f t="shared" si="26"/>
        <v>71040739006</v>
      </c>
      <c r="E1684" s="39" t="s">
        <v>970</v>
      </c>
      <c r="F1684" s="47">
        <v>217242486499</v>
      </c>
      <c r="G1684" s="47">
        <v>0</v>
      </c>
      <c r="H1684" s="47">
        <v>899064949</v>
      </c>
      <c r="I1684" s="47">
        <v>218141551448</v>
      </c>
    </row>
    <row r="1685" spans="1:9" x14ac:dyDescent="0.2">
      <c r="A1685" s="39" t="s">
        <v>1150</v>
      </c>
      <c r="B1685" s="39" t="s">
        <v>5862</v>
      </c>
      <c r="C1685" s="39" t="s">
        <v>5863</v>
      </c>
      <c r="D1685" s="226" t="str">
        <f t="shared" si="26"/>
        <v>71040739006</v>
      </c>
      <c r="E1685" s="39" t="s">
        <v>971</v>
      </c>
      <c r="F1685" s="47">
        <v>0</v>
      </c>
      <c r="G1685" s="47">
        <v>0</v>
      </c>
      <c r="H1685" s="47">
        <v>899064949</v>
      </c>
      <c r="I1685" s="47">
        <v>899064949</v>
      </c>
    </row>
    <row r="1686" spans="1:9" x14ac:dyDescent="0.2">
      <c r="A1686" s="39" t="s">
        <v>1103</v>
      </c>
      <c r="B1686" s="39" t="s">
        <v>3474</v>
      </c>
      <c r="C1686" s="39" t="s">
        <v>3475</v>
      </c>
      <c r="D1686" s="226" t="str">
        <f t="shared" si="26"/>
        <v>71040739006</v>
      </c>
      <c r="E1686" s="39" t="s">
        <v>971</v>
      </c>
      <c r="F1686" s="47">
        <v>217242486499</v>
      </c>
      <c r="G1686" s="47">
        <v>0</v>
      </c>
      <c r="H1686" s="47">
        <v>0</v>
      </c>
      <c r="I1686" s="47">
        <v>217242486499</v>
      </c>
    </row>
    <row r="1687" spans="1:9" x14ac:dyDescent="0.2">
      <c r="A1687" s="39" t="s">
        <v>1103</v>
      </c>
      <c r="B1687" s="39" t="s">
        <v>3476</v>
      </c>
      <c r="C1687" s="39" t="s">
        <v>3477</v>
      </c>
      <c r="D1687" s="226" t="str">
        <f t="shared" si="26"/>
        <v>71040739008</v>
      </c>
      <c r="E1687" s="39" t="s">
        <v>972</v>
      </c>
      <c r="F1687" s="47">
        <v>653463213278</v>
      </c>
      <c r="G1687" s="47">
        <v>0</v>
      </c>
      <c r="H1687" s="47">
        <v>484660245</v>
      </c>
      <c r="I1687" s="47">
        <v>653947873523</v>
      </c>
    </row>
    <row r="1688" spans="1:9" x14ac:dyDescent="0.2">
      <c r="A1688" s="39" t="s">
        <v>1150</v>
      </c>
      <c r="B1688" s="39" t="s">
        <v>5864</v>
      </c>
      <c r="C1688" s="39" t="s">
        <v>5865</v>
      </c>
      <c r="D1688" s="226" t="str">
        <f t="shared" si="26"/>
        <v>71040739008</v>
      </c>
      <c r="E1688" s="39" t="s">
        <v>973</v>
      </c>
      <c r="F1688" s="47">
        <v>0</v>
      </c>
      <c r="G1688" s="47">
        <v>0</v>
      </c>
      <c r="H1688" s="47">
        <v>484660245</v>
      </c>
      <c r="I1688" s="47">
        <v>484660245</v>
      </c>
    </row>
    <row r="1689" spans="1:9" x14ac:dyDescent="0.2">
      <c r="A1689" s="39" t="s">
        <v>1103</v>
      </c>
      <c r="B1689" s="39" t="s">
        <v>3478</v>
      </c>
      <c r="C1689" s="39" t="s">
        <v>3479</v>
      </c>
      <c r="D1689" s="226" t="str">
        <f t="shared" si="26"/>
        <v>71040739008</v>
      </c>
      <c r="E1689" s="39" t="s">
        <v>973</v>
      </c>
      <c r="F1689" s="47">
        <v>653463213278</v>
      </c>
      <c r="G1689" s="47">
        <v>0</v>
      </c>
      <c r="H1689" s="47">
        <v>0</v>
      </c>
      <c r="I1689" s="47">
        <v>653463213278</v>
      </c>
    </row>
    <row r="1690" spans="1:9" x14ac:dyDescent="0.2">
      <c r="A1690" s="39" t="s">
        <v>1103</v>
      </c>
      <c r="B1690" s="39" t="s">
        <v>3480</v>
      </c>
      <c r="C1690" s="39" t="s">
        <v>3481</v>
      </c>
      <c r="D1690" s="226" t="str">
        <f t="shared" si="26"/>
        <v>71040741000</v>
      </c>
      <c r="E1690" s="39" t="s">
        <v>974</v>
      </c>
      <c r="F1690" s="47">
        <v>370095415374</v>
      </c>
      <c r="G1690" s="47">
        <v>0</v>
      </c>
      <c r="H1690" s="47">
        <v>0</v>
      </c>
      <c r="I1690" s="47">
        <v>370095415374</v>
      </c>
    </row>
    <row r="1691" spans="1:9" x14ac:dyDescent="0.2">
      <c r="A1691" s="39" t="s">
        <v>1103</v>
      </c>
      <c r="B1691" s="39" t="s">
        <v>5866</v>
      </c>
      <c r="C1691" s="39" t="s">
        <v>5867</v>
      </c>
      <c r="D1691" s="226" t="str">
        <f t="shared" si="26"/>
        <v>71040741002</v>
      </c>
      <c r="E1691" s="39" t="s">
        <v>6131</v>
      </c>
      <c r="F1691" s="47">
        <v>73627366079</v>
      </c>
      <c r="G1691" s="47">
        <v>0</v>
      </c>
      <c r="H1691" s="47">
        <v>0</v>
      </c>
      <c r="I1691" s="47">
        <v>73627366079</v>
      </c>
    </row>
    <row r="1692" spans="1:9" x14ac:dyDescent="0.2">
      <c r="A1692" s="39" t="s">
        <v>1103</v>
      </c>
      <c r="B1692" s="39" t="s">
        <v>5868</v>
      </c>
      <c r="C1692" s="39" t="s">
        <v>5869</v>
      </c>
      <c r="D1692" s="226" t="str">
        <f t="shared" si="26"/>
        <v>71040741002</v>
      </c>
      <c r="E1692" s="39" t="s">
        <v>6132</v>
      </c>
      <c r="F1692" s="47">
        <v>73627366079</v>
      </c>
      <c r="G1692" s="47">
        <v>0</v>
      </c>
      <c r="H1692" s="47">
        <v>0</v>
      </c>
      <c r="I1692" s="47">
        <v>73627366079</v>
      </c>
    </row>
    <row r="1693" spans="1:9" x14ac:dyDescent="0.2">
      <c r="A1693" s="39" t="s">
        <v>1103</v>
      </c>
      <c r="B1693" s="39" t="s">
        <v>3482</v>
      </c>
      <c r="C1693" s="39" t="s">
        <v>3483</v>
      </c>
      <c r="D1693" s="226" t="str">
        <f t="shared" si="26"/>
        <v>71040741004</v>
      </c>
      <c r="E1693" s="39" t="s">
        <v>874</v>
      </c>
      <c r="F1693" s="47">
        <v>296468049295</v>
      </c>
      <c r="G1693" s="47">
        <v>0</v>
      </c>
      <c r="H1693" s="47">
        <v>0</v>
      </c>
      <c r="I1693" s="47">
        <v>296468049295</v>
      </c>
    </row>
    <row r="1694" spans="1:9" x14ac:dyDescent="0.2">
      <c r="A1694" s="39" t="s">
        <v>1103</v>
      </c>
      <c r="B1694" s="39" t="s">
        <v>3484</v>
      </c>
      <c r="C1694" s="39" t="s">
        <v>3485</v>
      </c>
      <c r="D1694" s="226" t="str">
        <f t="shared" si="26"/>
        <v>71040741004</v>
      </c>
      <c r="E1694" s="39" t="s">
        <v>875</v>
      </c>
      <c r="F1694" s="47">
        <v>296468049295</v>
      </c>
      <c r="G1694" s="47">
        <v>0</v>
      </c>
      <c r="H1694" s="47">
        <v>0</v>
      </c>
      <c r="I1694" s="47">
        <v>296468049295</v>
      </c>
    </row>
    <row r="1695" spans="1:9" x14ac:dyDescent="0.2">
      <c r="A1695" s="39" t="s">
        <v>1103</v>
      </c>
      <c r="B1695" s="39" t="s">
        <v>3486</v>
      </c>
      <c r="C1695" s="39" t="s">
        <v>3487</v>
      </c>
      <c r="D1695" s="226" t="str">
        <f t="shared" si="26"/>
        <v>71050000000</v>
      </c>
      <c r="E1695" s="39" t="s">
        <v>975</v>
      </c>
      <c r="F1695" s="47">
        <v>94386831716</v>
      </c>
      <c r="G1695" s="47">
        <v>3366433.42</v>
      </c>
      <c r="H1695" s="47">
        <v>23148775632</v>
      </c>
      <c r="I1695" s="47">
        <v>117535607348</v>
      </c>
    </row>
    <row r="1696" spans="1:9" x14ac:dyDescent="0.2">
      <c r="A1696" s="39" t="s">
        <v>1103</v>
      </c>
      <c r="B1696" s="39" t="s">
        <v>3488</v>
      </c>
      <c r="C1696" s="39" t="s">
        <v>3489</v>
      </c>
      <c r="D1696" s="226" t="str">
        <f t="shared" si="26"/>
        <v>71050743000</v>
      </c>
      <c r="E1696" s="39" t="s">
        <v>976</v>
      </c>
      <c r="F1696" s="47">
        <v>88910552288</v>
      </c>
      <c r="G1696" s="47">
        <v>3355200.78</v>
      </c>
      <c r="H1696" s="47">
        <v>23072156757</v>
      </c>
      <c r="I1696" s="47">
        <v>111982709045</v>
      </c>
    </row>
    <row r="1697" spans="1:9" x14ac:dyDescent="0.2">
      <c r="A1697" s="39" t="s">
        <v>1103</v>
      </c>
      <c r="B1697" s="39" t="s">
        <v>3490</v>
      </c>
      <c r="C1697" s="39" t="s">
        <v>3491</v>
      </c>
      <c r="D1697" s="226" t="str">
        <f t="shared" si="26"/>
        <v>71050743002</v>
      </c>
      <c r="E1697" s="39" t="s">
        <v>225</v>
      </c>
      <c r="F1697" s="47">
        <v>79008078902</v>
      </c>
      <c r="G1697" s="47">
        <v>2982995.67</v>
      </c>
      <c r="H1697" s="47">
        <v>20514934444</v>
      </c>
      <c r="I1697" s="47">
        <v>99523013346</v>
      </c>
    </row>
    <row r="1698" spans="1:9" x14ac:dyDescent="0.2">
      <c r="A1698" s="39" t="s">
        <v>1150</v>
      </c>
      <c r="B1698" s="39" t="s">
        <v>5870</v>
      </c>
      <c r="C1698" s="39" t="s">
        <v>5871</v>
      </c>
      <c r="D1698" s="226" t="str">
        <f t="shared" si="26"/>
        <v>71050743002</v>
      </c>
      <c r="E1698" s="39" t="s">
        <v>225</v>
      </c>
      <c r="F1698" s="47">
        <v>0</v>
      </c>
      <c r="G1698" s="47">
        <v>167473.57999999999</v>
      </c>
      <c r="H1698" s="47">
        <v>1151020794</v>
      </c>
      <c r="I1698" s="47">
        <v>1151020794</v>
      </c>
    </row>
    <row r="1699" spans="1:9" x14ac:dyDescent="0.2">
      <c r="A1699" s="39" t="s">
        <v>1103</v>
      </c>
      <c r="B1699" s="39" t="s">
        <v>5872</v>
      </c>
      <c r="C1699" s="39" t="s">
        <v>5873</v>
      </c>
      <c r="D1699" s="226" t="str">
        <f t="shared" si="26"/>
        <v>71050743002</v>
      </c>
      <c r="E1699" s="39" t="s">
        <v>225</v>
      </c>
      <c r="F1699" s="47">
        <v>145034685</v>
      </c>
      <c r="G1699" s="47">
        <v>0</v>
      </c>
      <c r="H1699" s="47">
        <v>0</v>
      </c>
      <c r="I1699" s="47">
        <v>145034685</v>
      </c>
    </row>
    <row r="1700" spans="1:9" x14ac:dyDescent="0.2">
      <c r="A1700" s="39" t="s">
        <v>1150</v>
      </c>
      <c r="B1700" s="39" t="s">
        <v>3492</v>
      </c>
      <c r="C1700" s="39" t="s">
        <v>3493</v>
      </c>
      <c r="D1700" s="226" t="str">
        <f t="shared" si="26"/>
        <v>71050743002</v>
      </c>
      <c r="E1700" s="39" t="s">
        <v>977</v>
      </c>
      <c r="F1700" s="47">
        <v>0</v>
      </c>
      <c r="G1700" s="47">
        <v>2982995.67</v>
      </c>
      <c r="H1700" s="47">
        <v>20514934444</v>
      </c>
      <c r="I1700" s="47">
        <v>20514934444</v>
      </c>
    </row>
    <row r="1701" spans="1:9" x14ac:dyDescent="0.2">
      <c r="A1701" s="39" t="s">
        <v>1103</v>
      </c>
      <c r="B1701" s="39" t="s">
        <v>3494</v>
      </c>
      <c r="C1701" s="39" t="s">
        <v>3495</v>
      </c>
      <c r="D1701" s="226" t="str">
        <f t="shared" si="26"/>
        <v>71050743002</v>
      </c>
      <c r="E1701" s="39" t="s">
        <v>977</v>
      </c>
      <c r="F1701" s="47">
        <v>73510633066</v>
      </c>
      <c r="G1701" s="47">
        <v>0</v>
      </c>
      <c r="H1701" s="47">
        <v>0</v>
      </c>
      <c r="I1701" s="47">
        <v>73510633066</v>
      </c>
    </row>
    <row r="1702" spans="1:9" x14ac:dyDescent="0.2">
      <c r="A1702" s="39" t="s">
        <v>1103</v>
      </c>
      <c r="B1702" s="39" t="s">
        <v>3496</v>
      </c>
      <c r="C1702" s="39" t="s">
        <v>3497</v>
      </c>
      <c r="D1702" s="226" t="str">
        <f t="shared" si="26"/>
        <v>71050743002</v>
      </c>
      <c r="E1702" s="39" t="s">
        <v>978</v>
      </c>
      <c r="F1702" s="47">
        <v>5497445836</v>
      </c>
      <c r="G1702" s="47">
        <v>0</v>
      </c>
      <c r="H1702" s="47">
        <v>0</v>
      </c>
      <c r="I1702" s="47">
        <v>5497445836</v>
      </c>
    </row>
    <row r="1703" spans="1:9" x14ac:dyDescent="0.2">
      <c r="A1703" s="39" t="s">
        <v>1103</v>
      </c>
      <c r="B1703" s="39" t="s">
        <v>3498</v>
      </c>
      <c r="C1703" s="39" t="s">
        <v>3499</v>
      </c>
      <c r="D1703" s="226" t="str">
        <f t="shared" si="26"/>
        <v>71050743004</v>
      </c>
      <c r="E1703" s="39" t="s">
        <v>879</v>
      </c>
      <c r="F1703" s="47">
        <v>80715</v>
      </c>
      <c r="G1703" s="47">
        <v>26.71</v>
      </c>
      <c r="H1703" s="47">
        <v>183919</v>
      </c>
      <c r="I1703" s="47">
        <v>264634</v>
      </c>
    </row>
    <row r="1704" spans="1:9" x14ac:dyDescent="0.2">
      <c r="A1704" s="39" t="s">
        <v>1150</v>
      </c>
      <c r="B1704" s="39" t="s">
        <v>3500</v>
      </c>
      <c r="C1704" s="39" t="s">
        <v>3501</v>
      </c>
      <c r="D1704" s="226" t="str">
        <f t="shared" si="26"/>
        <v>71050743004</v>
      </c>
      <c r="E1704" s="39" t="s">
        <v>879</v>
      </c>
      <c r="F1704" s="47">
        <v>0</v>
      </c>
      <c r="G1704" s="47">
        <v>26.71</v>
      </c>
      <c r="H1704" s="47">
        <v>183919</v>
      </c>
      <c r="I1704" s="47">
        <v>183919</v>
      </c>
    </row>
    <row r="1705" spans="1:9" x14ac:dyDescent="0.2">
      <c r="A1705" s="39" t="s">
        <v>1103</v>
      </c>
      <c r="B1705" s="39" t="s">
        <v>3502</v>
      </c>
      <c r="C1705" s="39" t="s">
        <v>3503</v>
      </c>
      <c r="D1705" s="226" t="str">
        <f t="shared" si="26"/>
        <v>71050743004</v>
      </c>
      <c r="E1705" s="39" t="s">
        <v>879</v>
      </c>
      <c r="F1705" s="47">
        <v>80715</v>
      </c>
      <c r="G1705" s="47">
        <v>0</v>
      </c>
      <c r="H1705" s="47">
        <v>0</v>
      </c>
      <c r="I1705" s="47">
        <v>80715</v>
      </c>
    </row>
    <row r="1706" spans="1:9" x14ac:dyDescent="0.2">
      <c r="A1706" s="39" t="s">
        <v>1103</v>
      </c>
      <c r="B1706" s="39" t="s">
        <v>3504</v>
      </c>
      <c r="C1706" s="39" t="s">
        <v>3505</v>
      </c>
      <c r="D1706" s="226" t="str">
        <f t="shared" si="26"/>
        <v>71050743005</v>
      </c>
      <c r="E1706" s="39" t="s">
        <v>880</v>
      </c>
      <c r="F1706" s="47">
        <v>289580305</v>
      </c>
      <c r="G1706" s="47">
        <v>0</v>
      </c>
      <c r="H1706" s="47">
        <v>0</v>
      </c>
      <c r="I1706" s="47">
        <v>289580305</v>
      </c>
    </row>
    <row r="1707" spans="1:9" x14ac:dyDescent="0.2">
      <c r="A1707" s="39" t="s">
        <v>1103</v>
      </c>
      <c r="B1707" s="39" t="s">
        <v>3506</v>
      </c>
      <c r="C1707" s="39" t="s">
        <v>3507</v>
      </c>
      <c r="D1707" s="226" t="str">
        <f t="shared" si="26"/>
        <v>71050743005</v>
      </c>
      <c r="E1707" s="39" t="s">
        <v>880</v>
      </c>
      <c r="F1707" s="47">
        <v>289580305</v>
      </c>
      <c r="G1707" s="47">
        <v>0</v>
      </c>
      <c r="H1707" s="47">
        <v>0</v>
      </c>
      <c r="I1707" s="47">
        <v>289580305</v>
      </c>
    </row>
    <row r="1708" spans="1:9" x14ac:dyDescent="0.2">
      <c r="A1708" s="39" t="s">
        <v>1103</v>
      </c>
      <c r="B1708" s="39" t="s">
        <v>3508</v>
      </c>
      <c r="C1708" s="39" t="s">
        <v>3509</v>
      </c>
      <c r="D1708" s="226" t="str">
        <f t="shared" si="26"/>
        <v>71050743006</v>
      </c>
      <c r="E1708" s="39" t="s">
        <v>881</v>
      </c>
      <c r="F1708" s="47">
        <v>6873830</v>
      </c>
      <c r="G1708" s="47">
        <v>0</v>
      </c>
      <c r="H1708" s="47">
        <v>0</v>
      </c>
      <c r="I1708" s="47">
        <v>6873830</v>
      </c>
    </row>
    <row r="1709" spans="1:9" x14ac:dyDescent="0.2">
      <c r="A1709" s="39" t="s">
        <v>1103</v>
      </c>
      <c r="B1709" s="39" t="s">
        <v>3510</v>
      </c>
      <c r="C1709" s="39" t="s">
        <v>3511</v>
      </c>
      <c r="D1709" s="226" t="str">
        <f t="shared" si="26"/>
        <v>71050743006</v>
      </c>
      <c r="E1709" s="39" t="s">
        <v>881</v>
      </c>
      <c r="F1709" s="47">
        <v>6873830</v>
      </c>
      <c r="G1709" s="47">
        <v>0</v>
      </c>
      <c r="H1709" s="47">
        <v>0</v>
      </c>
      <c r="I1709" s="47">
        <v>6873830</v>
      </c>
    </row>
    <row r="1710" spans="1:9" x14ac:dyDescent="0.2">
      <c r="A1710" s="39" t="s">
        <v>1103</v>
      </c>
      <c r="B1710" s="39" t="s">
        <v>3512</v>
      </c>
      <c r="C1710" s="39" t="s">
        <v>3513</v>
      </c>
      <c r="D1710" s="226" t="str">
        <f t="shared" si="26"/>
        <v>71050743007</v>
      </c>
      <c r="E1710" s="39" t="s">
        <v>979</v>
      </c>
      <c r="F1710" s="47">
        <v>9460903851</v>
      </c>
      <c r="G1710" s="47">
        <v>204704.82</v>
      </c>
      <c r="H1710" s="47">
        <v>1406017600</v>
      </c>
      <c r="I1710" s="47">
        <v>10866921451</v>
      </c>
    </row>
    <row r="1711" spans="1:9" x14ac:dyDescent="0.2">
      <c r="A1711" s="39" t="s">
        <v>1150</v>
      </c>
      <c r="B1711" s="39" t="s">
        <v>3514</v>
      </c>
      <c r="C1711" s="39" t="s">
        <v>3515</v>
      </c>
      <c r="D1711" s="226" t="str">
        <f t="shared" si="26"/>
        <v>71050743007</v>
      </c>
      <c r="E1711" s="39" t="s">
        <v>979</v>
      </c>
      <c r="F1711" s="47">
        <v>0</v>
      </c>
      <c r="G1711" s="47">
        <v>204704.82</v>
      </c>
      <c r="H1711" s="47">
        <v>1406017600</v>
      </c>
      <c r="I1711" s="47">
        <v>1406017600</v>
      </c>
    </row>
    <row r="1712" spans="1:9" x14ac:dyDescent="0.2">
      <c r="A1712" s="39" t="s">
        <v>1103</v>
      </c>
      <c r="B1712" s="39" t="s">
        <v>3516</v>
      </c>
      <c r="C1712" s="39" t="s">
        <v>3517</v>
      </c>
      <c r="D1712" s="226" t="str">
        <f t="shared" si="26"/>
        <v>71050743007</v>
      </c>
      <c r="E1712" s="39" t="s">
        <v>979</v>
      </c>
      <c r="F1712" s="47">
        <v>9460903851</v>
      </c>
      <c r="G1712" s="47">
        <v>0</v>
      </c>
      <c r="H1712" s="47">
        <v>0</v>
      </c>
      <c r="I1712" s="47">
        <v>9460903851</v>
      </c>
    </row>
    <row r="1713" spans="1:9" x14ac:dyDescent="0.2">
      <c r="A1713" s="39" t="s">
        <v>1103</v>
      </c>
      <c r="B1713" s="39" t="s">
        <v>3518</v>
      </c>
      <c r="C1713" s="39" t="s">
        <v>3519</v>
      </c>
      <c r="D1713" s="226" t="str">
        <f t="shared" si="26"/>
        <v>71050747000</v>
      </c>
      <c r="E1713" s="39" t="s">
        <v>6149</v>
      </c>
      <c r="F1713" s="47">
        <v>5476279428</v>
      </c>
      <c r="G1713" s="47">
        <v>11232.64</v>
      </c>
      <c r="H1713" s="47">
        <v>76618875</v>
      </c>
      <c r="I1713" s="47">
        <v>5552898303</v>
      </c>
    </row>
    <row r="1714" spans="1:9" x14ac:dyDescent="0.2">
      <c r="A1714" s="39" t="s">
        <v>1103</v>
      </c>
      <c r="B1714" s="39" t="s">
        <v>3520</v>
      </c>
      <c r="C1714" s="39" t="s">
        <v>3521</v>
      </c>
      <c r="D1714" s="226" t="str">
        <f t="shared" si="26"/>
        <v>71050747001</v>
      </c>
      <c r="E1714" s="39" t="s">
        <v>6150</v>
      </c>
      <c r="F1714" s="47">
        <v>5476279428</v>
      </c>
      <c r="G1714" s="47">
        <v>11232.64</v>
      </c>
      <c r="H1714" s="47">
        <v>76618875</v>
      </c>
      <c r="I1714" s="47">
        <v>5552898303</v>
      </c>
    </row>
    <row r="1715" spans="1:9" x14ac:dyDescent="0.2">
      <c r="A1715" s="39" t="s">
        <v>1150</v>
      </c>
      <c r="B1715" s="39" t="s">
        <v>4530</v>
      </c>
      <c r="C1715" s="39" t="s">
        <v>4531</v>
      </c>
      <c r="D1715" s="226" t="str">
        <f t="shared" si="26"/>
        <v>71050747001</v>
      </c>
      <c r="E1715" s="39" t="s">
        <v>980</v>
      </c>
      <c r="F1715" s="47">
        <v>0</v>
      </c>
      <c r="G1715" s="47">
        <v>11232.64</v>
      </c>
      <c r="H1715" s="47">
        <v>76618875</v>
      </c>
      <c r="I1715" s="47">
        <v>76618875</v>
      </c>
    </row>
    <row r="1716" spans="1:9" x14ac:dyDescent="0.2">
      <c r="A1716" s="39" t="s">
        <v>1103</v>
      </c>
      <c r="B1716" s="39" t="s">
        <v>3522</v>
      </c>
      <c r="C1716" s="39" t="s">
        <v>3523</v>
      </c>
      <c r="D1716" s="226" t="str">
        <f t="shared" si="26"/>
        <v>71050747001</v>
      </c>
      <c r="E1716" s="39" t="s">
        <v>980</v>
      </c>
      <c r="F1716" s="47">
        <v>5476279428</v>
      </c>
      <c r="G1716" s="47">
        <v>0</v>
      </c>
      <c r="H1716" s="47">
        <v>0</v>
      </c>
      <c r="I1716" s="47">
        <v>5476279428</v>
      </c>
    </row>
    <row r="1717" spans="1:9" x14ac:dyDescent="0.2">
      <c r="A1717" s="39" t="s">
        <v>1103</v>
      </c>
      <c r="B1717" s="39" t="s">
        <v>3524</v>
      </c>
      <c r="C1717" s="39" t="s">
        <v>3525</v>
      </c>
      <c r="D1717" s="226" t="str">
        <f t="shared" si="26"/>
        <v>72000000000</v>
      </c>
      <c r="E1717" s="39" t="s">
        <v>981</v>
      </c>
      <c r="F1717" s="47">
        <v>13535324309</v>
      </c>
      <c r="G1717" s="47">
        <v>46522.96</v>
      </c>
      <c r="H1717" s="47">
        <v>319882793</v>
      </c>
      <c r="I1717" s="47">
        <v>13855207102</v>
      </c>
    </row>
    <row r="1718" spans="1:9" x14ac:dyDescent="0.2">
      <c r="A1718" s="39" t="s">
        <v>1103</v>
      </c>
      <c r="B1718" s="39" t="s">
        <v>3526</v>
      </c>
      <c r="C1718" s="39" t="s">
        <v>3527</v>
      </c>
      <c r="D1718" s="226" t="str">
        <f t="shared" si="26"/>
        <v>72010000000</v>
      </c>
      <c r="E1718" s="39" t="s">
        <v>982</v>
      </c>
      <c r="F1718" s="47">
        <v>13535324309</v>
      </c>
      <c r="G1718" s="47">
        <v>46522.96</v>
      </c>
      <c r="H1718" s="47">
        <v>319882793</v>
      </c>
      <c r="I1718" s="47">
        <v>13855207102</v>
      </c>
    </row>
    <row r="1719" spans="1:9" x14ac:dyDescent="0.2">
      <c r="A1719" s="39" t="s">
        <v>1103</v>
      </c>
      <c r="B1719" s="39" t="s">
        <v>3528</v>
      </c>
      <c r="C1719" s="39" t="s">
        <v>3529</v>
      </c>
      <c r="D1719" s="226" t="str">
        <f t="shared" si="26"/>
        <v>72010755000</v>
      </c>
      <c r="E1719" s="39" t="s">
        <v>893</v>
      </c>
      <c r="F1719" s="47">
        <v>10658326</v>
      </c>
      <c r="G1719" s="47">
        <v>17649.8</v>
      </c>
      <c r="H1719" s="47">
        <v>121334965</v>
      </c>
      <c r="I1719" s="47">
        <v>131993291</v>
      </c>
    </row>
    <row r="1720" spans="1:9" x14ac:dyDescent="0.2">
      <c r="A1720" s="39" t="s">
        <v>1103</v>
      </c>
      <c r="B1720" s="39" t="s">
        <v>3530</v>
      </c>
      <c r="C1720" s="39" t="s">
        <v>3531</v>
      </c>
      <c r="D1720" s="226" t="str">
        <f t="shared" si="26"/>
        <v>72010755002</v>
      </c>
      <c r="E1720" s="39" t="s">
        <v>225</v>
      </c>
      <c r="F1720" s="47">
        <v>10658326</v>
      </c>
      <c r="G1720" s="47">
        <v>17649.8</v>
      </c>
      <c r="H1720" s="47">
        <v>121334965</v>
      </c>
      <c r="I1720" s="47">
        <v>131993291</v>
      </c>
    </row>
    <row r="1721" spans="1:9" x14ac:dyDescent="0.2">
      <c r="A1721" s="39" t="s">
        <v>1150</v>
      </c>
      <c r="B1721" s="39" t="s">
        <v>5874</v>
      </c>
      <c r="C1721" s="39" t="s">
        <v>5875</v>
      </c>
      <c r="D1721" s="226" t="str">
        <f t="shared" si="26"/>
        <v>72010755002</v>
      </c>
      <c r="E1721" s="39" t="s">
        <v>6151</v>
      </c>
      <c r="F1721" s="47">
        <v>0</v>
      </c>
      <c r="G1721" s="47">
        <v>1417.67</v>
      </c>
      <c r="H1721" s="47">
        <v>9758321</v>
      </c>
      <c r="I1721" s="47">
        <v>9758321</v>
      </c>
    </row>
    <row r="1722" spans="1:9" x14ac:dyDescent="0.2">
      <c r="A1722" s="39" t="s">
        <v>1103</v>
      </c>
      <c r="B1722" s="39" t="s">
        <v>5876</v>
      </c>
      <c r="C1722" s="39" t="s">
        <v>5877</v>
      </c>
      <c r="D1722" s="226" t="str">
        <f t="shared" si="26"/>
        <v>72010755002</v>
      </c>
      <c r="E1722" s="39" t="s">
        <v>6151</v>
      </c>
      <c r="F1722" s="47">
        <v>10658326</v>
      </c>
      <c r="G1722" s="47">
        <v>0</v>
      </c>
      <c r="H1722" s="47">
        <v>0</v>
      </c>
      <c r="I1722" s="47">
        <v>10658326</v>
      </c>
    </row>
    <row r="1723" spans="1:9" x14ac:dyDescent="0.2">
      <c r="A1723" s="39" t="s">
        <v>1150</v>
      </c>
      <c r="B1723" s="39" t="s">
        <v>3532</v>
      </c>
      <c r="C1723" s="39" t="s">
        <v>3533</v>
      </c>
      <c r="D1723" s="226" t="str">
        <f t="shared" si="26"/>
        <v>72010755002</v>
      </c>
      <c r="E1723" s="39" t="s">
        <v>983</v>
      </c>
      <c r="F1723" s="47">
        <v>0</v>
      </c>
      <c r="G1723" s="47">
        <v>16232.13</v>
      </c>
      <c r="H1723" s="47">
        <v>111576644</v>
      </c>
      <c r="I1723" s="47">
        <v>111576644</v>
      </c>
    </row>
    <row r="1724" spans="1:9" x14ac:dyDescent="0.2">
      <c r="A1724" s="39" t="s">
        <v>1103</v>
      </c>
      <c r="B1724" s="39" t="s">
        <v>3534</v>
      </c>
      <c r="C1724" s="39" t="s">
        <v>3535</v>
      </c>
      <c r="D1724" s="226" t="str">
        <f t="shared" si="26"/>
        <v>72010757000</v>
      </c>
      <c r="E1724" s="39" t="s">
        <v>42</v>
      </c>
      <c r="F1724" s="47">
        <v>13524665983</v>
      </c>
      <c r="G1724" s="47">
        <v>28873.16</v>
      </c>
      <c r="H1724" s="47">
        <v>198547828</v>
      </c>
      <c r="I1724" s="47">
        <v>13723213811</v>
      </c>
    </row>
    <row r="1725" spans="1:9" x14ac:dyDescent="0.2">
      <c r="A1725" s="39" t="s">
        <v>1103</v>
      </c>
      <c r="B1725" s="39" t="s">
        <v>3536</v>
      </c>
      <c r="C1725" s="39" t="s">
        <v>3537</v>
      </c>
      <c r="D1725" s="226" t="str">
        <f t="shared" si="26"/>
        <v>72010757002</v>
      </c>
      <c r="E1725" s="39" t="s">
        <v>225</v>
      </c>
      <c r="F1725" s="47">
        <v>13524665983</v>
      </c>
      <c r="G1725" s="47">
        <v>28873.16</v>
      </c>
      <c r="H1725" s="47">
        <v>198547828</v>
      </c>
      <c r="I1725" s="47">
        <v>13723213811</v>
      </c>
    </row>
    <row r="1726" spans="1:9" x14ac:dyDescent="0.2">
      <c r="A1726" s="39" t="s">
        <v>1150</v>
      </c>
      <c r="B1726" s="39" t="s">
        <v>3538</v>
      </c>
      <c r="C1726" s="39" t="s">
        <v>3539</v>
      </c>
      <c r="D1726" s="226" t="str">
        <f t="shared" si="26"/>
        <v>72010757002</v>
      </c>
      <c r="E1726" s="39" t="s">
        <v>984</v>
      </c>
      <c r="F1726" s="47">
        <v>0</v>
      </c>
      <c r="G1726" s="47">
        <v>28873.16</v>
      </c>
      <c r="H1726" s="47">
        <v>198547828</v>
      </c>
      <c r="I1726" s="47">
        <v>198547828</v>
      </c>
    </row>
    <row r="1727" spans="1:9" x14ac:dyDescent="0.2">
      <c r="A1727" s="39" t="s">
        <v>1103</v>
      </c>
      <c r="B1727" s="39" t="s">
        <v>3540</v>
      </c>
      <c r="C1727" s="39" t="s">
        <v>3541</v>
      </c>
      <c r="D1727" s="226" t="str">
        <f t="shared" si="26"/>
        <v>72010757002</v>
      </c>
      <c r="E1727" s="39" t="s">
        <v>984</v>
      </c>
      <c r="F1727" s="47">
        <v>11262890843</v>
      </c>
      <c r="G1727" s="47">
        <v>0</v>
      </c>
      <c r="H1727" s="47">
        <v>0</v>
      </c>
      <c r="I1727" s="47">
        <v>11262890843</v>
      </c>
    </row>
    <row r="1728" spans="1:9" x14ac:dyDescent="0.2">
      <c r="A1728" s="39" t="s">
        <v>1103</v>
      </c>
      <c r="B1728" s="39" t="s">
        <v>3542</v>
      </c>
      <c r="C1728" s="39" t="s">
        <v>3543</v>
      </c>
      <c r="D1728" s="226" t="str">
        <f t="shared" si="26"/>
        <v>72010757002</v>
      </c>
      <c r="E1728" s="39" t="s">
        <v>985</v>
      </c>
      <c r="F1728" s="47">
        <v>2261775140</v>
      </c>
      <c r="G1728" s="47">
        <v>0</v>
      </c>
      <c r="H1728" s="47">
        <v>0</v>
      </c>
      <c r="I1728" s="47">
        <v>2261775140</v>
      </c>
    </row>
    <row r="1729" spans="1:9" x14ac:dyDescent="0.2">
      <c r="A1729" s="39" t="s">
        <v>1103</v>
      </c>
      <c r="B1729" s="39" t="s">
        <v>3544</v>
      </c>
      <c r="C1729" s="39" t="s">
        <v>3545</v>
      </c>
      <c r="D1729" s="226" t="str">
        <f t="shared" si="26"/>
        <v>73000000000</v>
      </c>
      <c r="E1729" s="39" t="s">
        <v>986</v>
      </c>
      <c r="F1729" s="47">
        <v>9246541815089</v>
      </c>
      <c r="G1729" s="47">
        <v>2735300.79</v>
      </c>
      <c r="H1729" s="47">
        <v>18808855955</v>
      </c>
      <c r="I1729" s="47">
        <v>9265350671044</v>
      </c>
    </row>
    <row r="1730" spans="1:9" x14ac:dyDescent="0.2">
      <c r="A1730" s="39" t="s">
        <v>1103</v>
      </c>
      <c r="B1730" s="39" t="s">
        <v>3546</v>
      </c>
      <c r="C1730" s="39" t="s">
        <v>3547</v>
      </c>
      <c r="D1730" s="226" t="str">
        <f t="shared" si="26"/>
        <v>73010000000</v>
      </c>
      <c r="E1730" s="39" t="s">
        <v>987</v>
      </c>
      <c r="F1730" s="47">
        <v>215165548228</v>
      </c>
      <c r="G1730" s="47">
        <v>2735300.79</v>
      </c>
      <c r="H1730" s="47">
        <v>18808855955</v>
      </c>
      <c r="I1730" s="47">
        <v>233974404183</v>
      </c>
    </row>
    <row r="1731" spans="1:9" x14ac:dyDescent="0.2">
      <c r="A1731" s="39" t="s">
        <v>1103</v>
      </c>
      <c r="B1731" s="39" t="s">
        <v>3548</v>
      </c>
      <c r="C1731" s="39" t="s">
        <v>3549</v>
      </c>
      <c r="D1731" s="226" t="str">
        <f t="shared" ref="D1731:D1794" si="27">CONCATENATE(MID(C1731,1,2),"0",MID(C1731,4,5),"0",MID(C1731,9,2))</f>
        <v>73010759000</v>
      </c>
      <c r="E1731" s="39" t="s">
        <v>988</v>
      </c>
      <c r="F1731" s="47">
        <v>71174853826</v>
      </c>
      <c r="G1731" s="47">
        <v>74677.919999999998</v>
      </c>
      <c r="H1731" s="47">
        <v>513702932</v>
      </c>
      <c r="I1731" s="47">
        <v>71688556758</v>
      </c>
    </row>
    <row r="1732" spans="1:9" x14ac:dyDescent="0.2">
      <c r="A1732" s="39" t="s">
        <v>1103</v>
      </c>
      <c r="B1732" s="39" t="s">
        <v>3550</v>
      </c>
      <c r="C1732" s="39" t="s">
        <v>3551</v>
      </c>
      <c r="D1732" s="226" t="str">
        <f t="shared" si="27"/>
        <v>73010759002</v>
      </c>
      <c r="E1732" s="39" t="s">
        <v>989</v>
      </c>
      <c r="F1732" s="47">
        <v>2371439503</v>
      </c>
      <c r="G1732" s="47">
        <v>0</v>
      </c>
      <c r="H1732" s="47">
        <v>0</v>
      </c>
      <c r="I1732" s="47">
        <v>2371439503</v>
      </c>
    </row>
    <row r="1733" spans="1:9" x14ac:dyDescent="0.2">
      <c r="A1733" s="39" t="s">
        <v>1103</v>
      </c>
      <c r="B1733" s="39" t="s">
        <v>3552</v>
      </c>
      <c r="C1733" s="39" t="s">
        <v>3553</v>
      </c>
      <c r="D1733" s="226" t="str">
        <f t="shared" si="27"/>
        <v>73010759002</v>
      </c>
      <c r="E1733" s="39" t="s">
        <v>990</v>
      </c>
      <c r="F1733" s="47">
        <v>239503</v>
      </c>
      <c r="G1733" s="47">
        <v>0</v>
      </c>
      <c r="H1733" s="47">
        <v>0</v>
      </c>
      <c r="I1733" s="47">
        <v>239503</v>
      </c>
    </row>
    <row r="1734" spans="1:9" x14ac:dyDescent="0.2">
      <c r="A1734" s="39" t="s">
        <v>1103</v>
      </c>
      <c r="B1734" s="39" t="s">
        <v>5878</v>
      </c>
      <c r="C1734" s="39" t="s">
        <v>5879</v>
      </c>
      <c r="D1734" s="226" t="str">
        <f t="shared" si="27"/>
        <v>73010759002</v>
      </c>
      <c r="E1734" s="39" t="s">
        <v>6152</v>
      </c>
      <c r="F1734" s="47">
        <v>420000000</v>
      </c>
      <c r="G1734" s="47">
        <v>0</v>
      </c>
      <c r="H1734" s="47">
        <v>0</v>
      </c>
      <c r="I1734" s="47">
        <v>420000000</v>
      </c>
    </row>
    <row r="1735" spans="1:9" x14ac:dyDescent="0.2">
      <c r="A1735" s="39" t="s">
        <v>1103</v>
      </c>
      <c r="B1735" s="39" t="s">
        <v>5880</v>
      </c>
      <c r="C1735" s="39" t="s">
        <v>5881</v>
      </c>
      <c r="D1735" s="226" t="str">
        <f t="shared" si="27"/>
        <v>73010759002</v>
      </c>
      <c r="E1735" s="39" t="s">
        <v>6153</v>
      </c>
      <c r="F1735" s="47">
        <v>1951200000</v>
      </c>
      <c r="G1735" s="47">
        <v>0</v>
      </c>
      <c r="H1735" s="47">
        <v>0</v>
      </c>
      <c r="I1735" s="47">
        <v>1951200000</v>
      </c>
    </row>
    <row r="1736" spans="1:9" x14ac:dyDescent="0.2">
      <c r="A1736" s="39" t="s">
        <v>1103</v>
      </c>
      <c r="B1736" s="39" t="s">
        <v>3554</v>
      </c>
      <c r="C1736" s="39" t="s">
        <v>3555</v>
      </c>
      <c r="D1736" s="226" t="str">
        <f t="shared" si="27"/>
        <v>73010759004</v>
      </c>
      <c r="E1736" s="39" t="s">
        <v>991</v>
      </c>
      <c r="F1736" s="47">
        <v>42096615026</v>
      </c>
      <c r="G1736" s="47">
        <v>0</v>
      </c>
      <c r="H1736" s="47">
        <v>0</v>
      </c>
      <c r="I1736" s="47">
        <v>42096615026</v>
      </c>
    </row>
    <row r="1737" spans="1:9" x14ac:dyDescent="0.2">
      <c r="A1737" s="39" t="s">
        <v>1103</v>
      </c>
      <c r="B1737" s="39" t="s">
        <v>3556</v>
      </c>
      <c r="C1737" s="39" t="s">
        <v>3557</v>
      </c>
      <c r="D1737" s="226" t="str">
        <f t="shared" si="27"/>
        <v>73010759004</v>
      </c>
      <c r="E1737" s="39" t="s">
        <v>992</v>
      </c>
      <c r="F1737" s="47">
        <v>39093513335</v>
      </c>
      <c r="G1737" s="47">
        <v>0</v>
      </c>
      <c r="H1737" s="47">
        <v>0</v>
      </c>
      <c r="I1737" s="47">
        <v>39093513335</v>
      </c>
    </row>
    <row r="1738" spans="1:9" x14ac:dyDescent="0.2">
      <c r="A1738" s="39" t="s">
        <v>1103</v>
      </c>
      <c r="B1738" s="39" t="s">
        <v>4535</v>
      </c>
      <c r="C1738" s="39" t="s">
        <v>4536</v>
      </c>
      <c r="D1738" s="226" t="str">
        <f t="shared" si="27"/>
        <v>73010759004</v>
      </c>
      <c r="E1738" s="39" t="s">
        <v>4537</v>
      </c>
      <c r="F1738" s="47">
        <v>3003101691</v>
      </c>
      <c r="G1738" s="47">
        <v>0</v>
      </c>
      <c r="H1738" s="47">
        <v>0</v>
      </c>
      <c r="I1738" s="47">
        <v>3003101691</v>
      </c>
    </row>
    <row r="1739" spans="1:9" x14ac:dyDescent="0.2">
      <c r="A1739" s="39" t="s">
        <v>1103</v>
      </c>
      <c r="B1739" s="39" t="s">
        <v>3558</v>
      </c>
      <c r="C1739" s="39" t="s">
        <v>3559</v>
      </c>
      <c r="D1739" s="226" t="str">
        <f t="shared" si="27"/>
        <v>73010759006</v>
      </c>
      <c r="E1739" s="39" t="s">
        <v>993</v>
      </c>
      <c r="F1739" s="47">
        <v>3651334465</v>
      </c>
      <c r="G1739" s="47">
        <v>0</v>
      </c>
      <c r="H1739" s="47">
        <v>0</v>
      </c>
      <c r="I1739" s="47">
        <v>3651334465</v>
      </c>
    </row>
    <row r="1740" spans="1:9" x14ac:dyDescent="0.2">
      <c r="A1740" s="39" t="s">
        <v>1103</v>
      </c>
      <c r="B1740" s="39" t="s">
        <v>3560</v>
      </c>
      <c r="C1740" s="39" t="s">
        <v>3561</v>
      </c>
      <c r="D1740" s="226" t="str">
        <f t="shared" si="27"/>
        <v>73010759006</v>
      </c>
      <c r="E1740" s="39" t="s">
        <v>994</v>
      </c>
      <c r="F1740" s="47">
        <v>573138259</v>
      </c>
      <c r="G1740" s="47">
        <v>0</v>
      </c>
      <c r="H1740" s="47">
        <v>0</v>
      </c>
      <c r="I1740" s="47">
        <v>573138259</v>
      </c>
    </row>
    <row r="1741" spans="1:9" x14ac:dyDescent="0.2">
      <c r="A1741" s="39" t="s">
        <v>1103</v>
      </c>
      <c r="B1741" s="39" t="s">
        <v>5882</v>
      </c>
      <c r="C1741" s="39" t="s">
        <v>5883</v>
      </c>
      <c r="D1741" s="226" t="str">
        <f t="shared" si="27"/>
        <v>73010759006</v>
      </c>
      <c r="E1741" s="39" t="s">
        <v>993</v>
      </c>
      <c r="F1741" s="47">
        <v>3078196206</v>
      </c>
      <c r="G1741" s="47">
        <v>0</v>
      </c>
      <c r="H1741" s="47">
        <v>0</v>
      </c>
      <c r="I1741" s="47">
        <v>3078196206</v>
      </c>
    </row>
    <row r="1742" spans="1:9" x14ac:dyDescent="0.2">
      <c r="A1742" s="39" t="s">
        <v>1103</v>
      </c>
      <c r="B1742" s="39" t="s">
        <v>3562</v>
      </c>
      <c r="C1742" s="39" t="s">
        <v>3563</v>
      </c>
      <c r="D1742" s="226" t="str">
        <f t="shared" si="27"/>
        <v>73010759008</v>
      </c>
      <c r="E1742" s="39" t="s">
        <v>995</v>
      </c>
      <c r="F1742" s="47">
        <v>823349179</v>
      </c>
      <c r="G1742" s="47">
        <v>0</v>
      </c>
      <c r="H1742" s="47">
        <v>0</v>
      </c>
      <c r="I1742" s="47">
        <v>823349179</v>
      </c>
    </row>
    <row r="1743" spans="1:9" x14ac:dyDescent="0.2">
      <c r="A1743" s="39" t="s">
        <v>1103</v>
      </c>
      <c r="B1743" s="39" t="s">
        <v>3564</v>
      </c>
      <c r="C1743" s="39" t="s">
        <v>3565</v>
      </c>
      <c r="D1743" s="226" t="str">
        <f t="shared" si="27"/>
        <v>73010759008</v>
      </c>
      <c r="E1743" s="39" t="s">
        <v>995</v>
      </c>
      <c r="F1743" s="47">
        <v>823349179</v>
      </c>
      <c r="G1743" s="47">
        <v>0</v>
      </c>
      <c r="H1743" s="47">
        <v>0</v>
      </c>
      <c r="I1743" s="47">
        <v>823349179</v>
      </c>
    </row>
    <row r="1744" spans="1:9" x14ac:dyDescent="0.2">
      <c r="A1744" s="39" t="s">
        <v>1103</v>
      </c>
      <c r="B1744" s="39" t="s">
        <v>4538</v>
      </c>
      <c r="C1744" s="39" t="s">
        <v>4539</v>
      </c>
      <c r="D1744" s="226" t="str">
        <f t="shared" si="27"/>
        <v>73010759010</v>
      </c>
      <c r="E1744" s="39" t="s">
        <v>4540</v>
      </c>
      <c r="F1744" s="47">
        <v>39283761</v>
      </c>
      <c r="G1744" s="47">
        <v>0</v>
      </c>
      <c r="H1744" s="47">
        <v>0</v>
      </c>
      <c r="I1744" s="47">
        <v>39283761</v>
      </c>
    </row>
    <row r="1745" spans="1:9" x14ac:dyDescent="0.2">
      <c r="A1745" s="39" t="s">
        <v>1103</v>
      </c>
      <c r="B1745" s="39" t="s">
        <v>4541</v>
      </c>
      <c r="C1745" s="39" t="s">
        <v>4542</v>
      </c>
      <c r="D1745" s="226" t="str">
        <f t="shared" si="27"/>
        <v>73010759010</v>
      </c>
      <c r="E1745" s="39" t="s">
        <v>4540</v>
      </c>
      <c r="F1745" s="47">
        <v>39283761</v>
      </c>
      <c r="G1745" s="47">
        <v>0</v>
      </c>
      <c r="H1745" s="47">
        <v>0</v>
      </c>
      <c r="I1745" s="47">
        <v>39283761</v>
      </c>
    </row>
    <row r="1746" spans="1:9" x14ac:dyDescent="0.2">
      <c r="A1746" s="39" t="s">
        <v>1103</v>
      </c>
      <c r="B1746" s="39" t="s">
        <v>3566</v>
      </c>
      <c r="C1746" s="39" t="s">
        <v>3567</v>
      </c>
      <c r="D1746" s="226" t="str">
        <f t="shared" si="27"/>
        <v>73010759012</v>
      </c>
      <c r="E1746" s="39" t="s">
        <v>996</v>
      </c>
      <c r="F1746" s="47">
        <v>760193333</v>
      </c>
      <c r="G1746" s="47">
        <v>0</v>
      </c>
      <c r="H1746" s="47">
        <v>0</v>
      </c>
      <c r="I1746" s="47">
        <v>760193333</v>
      </c>
    </row>
    <row r="1747" spans="1:9" x14ac:dyDescent="0.2">
      <c r="A1747" s="39" t="s">
        <v>1103</v>
      </c>
      <c r="B1747" s="39" t="s">
        <v>3568</v>
      </c>
      <c r="C1747" s="39" t="s">
        <v>3569</v>
      </c>
      <c r="D1747" s="226" t="str">
        <f t="shared" si="27"/>
        <v>73010759012</v>
      </c>
      <c r="E1747" s="39" t="s">
        <v>996</v>
      </c>
      <c r="F1747" s="47">
        <v>760193333</v>
      </c>
      <c r="G1747" s="47">
        <v>0</v>
      </c>
      <c r="H1747" s="47">
        <v>0</v>
      </c>
      <c r="I1747" s="47">
        <v>760193333</v>
      </c>
    </row>
    <row r="1748" spans="1:9" x14ac:dyDescent="0.2">
      <c r="A1748" s="39" t="s">
        <v>1103</v>
      </c>
      <c r="B1748" s="39" t="s">
        <v>3570</v>
      </c>
      <c r="C1748" s="39" t="s">
        <v>3571</v>
      </c>
      <c r="D1748" s="226" t="str">
        <f t="shared" si="27"/>
        <v>73010759014</v>
      </c>
      <c r="E1748" s="39" t="s">
        <v>997</v>
      </c>
      <c r="F1748" s="47">
        <v>3409668875</v>
      </c>
      <c r="G1748" s="47">
        <v>0</v>
      </c>
      <c r="H1748" s="47">
        <v>0</v>
      </c>
      <c r="I1748" s="47">
        <v>3409668875</v>
      </c>
    </row>
    <row r="1749" spans="1:9" x14ac:dyDescent="0.2">
      <c r="A1749" s="39" t="s">
        <v>1103</v>
      </c>
      <c r="B1749" s="39" t="s">
        <v>3572</v>
      </c>
      <c r="C1749" s="39" t="s">
        <v>3573</v>
      </c>
      <c r="D1749" s="226" t="str">
        <f t="shared" si="27"/>
        <v>73010759014</v>
      </c>
      <c r="E1749" s="39" t="s">
        <v>998</v>
      </c>
      <c r="F1749" s="47">
        <v>1576992291</v>
      </c>
      <c r="G1749" s="47">
        <v>0</v>
      </c>
      <c r="H1749" s="47">
        <v>0</v>
      </c>
      <c r="I1749" s="47">
        <v>1576992291</v>
      </c>
    </row>
    <row r="1750" spans="1:9" x14ac:dyDescent="0.2">
      <c r="A1750" s="39" t="s">
        <v>1103</v>
      </c>
      <c r="B1750" s="39" t="s">
        <v>3574</v>
      </c>
      <c r="C1750" s="39" t="s">
        <v>3575</v>
      </c>
      <c r="D1750" s="226" t="str">
        <f t="shared" si="27"/>
        <v>73010759014</v>
      </c>
      <c r="E1750" s="39" t="s">
        <v>999</v>
      </c>
      <c r="F1750" s="47">
        <v>445092284</v>
      </c>
      <c r="G1750" s="47">
        <v>0</v>
      </c>
      <c r="H1750" s="47">
        <v>0</v>
      </c>
      <c r="I1750" s="47">
        <v>445092284</v>
      </c>
    </row>
    <row r="1751" spans="1:9" x14ac:dyDescent="0.2">
      <c r="A1751" s="39" t="s">
        <v>1103</v>
      </c>
      <c r="B1751" s="39" t="s">
        <v>5884</v>
      </c>
      <c r="C1751" s="39" t="s">
        <v>5885</v>
      </c>
      <c r="D1751" s="226" t="str">
        <f t="shared" si="27"/>
        <v>73010759014</v>
      </c>
      <c r="E1751" s="39" t="s">
        <v>6154</v>
      </c>
      <c r="F1751" s="47">
        <v>19971534</v>
      </c>
      <c r="G1751" s="47">
        <v>0</v>
      </c>
      <c r="H1751" s="47">
        <v>0</v>
      </c>
      <c r="I1751" s="47">
        <v>19971534</v>
      </c>
    </row>
    <row r="1752" spans="1:9" x14ac:dyDescent="0.2">
      <c r="A1752" s="39" t="s">
        <v>1103</v>
      </c>
      <c r="B1752" s="39" t="s">
        <v>4543</v>
      </c>
      <c r="C1752" s="39" t="s">
        <v>4544</v>
      </c>
      <c r="D1752" s="226" t="str">
        <f t="shared" si="27"/>
        <v>73010759014</v>
      </c>
      <c r="E1752" s="39" t="s">
        <v>4545</v>
      </c>
      <c r="F1752" s="47">
        <v>1367612766</v>
      </c>
      <c r="G1752" s="47">
        <v>0</v>
      </c>
      <c r="H1752" s="47">
        <v>0</v>
      </c>
      <c r="I1752" s="47">
        <v>1367612766</v>
      </c>
    </row>
    <row r="1753" spans="1:9" x14ac:dyDescent="0.2">
      <c r="A1753" s="39" t="s">
        <v>1103</v>
      </c>
      <c r="B1753" s="39" t="s">
        <v>3576</v>
      </c>
      <c r="C1753" s="39" t="s">
        <v>3577</v>
      </c>
      <c r="D1753" s="226" t="str">
        <f t="shared" si="27"/>
        <v>73010759016</v>
      </c>
      <c r="E1753" s="39" t="s">
        <v>1000</v>
      </c>
      <c r="F1753" s="47">
        <v>6073064925</v>
      </c>
      <c r="G1753" s="47">
        <v>74677.919999999998</v>
      </c>
      <c r="H1753" s="47">
        <v>513702932</v>
      </c>
      <c r="I1753" s="47">
        <v>6586767857</v>
      </c>
    </row>
    <row r="1754" spans="1:9" x14ac:dyDescent="0.2">
      <c r="A1754" s="39" t="s">
        <v>1150</v>
      </c>
      <c r="B1754" s="39" t="s">
        <v>3578</v>
      </c>
      <c r="C1754" s="39" t="s">
        <v>3579</v>
      </c>
      <c r="D1754" s="226" t="str">
        <f t="shared" si="27"/>
        <v>73010759016</v>
      </c>
      <c r="E1754" s="39" t="s">
        <v>1000</v>
      </c>
      <c r="F1754" s="47">
        <v>0</v>
      </c>
      <c r="G1754" s="47">
        <v>74677.919999999998</v>
      </c>
      <c r="H1754" s="47">
        <v>513702932</v>
      </c>
      <c r="I1754" s="47">
        <v>513702932</v>
      </c>
    </row>
    <row r="1755" spans="1:9" x14ac:dyDescent="0.2">
      <c r="A1755" s="39" t="s">
        <v>1103</v>
      </c>
      <c r="B1755" s="39" t="s">
        <v>3580</v>
      </c>
      <c r="C1755" s="39" t="s">
        <v>3581</v>
      </c>
      <c r="D1755" s="226" t="str">
        <f t="shared" si="27"/>
        <v>73010759016</v>
      </c>
      <c r="E1755" s="39" t="s">
        <v>1000</v>
      </c>
      <c r="F1755" s="47">
        <v>1685576409</v>
      </c>
      <c r="G1755" s="47">
        <v>0</v>
      </c>
      <c r="H1755" s="47">
        <v>0</v>
      </c>
      <c r="I1755" s="47">
        <v>1685576409</v>
      </c>
    </row>
    <row r="1756" spans="1:9" x14ac:dyDescent="0.2">
      <c r="A1756" s="39" t="s">
        <v>1103</v>
      </c>
      <c r="B1756" s="39" t="s">
        <v>3582</v>
      </c>
      <c r="C1756" s="39" t="s">
        <v>3583</v>
      </c>
      <c r="D1756" s="226" t="str">
        <f t="shared" si="27"/>
        <v>73010759016</v>
      </c>
      <c r="E1756" s="39" t="s">
        <v>1001</v>
      </c>
      <c r="F1756" s="47">
        <v>4387488516</v>
      </c>
      <c r="G1756" s="47">
        <v>0</v>
      </c>
      <c r="H1756" s="47">
        <v>0</v>
      </c>
      <c r="I1756" s="47">
        <v>4387488516</v>
      </c>
    </row>
    <row r="1757" spans="1:9" x14ac:dyDescent="0.2">
      <c r="A1757" s="39" t="s">
        <v>1103</v>
      </c>
      <c r="B1757" s="39" t="s">
        <v>3584</v>
      </c>
      <c r="C1757" s="39" t="s">
        <v>3585</v>
      </c>
      <c r="D1757" s="226" t="str">
        <f t="shared" si="27"/>
        <v>73010759018</v>
      </c>
      <c r="E1757" s="39" t="s">
        <v>1002</v>
      </c>
      <c r="F1757" s="47">
        <v>2060977281</v>
      </c>
      <c r="G1757" s="47">
        <v>0</v>
      </c>
      <c r="H1757" s="47">
        <v>0</v>
      </c>
      <c r="I1757" s="47">
        <v>2060977281</v>
      </c>
    </row>
    <row r="1758" spans="1:9" x14ac:dyDescent="0.2">
      <c r="A1758" s="39" t="s">
        <v>1103</v>
      </c>
      <c r="B1758" s="39" t="s">
        <v>4546</v>
      </c>
      <c r="C1758" s="39" t="s">
        <v>4547</v>
      </c>
      <c r="D1758" s="226" t="str">
        <f t="shared" si="27"/>
        <v>73010759018</v>
      </c>
      <c r="E1758" s="39" t="s">
        <v>4548</v>
      </c>
      <c r="F1758" s="47">
        <v>251957901</v>
      </c>
      <c r="G1758" s="47">
        <v>0</v>
      </c>
      <c r="H1758" s="47">
        <v>0</v>
      </c>
      <c r="I1758" s="47">
        <v>251957901</v>
      </c>
    </row>
    <row r="1759" spans="1:9" x14ac:dyDescent="0.2">
      <c r="A1759" s="39" t="s">
        <v>1103</v>
      </c>
      <c r="B1759" s="39" t="s">
        <v>3586</v>
      </c>
      <c r="C1759" s="39" t="s">
        <v>3587</v>
      </c>
      <c r="D1759" s="226" t="str">
        <f t="shared" si="27"/>
        <v>73010759018</v>
      </c>
      <c r="E1759" s="39" t="s">
        <v>1003</v>
      </c>
      <c r="F1759" s="47">
        <v>226133333</v>
      </c>
      <c r="G1759" s="47">
        <v>0</v>
      </c>
      <c r="H1759" s="47">
        <v>0</v>
      </c>
      <c r="I1759" s="47">
        <v>226133333</v>
      </c>
    </row>
    <row r="1760" spans="1:9" x14ac:dyDescent="0.2">
      <c r="A1760" s="39" t="s">
        <v>1103</v>
      </c>
      <c r="B1760" s="39" t="s">
        <v>5886</v>
      </c>
      <c r="C1760" s="39" t="s">
        <v>5887</v>
      </c>
      <c r="D1760" s="226" t="str">
        <f t="shared" si="27"/>
        <v>73010759018</v>
      </c>
      <c r="E1760" s="39" t="s">
        <v>6155</v>
      </c>
      <c r="F1760" s="47">
        <v>21000000</v>
      </c>
      <c r="G1760" s="47">
        <v>0</v>
      </c>
      <c r="H1760" s="47">
        <v>0</v>
      </c>
      <c r="I1760" s="47">
        <v>21000000</v>
      </c>
    </row>
    <row r="1761" spans="1:9" x14ac:dyDescent="0.2">
      <c r="A1761" s="39" t="s">
        <v>1103</v>
      </c>
      <c r="B1761" s="39" t="s">
        <v>5888</v>
      </c>
      <c r="C1761" s="39" t="s">
        <v>5889</v>
      </c>
      <c r="D1761" s="226" t="str">
        <f t="shared" si="27"/>
        <v>73010759018</v>
      </c>
      <c r="E1761" s="39" t="s">
        <v>6156</v>
      </c>
      <c r="F1761" s="47">
        <v>1042098247</v>
      </c>
      <c r="G1761" s="47">
        <v>0</v>
      </c>
      <c r="H1761" s="47">
        <v>0</v>
      </c>
      <c r="I1761" s="47">
        <v>1042098247</v>
      </c>
    </row>
    <row r="1762" spans="1:9" x14ac:dyDescent="0.2">
      <c r="A1762" s="39" t="s">
        <v>1103</v>
      </c>
      <c r="B1762" s="39" t="s">
        <v>4549</v>
      </c>
      <c r="C1762" s="39" t="s">
        <v>4550</v>
      </c>
      <c r="D1762" s="226" t="str">
        <f t="shared" si="27"/>
        <v>73010759018</v>
      </c>
      <c r="E1762" s="39" t="s">
        <v>4551</v>
      </c>
      <c r="F1762" s="47">
        <v>519787800</v>
      </c>
      <c r="G1762" s="47">
        <v>0</v>
      </c>
      <c r="H1762" s="47">
        <v>0</v>
      </c>
      <c r="I1762" s="47">
        <v>519787800</v>
      </c>
    </row>
    <row r="1763" spans="1:9" x14ac:dyDescent="0.2">
      <c r="A1763" s="39" t="s">
        <v>1103</v>
      </c>
      <c r="B1763" s="39" t="s">
        <v>3588</v>
      </c>
      <c r="C1763" s="39" t="s">
        <v>3589</v>
      </c>
      <c r="D1763" s="226" t="str">
        <f t="shared" si="27"/>
        <v>73010759020</v>
      </c>
      <c r="E1763" s="39" t="s">
        <v>1004</v>
      </c>
      <c r="F1763" s="47">
        <v>9325130040</v>
      </c>
      <c r="G1763" s="47">
        <v>0</v>
      </c>
      <c r="H1763" s="47">
        <v>0</v>
      </c>
      <c r="I1763" s="47">
        <v>9325130040</v>
      </c>
    </row>
    <row r="1764" spans="1:9" x14ac:dyDescent="0.2">
      <c r="A1764" s="39" t="s">
        <v>1103</v>
      </c>
      <c r="B1764" s="39" t="s">
        <v>3590</v>
      </c>
      <c r="C1764" s="39" t="s">
        <v>3591</v>
      </c>
      <c r="D1764" s="226" t="str">
        <f t="shared" si="27"/>
        <v>73010759020</v>
      </c>
      <c r="E1764" s="39" t="s">
        <v>1005</v>
      </c>
      <c r="F1764" s="47">
        <v>9325130040</v>
      </c>
      <c r="G1764" s="47">
        <v>0</v>
      </c>
      <c r="H1764" s="47">
        <v>0</v>
      </c>
      <c r="I1764" s="47">
        <v>9325130040</v>
      </c>
    </row>
    <row r="1765" spans="1:9" x14ac:dyDescent="0.2">
      <c r="A1765" s="39" t="s">
        <v>1103</v>
      </c>
      <c r="B1765" s="39" t="s">
        <v>3592</v>
      </c>
      <c r="C1765" s="39" t="s">
        <v>3593</v>
      </c>
      <c r="D1765" s="226" t="str">
        <f t="shared" si="27"/>
        <v>73010759022</v>
      </c>
      <c r="E1765" s="39" t="s">
        <v>1006</v>
      </c>
      <c r="F1765" s="47">
        <v>563797438</v>
      </c>
      <c r="G1765" s="47">
        <v>0</v>
      </c>
      <c r="H1765" s="47">
        <v>0</v>
      </c>
      <c r="I1765" s="47">
        <v>563797438</v>
      </c>
    </row>
    <row r="1766" spans="1:9" x14ac:dyDescent="0.2">
      <c r="A1766" s="39" t="s">
        <v>1103</v>
      </c>
      <c r="B1766" s="39" t="s">
        <v>3594</v>
      </c>
      <c r="C1766" s="39" t="s">
        <v>3595</v>
      </c>
      <c r="D1766" s="226" t="str">
        <f t="shared" si="27"/>
        <v>73010759022</v>
      </c>
      <c r="E1766" s="39" t="s">
        <v>1007</v>
      </c>
      <c r="F1766" s="47">
        <v>80770813</v>
      </c>
      <c r="G1766" s="47">
        <v>0</v>
      </c>
      <c r="H1766" s="47">
        <v>0</v>
      </c>
      <c r="I1766" s="47">
        <v>80770813</v>
      </c>
    </row>
    <row r="1767" spans="1:9" x14ac:dyDescent="0.2">
      <c r="A1767" s="39" t="s">
        <v>1103</v>
      </c>
      <c r="B1767" s="39" t="s">
        <v>3596</v>
      </c>
      <c r="C1767" s="39" t="s">
        <v>3597</v>
      </c>
      <c r="D1767" s="226" t="str">
        <f t="shared" si="27"/>
        <v>73010759022</v>
      </c>
      <c r="E1767" s="39" t="s">
        <v>1008</v>
      </c>
      <c r="F1767" s="47">
        <v>102066104</v>
      </c>
      <c r="G1767" s="47">
        <v>0</v>
      </c>
      <c r="H1767" s="47">
        <v>0</v>
      </c>
      <c r="I1767" s="47">
        <v>102066104</v>
      </c>
    </row>
    <row r="1768" spans="1:9" x14ac:dyDescent="0.2">
      <c r="A1768" s="39" t="s">
        <v>1103</v>
      </c>
      <c r="B1768" s="39" t="s">
        <v>3598</v>
      </c>
      <c r="C1768" s="39" t="s">
        <v>3599</v>
      </c>
      <c r="D1768" s="226" t="str">
        <f t="shared" si="27"/>
        <v>73010759022</v>
      </c>
      <c r="E1768" s="39" t="s">
        <v>1009</v>
      </c>
      <c r="F1768" s="47">
        <v>380960521</v>
      </c>
      <c r="G1768" s="47">
        <v>0</v>
      </c>
      <c r="H1768" s="47">
        <v>0</v>
      </c>
      <c r="I1768" s="47">
        <v>380960521</v>
      </c>
    </row>
    <row r="1769" spans="1:9" x14ac:dyDescent="0.2">
      <c r="A1769" s="39" t="s">
        <v>1103</v>
      </c>
      <c r="B1769" s="39" t="s">
        <v>3600</v>
      </c>
      <c r="C1769" s="39" t="s">
        <v>3601</v>
      </c>
      <c r="D1769" s="226" t="str">
        <f t="shared" si="27"/>
        <v>73010761000</v>
      </c>
      <c r="E1769" s="39" t="s">
        <v>1010</v>
      </c>
      <c r="F1769" s="47">
        <v>109015794</v>
      </c>
      <c r="G1769" s="47">
        <v>78979.27</v>
      </c>
      <c r="H1769" s="47">
        <v>543349035</v>
      </c>
      <c r="I1769" s="47">
        <v>652364829</v>
      </c>
    </row>
    <row r="1770" spans="1:9" x14ac:dyDescent="0.2">
      <c r="A1770" s="39" t="s">
        <v>1103</v>
      </c>
      <c r="B1770" s="39" t="s">
        <v>3602</v>
      </c>
      <c r="C1770" s="39" t="s">
        <v>3603</v>
      </c>
      <c r="D1770" s="226" t="str">
        <f t="shared" si="27"/>
        <v>73010761002</v>
      </c>
      <c r="E1770" s="39" t="s">
        <v>1011</v>
      </c>
      <c r="F1770" s="47">
        <v>108890794</v>
      </c>
      <c r="G1770" s="47">
        <v>78979.27</v>
      </c>
      <c r="H1770" s="47">
        <v>543349035</v>
      </c>
      <c r="I1770" s="47">
        <v>652239829</v>
      </c>
    </row>
    <row r="1771" spans="1:9" x14ac:dyDescent="0.2">
      <c r="A1771" s="39" t="s">
        <v>1150</v>
      </c>
      <c r="B1771" s="39" t="s">
        <v>3604</v>
      </c>
      <c r="C1771" s="39" t="s">
        <v>3605</v>
      </c>
      <c r="D1771" s="226" t="str">
        <f t="shared" si="27"/>
        <v>73010761002</v>
      </c>
      <c r="E1771" s="39" t="s">
        <v>1012</v>
      </c>
      <c r="F1771" s="47">
        <v>0</v>
      </c>
      <c r="G1771" s="47">
        <v>78979.27</v>
      </c>
      <c r="H1771" s="47">
        <v>543349035</v>
      </c>
      <c r="I1771" s="47">
        <v>543349035</v>
      </c>
    </row>
    <row r="1772" spans="1:9" x14ac:dyDescent="0.2">
      <c r="A1772" s="39" t="s">
        <v>1103</v>
      </c>
      <c r="B1772" s="39" t="s">
        <v>3606</v>
      </c>
      <c r="C1772" s="39" t="s">
        <v>3607</v>
      </c>
      <c r="D1772" s="226" t="str">
        <f t="shared" si="27"/>
        <v>73010761002</v>
      </c>
      <c r="E1772" s="39" t="s">
        <v>1012</v>
      </c>
      <c r="F1772" s="47">
        <v>108890794</v>
      </c>
      <c r="G1772" s="47">
        <v>0</v>
      </c>
      <c r="H1772" s="47">
        <v>0</v>
      </c>
      <c r="I1772" s="47">
        <v>108890794</v>
      </c>
    </row>
    <row r="1773" spans="1:9" x14ac:dyDescent="0.2">
      <c r="A1773" s="39" t="s">
        <v>1103</v>
      </c>
      <c r="B1773" s="39" t="s">
        <v>5890</v>
      </c>
      <c r="C1773" s="39" t="s">
        <v>5891</v>
      </c>
      <c r="D1773" s="226" t="str">
        <f t="shared" si="27"/>
        <v>73010761004</v>
      </c>
      <c r="E1773" s="39" t="s">
        <v>6157</v>
      </c>
      <c r="F1773" s="47">
        <v>125000</v>
      </c>
      <c r="G1773" s="47">
        <v>0</v>
      </c>
      <c r="H1773" s="47">
        <v>0</v>
      </c>
      <c r="I1773" s="47">
        <v>125000</v>
      </c>
    </row>
    <row r="1774" spans="1:9" x14ac:dyDescent="0.2">
      <c r="A1774" s="39" t="s">
        <v>1103</v>
      </c>
      <c r="B1774" s="39" t="s">
        <v>5892</v>
      </c>
      <c r="C1774" s="39" t="s">
        <v>5893</v>
      </c>
      <c r="D1774" s="226" t="str">
        <f t="shared" si="27"/>
        <v>73010761004</v>
      </c>
      <c r="E1774" s="39" t="s">
        <v>6157</v>
      </c>
      <c r="F1774" s="47">
        <v>125000</v>
      </c>
      <c r="G1774" s="47">
        <v>0</v>
      </c>
      <c r="H1774" s="47">
        <v>0</v>
      </c>
      <c r="I1774" s="47">
        <v>125000</v>
      </c>
    </row>
    <row r="1775" spans="1:9" x14ac:dyDescent="0.2">
      <c r="A1775" s="39" t="s">
        <v>1103</v>
      </c>
      <c r="B1775" s="39" t="s">
        <v>3608</v>
      </c>
      <c r="C1775" s="39" t="s">
        <v>3609</v>
      </c>
      <c r="D1775" s="226" t="str">
        <f t="shared" si="27"/>
        <v>73010763000</v>
      </c>
      <c r="E1775" s="39" t="s">
        <v>27</v>
      </c>
      <c r="F1775" s="47">
        <v>2526928464</v>
      </c>
      <c r="G1775" s="47">
        <v>0</v>
      </c>
      <c r="H1775" s="47">
        <v>0</v>
      </c>
      <c r="I1775" s="47">
        <v>2526928464</v>
      </c>
    </row>
    <row r="1776" spans="1:9" x14ac:dyDescent="0.2">
      <c r="A1776" s="39" t="s">
        <v>1103</v>
      </c>
      <c r="B1776" s="39" t="s">
        <v>3610</v>
      </c>
      <c r="C1776" s="39" t="s">
        <v>3611</v>
      </c>
      <c r="D1776" s="226" t="str">
        <f t="shared" si="27"/>
        <v>73010763002</v>
      </c>
      <c r="E1776" s="39" t="s">
        <v>294</v>
      </c>
      <c r="F1776" s="47">
        <v>155294018</v>
      </c>
      <c r="G1776" s="47">
        <v>0</v>
      </c>
      <c r="H1776" s="47">
        <v>0</v>
      </c>
      <c r="I1776" s="47">
        <v>155294018</v>
      </c>
    </row>
    <row r="1777" spans="1:9" x14ac:dyDescent="0.2">
      <c r="A1777" s="39" t="s">
        <v>1103</v>
      </c>
      <c r="B1777" s="39" t="s">
        <v>3612</v>
      </c>
      <c r="C1777" s="39" t="s">
        <v>3613</v>
      </c>
      <c r="D1777" s="226" t="str">
        <f t="shared" si="27"/>
        <v>73010763002</v>
      </c>
      <c r="E1777" s="39" t="s">
        <v>1013</v>
      </c>
      <c r="F1777" s="47">
        <v>155294018</v>
      </c>
      <c r="G1777" s="47">
        <v>0</v>
      </c>
      <c r="H1777" s="47">
        <v>0</v>
      </c>
      <c r="I1777" s="47">
        <v>155294018</v>
      </c>
    </row>
    <row r="1778" spans="1:9" x14ac:dyDescent="0.2">
      <c r="A1778" s="39" t="s">
        <v>1103</v>
      </c>
      <c r="B1778" s="39" t="s">
        <v>3614</v>
      </c>
      <c r="C1778" s="39" t="s">
        <v>3615</v>
      </c>
      <c r="D1778" s="226" t="str">
        <f t="shared" si="27"/>
        <v>73010763004</v>
      </c>
      <c r="E1778" s="39" t="s">
        <v>653</v>
      </c>
      <c r="F1778" s="47">
        <v>2102815048</v>
      </c>
      <c r="G1778" s="47">
        <v>0</v>
      </c>
      <c r="H1778" s="47">
        <v>0</v>
      </c>
      <c r="I1778" s="47">
        <v>2102815048</v>
      </c>
    </row>
    <row r="1779" spans="1:9" x14ac:dyDescent="0.2">
      <c r="A1779" s="39" t="s">
        <v>1103</v>
      </c>
      <c r="B1779" s="39" t="s">
        <v>3616</v>
      </c>
      <c r="C1779" s="39" t="s">
        <v>3617</v>
      </c>
      <c r="D1779" s="226" t="str">
        <f t="shared" si="27"/>
        <v>73010763004</v>
      </c>
      <c r="E1779" s="39" t="s">
        <v>1014</v>
      </c>
      <c r="F1779" s="47">
        <v>2102815048</v>
      </c>
      <c r="G1779" s="47">
        <v>0</v>
      </c>
      <c r="H1779" s="47">
        <v>0</v>
      </c>
      <c r="I1779" s="47">
        <v>2102815048</v>
      </c>
    </row>
    <row r="1780" spans="1:9" x14ac:dyDescent="0.2">
      <c r="A1780" s="39" t="s">
        <v>1103</v>
      </c>
      <c r="B1780" s="39" t="s">
        <v>3618</v>
      </c>
      <c r="C1780" s="39" t="s">
        <v>3619</v>
      </c>
      <c r="D1780" s="226" t="str">
        <f t="shared" si="27"/>
        <v>73010763006</v>
      </c>
      <c r="E1780" s="39" t="s">
        <v>665</v>
      </c>
      <c r="F1780" s="47">
        <v>104700333</v>
      </c>
      <c r="G1780" s="47">
        <v>0</v>
      </c>
      <c r="H1780" s="47">
        <v>0</v>
      </c>
      <c r="I1780" s="47">
        <v>104700333</v>
      </c>
    </row>
    <row r="1781" spans="1:9" x14ac:dyDescent="0.2">
      <c r="A1781" s="39" t="s">
        <v>1103</v>
      </c>
      <c r="B1781" s="39" t="s">
        <v>3620</v>
      </c>
      <c r="C1781" s="39" t="s">
        <v>3621</v>
      </c>
      <c r="D1781" s="226" t="str">
        <f t="shared" si="27"/>
        <v>73010763006</v>
      </c>
      <c r="E1781" s="39" t="s">
        <v>1015</v>
      </c>
      <c r="F1781" s="47">
        <v>104700333</v>
      </c>
      <c r="G1781" s="47">
        <v>0</v>
      </c>
      <c r="H1781" s="47">
        <v>0</v>
      </c>
      <c r="I1781" s="47">
        <v>104700333</v>
      </c>
    </row>
    <row r="1782" spans="1:9" x14ac:dyDescent="0.2">
      <c r="A1782" s="39" t="s">
        <v>1103</v>
      </c>
      <c r="B1782" s="39" t="s">
        <v>3622</v>
      </c>
      <c r="C1782" s="39" t="s">
        <v>3623</v>
      </c>
      <c r="D1782" s="226" t="str">
        <f t="shared" si="27"/>
        <v>73010763010</v>
      </c>
      <c r="E1782" s="39" t="s">
        <v>670</v>
      </c>
      <c r="F1782" s="47">
        <v>164119065</v>
      </c>
      <c r="G1782" s="47">
        <v>0</v>
      </c>
      <c r="H1782" s="47">
        <v>0</v>
      </c>
      <c r="I1782" s="47">
        <v>164119065</v>
      </c>
    </row>
    <row r="1783" spans="1:9" x14ac:dyDescent="0.2">
      <c r="A1783" s="39" t="s">
        <v>1103</v>
      </c>
      <c r="B1783" s="39" t="s">
        <v>3624</v>
      </c>
      <c r="C1783" s="39" t="s">
        <v>3625</v>
      </c>
      <c r="D1783" s="226" t="str">
        <f t="shared" si="27"/>
        <v>73010763010</v>
      </c>
      <c r="E1783" s="39" t="s">
        <v>1016</v>
      </c>
      <c r="F1783" s="47">
        <v>164119065</v>
      </c>
      <c r="G1783" s="47">
        <v>0</v>
      </c>
      <c r="H1783" s="47">
        <v>0</v>
      </c>
      <c r="I1783" s="47">
        <v>164119065</v>
      </c>
    </row>
    <row r="1784" spans="1:9" x14ac:dyDescent="0.2">
      <c r="A1784" s="39" t="s">
        <v>1103</v>
      </c>
      <c r="B1784" s="39" t="s">
        <v>3626</v>
      </c>
      <c r="C1784" s="39" t="s">
        <v>3627</v>
      </c>
      <c r="D1784" s="226" t="str">
        <f t="shared" si="27"/>
        <v>73010767000</v>
      </c>
      <c r="E1784" s="39" t="s">
        <v>28</v>
      </c>
      <c r="F1784" s="47">
        <v>1879643457</v>
      </c>
      <c r="G1784" s="47">
        <v>0</v>
      </c>
      <c r="H1784" s="47">
        <v>0</v>
      </c>
      <c r="I1784" s="47">
        <v>1879643457</v>
      </c>
    </row>
    <row r="1785" spans="1:9" x14ac:dyDescent="0.2">
      <c r="A1785" s="39" t="s">
        <v>1103</v>
      </c>
      <c r="B1785" s="39" t="s">
        <v>3628</v>
      </c>
      <c r="C1785" s="39" t="s">
        <v>3629</v>
      </c>
      <c r="D1785" s="226" t="str">
        <f t="shared" si="27"/>
        <v>73010767004</v>
      </c>
      <c r="E1785" s="39" t="s">
        <v>296</v>
      </c>
      <c r="F1785" s="47">
        <v>726413296</v>
      </c>
      <c r="G1785" s="47">
        <v>0</v>
      </c>
      <c r="H1785" s="47">
        <v>0</v>
      </c>
      <c r="I1785" s="47">
        <v>726413296</v>
      </c>
    </row>
    <row r="1786" spans="1:9" x14ac:dyDescent="0.2">
      <c r="A1786" s="39" t="s">
        <v>1103</v>
      </c>
      <c r="B1786" s="39" t="s">
        <v>3630</v>
      </c>
      <c r="C1786" s="39" t="s">
        <v>3631</v>
      </c>
      <c r="D1786" s="226" t="str">
        <f t="shared" si="27"/>
        <v>73010767004</v>
      </c>
      <c r="E1786" s="39" t="s">
        <v>1017</v>
      </c>
      <c r="F1786" s="47">
        <v>726413296</v>
      </c>
      <c r="G1786" s="47">
        <v>0</v>
      </c>
      <c r="H1786" s="47">
        <v>0</v>
      </c>
      <c r="I1786" s="47">
        <v>726413296</v>
      </c>
    </row>
    <row r="1787" spans="1:9" x14ac:dyDescent="0.2">
      <c r="A1787" s="39" t="s">
        <v>1103</v>
      </c>
      <c r="B1787" s="39" t="s">
        <v>3632</v>
      </c>
      <c r="C1787" s="39" t="s">
        <v>3633</v>
      </c>
      <c r="D1787" s="226" t="str">
        <f t="shared" si="27"/>
        <v>73010767006</v>
      </c>
      <c r="E1787" s="39" t="s">
        <v>1018</v>
      </c>
      <c r="F1787" s="47">
        <v>1153230161</v>
      </c>
      <c r="G1787" s="47">
        <v>0</v>
      </c>
      <c r="H1787" s="47">
        <v>0</v>
      </c>
      <c r="I1787" s="47">
        <v>1153230161</v>
      </c>
    </row>
    <row r="1788" spans="1:9" x14ac:dyDescent="0.2">
      <c r="A1788" s="39" t="s">
        <v>1103</v>
      </c>
      <c r="B1788" s="39" t="s">
        <v>4963</v>
      </c>
      <c r="C1788" s="39" t="s">
        <v>4964</v>
      </c>
      <c r="D1788" s="226" t="str">
        <f t="shared" si="27"/>
        <v>73010767006</v>
      </c>
      <c r="E1788" s="39" t="s">
        <v>4965</v>
      </c>
      <c r="F1788" s="47">
        <v>1153230161</v>
      </c>
      <c r="G1788" s="47">
        <v>0</v>
      </c>
      <c r="H1788" s="47">
        <v>0</v>
      </c>
      <c r="I1788" s="47">
        <v>1153230161</v>
      </c>
    </row>
    <row r="1789" spans="1:9" x14ac:dyDescent="0.2">
      <c r="A1789" s="39" t="s">
        <v>1103</v>
      </c>
      <c r="B1789" s="39" t="s">
        <v>3634</v>
      </c>
      <c r="C1789" s="39" t="s">
        <v>3635</v>
      </c>
      <c r="D1789" s="226" t="str">
        <f t="shared" si="27"/>
        <v>73010769000</v>
      </c>
      <c r="E1789" s="39" t="s">
        <v>1019</v>
      </c>
      <c r="F1789" s="47">
        <v>6266831046</v>
      </c>
      <c r="G1789" s="47">
        <v>0</v>
      </c>
      <c r="H1789" s="47">
        <v>0</v>
      </c>
      <c r="I1789" s="47">
        <v>6266831046</v>
      </c>
    </row>
    <row r="1790" spans="1:9" x14ac:dyDescent="0.2">
      <c r="A1790" s="39" t="s">
        <v>1103</v>
      </c>
      <c r="B1790" s="39" t="s">
        <v>5894</v>
      </c>
      <c r="C1790" s="39" t="s">
        <v>5895</v>
      </c>
      <c r="D1790" s="226" t="str">
        <f t="shared" si="27"/>
        <v>73010769002</v>
      </c>
      <c r="E1790" s="39" t="s">
        <v>6158</v>
      </c>
      <c r="F1790" s="47">
        <v>700000000</v>
      </c>
      <c r="G1790" s="47">
        <v>0</v>
      </c>
      <c r="H1790" s="47">
        <v>0</v>
      </c>
      <c r="I1790" s="47">
        <v>700000000</v>
      </c>
    </row>
    <row r="1791" spans="1:9" x14ac:dyDescent="0.2">
      <c r="A1791" s="39" t="s">
        <v>1103</v>
      </c>
      <c r="B1791" s="39" t="s">
        <v>5896</v>
      </c>
      <c r="C1791" s="39" t="s">
        <v>5897</v>
      </c>
      <c r="D1791" s="226" t="str">
        <f t="shared" si="27"/>
        <v>73010769002</v>
      </c>
      <c r="E1791" s="39" t="s">
        <v>6158</v>
      </c>
      <c r="F1791" s="47">
        <v>700000000</v>
      </c>
      <c r="G1791" s="47">
        <v>0</v>
      </c>
      <c r="H1791" s="47">
        <v>0</v>
      </c>
      <c r="I1791" s="47">
        <v>700000000</v>
      </c>
    </row>
    <row r="1792" spans="1:9" x14ac:dyDescent="0.2">
      <c r="A1792" s="39" t="s">
        <v>1103</v>
      </c>
      <c r="B1792" s="39" t="s">
        <v>3636</v>
      </c>
      <c r="C1792" s="39" t="s">
        <v>3637</v>
      </c>
      <c r="D1792" s="226" t="str">
        <f t="shared" si="27"/>
        <v>73010769006</v>
      </c>
      <c r="E1792" s="39" t="s">
        <v>1020</v>
      </c>
      <c r="F1792" s="47">
        <v>3793198334</v>
      </c>
      <c r="G1792" s="47">
        <v>0</v>
      </c>
      <c r="H1792" s="47">
        <v>0</v>
      </c>
      <c r="I1792" s="47">
        <v>3793198334</v>
      </c>
    </row>
    <row r="1793" spans="1:9" x14ac:dyDescent="0.2">
      <c r="A1793" s="39" t="s">
        <v>1103</v>
      </c>
      <c r="B1793" s="39" t="s">
        <v>3638</v>
      </c>
      <c r="C1793" s="39" t="s">
        <v>3639</v>
      </c>
      <c r="D1793" s="226" t="str">
        <f t="shared" si="27"/>
        <v>73010769006</v>
      </c>
      <c r="E1793" s="39" t="s">
        <v>1020</v>
      </c>
      <c r="F1793" s="47">
        <v>2892091996</v>
      </c>
      <c r="G1793" s="47">
        <v>0</v>
      </c>
      <c r="H1793" s="47">
        <v>0</v>
      </c>
      <c r="I1793" s="47">
        <v>2892091996</v>
      </c>
    </row>
    <row r="1794" spans="1:9" x14ac:dyDescent="0.2">
      <c r="A1794" s="39" t="s">
        <v>1103</v>
      </c>
      <c r="B1794" s="39" t="s">
        <v>5898</v>
      </c>
      <c r="C1794" s="39" t="s">
        <v>5899</v>
      </c>
      <c r="D1794" s="226" t="str">
        <f t="shared" si="27"/>
        <v>73010769006</v>
      </c>
      <c r="E1794" s="39" t="s">
        <v>6159</v>
      </c>
      <c r="F1794" s="47">
        <v>901106338</v>
      </c>
      <c r="G1794" s="47">
        <v>0</v>
      </c>
      <c r="H1794" s="47">
        <v>0</v>
      </c>
      <c r="I1794" s="47">
        <v>901106338</v>
      </c>
    </row>
    <row r="1795" spans="1:9" x14ac:dyDescent="0.2">
      <c r="A1795" s="39" t="s">
        <v>1103</v>
      </c>
      <c r="B1795" s="39" t="s">
        <v>3640</v>
      </c>
      <c r="C1795" s="39" t="s">
        <v>3641</v>
      </c>
      <c r="D1795" s="226" t="str">
        <f t="shared" ref="D1795:D1858" si="28">CONCATENATE(MID(C1795,1,2),"0",MID(C1795,4,5),"0",MID(C1795,9,2))</f>
        <v>73010769010</v>
      </c>
      <c r="E1795" s="39" t="s">
        <v>1021</v>
      </c>
      <c r="F1795" s="47">
        <v>1738268295</v>
      </c>
      <c r="G1795" s="47">
        <v>0</v>
      </c>
      <c r="H1795" s="47">
        <v>0</v>
      </c>
      <c r="I1795" s="47">
        <v>1738268295</v>
      </c>
    </row>
    <row r="1796" spans="1:9" x14ac:dyDescent="0.2">
      <c r="A1796" s="39" t="s">
        <v>1103</v>
      </c>
      <c r="B1796" s="39" t="s">
        <v>3642</v>
      </c>
      <c r="C1796" s="39" t="s">
        <v>3643</v>
      </c>
      <c r="D1796" s="226" t="str">
        <f t="shared" si="28"/>
        <v>73010769010</v>
      </c>
      <c r="E1796" s="39" t="s">
        <v>1022</v>
      </c>
      <c r="F1796" s="47">
        <v>1738268295</v>
      </c>
      <c r="G1796" s="47">
        <v>0</v>
      </c>
      <c r="H1796" s="47">
        <v>0</v>
      </c>
      <c r="I1796" s="47">
        <v>1738268295</v>
      </c>
    </row>
    <row r="1797" spans="1:9" x14ac:dyDescent="0.2">
      <c r="A1797" s="39" t="s">
        <v>1103</v>
      </c>
      <c r="B1797" s="39" t="s">
        <v>5900</v>
      </c>
      <c r="C1797" s="39" t="s">
        <v>5901</v>
      </c>
      <c r="D1797" s="226" t="str">
        <f t="shared" si="28"/>
        <v>73010769012</v>
      </c>
      <c r="E1797" s="39" t="s">
        <v>6160</v>
      </c>
      <c r="F1797" s="47">
        <v>12343288</v>
      </c>
      <c r="G1797" s="47">
        <v>0</v>
      </c>
      <c r="H1797" s="47">
        <v>0</v>
      </c>
      <c r="I1797" s="47">
        <v>12343288</v>
      </c>
    </row>
    <row r="1798" spans="1:9" x14ac:dyDescent="0.2">
      <c r="A1798" s="39" t="s">
        <v>1103</v>
      </c>
      <c r="B1798" s="39" t="s">
        <v>5902</v>
      </c>
      <c r="C1798" s="39" t="s">
        <v>5903</v>
      </c>
      <c r="D1798" s="226" t="str">
        <f t="shared" si="28"/>
        <v>73010769012</v>
      </c>
      <c r="E1798" s="39" t="s">
        <v>6160</v>
      </c>
      <c r="F1798" s="47">
        <v>12343288</v>
      </c>
      <c r="G1798" s="47">
        <v>0</v>
      </c>
      <c r="H1798" s="47">
        <v>0</v>
      </c>
      <c r="I1798" s="47">
        <v>12343288</v>
      </c>
    </row>
    <row r="1799" spans="1:9" x14ac:dyDescent="0.2">
      <c r="A1799" s="39" t="s">
        <v>1103</v>
      </c>
      <c r="B1799" s="39" t="s">
        <v>5904</v>
      </c>
      <c r="C1799" s="39" t="s">
        <v>5905</v>
      </c>
      <c r="D1799" s="226" t="str">
        <f t="shared" si="28"/>
        <v>73010769014</v>
      </c>
      <c r="E1799" s="39" t="s">
        <v>4958</v>
      </c>
      <c r="F1799" s="47">
        <v>22372320</v>
      </c>
      <c r="G1799" s="47">
        <v>0</v>
      </c>
      <c r="H1799" s="47">
        <v>0</v>
      </c>
      <c r="I1799" s="47">
        <v>22372320</v>
      </c>
    </row>
    <row r="1800" spans="1:9" x14ac:dyDescent="0.2">
      <c r="A1800" s="39" t="s">
        <v>1103</v>
      </c>
      <c r="B1800" s="39" t="s">
        <v>5906</v>
      </c>
      <c r="C1800" s="39" t="s">
        <v>5907</v>
      </c>
      <c r="D1800" s="226" t="str">
        <f t="shared" si="28"/>
        <v>73010769014</v>
      </c>
      <c r="E1800" s="39" t="s">
        <v>4958</v>
      </c>
      <c r="F1800" s="47">
        <v>22372320</v>
      </c>
      <c r="G1800" s="47">
        <v>0</v>
      </c>
      <c r="H1800" s="47">
        <v>0</v>
      </c>
      <c r="I1800" s="47">
        <v>22372320</v>
      </c>
    </row>
    <row r="1801" spans="1:9" x14ac:dyDescent="0.2">
      <c r="A1801" s="39" t="s">
        <v>1103</v>
      </c>
      <c r="B1801" s="39" t="s">
        <v>3644</v>
      </c>
      <c r="C1801" s="39" t="s">
        <v>3645</v>
      </c>
      <c r="D1801" s="226" t="str">
        <f t="shared" si="28"/>
        <v>73010769016</v>
      </c>
      <c r="E1801" s="39" t="s">
        <v>42</v>
      </c>
      <c r="F1801" s="47">
        <v>648809</v>
      </c>
      <c r="G1801" s="47">
        <v>0</v>
      </c>
      <c r="H1801" s="47">
        <v>0</v>
      </c>
      <c r="I1801" s="47">
        <v>648809</v>
      </c>
    </row>
    <row r="1802" spans="1:9" x14ac:dyDescent="0.2">
      <c r="A1802" s="39" t="s">
        <v>1103</v>
      </c>
      <c r="B1802" s="39" t="s">
        <v>3646</v>
      </c>
      <c r="C1802" s="39" t="s">
        <v>3647</v>
      </c>
      <c r="D1802" s="226" t="str">
        <f t="shared" si="28"/>
        <v>73010769016</v>
      </c>
      <c r="E1802" s="39" t="s">
        <v>42</v>
      </c>
      <c r="F1802" s="47">
        <v>648809</v>
      </c>
      <c r="G1802" s="47">
        <v>0</v>
      </c>
      <c r="H1802" s="47">
        <v>0</v>
      </c>
      <c r="I1802" s="47">
        <v>648809</v>
      </c>
    </row>
    <row r="1803" spans="1:9" x14ac:dyDescent="0.2">
      <c r="A1803" s="39" t="s">
        <v>1103</v>
      </c>
      <c r="B1803" s="39" t="s">
        <v>3648</v>
      </c>
      <c r="C1803" s="39" t="s">
        <v>3649</v>
      </c>
      <c r="D1803" s="226" t="str">
        <f t="shared" si="28"/>
        <v>73010771000</v>
      </c>
      <c r="E1803" s="39" t="s">
        <v>1023</v>
      </c>
      <c r="F1803" s="47">
        <v>48894610752</v>
      </c>
      <c r="G1803" s="47">
        <v>2581534.42</v>
      </c>
      <c r="H1803" s="47">
        <v>17751058943</v>
      </c>
      <c r="I1803" s="47">
        <v>66645669695</v>
      </c>
    </row>
    <row r="1804" spans="1:9" x14ac:dyDescent="0.2">
      <c r="A1804" s="39" t="s">
        <v>1103</v>
      </c>
      <c r="B1804" s="39" t="s">
        <v>3650</v>
      </c>
      <c r="C1804" s="39" t="s">
        <v>3651</v>
      </c>
      <c r="D1804" s="226" t="str">
        <f t="shared" si="28"/>
        <v>73010771002</v>
      </c>
      <c r="E1804" s="39" t="s">
        <v>1024</v>
      </c>
      <c r="F1804" s="47">
        <v>4666470314</v>
      </c>
      <c r="G1804" s="47">
        <v>82843.47</v>
      </c>
      <c r="H1804" s="47">
        <v>569094514</v>
      </c>
      <c r="I1804" s="47">
        <v>5235564828</v>
      </c>
    </row>
    <row r="1805" spans="1:9" x14ac:dyDescent="0.2">
      <c r="A1805" s="39" t="s">
        <v>1150</v>
      </c>
      <c r="B1805" s="39" t="s">
        <v>3652</v>
      </c>
      <c r="C1805" s="39" t="s">
        <v>3653</v>
      </c>
      <c r="D1805" s="226" t="str">
        <f t="shared" si="28"/>
        <v>73010771002</v>
      </c>
      <c r="E1805" s="39" t="s">
        <v>1024</v>
      </c>
      <c r="F1805" s="47">
        <v>0</v>
      </c>
      <c r="G1805" s="47">
        <v>5631.8</v>
      </c>
      <c r="H1805" s="47">
        <v>38407314</v>
      </c>
      <c r="I1805" s="47">
        <v>38407314</v>
      </c>
    </row>
    <row r="1806" spans="1:9" x14ac:dyDescent="0.2">
      <c r="A1806" s="39" t="s">
        <v>1103</v>
      </c>
      <c r="B1806" s="39" t="s">
        <v>3654</v>
      </c>
      <c r="C1806" s="39" t="s">
        <v>3655</v>
      </c>
      <c r="D1806" s="226" t="str">
        <f t="shared" si="28"/>
        <v>73010771002</v>
      </c>
      <c r="E1806" s="39" t="s">
        <v>1024</v>
      </c>
      <c r="F1806" s="47">
        <v>522992442</v>
      </c>
      <c r="G1806" s="47">
        <v>0</v>
      </c>
      <c r="H1806" s="47">
        <v>0</v>
      </c>
      <c r="I1806" s="47">
        <v>522992442</v>
      </c>
    </row>
    <row r="1807" spans="1:9" x14ac:dyDescent="0.2">
      <c r="A1807" s="39" t="s">
        <v>1150</v>
      </c>
      <c r="B1807" s="39" t="s">
        <v>3656</v>
      </c>
      <c r="C1807" s="39" t="s">
        <v>3657</v>
      </c>
      <c r="D1807" s="226" t="str">
        <f t="shared" si="28"/>
        <v>73010771002</v>
      </c>
      <c r="E1807" s="39" t="s">
        <v>1025</v>
      </c>
      <c r="F1807" s="47">
        <v>0</v>
      </c>
      <c r="G1807" s="47">
        <v>77211.67</v>
      </c>
      <c r="H1807" s="47">
        <v>530687200</v>
      </c>
      <c r="I1807" s="47">
        <v>530687200</v>
      </c>
    </row>
    <row r="1808" spans="1:9" x14ac:dyDescent="0.2">
      <c r="A1808" s="39" t="s">
        <v>1103</v>
      </c>
      <c r="B1808" s="39" t="s">
        <v>4552</v>
      </c>
      <c r="C1808" s="39" t="s">
        <v>4553</v>
      </c>
      <c r="D1808" s="226" t="str">
        <f t="shared" si="28"/>
        <v>73010771002</v>
      </c>
      <c r="E1808" s="39" t="s">
        <v>1025</v>
      </c>
      <c r="F1808" s="47">
        <v>4143477872</v>
      </c>
      <c r="G1808" s="47">
        <v>0</v>
      </c>
      <c r="H1808" s="47">
        <v>0</v>
      </c>
      <c r="I1808" s="47">
        <v>4143477872</v>
      </c>
    </row>
    <row r="1809" spans="1:9" x14ac:dyDescent="0.2">
      <c r="A1809" s="39" t="s">
        <v>1103</v>
      </c>
      <c r="B1809" s="39" t="s">
        <v>3658</v>
      </c>
      <c r="C1809" s="39" t="s">
        <v>3659</v>
      </c>
      <c r="D1809" s="226" t="str">
        <f t="shared" si="28"/>
        <v>73010771004</v>
      </c>
      <c r="E1809" s="39" t="s">
        <v>1026</v>
      </c>
      <c r="F1809" s="47">
        <v>153800711</v>
      </c>
      <c r="G1809" s="47">
        <v>68782.77</v>
      </c>
      <c r="H1809" s="47">
        <v>472741925</v>
      </c>
      <c r="I1809" s="47">
        <v>626542636</v>
      </c>
    </row>
    <row r="1810" spans="1:9" x14ac:dyDescent="0.2">
      <c r="A1810" s="39" t="s">
        <v>1150</v>
      </c>
      <c r="B1810" s="39" t="s">
        <v>3660</v>
      </c>
      <c r="C1810" s="39" t="s">
        <v>3661</v>
      </c>
      <c r="D1810" s="226" t="str">
        <f t="shared" si="28"/>
        <v>73010771004</v>
      </c>
      <c r="E1810" s="39" t="s">
        <v>1026</v>
      </c>
      <c r="F1810" s="47">
        <v>0</v>
      </c>
      <c r="G1810" s="47">
        <v>68782.77</v>
      </c>
      <c r="H1810" s="47">
        <v>472741925</v>
      </c>
      <c r="I1810" s="47">
        <v>472741925</v>
      </c>
    </row>
    <row r="1811" spans="1:9" x14ac:dyDescent="0.2">
      <c r="A1811" s="39" t="s">
        <v>1103</v>
      </c>
      <c r="B1811" s="39" t="s">
        <v>3662</v>
      </c>
      <c r="C1811" s="39" t="s">
        <v>3663</v>
      </c>
      <c r="D1811" s="226" t="str">
        <f t="shared" si="28"/>
        <v>73010771004</v>
      </c>
      <c r="E1811" s="39" t="s">
        <v>1026</v>
      </c>
      <c r="F1811" s="47">
        <v>153800711</v>
      </c>
      <c r="G1811" s="47">
        <v>0</v>
      </c>
      <c r="H1811" s="47">
        <v>0</v>
      </c>
      <c r="I1811" s="47">
        <v>153800711</v>
      </c>
    </row>
    <row r="1812" spans="1:9" x14ac:dyDescent="0.2">
      <c r="A1812" s="39" t="s">
        <v>1103</v>
      </c>
      <c r="B1812" s="39" t="s">
        <v>3664</v>
      </c>
      <c r="C1812" s="39" t="s">
        <v>3665</v>
      </c>
      <c r="D1812" s="226" t="str">
        <f t="shared" si="28"/>
        <v>73010771006</v>
      </c>
      <c r="E1812" s="39" t="s">
        <v>1027</v>
      </c>
      <c r="F1812" s="47">
        <v>349676326</v>
      </c>
      <c r="G1812" s="47">
        <v>0</v>
      </c>
      <c r="H1812" s="47">
        <v>0</v>
      </c>
      <c r="I1812" s="47">
        <v>349676326</v>
      </c>
    </row>
    <row r="1813" spans="1:9" x14ac:dyDescent="0.2">
      <c r="A1813" s="39" t="s">
        <v>1103</v>
      </c>
      <c r="B1813" s="39" t="s">
        <v>3666</v>
      </c>
      <c r="C1813" s="39" t="s">
        <v>3667</v>
      </c>
      <c r="D1813" s="226" t="str">
        <f t="shared" si="28"/>
        <v>73010771006</v>
      </c>
      <c r="E1813" s="39" t="s">
        <v>1028</v>
      </c>
      <c r="F1813" s="47">
        <v>349676326</v>
      </c>
      <c r="G1813" s="47">
        <v>0</v>
      </c>
      <c r="H1813" s="47">
        <v>0</v>
      </c>
      <c r="I1813" s="47">
        <v>349676326</v>
      </c>
    </row>
    <row r="1814" spans="1:9" x14ac:dyDescent="0.2">
      <c r="A1814" s="39" t="s">
        <v>1103</v>
      </c>
      <c r="B1814" s="39" t="s">
        <v>3668</v>
      </c>
      <c r="C1814" s="39" t="s">
        <v>3669</v>
      </c>
      <c r="D1814" s="226" t="str">
        <f t="shared" si="28"/>
        <v>73010771008</v>
      </c>
      <c r="E1814" s="39" t="s">
        <v>1029</v>
      </c>
      <c r="F1814" s="47">
        <v>993239244</v>
      </c>
      <c r="G1814" s="47">
        <v>75366.19</v>
      </c>
      <c r="H1814" s="47">
        <v>518550647</v>
      </c>
      <c r="I1814" s="47">
        <v>1511789891</v>
      </c>
    </row>
    <row r="1815" spans="1:9" x14ac:dyDescent="0.2">
      <c r="A1815" s="39" t="s">
        <v>1150</v>
      </c>
      <c r="B1815" s="39" t="s">
        <v>3670</v>
      </c>
      <c r="C1815" s="39" t="s">
        <v>3671</v>
      </c>
      <c r="D1815" s="226" t="str">
        <f t="shared" si="28"/>
        <v>73010771008</v>
      </c>
      <c r="E1815" s="39" t="s">
        <v>1029</v>
      </c>
      <c r="F1815" s="47">
        <v>0</v>
      </c>
      <c r="G1815" s="47">
        <v>25812.03</v>
      </c>
      <c r="H1815" s="47">
        <v>177612221</v>
      </c>
      <c r="I1815" s="47">
        <v>177612221</v>
      </c>
    </row>
    <row r="1816" spans="1:9" x14ac:dyDescent="0.2">
      <c r="A1816" s="39" t="s">
        <v>1103</v>
      </c>
      <c r="B1816" s="39" t="s">
        <v>3672</v>
      </c>
      <c r="C1816" s="39" t="s">
        <v>3673</v>
      </c>
      <c r="D1816" s="226" t="str">
        <f t="shared" si="28"/>
        <v>73010771008</v>
      </c>
      <c r="E1816" s="39" t="s">
        <v>1029</v>
      </c>
      <c r="F1816" s="47">
        <v>709355218</v>
      </c>
      <c r="G1816" s="47">
        <v>0</v>
      </c>
      <c r="H1816" s="47">
        <v>0</v>
      </c>
      <c r="I1816" s="47">
        <v>709355218</v>
      </c>
    </row>
    <row r="1817" spans="1:9" x14ac:dyDescent="0.2">
      <c r="A1817" s="39" t="s">
        <v>1103</v>
      </c>
      <c r="B1817" s="39" t="s">
        <v>3674</v>
      </c>
      <c r="C1817" s="39" t="s">
        <v>3675</v>
      </c>
      <c r="D1817" s="226" t="str">
        <f t="shared" si="28"/>
        <v>73010771008</v>
      </c>
      <c r="E1817" s="39" t="s">
        <v>1030</v>
      </c>
      <c r="F1817" s="47">
        <v>110747273</v>
      </c>
      <c r="G1817" s="47">
        <v>0</v>
      </c>
      <c r="H1817" s="47">
        <v>0</v>
      </c>
      <c r="I1817" s="47">
        <v>110747273</v>
      </c>
    </row>
    <row r="1818" spans="1:9" x14ac:dyDescent="0.2">
      <c r="A1818" s="39" t="s">
        <v>1150</v>
      </c>
      <c r="B1818" s="39" t="s">
        <v>3676</v>
      </c>
      <c r="C1818" s="39" t="s">
        <v>3677</v>
      </c>
      <c r="D1818" s="226" t="str">
        <f t="shared" si="28"/>
        <v>73010771008</v>
      </c>
      <c r="E1818" s="39" t="s">
        <v>1031</v>
      </c>
      <c r="F1818" s="47">
        <v>0</v>
      </c>
      <c r="G1818" s="47">
        <v>49554.16</v>
      </c>
      <c r="H1818" s="47">
        <v>340938426</v>
      </c>
      <c r="I1818" s="47">
        <v>340938426</v>
      </c>
    </row>
    <row r="1819" spans="1:9" x14ac:dyDescent="0.2">
      <c r="A1819" s="39" t="s">
        <v>1103</v>
      </c>
      <c r="B1819" s="39" t="s">
        <v>3678</v>
      </c>
      <c r="C1819" s="39" t="s">
        <v>3679</v>
      </c>
      <c r="D1819" s="226" t="str">
        <f t="shared" si="28"/>
        <v>73010771008</v>
      </c>
      <c r="E1819" s="39" t="s">
        <v>1031</v>
      </c>
      <c r="F1819" s="47">
        <v>168936753</v>
      </c>
      <c r="G1819" s="47">
        <v>0</v>
      </c>
      <c r="H1819" s="47">
        <v>0</v>
      </c>
      <c r="I1819" s="47">
        <v>168936753</v>
      </c>
    </row>
    <row r="1820" spans="1:9" x14ac:dyDescent="0.2">
      <c r="A1820" s="39" t="s">
        <v>1103</v>
      </c>
      <c r="B1820" s="39" t="s">
        <v>5908</v>
      </c>
      <c r="C1820" s="39" t="s">
        <v>5909</v>
      </c>
      <c r="D1820" s="226" t="str">
        <f t="shared" si="28"/>
        <v>73010771008</v>
      </c>
      <c r="E1820" s="39" t="s">
        <v>6161</v>
      </c>
      <c r="F1820" s="47">
        <v>4200000</v>
      </c>
      <c r="G1820" s="47">
        <v>0</v>
      </c>
      <c r="H1820" s="47">
        <v>0</v>
      </c>
      <c r="I1820" s="47">
        <v>4200000</v>
      </c>
    </row>
    <row r="1821" spans="1:9" x14ac:dyDescent="0.2">
      <c r="A1821" s="39" t="s">
        <v>1103</v>
      </c>
      <c r="B1821" s="39" t="s">
        <v>3680</v>
      </c>
      <c r="C1821" s="39" t="s">
        <v>3681</v>
      </c>
      <c r="D1821" s="226" t="str">
        <f t="shared" si="28"/>
        <v>73010771012</v>
      </c>
      <c r="E1821" s="39" t="s">
        <v>1032</v>
      </c>
      <c r="F1821" s="47">
        <v>87336152</v>
      </c>
      <c r="G1821" s="47">
        <v>0</v>
      </c>
      <c r="H1821" s="47">
        <v>0</v>
      </c>
      <c r="I1821" s="47">
        <v>87336152</v>
      </c>
    </row>
    <row r="1822" spans="1:9" x14ac:dyDescent="0.2">
      <c r="A1822" s="39" t="s">
        <v>1103</v>
      </c>
      <c r="B1822" s="39" t="s">
        <v>3682</v>
      </c>
      <c r="C1822" s="39" t="s">
        <v>3683</v>
      </c>
      <c r="D1822" s="226" t="str">
        <f t="shared" si="28"/>
        <v>73010771012</v>
      </c>
      <c r="E1822" s="39" t="s">
        <v>1032</v>
      </c>
      <c r="F1822" s="47">
        <v>87336152</v>
      </c>
      <c r="G1822" s="47">
        <v>0</v>
      </c>
      <c r="H1822" s="47">
        <v>0</v>
      </c>
      <c r="I1822" s="47">
        <v>87336152</v>
      </c>
    </row>
    <row r="1823" spans="1:9" x14ac:dyDescent="0.2">
      <c r="A1823" s="39" t="s">
        <v>1103</v>
      </c>
      <c r="B1823" s="39" t="s">
        <v>3684</v>
      </c>
      <c r="C1823" s="39" t="s">
        <v>3685</v>
      </c>
      <c r="D1823" s="226" t="str">
        <f t="shared" si="28"/>
        <v>73010771014</v>
      </c>
      <c r="E1823" s="39" t="s">
        <v>1033</v>
      </c>
      <c r="F1823" s="47">
        <v>880399772</v>
      </c>
      <c r="G1823" s="47">
        <v>0</v>
      </c>
      <c r="H1823" s="47">
        <v>0</v>
      </c>
      <c r="I1823" s="47">
        <v>880399772</v>
      </c>
    </row>
    <row r="1824" spans="1:9" x14ac:dyDescent="0.2">
      <c r="A1824" s="39" t="s">
        <v>1103</v>
      </c>
      <c r="B1824" s="39" t="s">
        <v>3686</v>
      </c>
      <c r="C1824" s="39" t="s">
        <v>3687</v>
      </c>
      <c r="D1824" s="226" t="str">
        <f t="shared" si="28"/>
        <v>73010771014</v>
      </c>
      <c r="E1824" s="39" t="s">
        <v>1033</v>
      </c>
      <c r="F1824" s="47">
        <v>880399772</v>
      </c>
      <c r="G1824" s="47">
        <v>0</v>
      </c>
      <c r="H1824" s="47">
        <v>0</v>
      </c>
      <c r="I1824" s="47">
        <v>880399772</v>
      </c>
    </row>
    <row r="1825" spans="1:9" x14ac:dyDescent="0.2">
      <c r="A1825" s="39" t="s">
        <v>1103</v>
      </c>
      <c r="B1825" s="39" t="s">
        <v>3688</v>
      </c>
      <c r="C1825" s="39" t="s">
        <v>3689</v>
      </c>
      <c r="D1825" s="226" t="str">
        <f t="shared" si="28"/>
        <v>73010771016</v>
      </c>
      <c r="E1825" s="39" t="s">
        <v>1034</v>
      </c>
      <c r="F1825" s="47">
        <v>2065253365</v>
      </c>
      <c r="G1825" s="47">
        <v>27933.37</v>
      </c>
      <c r="H1825" s="47">
        <v>192022319</v>
      </c>
      <c r="I1825" s="47">
        <v>2257275684</v>
      </c>
    </row>
    <row r="1826" spans="1:9" x14ac:dyDescent="0.2">
      <c r="A1826" s="39" t="s">
        <v>1150</v>
      </c>
      <c r="B1826" s="39" t="s">
        <v>3690</v>
      </c>
      <c r="C1826" s="39" t="s">
        <v>3691</v>
      </c>
      <c r="D1826" s="226" t="str">
        <f t="shared" si="28"/>
        <v>73010771016</v>
      </c>
      <c r="E1826" s="39" t="s">
        <v>1034</v>
      </c>
      <c r="F1826" s="47">
        <v>0</v>
      </c>
      <c r="G1826" s="47">
        <v>27933.37</v>
      </c>
      <c r="H1826" s="47">
        <v>192022319</v>
      </c>
      <c r="I1826" s="47">
        <v>192022319</v>
      </c>
    </row>
    <row r="1827" spans="1:9" x14ac:dyDescent="0.2">
      <c r="A1827" s="39" t="s">
        <v>1103</v>
      </c>
      <c r="B1827" s="39" t="s">
        <v>3692</v>
      </c>
      <c r="C1827" s="39" t="s">
        <v>3693</v>
      </c>
      <c r="D1827" s="226" t="str">
        <f t="shared" si="28"/>
        <v>73010771016</v>
      </c>
      <c r="E1827" s="39" t="s">
        <v>1034</v>
      </c>
      <c r="F1827" s="47">
        <v>2065253365</v>
      </c>
      <c r="G1827" s="47">
        <v>0</v>
      </c>
      <c r="H1827" s="47">
        <v>0</v>
      </c>
      <c r="I1827" s="47">
        <v>2065253365</v>
      </c>
    </row>
    <row r="1828" spans="1:9" x14ac:dyDescent="0.2">
      <c r="A1828" s="39" t="s">
        <v>1103</v>
      </c>
      <c r="B1828" s="39" t="s">
        <v>3694</v>
      </c>
      <c r="C1828" s="39" t="s">
        <v>3695</v>
      </c>
      <c r="D1828" s="226" t="str">
        <f t="shared" si="28"/>
        <v>73010771018</v>
      </c>
      <c r="E1828" s="39" t="s">
        <v>1035</v>
      </c>
      <c r="F1828" s="47">
        <v>517609922</v>
      </c>
      <c r="G1828" s="47">
        <v>2658.78</v>
      </c>
      <c r="H1828" s="47">
        <v>18301268</v>
      </c>
      <c r="I1828" s="47">
        <v>535911190</v>
      </c>
    </row>
    <row r="1829" spans="1:9" x14ac:dyDescent="0.2">
      <c r="A1829" s="39" t="s">
        <v>1103</v>
      </c>
      <c r="B1829" s="39" t="s">
        <v>3696</v>
      </c>
      <c r="C1829" s="39" t="s">
        <v>3697</v>
      </c>
      <c r="D1829" s="226" t="str">
        <f t="shared" si="28"/>
        <v>73010771018</v>
      </c>
      <c r="E1829" s="39" t="s">
        <v>1035</v>
      </c>
      <c r="F1829" s="47">
        <v>501862979</v>
      </c>
      <c r="G1829" s="47">
        <v>0</v>
      </c>
      <c r="H1829" s="47">
        <v>0</v>
      </c>
      <c r="I1829" s="47">
        <v>501862979</v>
      </c>
    </row>
    <row r="1830" spans="1:9" x14ac:dyDescent="0.2">
      <c r="A1830" s="39" t="s">
        <v>1103</v>
      </c>
      <c r="B1830" s="39" t="s">
        <v>5910</v>
      </c>
      <c r="C1830" s="39" t="s">
        <v>5911</v>
      </c>
      <c r="D1830" s="226" t="str">
        <f t="shared" si="28"/>
        <v>73010771018</v>
      </c>
      <c r="E1830" s="39" t="s">
        <v>6162</v>
      </c>
      <c r="F1830" s="47">
        <v>525126</v>
      </c>
      <c r="G1830" s="47">
        <v>0</v>
      </c>
      <c r="H1830" s="47">
        <v>0</v>
      </c>
      <c r="I1830" s="47">
        <v>525126</v>
      </c>
    </row>
    <row r="1831" spans="1:9" x14ac:dyDescent="0.2">
      <c r="A1831" s="39" t="s">
        <v>1150</v>
      </c>
      <c r="B1831" s="39" t="s">
        <v>5912</v>
      </c>
      <c r="C1831" s="39" t="s">
        <v>5913</v>
      </c>
      <c r="D1831" s="226" t="str">
        <f t="shared" si="28"/>
        <v>73010771018</v>
      </c>
      <c r="E1831" s="39" t="s">
        <v>6163</v>
      </c>
      <c r="F1831" s="47">
        <v>0</v>
      </c>
      <c r="G1831" s="47">
        <v>2658.78</v>
      </c>
      <c r="H1831" s="47">
        <v>18301268</v>
      </c>
      <c r="I1831" s="47">
        <v>18301268</v>
      </c>
    </row>
    <row r="1832" spans="1:9" x14ac:dyDescent="0.2">
      <c r="A1832" s="39" t="s">
        <v>1103</v>
      </c>
      <c r="B1832" s="39" t="s">
        <v>5914</v>
      </c>
      <c r="C1832" s="39" t="s">
        <v>5915</v>
      </c>
      <c r="D1832" s="226" t="str">
        <f t="shared" si="28"/>
        <v>73010771018</v>
      </c>
      <c r="E1832" s="39" t="s">
        <v>6163</v>
      </c>
      <c r="F1832" s="47">
        <v>15221817</v>
      </c>
      <c r="G1832" s="47">
        <v>0</v>
      </c>
      <c r="H1832" s="47">
        <v>0</v>
      </c>
      <c r="I1832" s="47">
        <v>15221817</v>
      </c>
    </row>
    <row r="1833" spans="1:9" x14ac:dyDescent="0.2">
      <c r="A1833" s="39" t="s">
        <v>1103</v>
      </c>
      <c r="B1833" s="39" t="s">
        <v>3698</v>
      </c>
      <c r="C1833" s="39" t="s">
        <v>3699</v>
      </c>
      <c r="D1833" s="226" t="str">
        <f t="shared" si="28"/>
        <v>73010771020</v>
      </c>
      <c r="E1833" s="39" t="s">
        <v>1036</v>
      </c>
      <c r="F1833" s="47">
        <v>7231593095</v>
      </c>
      <c r="G1833" s="47">
        <v>383321.25</v>
      </c>
      <c r="H1833" s="47">
        <v>2633843626</v>
      </c>
      <c r="I1833" s="47">
        <v>9865436721</v>
      </c>
    </row>
    <row r="1834" spans="1:9" x14ac:dyDescent="0.2">
      <c r="A1834" s="39" t="s">
        <v>1150</v>
      </c>
      <c r="B1834" s="39" t="s">
        <v>4558</v>
      </c>
      <c r="C1834" s="39" t="s">
        <v>4559</v>
      </c>
      <c r="D1834" s="226" t="str">
        <f t="shared" si="28"/>
        <v>73010771020</v>
      </c>
      <c r="E1834" s="39" t="s">
        <v>1037</v>
      </c>
      <c r="F1834" s="47">
        <v>0</v>
      </c>
      <c r="G1834" s="47">
        <v>357624.74</v>
      </c>
      <c r="H1834" s="47">
        <v>2458979652</v>
      </c>
      <c r="I1834" s="47">
        <v>2458979652</v>
      </c>
    </row>
    <row r="1835" spans="1:9" x14ac:dyDescent="0.2">
      <c r="A1835" s="39" t="s">
        <v>1103</v>
      </c>
      <c r="B1835" s="39" t="s">
        <v>3700</v>
      </c>
      <c r="C1835" s="39" t="s">
        <v>3701</v>
      </c>
      <c r="D1835" s="226" t="str">
        <f t="shared" si="28"/>
        <v>73010771020</v>
      </c>
      <c r="E1835" s="39" t="s">
        <v>1037</v>
      </c>
      <c r="F1835" s="47">
        <v>1603776140</v>
      </c>
      <c r="G1835" s="47">
        <v>0</v>
      </c>
      <c r="H1835" s="47">
        <v>0</v>
      </c>
      <c r="I1835" s="47">
        <v>1603776140</v>
      </c>
    </row>
    <row r="1836" spans="1:9" x14ac:dyDescent="0.2">
      <c r="A1836" s="39" t="s">
        <v>1103</v>
      </c>
      <c r="B1836" s="39" t="s">
        <v>3702</v>
      </c>
      <c r="C1836" s="39" t="s">
        <v>3703</v>
      </c>
      <c r="D1836" s="226" t="str">
        <f t="shared" si="28"/>
        <v>73010771020</v>
      </c>
      <c r="E1836" s="39" t="s">
        <v>1038</v>
      </c>
      <c r="F1836" s="47">
        <v>56210098</v>
      </c>
      <c r="G1836" s="47">
        <v>0</v>
      </c>
      <c r="H1836" s="47">
        <v>0</v>
      </c>
      <c r="I1836" s="47">
        <v>56210098</v>
      </c>
    </row>
    <row r="1837" spans="1:9" x14ac:dyDescent="0.2">
      <c r="A1837" s="39" t="s">
        <v>1103</v>
      </c>
      <c r="B1837" s="39" t="s">
        <v>3704</v>
      </c>
      <c r="C1837" s="39" t="s">
        <v>3705</v>
      </c>
      <c r="D1837" s="226" t="str">
        <f t="shared" si="28"/>
        <v>73010771020</v>
      </c>
      <c r="E1837" s="39" t="s">
        <v>1039</v>
      </c>
      <c r="F1837" s="47">
        <v>21633105</v>
      </c>
      <c r="G1837" s="47">
        <v>0</v>
      </c>
      <c r="H1837" s="47">
        <v>0</v>
      </c>
      <c r="I1837" s="47">
        <v>21633105</v>
      </c>
    </row>
    <row r="1838" spans="1:9" x14ac:dyDescent="0.2">
      <c r="A1838" s="39" t="s">
        <v>1150</v>
      </c>
      <c r="B1838" s="39" t="s">
        <v>3706</v>
      </c>
      <c r="C1838" s="39" t="s">
        <v>3707</v>
      </c>
      <c r="D1838" s="226" t="str">
        <f t="shared" si="28"/>
        <v>73010771020</v>
      </c>
      <c r="E1838" s="39" t="s">
        <v>1040</v>
      </c>
      <c r="F1838" s="47">
        <v>0</v>
      </c>
      <c r="G1838" s="47">
        <v>25696.51</v>
      </c>
      <c r="H1838" s="47">
        <v>174863974</v>
      </c>
      <c r="I1838" s="47">
        <v>174863974</v>
      </c>
    </row>
    <row r="1839" spans="1:9" x14ac:dyDescent="0.2">
      <c r="A1839" s="39" t="s">
        <v>1103</v>
      </c>
      <c r="B1839" s="39" t="s">
        <v>3708</v>
      </c>
      <c r="C1839" s="39" t="s">
        <v>3709</v>
      </c>
      <c r="D1839" s="226" t="str">
        <f t="shared" si="28"/>
        <v>73010771020</v>
      </c>
      <c r="E1839" s="39" t="s">
        <v>1040</v>
      </c>
      <c r="F1839" s="47">
        <v>4874545378</v>
      </c>
      <c r="G1839" s="47">
        <v>0</v>
      </c>
      <c r="H1839" s="47">
        <v>0</v>
      </c>
      <c r="I1839" s="47">
        <v>4874545378</v>
      </c>
    </row>
    <row r="1840" spans="1:9" x14ac:dyDescent="0.2">
      <c r="A1840" s="39" t="s">
        <v>1103</v>
      </c>
      <c r="B1840" s="39" t="s">
        <v>5916</v>
      </c>
      <c r="C1840" s="39" t="s">
        <v>5917</v>
      </c>
      <c r="D1840" s="226" t="str">
        <f t="shared" si="28"/>
        <v>73010771020</v>
      </c>
      <c r="E1840" s="39" t="s">
        <v>6164</v>
      </c>
      <c r="F1840" s="47">
        <v>445700085</v>
      </c>
      <c r="G1840" s="47">
        <v>0</v>
      </c>
      <c r="H1840" s="47">
        <v>0</v>
      </c>
      <c r="I1840" s="47">
        <v>445700085</v>
      </c>
    </row>
    <row r="1841" spans="1:9" x14ac:dyDescent="0.2">
      <c r="A1841" s="39" t="s">
        <v>1103</v>
      </c>
      <c r="B1841" s="39" t="s">
        <v>3710</v>
      </c>
      <c r="C1841" s="39" t="s">
        <v>3711</v>
      </c>
      <c r="D1841" s="226" t="str">
        <f t="shared" si="28"/>
        <v>73010771020</v>
      </c>
      <c r="E1841" s="39" t="s">
        <v>1041</v>
      </c>
      <c r="F1841" s="47">
        <v>229728289</v>
      </c>
      <c r="G1841" s="47">
        <v>0</v>
      </c>
      <c r="H1841" s="47">
        <v>0</v>
      </c>
      <c r="I1841" s="47">
        <v>229728289</v>
      </c>
    </row>
    <row r="1842" spans="1:9" x14ac:dyDescent="0.2">
      <c r="A1842" s="39" t="s">
        <v>1103</v>
      </c>
      <c r="B1842" s="39" t="s">
        <v>3712</v>
      </c>
      <c r="C1842" s="39" t="s">
        <v>3713</v>
      </c>
      <c r="D1842" s="226" t="str">
        <f t="shared" si="28"/>
        <v>73010771022</v>
      </c>
      <c r="E1842" s="39" t="s">
        <v>1042</v>
      </c>
      <c r="F1842" s="47">
        <v>1691518169</v>
      </c>
      <c r="G1842" s="47">
        <v>0</v>
      </c>
      <c r="H1842" s="47">
        <v>0</v>
      </c>
      <c r="I1842" s="47">
        <v>1691518169</v>
      </c>
    </row>
    <row r="1843" spans="1:9" x14ac:dyDescent="0.2">
      <c r="A1843" s="39" t="s">
        <v>1103</v>
      </c>
      <c r="B1843" s="39" t="s">
        <v>3714</v>
      </c>
      <c r="C1843" s="39" t="s">
        <v>3715</v>
      </c>
      <c r="D1843" s="226" t="str">
        <f t="shared" si="28"/>
        <v>73010771022</v>
      </c>
      <c r="E1843" s="39" t="s">
        <v>1042</v>
      </c>
      <c r="F1843" s="47">
        <v>1691518169</v>
      </c>
      <c r="G1843" s="47">
        <v>0</v>
      </c>
      <c r="H1843" s="47">
        <v>0</v>
      </c>
      <c r="I1843" s="47">
        <v>1691518169</v>
      </c>
    </row>
    <row r="1844" spans="1:9" x14ac:dyDescent="0.2">
      <c r="A1844" s="39" t="s">
        <v>1103</v>
      </c>
      <c r="B1844" s="39" t="s">
        <v>3716</v>
      </c>
      <c r="C1844" s="39" t="s">
        <v>3717</v>
      </c>
      <c r="D1844" s="226" t="str">
        <f t="shared" si="28"/>
        <v>73010771026</v>
      </c>
      <c r="E1844" s="39" t="s">
        <v>1043</v>
      </c>
      <c r="F1844" s="47">
        <v>4922326177</v>
      </c>
      <c r="G1844" s="47">
        <v>2160.2600000000002</v>
      </c>
      <c r="H1844" s="47">
        <v>14739912</v>
      </c>
      <c r="I1844" s="47">
        <v>4937066089</v>
      </c>
    </row>
    <row r="1845" spans="1:9" x14ac:dyDescent="0.2">
      <c r="A1845" s="39" t="s">
        <v>1150</v>
      </c>
      <c r="B1845" s="39" t="s">
        <v>3718</v>
      </c>
      <c r="C1845" s="39" t="s">
        <v>3719</v>
      </c>
      <c r="D1845" s="226" t="str">
        <f t="shared" si="28"/>
        <v>73010771026</v>
      </c>
      <c r="E1845" s="39" t="s">
        <v>1043</v>
      </c>
      <c r="F1845" s="47">
        <v>0</v>
      </c>
      <c r="G1845" s="47">
        <v>2160.2600000000002</v>
      </c>
      <c r="H1845" s="47">
        <v>14739912</v>
      </c>
      <c r="I1845" s="47">
        <v>14739912</v>
      </c>
    </row>
    <row r="1846" spans="1:9" x14ac:dyDescent="0.2">
      <c r="A1846" s="39" t="s">
        <v>1103</v>
      </c>
      <c r="B1846" s="39" t="s">
        <v>3720</v>
      </c>
      <c r="C1846" s="39" t="s">
        <v>3721</v>
      </c>
      <c r="D1846" s="226" t="str">
        <f t="shared" si="28"/>
        <v>73010771026</v>
      </c>
      <c r="E1846" s="39" t="s">
        <v>1043</v>
      </c>
      <c r="F1846" s="47">
        <v>4922326177</v>
      </c>
      <c r="G1846" s="47">
        <v>0</v>
      </c>
      <c r="H1846" s="47">
        <v>0</v>
      </c>
      <c r="I1846" s="47">
        <v>4922326177</v>
      </c>
    </row>
    <row r="1847" spans="1:9" x14ac:dyDescent="0.2">
      <c r="A1847" s="39" t="s">
        <v>1103</v>
      </c>
      <c r="B1847" s="39" t="s">
        <v>3722</v>
      </c>
      <c r="C1847" s="39" t="s">
        <v>3723</v>
      </c>
      <c r="D1847" s="226" t="str">
        <f t="shared" si="28"/>
        <v>73010771028</v>
      </c>
      <c r="E1847" s="39" t="s">
        <v>1044</v>
      </c>
      <c r="F1847" s="47">
        <v>97470996</v>
      </c>
      <c r="G1847" s="47">
        <v>3019.65</v>
      </c>
      <c r="H1847" s="47">
        <v>20785235</v>
      </c>
      <c r="I1847" s="47">
        <v>118256231</v>
      </c>
    </row>
    <row r="1848" spans="1:9" x14ac:dyDescent="0.2">
      <c r="A1848" s="39" t="s">
        <v>1103</v>
      </c>
      <c r="B1848" s="39" t="s">
        <v>3724</v>
      </c>
      <c r="C1848" s="39" t="s">
        <v>3725</v>
      </c>
      <c r="D1848" s="226" t="str">
        <f t="shared" si="28"/>
        <v>73010771028</v>
      </c>
      <c r="E1848" s="39" t="s">
        <v>1045</v>
      </c>
      <c r="F1848" s="47">
        <v>88143608</v>
      </c>
      <c r="G1848" s="47">
        <v>0</v>
      </c>
      <c r="H1848" s="47">
        <v>0</v>
      </c>
      <c r="I1848" s="47">
        <v>88143608</v>
      </c>
    </row>
    <row r="1849" spans="1:9" x14ac:dyDescent="0.2">
      <c r="A1849" s="39" t="s">
        <v>1103</v>
      </c>
      <c r="B1849" s="39" t="s">
        <v>5918</v>
      </c>
      <c r="C1849" s="39" t="s">
        <v>5919</v>
      </c>
      <c r="D1849" s="226" t="str">
        <f t="shared" si="28"/>
        <v>73010771028</v>
      </c>
      <c r="E1849" s="39" t="s">
        <v>6165</v>
      </c>
      <c r="F1849" s="47">
        <v>195000</v>
      </c>
      <c r="G1849" s="47">
        <v>0</v>
      </c>
      <c r="H1849" s="47">
        <v>0</v>
      </c>
      <c r="I1849" s="47">
        <v>195000</v>
      </c>
    </row>
    <row r="1850" spans="1:9" x14ac:dyDescent="0.2">
      <c r="A1850" s="39" t="s">
        <v>1150</v>
      </c>
      <c r="B1850" s="39" t="s">
        <v>4562</v>
      </c>
      <c r="C1850" s="39" t="s">
        <v>4563</v>
      </c>
      <c r="D1850" s="226" t="str">
        <f t="shared" si="28"/>
        <v>73010771028</v>
      </c>
      <c r="E1850" s="39" t="s">
        <v>1046</v>
      </c>
      <c r="F1850" s="47">
        <v>0</v>
      </c>
      <c r="G1850" s="47">
        <v>3019.65</v>
      </c>
      <c r="H1850" s="47">
        <v>20785235</v>
      </c>
      <c r="I1850" s="47">
        <v>20785235</v>
      </c>
    </row>
    <row r="1851" spans="1:9" x14ac:dyDescent="0.2">
      <c r="A1851" s="39" t="s">
        <v>1103</v>
      </c>
      <c r="B1851" s="39" t="s">
        <v>3726</v>
      </c>
      <c r="C1851" s="39" t="s">
        <v>3727</v>
      </c>
      <c r="D1851" s="226" t="str">
        <f t="shared" si="28"/>
        <v>73010771028</v>
      </c>
      <c r="E1851" s="39" t="s">
        <v>1046</v>
      </c>
      <c r="F1851" s="47">
        <v>9132388</v>
      </c>
      <c r="G1851" s="47">
        <v>0</v>
      </c>
      <c r="H1851" s="47">
        <v>0</v>
      </c>
      <c r="I1851" s="47">
        <v>9132388</v>
      </c>
    </row>
    <row r="1852" spans="1:9" x14ac:dyDescent="0.2">
      <c r="A1852" s="39" t="s">
        <v>1103</v>
      </c>
      <c r="B1852" s="39" t="s">
        <v>3728</v>
      </c>
      <c r="C1852" s="39" t="s">
        <v>3729</v>
      </c>
      <c r="D1852" s="226" t="str">
        <f t="shared" si="28"/>
        <v>73010771030</v>
      </c>
      <c r="E1852" s="39" t="s">
        <v>1047</v>
      </c>
      <c r="F1852" s="47">
        <v>941060727</v>
      </c>
      <c r="G1852" s="47">
        <v>4603.6899999999996</v>
      </c>
      <c r="H1852" s="47">
        <v>31679506</v>
      </c>
      <c r="I1852" s="47">
        <v>972740233</v>
      </c>
    </row>
    <row r="1853" spans="1:9" x14ac:dyDescent="0.2">
      <c r="A1853" s="39" t="s">
        <v>1150</v>
      </c>
      <c r="B1853" s="39" t="s">
        <v>5920</v>
      </c>
      <c r="C1853" s="39" t="s">
        <v>5921</v>
      </c>
      <c r="D1853" s="226" t="str">
        <f t="shared" si="28"/>
        <v>73010771030</v>
      </c>
      <c r="E1853" s="39" t="s">
        <v>1047</v>
      </c>
      <c r="F1853" s="47">
        <v>0</v>
      </c>
      <c r="G1853" s="47">
        <v>4603.6899999999996</v>
      </c>
      <c r="H1853" s="47">
        <v>31679506</v>
      </c>
      <c r="I1853" s="47">
        <v>31679506</v>
      </c>
    </row>
    <row r="1854" spans="1:9" x14ac:dyDescent="0.2">
      <c r="A1854" s="39" t="s">
        <v>1103</v>
      </c>
      <c r="B1854" s="39" t="s">
        <v>3730</v>
      </c>
      <c r="C1854" s="39" t="s">
        <v>3731</v>
      </c>
      <c r="D1854" s="226" t="str">
        <f t="shared" si="28"/>
        <v>73010771030</v>
      </c>
      <c r="E1854" s="39" t="s">
        <v>1047</v>
      </c>
      <c r="F1854" s="47">
        <v>941060727</v>
      </c>
      <c r="G1854" s="47">
        <v>0</v>
      </c>
      <c r="H1854" s="47">
        <v>0</v>
      </c>
      <c r="I1854" s="47">
        <v>941060727</v>
      </c>
    </row>
    <row r="1855" spans="1:9" x14ac:dyDescent="0.2">
      <c r="A1855" s="39" t="s">
        <v>1103</v>
      </c>
      <c r="B1855" s="39" t="s">
        <v>5922</v>
      </c>
      <c r="C1855" s="39" t="s">
        <v>5923</v>
      </c>
      <c r="D1855" s="226" t="str">
        <f t="shared" si="28"/>
        <v>73010771031</v>
      </c>
      <c r="E1855" s="39" t="s">
        <v>6166</v>
      </c>
      <c r="F1855" s="47">
        <v>25993234</v>
      </c>
      <c r="G1855" s="47">
        <v>0</v>
      </c>
      <c r="H1855" s="47">
        <v>0</v>
      </c>
      <c r="I1855" s="47">
        <v>25993234</v>
      </c>
    </row>
    <row r="1856" spans="1:9" x14ac:dyDescent="0.2">
      <c r="A1856" s="39" t="s">
        <v>1103</v>
      </c>
      <c r="B1856" s="39" t="s">
        <v>5924</v>
      </c>
      <c r="C1856" s="39" t="s">
        <v>5925</v>
      </c>
      <c r="D1856" s="226" t="str">
        <f t="shared" si="28"/>
        <v>73010771031</v>
      </c>
      <c r="E1856" s="39" t="s">
        <v>1048</v>
      </c>
      <c r="F1856" s="47">
        <v>25993234</v>
      </c>
      <c r="G1856" s="47">
        <v>0</v>
      </c>
      <c r="H1856" s="47">
        <v>0</v>
      </c>
      <c r="I1856" s="47">
        <v>25993234</v>
      </c>
    </row>
    <row r="1857" spans="1:9" x14ac:dyDescent="0.2">
      <c r="A1857" s="39" t="s">
        <v>1103</v>
      </c>
      <c r="B1857" s="39" t="s">
        <v>3732</v>
      </c>
      <c r="C1857" s="39" t="s">
        <v>3733</v>
      </c>
      <c r="D1857" s="226" t="str">
        <f t="shared" si="28"/>
        <v>73010771032</v>
      </c>
      <c r="E1857" s="39" t="s">
        <v>1049</v>
      </c>
      <c r="F1857" s="47">
        <v>50467729</v>
      </c>
      <c r="G1857" s="47">
        <v>700</v>
      </c>
      <c r="H1857" s="47">
        <v>4756794</v>
      </c>
      <c r="I1857" s="47">
        <v>55224523</v>
      </c>
    </row>
    <row r="1858" spans="1:9" x14ac:dyDescent="0.2">
      <c r="A1858" s="39" t="s">
        <v>1150</v>
      </c>
      <c r="B1858" s="39" t="s">
        <v>5926</v>
      </c>
      <c r="C1858" s="39" t="s">
        <v>5927</v>
      </c>
      <c r="D1858" s="226" t="str">
        <f t="shared" si="28"/>
        <v>73010771032</v>
      </c>
      <c r="E1858" s="39" t="s">
        <v>1050</v>
      </c>
      <c r="F1858" s="47">
        <v>0</v>
      </c>
      <c r="G1858" s="47">
        <v>700</v>
      </c>
      <c r="H1858" s="47">
        <v>4756794</v>
      </c>
      <c r="I1858" s="47">
        <v>4756794</v>
      </c>
    </row>
    <row r="1859" spans="1:9" x14ac:dyDescent="0.2">
      <c r="A1859" s="39" t="s">
        <v>1103</v>
      </c>
      <c r="B1859" s="39" t="s">
        <v>3734</v>
      </c>
      <c r="C1859" s="39" t="s">
        <v>3735</v>
      </c>
      <c r="D1859" s="226" t="str">
        <f t="shared" ref="D1859:D1922" si="29">CONCATENATE(MID(C1859,1,2),"0",MID(C1859,4,5),"0",MID(C1859,9,2))</f>
        <v>73010771032</v>
      </c>
      <c r="E1859" s="39" t="s">
        <v>1050</v>
      </c>
      <c r="F1859" s="47">
        <v>3062320</v>
      </c>
      <c r="G1859" s="47">
        <v>0</v>
      </c>
      <c r="H1859" s="47">
        <v>0</v>
      </c>
      <c r="I1859" s="47">
        <v>3062320</v>
      </c>
    </row>
    <row r="1860" spans="1:9" x14ac:dyDescent="0.2">
      <c r="A1860" s="39" t="s">
        <v>1103</v>
      </c>
      <c r="B1860" s="39" t="s">
        <v>3736</v>
      </c>
      <c r="C1860" s="39" t="s">
        <v>3737</v>
      </c>
      <c r="D1860" s="226" t="str">
        <f t="shared" si="29"/>
        <v>73010771032</v>
      </c>
      <c r="E1860" s="39" t="s">
        <v>1051</v>
      </c>
      <c r="F1860" s="47">
        <v>31350000</v>
      </c>
      <c r="G1860" s="47">
        <v>0</v>
      </c>
      <c r="H1860" s="47">
        <v>0</v>
      </c>
      <c r="I1860" s="47">
        <v>31350000</v>
      </c>
    </row>
    <row r="1861" spans="1:9" x14ac:dyDescent="0.2">
      <c r="A1861" s="39" t="s">
        <v>1103</v>
      </c>
      <c r="B1861" s="39" t="s">
        <v>3738</v>
      </c>
      <c r="C1861" s="39" t="s">
        <v>3739</v>
      </c>
      <c r="D1861" s="226" t="str">
        <f t="shared" si="29"/>
        <v>73010771032</v>
      </c>
      <c r="E1861" s="39" t="s">
        <v>1052</v>
      </c>
      <c r="F1861" s="47">
        <v>16055409</v>
      </c>
      <c r="G1861" s="47">
        <v>0</v>
      </c>
      <c r="H1861" s="47">
        <v>0</v>
      </c>
      <c r="I1861" s="47">
        <v>16055409</v>
      </c>
    </row>
    <row r="1862" spans="1:9" x14ac:dyDescent="0.2">
      <c r="A1862" s="39" t="s">
        <v>1103</v>
      </c>
      <c r="B1862" s="39" t="s">
        <v>3740</v>
      </c>
      <c r="C1862" s="39" t="s">
        <v>3741</v>
      </c>
      <c r="D1862" s="226" t="str">
        <f t="shared" si="29"/>
        <v>73010771036</v>
      </c>
      <c r="E1862" s="39" t="s">
        <v>1053</v>
      </c>
      <c r="F1862" s="47">
        <v>481095040</v>
      </c>
      <c r="G1862" s="47">
        <v>0</v>
      </c>
      <c r="H1862" s="47">
        <v>0</v>
      </c>
      <c r="I1862" s="47">
        <v>481095040</v>
      </c>
    </row>
    <row r="1863" spans="1:9" x14ac:dyDescent="0.2">
      <c r="A1863" s="39" t="s">
        <v>1103</v>
      </c>
      <c r="B1863" s="39" t="s">
        <v>3742</v>
      </c>
      <c r="C1863" s="39" t="s">
        <v>3743</v>
      </c>
      <c r="D1863" s="226" t="str">
        <f t="shared" si="29"/>
        <v>73010771036</v>
      </c>
      <c r="E1863" s="39" t="s">
        <v>1053</v>
      </c>
      <c r="F1863" s="47">
        <v>481095040</v>
      </c>
      <c r="G1863" s="47">
        <v>0</v>
      </c>
      <c r="H1863" s="47">
        <v>0</v>
      </c>
      <c r="I1863" s="47">
        <v>481095040</v>
      </c>
    </row>
    <row r="1864" spans="1:9" x14ac:dyDescent="0.2">
      <c r="A1864" s="39" t="s">
        <v>1103</v>
      </c>
      <c r="B1864" s="39" t="s">
        <v>3744</v>
      </c>
      <c r="C1864" s="39" t="s">
        <v>3745</v>
      </c>
      <c r="D1864" s="226" t="str">
        <f t="shared" si="29"/>
        <v>73010771040</v>
      </c>
      <c r="E1864" s="39" t="s">
        <v>1054</v>
      </c>
      <c r="F1864" s="47">
        <v>36363639</v>
      </c>
      <c r="G1864" s="47">
        <v>8737.61</v>
      </c>
      <c r="H1864" s="47">
        <v>60087538</v>
      </c>
      <c r="I1864" s="47">
        <v>96451177</v>
      </c>
    </row>
    <row r="1865" spans="1:9" x14ac:dyDescent="0.2">
      <c r="A1865" s="39" t="s">
        <v>1150</v>
      </c>
      <c r="B1865" s="39" t="s">
        <v>3746</v>
      </c>
      <c r="C1865" s="39" t="s">
        <v>3747</v>
      </c>
      <c r="D1865" s="226" t="str">
        <f t="shared" si="29"/>
        <v>73010771040</v>
      </c>
      <c r="E1865" s="39" t="s">
        <v>1054</v>
      </c>
      <c r="F1865" s="47">
        <v>0</v>
      </c>
      <c r="G1865" s="47">
        <v>8737.61</v>
      </c>
      <c r="H1865" s="47">
        <v>60087538</v>
      </c>
      <c r="I1865" s="47">
        <v>60087538</v>
      </c>
    </row>
    <row r="1866" spans="1:9" x14ac:dyDescent="0.2">
      <c r="A1866" s="39" t="s">
        <v>1103</v>
      </c>
      <c r="B1866" s="39" t="s">
        <v>5928</v>
      </c>
      <c r="C1866" s="39" t="s">
        <v>5929</v>
      </c>
      <c r="D1866" s="226" t="str">
        <f t="shared" si="29"/>
        <v>73010771040</v>
      </c>
      <c r="E1866" s="39" t="s">
        <v>1054</v>
      </c>
      <c r="F1866" s="47">
        <v>36363639</v>
      </c>
      <c r="G1866" s="47">
        <v>0</v>
      </c>
      <c r="H1866" s="47">
        <v>0</v>
      </c>
      <c r="I1866" s="47">
        <v>36363639</v>
      </c>
    </row>
    <row r="1867" spans="1:9" x14ac:dyDescent="0.2">
      <c r="A1867" s="39" t="s">
        <v>1103</v>
      </c>
      <c r="B1867" s="39" t="s">
        <v>3748</v>
      </c>
      <c r="C1867" s="39" t="s">
        <v>3749</v>
      </c>
      <c r="D1867" s="226" t="str">
        <f t="shared" si="29"/>
        <v>73010771042</v>
      </c>
      <c r="E1867" s="39" t="s">
        <v>1055</v>
      </c>
      <c r="F1867" s="47">
        <v>590265</v>
      </c>
      <c r="G1867" s="47">
        <v>0</v>
      </c>
      <c r="H1867" s="47">
        <v>0</v>
      </c>
      <c r="I1867" s="47">
        <v>590265</v>
      </c>
    </row>
    <row r="1868" spans="1:9" x14ac:dyDescent="0.2">
      <c r="A1868" s="39" t="s">
        <v>1103</v>
      </c>
      <c r="B1868" s="39" t="s">
        <v>3750</v>
      </c>
      <c r="C1868" s="39" t="s">
        <v>3751</v>
      </c>
      <c r="D1868" s="226" t="str">
        <f t="shared" si="29"/>
        <v>73010771042</v>
      </c>
      <c r="E1868" s="39" t="s">
        <v>1055</v>
      </c>
      <c r="F1868" s="47">
        <v>590265</v>
      </c>
      <c r="G1868" s="47">
        <v>0</v>
      </c>
      <c r="H1868" s="47">
        <v>0</v>
      </c>
      <c r="I1868" s="47">
        <v>590265</v>
      </c>
    </row>
    <row r="1869" spans="1:9" x14ac:dyDescent="0.2">
      <c r="A1869" s="39" t="s">
        <v>1103</v>
      </c>
      <c r="B1869" s="39" t="s">
        <v>3752</v>
      </c>
      <c r="C1869" s="39" t="s">
        <v>3753</v>
      </c>
      <c r="D1869" s="226" t="str">
        <f t="shared" si="29"/>
        <v>73010771044</v>
      </c>
      <c r="E1869" s="39" t="s">
        <v>42</v>
      </c>
      <c r="F1869" s="47">
        <v>16637024107</v>
      </c>
      <c r="G1869" s="47">
        <v>1116927.83</v>
      </c>
      <c r="H1869" s="47">
        <v>7685146903</v>
      </c>
      <c r="I1869" s="47">
        <v>24322171010</v>
      </c>
    </row>
    <row r="1870" spans="1:9" x14ac:dyDescent="0.2">
      <c r="A1870" s="39" t="s">
        <v>1150</v>
      </c>
      <c r="B1870" s="39" t="s">
        <v>3754</v>
      </c>
      <c r="C1870" s="39" t="s">
        <v>3755</v>
      </c>
      <c r="D1870" s="226" t="str">
        <f t="shared" si="29"/>
        <v>73010771044</v>
      </c>
      <c r="E1870" s="39" t="s">
        <v>1056</v>
      </c>
      <c r="F1870" s="47">
        <v>0</v>
      </c>
      <c r="G1870" s="47">
        <v>69201.789999999994</v>
      </c>
      <c r="H1870" s="47">
        <v>475935816</v>
      </c>
      <c r="I1870" s="47">
        <v>475935816</v>
      </c>
    </row>
    <row r="1871" spans="1:9" x14ac:dyDescent="0.2">
      <c r="A1871" s="39" t="s">
        <v>1103</v>
      </c>
      <c r="B1871" s="39" t="s">
        <v>3756</v>
      </c>
      <c r="C1871" s="39" t="s">
        <v>3757</v>
      </c>
      <c r="D1871" s="226" t="str">
        <f t="shared" si="29"/>
        <v>73010771044</v>
      </c>
      <c r="E1871" s="39" t="s">
        <v>1056</v>
      </c>
      <c r="F1871" s="47">
        <v>148902610</v>
      </c>
      <c r="G1871" s="47">
        <v>0</v>
      </c>
      <c r="H1871" s="47">
        <v>0</v>
      </c>
      <c r="I1871" s="47">
        <v>148902610</v>
      </c>
    </row>
    <row r="1872" spans="1:9" x14ac:dyDescent="0.2">
      <c r="A1872" s="39" t="s">
        <v>1103</v>
      </c>
      <c r="B1872" s="39" t="s">
        <v>3758</v>
      </c>
      <c r="C1872" s="39" t="s">
        <v>3759</v>
      </c>
      <c r="D1872" s="226" t="str">
        <f t="shared" si="29"/>
        <v>73010771044</v>
      </c>
      <c r="E1872" s="39" t="s">
        <v>1057</v>
      </c>
      <c r="F1872" s="47">
        <v>16243434</v>
      </c>
      <c r="G1872" s="47">
        <v>0</v>
      </c>
      <c r="H1872" s="47">
        <v>0</v>
      </c>
      <c r="I1872" s="47">
        <v>16243434</v>
      </c>
    </row>
    <row r="1873" spans="1:9" x14ac:dyDescent="0.2">
      <c r="A1873" s="39" t="s">
        <v>1103</v>
      </c>
      <c r="B1873" s="39" t="s">
        <v>5930</v>
      </c>
      <c r="C1873" s="39" t="s">
        <v>5931</v>
      </c>
      <c r="D1873" s="226" t="str">
        <f t="shared" si="29"/>
        <v>73010771044</v>
      </c>
      <c r="E1873" s="39" t="s">
        <v>6167</v>
      </c>
      <c r="F1873" s="47">
        <v>283000</v>
      </c>
      <c r="G1873" s="47">
        <v>0</v>
      </c>
      <c r="H1873" s="47">
        <v>0</v>
      </c>
      <c r="I1873" s="47">
        <v>283000</v>
      </c>
    </row>
    <row r="1874" spans="1:9" x14ac:dyDescent="0.2">
      <c r="A1874" s="39" t="s">
        <v>1103</v>
      </c>
      <c r="B1874" s="39" t="s">
        <v>3760</v>
      </c>
      <c r="C1874" s="39" t="s">
        <v>3761</v>
      </c>
      <c r="D1874" s="226" t="str">
        <f t="shared" si="29"/>
        <v>73010771044</v>
      </c>
      <c r="E1874" s="39" t="s">
        <v>1058</v>
      </c>
      <c r="F1874" s="47">
        <v>289199814</v>
      </c>
      <c r="G1874" s="47">
        <v>0</v>
      </c>
      <c r="H1874" s="47">
        <v>0</v>
      </c>
      <c r="I1874" s="47">
        <v>289199814</v>
      </c>
    </row>
    <row r="1875" spans="1:9" x14ac:dyDescent="0.2">
      <c r="A1875" s="39" t="s">
        <v>1103</v>
      </c>
      <c r="B1875" s="39" t="s">
        <v>3762</v>
      </c>
      <c r="C1875" s="39" t="s">
        <v>3763</v>
      </c>
      <c r="D1875" s="226" t="str">
        <f t="shared" si="29"/>
        <v>73010771044</v>
      </c>
      <c r="E1875" s="39" t="s">
        <v>1059</v>
      </c>
      <c r="F1875" s="47">
        <v>48123810</v>
      </c>
      <c r="G1875" s="47">
        <v>0</v>
      </c>
      <c r="H1875" s="47">
        <v>0</v>
      </c>
      <c r="I1875" s="47">
        <v>48123810</v>
      </c>
    </row>
    <row r="1876" spans="1:9" x14ac:dyDescent="0.2">
      <c r="A1876" s="39" t="s">
        <v>1103</v>
      </c>
      <c r="B1876" s="39" t="s">
        <v>3764</v>
      </c>
      <c r="C1876" s="39" t="s">
        <v>3765</v>
      </c>
      <c r="D1876" s="226" t="str">
        <f t="shared" si="29"/>
        <v>73010771044</v>
      </c>
      <c r="E1876" s="39" t="s">
        <v>1060</v>
      </c>
      <c r="F1876" s="47">
        <v>1176454850</v>
      </c>
      <c r="G1876" s="47">
        <v>0</v>
      </c>
      <c r="H1876" s="47">
        <v>0</v>
      </c>
      <c r="I1876" s="47">
        <v>1176454850</v>
      </c>
    </row>
    <row r="1877" spans="1:9" x14ac:dyDescent="0.2">
      <c r="A1877" s="39" t="s">
        <v>1103</v>
      </c>
      <c r="B1877" s="39" t="s">
        <v>4571</v>
      </c>
      <c r="C1877" s="39" t="s">
        <v>4572</v>
      </c>
      <c r="D1877" s="226" t="str">
        <f t="shared" si="29"/>
        <v>73010771044</v>
      </c>
      <c r="E1877" s="39" t="s">
        <v>4573</v>
      </c>
      <c r="F1877" s="47">
        <v>22700606</v>
      </c>
      <c r="G1877" s="47">
        <v>0</v>
      </c>
      <c r="H1877" s="47">
        <v>0</v>
      </c>
      <c r="I1877" s="47">
        <v>22700606</v>
      </c>
    </row>
    <row r="1878" spans="1:9" x14ac:dyDescent="0.2">
      <c r="A1878" s="39" t="s">
        <v>1103</v>
      </c>
      <c r="B1878" s="39" t="s">
        <v>3766</v>
      </c>
      <c r="C1878" s="39" t="s">
        <v>3767</v>
      </c>
      <c r="D1878" s="226" t="str">
        <f t="shared" si="29"/>
        <v>73010771044</v>
      </c>
      <c r="E1878" s="39" t="s">
        <v>1061</v>
      </c>
      <c r="F1878" s="47">
        <v>692909</v>
      </c>
      <c r="G1878" s="47">
        <v>0</v>
      </c>
      <c r="H1878" s="47">
        <v>0</v>
      </c>
      <c r="I1878" s="47">
        <v>692909</v>
      </c>
    </row>
    <row r="1879" spans="1:9" x14ac:dyDescent="0.2">
      <c r="A1879" s="39" t="s">
        <v>1103</v>
      </c>
      <c r="B1879" s="39" t="s">
        <v>3768</v>
      </c>
      <c r="C1879" s="39" t="s">
        <v>3769</v>
      </c>
      <c r="D1879" s="226" t="str">
        <f t="shared" si="29"/>
        <v>73010771044</v>
      </c>
      <c r="E1879" s="39" t="s">
        <v>1062</v>
      </c>
      <c r="F1879" s="47">
        <v>180252883</v>
      </c>
      <c r="G1879" s="47">
        <v>0</v>
      </c>
      <c r="H1879" s="47">
        <v>0</v>
      </c>
      <c r="I1879" s="47">
        <v>180252883</v>
      </c>
    </row>
    <row r="1880" spans="1:9" x14ac:dyDescent="0.2">
      <c r="A1880" s="39" t="s">
        <v>1103</v>
      </c>
      <c r="B1880" s="39" t="s">
        <v>4574</v>
      </c>
      <c r="C1880" s="39" t="s">
        <v>4575</v>
      </c>
      <c r="D1880" s="226" t="str">
        <f t="shared" si="29"/>
        <v>73010771044</v>
      </c>
      <c r="E1880" s="39" t="s">
        <v>4576</v>
      </c>
      <c r="F1880" s="47">
        <v>1234869596</v>
      </c>
      <c r="G1880" s="47">
        <v>0</v>
      </c>
      <c r="H1880" s="47">
        <v>0</v>
      </c>
      <c r="I1880" s="47">
        <v>1234869596</v>
      </c>
    </row>
    <row r="1881" spans="1:9" x14ac:dyDescent="0.2">
      <c r="A1881" s="39" t="s">
        <v>1150</v>
      </c>
      <c r="B1881" s="39" t="s">
        <v>4970</v>
      </c>
      <c r="C1881" s="39" t="s">
        <v>4971</v>
      </c>
      <c r="D1881" s="226" t="str">
        <f t="shared" si="29"/>
        <v>73010771044</v>
      </c>
      <c r="E1881" s="39" t="s">
        <v>1063</v>
      </c>
      <c r="F1881" s="47">
        <v>0</v>
      </c>
      <c r="G1881" s="47">
        <v>1261.01</v>
      </c>
      <c r="H1881" s="47">
        <v>8659984</v>
      </c>
      <c r="I1881" s="47">
        <v>8659984</v>
      </c>
    </row>
    <row r="1882" spans="1:9" x14ac:dyDescent="0.2">
      <c r="A1882" s="39" t="s">
        <v>1103</v>
      </c>
      <c r="B1882" s="39" t="s">
        <v>3770</v>
      </c>
      <c r="C1882" s="39" t="s">
        <v>3771</v>
      </c>
      <c r="D1882" s="226" t="str">
        <f t="shared" si="29"/>
        <v>73010771044</v>
      </c>
      <c r="E1882" s="39" t="s">
        <v>1063</v>
      </c>
      <c r="F1882" s="47">
        <v>176893299</v>
      </c>
      <c r="G1882" s="47">
        <v>0</v>
      </c>
      <c r="H1882" s="47">
        <v>0</v>
      </c>
      <c r="I1882" s="47">
        <v>176893299</v>
      </c>
    </row>
    <row r="1883" spans="1:9" x14ac:dyDescent="0.2">
      <c r="A1883" s="39" t="s">
        <v>1103</v>
      </c>
      <c r="B1883" s="39" t="s">
        <v>3772</v>
      </c>
      <c r="C1883" s="39" t="s">
        <v>3773</v>
      </c>
      <c r="D1883" s="226" t="str">
        <f t="shared" si="29"/>
        <v>73010771044</v>
      </c>
      <c r="E1883" s="39" t="s">
        <v>1064</v>
      </c>
      <c r="F1883" s="47">
        <v>1334601853</v>
      </c>
      <c r="G1883" s="47">
        <v>0</v>
      </c>
      <c r="H1883" s="47">
        <v>0</v>
      </c>
      <c r="I1883" s="47">
        <v>1334601853</v>
      </c>
    </row>
    <row r="1884" spans="1:9" x14ac:dyDescent="0.2">
      <c r="A1884" s="39" t="s">
        <v>1150</v>
      </c>
      <c r="B1884" s="39" t="s">
        <v>3774</v>
      </c>
      <c r="C1884" s="39" t="s">
        <v>3775</v>
      </c>
      <c r="D1884" s="226" t="str">
        <f t="shared" si="29"/>
        <v>73010771044</v>
      </c>
      <c r="E1884" s="39" t="s">
        <v>1065</v>
      </c>
      <c r="F1884" s="47">
        <v>0</v>
      </c>
      <c r="G1884" s="47">
        <v>234284.72</v>
      </c>
      <c r="H1884" s="47">
        <v>1611857153</v>
      </c>
      <c r="I1884" s="47">
        <v>1611857153</v>
      </c>
    </row>
    <row r="1885" spans="1:9" x14ac:dyDescent="0.2">
      <c r="A1885" s="39" t="s">
        <v>1103</v>
      </c>
      <c r="B1885" s="39" t="s">
        <v>3776</v>
      </c>
      <c r="C1885" s="39" t="s">
        <v>3777</v>
      </c>
      <c r="D1885" s="226" t="str">
        <f t="shared" si="29"/>
        <v>73010771044</v>
      </c>
      <c r="E1885" s="39" t="s">
        <v>1065</v>
      </c>
      <c r="F1885" s="47">
        <v>742341936</v>
      </c>
      <c r="G1885" s="47">
        <v>0</v>
      </c>
      <c r="H1885" s="47">
        <v>0</v>
      </c>
      <c r="I1885" s="47">
        <v>742341936</v>
      </c>
    </row>
    <row r="1886" spans="1:9" x14ac:dyDescent="0.2">
      <c r="A1886" s="39" t="s">
        <v>1103</v>
      </c>
      <c r="B1886" s="39" t="s">
        <v>3778</v>
      </c>
      <c r="C1886" s="39" t="s">
        <v>3779</v>
      </c>
      <c r="D1886" s="226" t="str">
        <f t="shared" si="29"/>
        <v>73010771044</v>
      </c>
      <c r="E1886" s="39" t="s">
        <v>1066</v>
      </c>
      <c r="F1886" s="47">
        <v>31159300</v>
      </c>
      <c r="G1886" s="47">
        <v>0</v>
      </c>
      <c r="H1886" s="47">
        <v>0</v>
      </c>
      <c r="I1886" s="47">
        <v>31159300</v>
      </c>
    </row>
    <row r="1887" spans="1:9" x14ac:dyDescent="0.2">
      <c r="A1887" s="39" t="s">
        <v>1103</v>
      </c>
      <c r="B1887" s="39" t="s">
        <v>3780</v>
      </c>
      <c r="C1887" s="39" t="s">
        <v>3781</v>
      </c>
      <c r="D1887" s="226" t="str">
        <f t="shared" si="29"/>
        <v>73010771044</v>
      </c>
      <c r="E1887" s="39" t="s">
        <v>1067</v>
      </c>
      <c r="F1887" s="47">
        <v>138500248</v>
      </c>
      <c r="G1887" s="47">
        <v>0</v>
      </c>
      <c r="H1887" s="47">
        <v>0</v>
      </c>
      <c r="I1887" s="47">
        <v>138500248</v>
      </c>
    </row>
    <row r="1888" spans="1:9" x14ac:dyDescent="0.2">
      <c r="A1888" s="39" t="s">
        <v>1103</v>
      </c>
      <c r="B1888" s="39" t="s">
        <v>3782</v>
      </c>
      <c r="C1888" s="39" t="s">
        <v>3783</v>
      </c>
      <c r="D1888" s="226" t="str">
        <f t="shared" si="29"/>
        <v>73010771044</v>
      </c>
      <c r="E1888" s="39" t="s">
        <v>1068</v>
      </c>
      <c r="F1888" s="47">
        <v>28485500</v>
      </c>
      <c r="G1888" s="47">
        <v>0</v>
      </c>
      <c r="H1888" s="47">
        <v>0</v>
      </c>
      <c r="I1888" s="47">
        <v>28485500</v>
      </c>
    </row>
    <row r="1889" spans="1:9" x14ac:dyDescent="0.2">
      <c r="A1889" s="39" t="s">
        <v>1150</v>
      </c>
      <c r="B1889" s="39" t="s">
        <v>3784</v>
      </c>
      <c r="C1889" s="39" t="s">
        <v>3785</v>
      </c>
      <c r="D1889" s="226" t="str">
        <f t="shared" si="29"/>
        <v>73010771044</v>
      </c>
      <c r="E1889" s="39" t="s">
        <v>1069</v>
      </c>
      <c r="F1889" s="47">
        <v>0</v>
      </c>
      <c r="G1889" s="47">
        <v>365498.52</v>
      </c>
      <c r="H1889" s="47">
        <v>2516321879</v>
      </c>
      <c r="I1889" s="47">
        <v>2516321879</v>
      </c>
    </row>
    <row r="1890" spans="1:9" x14ac:dyDescent="0.2">
      <c r="A1890" s="39" t="s">
        <v>1103</v>
      </c>
      <c r="B1890" s="39" t="s">
        <v>3786</v>
      </c>
      <c r="C1890" s="39" t="s">
        <v>3787</v>
      </c>
      <c r="D1890" s="226" t="str">
        <f t="shared" si="29"/>
        <v>73010771044</v>
      </c>
      <c r="E1890" s="39" t="s">
        <v>1069</v>
      </c>
      <c r="F1890" s="47">
        <v>5574004</v>
      </c>
      <c r="G1890" s="47">
        <v>0</v>
      </c>
      <c r="H1890" s="47">
        <v>0</v>
      </c>
      <c r="I1890" s="47">
        <v>5574004</v>
      </c>
    </row>
    <row r="1891" spans="1:9" x14ac:dyDescent="0.2">
      <c r="A1891" s="39" t="s">
        <v>1103</v>
      </c>
      <c r="B1891" s="39" t="s">
        <v>3788</v>
      </c>
      <c r="C1891" s="39" t="s">
        <v>3789</v>
      </c>
      <c r="D1891" s="226" t="str">
        <f t="shared" si="29"/>
        <v>73010771044</v>
      </c>
      <c r="E1891" s="39" t="s">
        <v>1048</v>
      </c>
      <c r="F1891" s="47">
        <v>735225979</v>
      </c>
      <c r="G1891" s="47">
        <v>0</v>
      </c>
      <c r="H1891" s="47">
        <v>0</v>
      </c>
      <c r="I1891" s="47">
        <v>735225979</v>
      </c>
    </row>
    <row r="1892" spans="1:9" x14ac:dyDescent="0.2">
      <c r="A1892" s="39" t="s">
        <v>1150</v>
      </c>
      <c r="B1892" s="39" t="s">
        <v>3790</v>
      </c>
      <c r="C1892" s="39" t="s">
        <v>3791</v>
      </c>
      <c r="D1892" s="226" t="str">
        <f t="shared" si="29"/>
        <v>73010771044</v>
      </c>
      <c r="E1892" s="39" t="s">
        <v>1070</v>
      </c>
      <c r="F1892" s="47">
        <v>0</v>
      </c>
      <c r="G1892" s="47">
        <v>17203.7</v>
      </c>
      <c r="H1892" s="47">
        <v>118418453</v>
      </c>
      <c r="I1892" s="47">
        <v>118418453</v>
      </c>
    </row>
    <row r="1893" spans="1:9" x14ac:dyDescent="0.2">
      <c r="A1893" s="39" t="s">
        <v>1103</v>
      </c>
      <c r="B1893" s="39" t="s">
        <v>3792</v>
      </c>
      <c r="C1893" s="39" t="s">
        <v>3793</v>
      </c>
      <c r="D1893" s="226" t="str">
        <f t="shared" si="29"/>
        <v>73010771044</v>
      </c>
      <c r="E1893" s="39" t="s">
        <v>1070</v>
      </c>
      <c r="F1893" s="47">
        <v>1133661819</v>
      </c>
      <c r="G1893" s="47">
        <v>0</v>
      </c>
      <c r="H1893" s="47">
        <v>0</v>
      </c>
      <c r="I1893" s="47">
        <v>1133661819</v>
      </c>
    </row>
    <row r="1894" spans="1:9" x14ac:dyDescent="0.2">
      <c r="A1894" s="39" t="s">
        <v>1103</v>
      </c>
      <c r="B1894" s="39" t="s">
        <v>3794</v>
      </c>
      <c r="C1894" s="39" t="s">
        <v>3795</v>
      </c>
      <c r="D1894" s="226" t="str">
        <f t="shared" si="29"/>
        <v>73010771044</v>
      </c>
      <c r="E1894" s="39" t="s">
        <v>1071</v>
      </c>
      <c r="F1894" s="47">
        <v>5000000</v>
      </c>
      <c r="G1894" s="47">
        <v>0</v>
      </c>
      <c r="H1894" s="47">
        <v>0</v>
      </c>
      <c r="I1894" s="47">
        <v>5000000</v>
      </c>
    </row>
    <row r="1895" spans="1:9" x14ac:dyDescent="0.2">
      <c r="A1895" s="39" t="s">
        <v>1150</v>
      </c>
      <c r="B1895" s="39" t="s">
        <v>3796</v>
      </c>
      <c r="C1895" s="39" t="s">
        <v>3797</v>
      </c>
      <c r="D1895" s="226" t="str">
        <f t="shared" si="29"/>
        <v>73010771044</v>
      </c>
      <c r="E1895" s="39" t="s">
        <v>1072</v>
      </c>
      <c r="F1895" s="47">
        <v>0</v>
      </c>
      <c r="G1895" s="47">
        <v>31008.720000000001</v>
      </c>
      <c r="H1895" s="47">
        <v>213131599</v>
      </c>
      <c r="I1895" s="47">
        <v>213131599</v>
      </c>
    </row>
    <row r="1896" spans="1:9" x14ac:dyDescent="0.2">
      <c r="A1896" s="39" t="s">
        <v>1103</v>
      </c>
      <c r="B1896" s="39" t="s">
        <v>4579</v>
      </c>
      <c r="C1896" s="39" t="s">
        <v>4580</v>
      </c>
      <c r="D1896" s="226" t="str">
        <f t="shared" si="29"/>
        <v>73010771044</v>
      </c>
      <c r="E1896" s="39" t="s">
        <v>4581</v>
      </c>
      <c r="F1896" s="47">
        <v>973000</v>
      </c>
      <c r="G1896" s="47">
        <v>0</v>
      </c>
      <c r="H1896" s="47">
        <v>0</v>
      </c>
      <c r="I1896" s="47">
        <v>973000</v>
      </c>
    </row>
    <row r="1897" spans="1:9" x14ac:dyDescent="0.2">
      <c r="A1897" s="39" t="s">
        <v>1103</v>
      </c>
      <c r="B1897" s="39" t="s">
        <v>3798</v>
      </c>
      <c r="C1897" s="39" t="s">
        <v>3799</v>
      </c>
      <c r="D1897" s="226" t="str">
        <f t="shared" si="29"/>
        <v>73010771044</v>
      </c>
      <c r="E1897" s="39" t="s">
        <v>1073</v>
      </c>
      <c r="F1897" s="47">
        <v>2548028</v>
      </c>
      <c r="G1897" s="47">
        <v>0</v>
      </c>
      <c r="H1897" s="47">
        <v>0</v>
      </c>
      <c r="I1897" s="47">
        <v>2548028</v>
      </c>
    </row>
    <row r="1898" spans="1:9" x14ac:dyDescent="0.2">
      <c r="A1898" s="39" t="s">
        <v>1103</v>
      </c>
      <c r="B1898" s="39" t="s">
        <v>3800</v>
      </c>
      <c r="C1898" s="39" t="s">
        <v>3801</v>
      </c>
      <c r="D1898" s="226" t="str">
        <f t="shared" si="29"/>
        <v>73010771044</v>
      </c>
      <c r="E1898" s="39" t="s">
        <v>1074</v>
      </c>
      <c r="F1898" s="47">
        <v>1383140</v>
      </c>
      <c r="G1898" s="47">
        <v>0</v>
      </c>
      <c r="H1898" s="47">
        <v>0</v>
      </c>
      <c r="I1898" s="47">
        <v>1383140</v>
      </c>
    </row>
    <row r="1899" spans="1:9" x14ac:dyDescent="0.2">
      <c r="A1899" s="39" t="s">
        <v>1150</v>
      </c>
      <c r="B1899" s="39" t="s">
        <v>3802</v>
      </c>
      <c r="C1899" s="39" t="s">
        <v>3803</v>
      </c>
      <c r="D1899" s="226" t="str">
        <f t="shared" si="29"/>
        <v>73010771044</v>
      </c>
      <c r="E1899" s="39" t="s">
        <v>1075</v>
      </c>
      <c r="F1899" s="47">
        <v>0</v>
      </c>
      <c r="G1899" s="47">
        <v>305502.78999999998</v>
      </c>
      <c r="H1899" s="47">
        <v>2101070550</v>
      </c>
      <c r="I1899" s="47">
        <v>2101070550</v>
      </c>
    </row>
    <row r="1900" spans="1:9" x14ac:dyDescent="0.2">
      <c r="A1900" s="39" t="s">
        <v>1150</v>
      </c>
      <c r="B1900" s="39" t="s">
        <v>3804</v>
      </c>
      <c r="C1900" s="39" t="s">
        <v>3805</v>
      </c>
      <c r="D1900" s="226" t="str">
        <f t="shared" si="29"/>
        <v>73010771044</v>
      </c>
      <c r="E1900" s="39" t="s">
        <v>1076</v>
      </c>
      <c r="F1900" s="47">
        <v>0</v>
      </c>
      <c r="G1900" s="47">
        <v>9143.06</v>
      </c>
      <c r="H1900" s="47">
        <v>62901270</v>
      </c>
      <c r="I1900" s="47">
        <v>62901270</v>
      </c>
    </row>
    <row r="1901" spans="1:9" x14ac:dyDescent="0.2">
      <c r="A1901" s="39" t="s">
        <v>1103</v>
      </c>
      <c r="B1901" s="39" t="s">
        <v>5932</v>
      </c>
      <c r="C1901" s="39" t="s">
        <v>5933</v>
      </c>
      <c r="D1901" s="226" t="str">
        <f t="shared" si="29"/>
        <v>73010771044</v>
      </c>
      <c r="E1901" s="39" t="s">
        <v>1076</v>
      </c>
      <c r="F1901" s="47">
        <v>491447470</v>
      </c>
      <c r="G1901" s="47">
        <v>0</v>
      </c>
      <c r="H1901" s="47">
        <v>0</v>
      </c>
      <c r="I1901" s="47">
        <v>491447470</v>
      </c>
    </row>
    <row r="1902" spans="1:9" x14ac:dyDescent="0.2">
      <c r="A1902" s="39" t="s">
        <v>1103</v>
      </c>
      <c r="B1902" s="39" t="s">
        <v>5934</v>
      </c>
      <c r="C1902" s="39" t="s">
        <v>5935</v>
      </c>
      <c r="D1902" s="226" t="str">
        <f t="shared" si="29"/>
        <v>73010771044</v>
      </c>
      <c r="E1902" s="39" t="s">
        <v>6168</v>
      </c>
      <c r="F1902" s="47">
        <v>6819681</v>
      </c>
      <c r="G1902" s="47">
        <v>0</v>
      </c>
      <c r="H1902" s="47">
        <v>0</v>
      </c>
      <c r="I1902" s="47">
        <v>6819681</v>
      </c>
    </row>
    <row r="1903" spans="1:9" x14ac:dyDescent="0.2">
      <c r="A1903" s="39" t="s">
        <v>1103</v>
      </c>
      <c r="B1903" s="39" t="s">
        <v>5936</v>
      </c>
      <c r="C1903" s="39" t="s">
        <v>5937</v>
      </c>
      <c r="D1903" s="226" t="str">
        <f t="shared" si="29"/>
        <v>73010771044</v>
      </c>
      <c r="E1903" s="39" t="s">
        <v>6169</v>
      </c>
      <c r="F1903" s="47">
        <v>36762027</v>
      </c>
      <c r="G1903" s="47">
        <v>0</v>
      </c>
      <c r="H1903" s="47">
        <v>0</v>
      </c>
      <c r="I1903" s="47">
        <v>36762027</v>
      </c>
    </row>
    <row r="1904" spans="1:9" x14ac:dyDescent="0.2">
      <c r="A1904" s="39" t="s">
        <v>1150</v>
      </c>
      <c r="B1904" s="39" t="s">
        <v>4582</v>
      </c>
      <c r="C1904" s="39" t="s">
        <v>4583</v>
      </c>
      <c r="D1904" s="226" t="str">
        <f t="shared" si="29"/>
        <v>73010771044</v>
      </c>
      <c r="E1904" s="39" t="s">
        <v>1077</v>
      </c>
      <c r="F1904" s="47">
        <v>0</v>
      </c>
      <c r="G1904" s="47">
        <v>72483.460000000006</v>
      </c>
      <c r="H1904" s="47">
        <v>498829299</v>
      </c>
      <c r="I1904" s="47">
        <v>498829299</v>
      </c>
    </row>
    <row r="1905" spans="1:9" x14ac:dyDescent="0.2">
      <c r="A1905" s="39" t="s">
        <v>1103</v>
      </c>
      <c r="B1905" s="39" t="s">
        <v>3806</v>
      </c>
      <c r="C1905" s="39" t="s">
        <v>3807</v>
      </c>
      <c r="D1905" s="226" t="str">
        <f t="shared" si="29"/>
        <v>73010771044</v>
      </c>
      <c r="E1905" s="39" t="s">
        <v>1077</v>
      </c>
      <c r="F1905" s="47">
        <v>23408062</v>
      </c>
      <c r="G1905" s="47">
        <v>0</v>
      </c>
      <c r="H1905" s="47">
        <v>0</v>
      </c>
      <c r="I1905" s="47">
        <v>23408062</v>
      </c>
    </row>
    <row r="1906" spans="1:9" x14ac:dyDescent="0.2">
      <c r="A1906" s="39" t="s">
        <v>1103</v>
      </c>
      <c r="B1906" s="39" t="s">
        <v>5938</v>
      </c>
      <c r="C1906" s="39" t="s">
        <v>5939</v>
      </c>
      <c r="D1906" s="226" t="str">
        <f t="shared" si="29"/>
        <v>73010771044</v>
      </c>
      <c r="E1906" s="39" t="s">
        <v>6170</v>
      </c>
      <c r="F1906" s="47">
        <v>2454545</v>
      </c>
      <c r="G1906" s="47">
        <v>0</v>
      </c>
      <c r="H1906" s="47">
        <v>0</v>
      </c>
      <c r="I1906" s="47">
        <v>2454545</v>
      </c>
    </row>
    <row r="1907" spans="1:9" x14ac:dyDescent="0.2">
      <c r="A1907" s="39" t="s">
        <v>1103</v>
      </c>
      <c r="B1907" s="39" t="s">
        <v>5940</v>
      </c>
      <c r="C1907" s="39" t="s">
        <v>5941</v>
      </c>
      <c r="D1907" s="226" t="str">
        <f t="shared" si="29"/>
        <v>73010771044</v>
      </c>
      <c r="E1907" s="39" t="s">
        <v>6171</v>
      </c>
      <c r="F1907" s="47">
        <v>1742591920</v>
      </c>
      <c r="G1907" s="47">
        <v>0</v>
      </c>
      <c r="H1907" s="47">
        <v>0</v>
      </c>
      <c r="I1907" s="47">
        <v>1742591920</v>
      </c>
    </row>
    <row r="1908" spans="1:9" x14ac:dyDescent="0.2">
      <c r="A1908" s="39" t="s">
        <v>1103</v>
      </c>
      <c r="B1908" s="39" t="s">
        <v>3808</v>
      </c>
      <c r="C1908" s="39" t="s">
        <v>3809</v>
      </c>
      <c r="D1908" s="226" t="str">
        <f t="shared" si="29"/>
        <v>73010771044</v>
      </c>
      <c r="E1908" s="39" t="s">
        <v>1078</v>
      </c>
      <c r="F1908" s="47">
        <v>77209080</v>
      </c>
      <c r="G1908" s="47">
        <v>0</v>
      </c>
      <c r="H1908" s="47">
        <v>0</v>
      </c>
      <c r="I1908" s="47">
        <v>77209080</v>
      </c>
    </row>
    <row r="1909" spans="1:9" x14ac:dyDescent="0.2">
      <c r="A1909" s="39" t="s">
        <v>1150</v>
      </c>
      <c r="B1909" s="39" t="s">
        <v>5942</v>
      </c>
      <c r="C1909" s="39" t="s">
        <v>5943</v>
      </c>
      <c r="D1909" s="226" t="str">
        <f t="shared" si="29"/>
        <v>73010771044</v>
      </c>
      <c r="E1909" s="39" t="s">
        <v>6172</v>
      </c>
      <c r="F1909" s="47">
        <v>0</v>
      </c>
      <c r="G1909" s="47">
        <v>10032.959999999999</v>
      </c>
      <c r="H1909" s="47">
        <v>69023658</v>
      </c>
      <c r="I1909" s="47">
        <v>69023658</v>
      </c>
    </row>
    <row r="1910" spans="1:9" x14ac:dyDescent="0.2">
      <c r="A1910" s="39" t="s">
        <v>1103</v>
      </c>
      <c r="B1910" s="39" t="s">
        <v>3810</v>
      </c>
      <c r="C1910" s="39" t="s">
        <v>3811</v>
      </c>
      <c r="D1910" s="226" t="str">
        <f t="shared" si="29"/>
        <v>73010771044</v>
      </c>
      <c r="E1910" s="39" t="s">
        <v>987</v>
      </c>
      <c r="F1910" s="47">
        <v>1338755</v>
      </c>
      <c r="G1910" s="47">
        <v>0</v>
      </c>
      <c r="H1910" s="47">
        <v>0</v>
      </c>
      <c r="I1910" s="47">
        <v>1338755</v>
      </c>
    </row>
    <row r="1911" spans="1:9" x14ac:dyDescent="0.2">
      <c r="A1911" s="39" t="s">
        <v>1103</v>
      </c>
      <c r="B1911" s="39" t="s">
        <v>3812</v>
      </c>
      <c r="C1911" s="39" t="s">
        <v>3813</v>
      </c>
      <c r="D1911" s="226" t="str">
        <f t="shared" si="29"/>
        <v>73010771044</v>
      </c>
      <c r="E1911" s="39" t="s">
        <v>1079</v>
      </c>
      <c r="F1911" s="47">
        <v>190984643</v>
      </c>
      <c r="G1911" s="47">
        <v>0</v>
      </c>
      <c r="H1911" s="47">
        <v>0</v>
      </c>
      <c r="I1911" s="47">
        <v>190984643</v>
      </c>
    </row>
    <row r="1912" spans="1:9" x14ac:dyDescent="0.2">
      <c r="A1912" s="39" t="s">
        <v>1103</v>
      </c>
      <c r="B1912" s="39" t="s">
        <v>5944</v>
      </c>
      <c r="C1912" s="39" t="s">
        <v>5945</v>
      </c>
      <c r="D1912" s="226" t="str">
        <f t="shared" si="29"/>
        <v>73010771044</v>
      </c>
      <c r="E1912" s="39" t="s">
        <v>6173</v>
      </c>
      <c r="F1912" s="47">
        <v>51300000</v>
      </c>
      <c r="G1912" s="47">
        <v>0</v>
      </c>
      <c r="H1912" s="47">
        <v>0</v>
      </c>
      <c r="I1912" s="47">
        <v>51300000</v>
      </c>
    </row>
    <row r="1913" spans="1:9" x14ac:dyDescent="0.2">
      <c r="A1913" s="39" t="s">
        <v>1103</v>
      </c>
      <c r="B1913" s="39" t="s">
        <v>3814</v>
      </c>
      <c r="C1913" s="39" t="s">
        <v>3815</v>
      </c>
      <c r="D1913" s="226" t="str">
        <f t="shared" si="29"/>
        <v>73010771044</v>
      </c>
      <c r="E1913" s="39" t="s">
        <v>1080</v>
      </c>
      <c r="F1913" s="47">
        <v>315544772</v>
      </c>
      <c r="G1913" s="47">
        <v>0</v>
      </c>
      <c r="H1913" s="47">
        <v>0</v>
      </c>
      <c r="I1913" s="47">
        <v>315544772</v>
      </c>
    </row>
    <row r="1914" spans="1:9" x14ac:dyDescent="0.2">
      <c r="A1914" s="39" t="s">
        <v>1150</v>
      </c>
      <c r="B1914" s="39" t="s">
        <v>5946</v>
      </c>
      <c r="C1914" s="39" t="s">
        <v>5947</v>
      </c>
      <c r="D1914" s="226" t="str">
        <f t="shared" si="29"/>
        <v>73010771044</v>
      </c>
      <c r="E1914" s="39" t="s">
        <v>6174</v>
      </c>
      <c r="F1914" s="47">
        <v>0</v>
      </c>
      <c r="G1914" s="47">
        <v>1307.0999999999999</v>
      </c>
      <c r="H1914" s="47">
        <v>8997242</v>
      </c>
      <c r="I1914" s="47">
        <v>8997242</v>
      </c>
    </row>
    <row r="1915" spans="1:9" x14ac:dyDescent="0.2">
      <c r="A1915" s="39" t="s">
        <v>1103</v>
      </c>
      <c r="B1915" s="39" t="s">
        <v>5948</v>
      </c>
      <c r="C1915" s="39" t="s">
        <v>5949</v>
      </c>
      <c r="D1915" s="226" t="str">
        <f t="shared" si="29"/>
        <v>73010771044</v>
      </c>
      <c r="E1915" s="39" t="s">
        <v>6174</v>
      </c>
      <c r="F1915" s="47">
        <v>88914000</v>
      </c>
      <c r="G1915" s="47">
        <v>0</v>
      </c>
      <c r="H1915" s="47">
        <v>0</v>
      </c>
      <c r="I1915" s="47">
        <v>88914000</v>
      </c>
    </row>
    <row r="1916" spans="1:9" x14ac:dyDescent="0.2">
      <c r="A1916" s="39" t="s">
        <v>1103</v>
      </c>
      <c r="B1916" s="39" t="s">
        <v>5950</v>
      </c>
      <c r="C1916" s="39" t="s">
        <v>5951</v>
      </c>
      <c r="D1916" s="226" t="str">
        <f t="shared" si="29"/>
        <v>73010771044</v>
      </c>
      <c r="E1916" s="39" t="s">
        <v>6175</v>
      </c>
      <c r="F1916" s="47">
        <v>4416847248</v>
      </c>
      <c r="G1916" s="47">
        <v>0</v>
      </c>
      <c r="H1916" s="47">
        <v>0</v>
      </c>
      <c r="I1916" s="47">
        <v>4416847248</v>
      </c>
    </row>
    <row r="1917" spans="1:9" x14ac:dyDescent="0.2">
      <c r="A1917" s="39" t="s">
        <v>1103</v>
      </c>
      <c r="B1917" s="39" t="s">
        <v>5952</v>
      </c>
      <c r="C1917" s="39" t="s">
        <v>5953</v>
      </c>
      <c r="D1917" s="226" t="str">
        <f t="shared" si="29"/>
        <v>73010771044</v>
      </c>
      <c r="E1917" s="39" t="s">
        <v>6176</v>
      </c>
      <c r="F1917" s="47">
        <v>775352181</v>
      </c>
      <c r="G1917" s="47">
        <v>0</v>
      </c>
      <c r="H1917" s="47">
        <v>0</v>
      </c>
      <c r="I1917" s="47">
        <v>775352181</v>
      </c>
    </row>
    <row r="1918" spans="1:9" x14ac:dyDescent="0.2">
      <c r="A1918" s="39" t="s">
        <v>1103</v>
      </c>
      <c r="B1918" s="39" t="s">
        <v>5954</v>
      </c>
      <c r="C1918" s="39" t="s">
        <v>5955</v>
      </c>
      <c r="D1918" s="226" t="str">
        <f t="shared" si="29"/>
        <v>73010771044</v>
      </c>
      <c r="E1918" s="39" t="s">
        <v>6177</v>
      </c>
      <c r="F1918" s="47">
        <v>112815369</v>
      </c>
      <c r="G1918" s="47">
        <v>0</v>
      </c>
      <c r="H1918" s="47">
        <v>0</v>
      </c>
      <c r="I1918" s="47">
        <v>112815369</v>
      </c>
    </row>
    <row r="1919" spans="1:9" x14ac:dyDescent="0.2">
      <c r="A1919" s="39" t="s">
        <v>1103</v>
      </c>
      <c r="B1919" s="39" t="s">
        <v>5956</v>
      </c>
      <c r="C1919" s="39" t="s">
        <v>5957</v>
      </c>
      <c r="D1919" s="226" t="str">
        <f t="shared" si="29"/>
        <v>73010771044</v>
      </c>
      <c r="E1919" s="39" t="s">
        <v>4586</v>
      </c>
      <c r="F1919" s="47">
        <v>665448971</v>
      </c>
      <c r="G1919" s="47">
        <v>0</v>
      </c>
      <c r="H1919" s="47">
        <v>0</v>
      </c>
      <c r="I1919" s="47">
        <v>665448971</v>
      </c>
    </row>
    <row r="1920" spans="1:9" x14ac:dyDescent="0.2">
      <c r="A1920" s="39" t="s">
        <v>1103</v>
      </c>
      <c r="B1920" s="39" t="s">
        <v>5958</v>
      </c>
      <c r="C1920" s="39" t="s">
        <v>5959</v>
      </c>
      <c r="D1920" s="226" t="str">
        <f t="shared" si="29"/>
        <v>73010771044</v>
      </c>
      <c r="E1920" s="39" t="s">
        <v>6178</v>
      </c>
      <c r="F1920" s="47">
        <v>181792728</v>
      </c>
      <c r="G1920" s="47">
        <v>0</v>
      </c>
      <c r="H1920" s="47">
        <v>0</v>
      </c>
      <c r="I1920" s="47">
        <v>181792728</v>
      </c>
    </row>
    <row r="1921" spans="1:9" x14ac:dyDescent="0.2">
      <c r="A1921" s="39" t="s">
        <v>1103</v>
      </c>
      <c r="B1921" s="39" t="s">
        <v>4587</v>
      </c>
      <c r="C1921" s="39" t="s">
        <v>4588</v>
      </c>
      <c r="D1921" s="226" t="str">
        <f t="shared" si="29"/>
        <v>73010771044</v>
      </c>
      <c r="E1921" s="39" t="s">
        <v>4589</v>
      </c>
      <c r="F1921" s="47">
        <v>1921037</v>
      </c>
      <c r="G1921" s="47">
        <v>0</v>
      </c>
      <c r="H1921" s="47">
        <v>0</v>
      </c>
      <c r="I1921" s="47">
        <v>1921037</v>
      </c>
    </row>
    <row r="1922" spans="1:9" x14ac:dyDescent="0.2">
      <c r="A1922" s="39" t="s">
        <v>1103</v>
      </c>
      <c r="B1922" s="39" t="s">
        <v>3816</v>
      </c>
      <c r="C1922" s="39" t="s">
        <v>3817</v>
      </c>
      <c r="D1922" s="226" t="str">
        <f t="shared" si="29"/>
        <v>73010771046</v>
      </c>
      <c r="E1922" s="39" t="s">
        <v>1081</v>
      </c>
      <c r="F1922" s="47">
        <v>7065321768</v>
      </c>
      <c r="G1922" s="47">
        <v>804479.55</v>
      </c>
      <c r="H1922" s="47">
        <v>5529308756</v>
      </c>
      <c r="I1922" s="47">
        <v>12594630524</v>
      </c>
    </row>
    <row r="1923" spans="1:9" x14ac:dyDescent="0.2">
      <c r="A1923" s="39" t="s">
        <v>1150</v>
      </c>
      <c r="B1923" s="39" t="s">
        <v>3818</v>
      </c>
      <c r="C1923" s="39" t="s">
        <v>3819</v>
      </c>
      <c r="D1923" s="226" t="str">
        <f t="shared" ref="D1923:D1959" si="30">CONCATENATE(MID(C1923,1,2),"0",MID(C1923,4,5),"0",MID(C1923,9,2))</f>
        <v>73010771046</v>
      </c>
      <c r="E1923" s="39" t="s">
        <v>1082</v>
      </c>
      <c r="F1923" s="47">
        <v>0</v>
      </c>
      <c r="G1923" s="47">
        <v>804479.55</v>
      </c>
      <c r="H1923" s="47">
        <v>5529308756</v>
      </c>
      <c r="I1923" s="47">
        <v>5529308756</v>
      </c>
    </row>
    <row r="1924" spans="1:9" x14ac:dyDescent="0.2">
      <c r="A1924" s="39" t="s">
        <v>1103</v>
      </c>
      <c r="B1924" s="39" t="s">
        <v>3820</v>
      </c>
      <c r="C1924" s="39" t="s">
        <v>3821</v>
      </c>
      <c r="D1924" s="226" t="str">
        <f t="shared" si="30"/>
        <v>73010771046</v>
      </c>
      <c r="E1924" s="39" t="s">
        <v>1082</v>
      </c>
      <c r="F1924" s="47">
        <v>7065321768</v>
      </c>
      <c r="G1924" s="47">
        <v>0</v>
      </c>
      <c r="H1924" s="47">
        <v>0</v>
      </c>
      <c r="I1924" s="47">
        <v>7065321768</v>
      </c>
    </row>
    <row r="1925" spans="1:9" x14ac:dyDescent="0.2">
      <c r="A1925" s="39" t="s">
        <v>1103</v>
      </c>
      <c r="B1925" s="39" t="s">
        <v>3822</v>
      </c>
      <c r="C1925" s="39" t="s">
        <v>3823</v>
      </c>
      <c r="D1925" s="226" t="str">
        <f t="shared" si="30"/>
        <v>73010773000</v>
      </c>
      <c r="E1925" s="39" t="s">
        <v>1083</v>
      </c>
      <c r="F1925" s="47">
        <v>281806487</v>
      </c>
      <c r="G1925" s="47">
        <v>0</v>
      </c>
      <c r="H1925" s="47">
        <v>0</v>
      </c>
      <c r="I1925" s="47">
        <v>281806487</v>
      </c>
    </row>
    <row r="1926" spans="1:9" x14ac:dyDescent="0.2">
      <c r="A1926" s="39" t="s">
        <v>1103</v>
      </c>
      <c r="B1926" s="39" t="s">
        <v>3824</v>
      </c>
      <c r="C1926" s="39" t="s">
        <v>3825</v>
      </c>
      <c r="D1926" s="226" t="str">
        <f t="shared" si="30"/>
        <v>73010773002</v>
      </c>
      <c r="E1926" s="39" t="s">
        <v>1084</v>
      </c>
      <c r="F1926" s="47">
        <v>670000</v>
      </c>
      <c r="G1926" s="47">
        <v>0</v>
      </c>
      <c r="H1926" s="47">
        <v>0</v>
      </c>
      <c r="I1926" s="47">
        <v>670000</v>
      </c>
    </row>
    <row r="1927" spans="1:9" x14ac:dyDescent="0.2">
      <c r="A1927" s="39" t="s">
        <v>1103</v>
      </c>
      <c r="B1927" s="39" t="s">
        <v>3826</v>
      </c>
      <c r="C1927" s="39" t="s">
        <v>3827</v>
      </c>
      <c r="D1927" s="226" t="str">
        <f t="shared" si="30"/>
        <v>73010773002</v>
      </c>
      <c r="E1927" s="39" t="s">
        <v>1084</v>
      </c>
      <c r="F1927" s="47">
        <v>670000</v>
      </c>
      <c r="G1927" s="47">
        <v>0</v>
      </c>
      <c r="H1927" s="47">
        <v>0</v>
      </c>
      <c r="I1927" s="47">
        <v>670000</v>
      </c>
    </row>
    <row r="1928" spans="1:9" x14ac:dyDescent="0.2">
      <c r="A1928" s="39" t="s">
        <v>1103</v>
      </c>
      <c r="B1928" s="39" t="s">
        <v>3828</v>
      </c>
      <c r="C1928" s="39" t="s">
        <v>3829</v>
      </c>
      <c r="D1928" s="226" t="str">
        <f t="shared" si="30"/>
        <v>73010773004</v>
      </c>
      <c r="E1928" s="39" t="s">
        <v>1085</v>
      </c>
      <c r="F1928" s="47">
        <v>281136487</v>
      </c>
      <c r="G1928" s="47">
        <v>0</v>
      </c>
      <c r="H1928" s="47">
        <v>0</v>
      </c>
      <c r="I1928" s="47">
        <v>281136487</v>
      </c>
    </row>
    <row r="1929" spans="1:9" x14ac:dyDescent="0.2">
      <c r="A1929" s="39" t="s">
        <v>1103</v>
      </c>
      <c r="B1929" s="39" t="s">
        <v>3830</v>
      </c>
      <c r="C1929" s="39" t="s">
        <v>3831</v>
      </c>
      <c r="D1929" s="226" t="str">
        <f t="shared" si="30"/>
        <v>73010773004</v>
      </c>
      <c r="E1929" s="39" t="s">
        <v>1086</v>
      </c>
      <c r="F1929" s="47">
        <v>1439400</v>
      </c>
      <c r="G1929" s="47">
        <v>0</v>
      </c>
      <c r="H1929" s="47">
        <v>0</v>
      </c>
      <c r="I1929" s="47">
        <v>1439400</v>
      </c>
    </row>
    <row r="1930" spans="1:9" x14ac:dyDescent="0.2">
      <c r="A1930" s="39" t="s">
        <v>1103</v>
      </c>
      <c r="B1930" s="39" t="s">
        <v>3832</v>
      </c>
      <c r="C1930" s="39" t="s">
        <v>3833</v>
      </c>
      <c r="D1930" s="226" t="str">
        <f t="shared" si="30"/>
        <v>73010773004</v>
      </c>
      <c r="E1930" s="39" t="s">
        <v>1087</v>
      </c>
      <c r="F1930" s="47">
        <v>279697087</v>
      </c>
      <c r="G1930" s="47">
        <v>0</v>
      </c>
      <c r="H1930" s="47">
        <v>0</v>
      </c>
      <c r="I1930" s="47">
        <v>279697087</v>
      </c>
    </row>
    <row r="1931" spans="1:9" x14ac:dyDescent="0.2">
      <c r="A1931" s="39" t="s">
        <v>1103</v>
      </c>
      <c r="B1931" s="39" t="s">
        <v>3834</v>
      </c>
      <c r="C1931" s="39" t="s">
        <v>3835</v>
      </c>
      <c r="D1931" s="226" t="str">
        <f t="shared" si="30"/>
        <v>73010775000</v>
      </c>
      <c r="E1931" s="39" t="s">
        <v>1088</v>
      </c>
      <c r="F1931" s="47">
        <v>84031858402</v>
      </c>
      <c r="G1931" s="47">
        <v>109.18</v>
      </c>
      <c r="H1931" s="47">
        <v>745045</v>
      </c>
      <c r="I1931" s="47">
        <v>84032603447</v>
      </c>
    </row>
    <row r="1932" spans="1:9" x14ac:dyDescent="0.2">
      <c r="A1932" s="39" t="s">
        <v>1103</v>
      </c>
      <c r="B1932" s="39" t="s">
        <v>3836</v>
      </c>
      <c r="C1932" s="39" t="s">
        <v>3837</v>
      </c>
      <c r="D1932" s="226" t="str">
        <f t="shared" si="30"/>
        <v>73010775002</v>
      </c>
      <c r="E1932" s="39" t="s">
        <v>930</v>
      </c>
      <c r="F1932" s="47">
        <v>84031858402</v>
      </c>
      <c r="G1932" s="47">
        <v>109.18</v>
      </c>
      <c r="H1932" s="47">
        <v>745045</v>
      </c>
      <c r="I1932" s="47">
        <v>84032603447</v>
      </c>
    </row>
    <row r="1933" spans="1:9" x14ac:dyDescent="0.2">
      <c r="A1933" s="39" t="s">
        <v>1150</v>
      </c>
      <c r="B1933" s="39" t="s">
        <v>4593</v>
      </c>
      <c r="C1933" s="39" t="s">
        <v>4594</v>
      </c>
      <c r="D1933" s="226" t="str">
        <f t="shared" si="30"/>
        <v>73010775002</v>
      </c>
      <c r="E1933" s="39" t="s">
        <v>930</v>
      </c>
      <c r="F1933" s="47">
        <v>0</v>
      </c>
      <c r="G1933" s="47">
        <v>109.18</v>
      </c>
      <c r="H1933" s="47">
        <v>745045</v>
      </c>
      <c r="I1933" s="47">
        <v>745045</v>
      </c>
    </row>
    <row r="1934" spans="1:9" x14ac:dyDescent="0.2">
      <c r="A1934" s="39" t="s">
        <v>1103</v>
      </c>
      <c r="B1934" s="39" t="s">
        <v>3838</v>
      </c>
      <c r="C1934" s="39" t="s">
        <v>3839</v>
      </c>
      <c r="D1934" s="226" t="str">
        <f t="shared" si="30"/>
        <v>73010775002</v>
      </c>
      <c r="E1934" s="39" t="s">
        <v>930</v>
      </c>
      <c r="F1934" s="47">
        <v>84031858402</v>
      </c>
      <c r="G1934" s="47">
        <v>0</v>
      </c>
      <c r="H1934" s="47">
        <v>0</v>
      </c>
      <c r="I1934" s="47">
        <v>84031858402</v>
      </c>
    </row>
    <row r="1935" spans="1:9" x14ac:dyDescent="0.2">
      <c r="A1935" s="39" t="s">
        <v>1103</v>
      </c>
      <c r="B1935" s="39" t="s">
        <v>3840</v>
      </c>
      <c r="C1935" s="39" t="s">
        <v>3841</v>
      </c>
      <c r="D1935" s="226" t="str">
        <f t="shared" si="30"/>
        <v>73020000000</v>
      </c>
      <c r="E1935" s="39" t="s">
        <v>966</v>
      </c>
      <c r="F1935" s="47">
        <v>9031376266861</v>
      </c>
      <c r="G1935" s="47">
        <v>0</v>
      </c>
      <c r="H1935" s="47">
        <v>0</v>
      </c>
      <c r="I1935" s="47">
        <v>9031376266861</v>
      </c>
    </row>
    <row r="1936" spans="1:9" x14ac:dyDescent="0.2">
      <c r="A1936" s="39" t="s">
        <v>1103</v>
      </c>
      <c r="B1936" s="39" t="s">
        <v>3842</v>
      </c>
      <c r="C1936" s="39" t="s">
        <v>3843</v>
      </c>
      <c r="D1936" s="226" t="str">
        <f t="shared" si="30"/>
        <v>73020779000</v>
      </c>
      <c r="E1936" s="39" t="s">
        <v>1089</v>
      </c>
      <c r="F1936" s="47">
        <v>8267078924587</v>
      </c>
      <c r="G1936" s="47">
        <v>0</v>
      </c>
      <c r="H1936" s="47">
        <v>0</v>
      </c>
      <c r="I1936" s="47">
        <v>8267078924587</v>
      </c>
    </row>
    <row r="1937" spans="1:9" x14ac:dyDescent="0.2">
      <c r="A1937" s="39" t="s">
        <v>1103</v>
      </c>
      <c r="B1937" s="39" t="s">
        <v>3844</v>
      </c>
      <c r="C1937" s="39" t="s">
        <v>3845</v>
      </c>
      <c r="D1937" s="226" t="str">
        <f t="shared" si="30"/>
        <v>73020779004</v>
      </c>
      <c r="E1937" s="39" t="s">
        <v>937</v>
      </c>
      <c r="F1937" s="47">
        <v>8263134014487</v>
      </c>
      <c r="G1937" s="47">
        <v>0</v>
      </c>
      <c r="H1937" s="47">
        <v>0</v>
      </c>
      <c r="I1937" s="47">
        <v>8263134014487</v>
      </c>
    </row>
    <row r="1938" spans="1:9" x14ac:dyDescent="0.2">
      <c r="A1938" s="39" t="s">
        <v>1103</v>
      </c>
      <c r="B1938" s="39" t="s">
        <v>3846</v>
      </c>
      <c r="C1938" s="39" t="s">
        <v>3847</v>
      </c>
      <c r="D1938" s="226" t="str">
        <f t="shared" si="30"/>
        <v>73020779004</v>
      </c>
      <c r="E1938" s="39" t="s">
        <v>937</v>
      </c>
      <c r="F1938" s="47">
        <v>8263134014487</v>
      </c>
      <c r="G1938" s="47">
        <v>0</v>
      </c>
      <c r="H1938" s="47">
        <v>0</v>
      </c>
      <c r="I1938" s="47">
        <v>8263134014487</v>
      </c>
    </row>
    <row r="1939" spans="1:9" x14ac:dyDescent="0.2">
      <c r="A1939" s="39" t="s">
        <v>1103</v>
      </c>
      <c r="B1939" s="39" t="s">
        <v>3848</v>
      </c>
      <c r="C1939" s="39" t="s">
        <v>3849</v>
      </c>
      <c r="D1939" s="226" t="str">
        <f t="shared" si="30"/>
        <v>73020779006</v>
      </c>
      <c r="E1939" s="39" t="s">
        <v>1090</v>
      </c>
      <c r="F1939" s="47">
        <v>3944910100</v>
      </c>
      <c r="G1939" s="47">
        <v>0</v>
      </c>
      <c r="H1939" s="47">
        <v>0</v>
      </c>
      <c r="I1939" s="47">
        <v>3944910100</v>
      </c>
    </row>
    <row r="1940" spans="1:9" x14ac:dyDescent="0.2">
      <c r="A1940" s="39" t="s">
        <v>1103</v>
      </c>
      <c r="B1940" s="39" t="s">
        <v>3850</v>
      </c>
      <c r="C1940" s="39" t="s">
        <v>3851</v>
      </c>
      <c r="D1940" s="226" t="str">
        <f t="shared" si="30"/>
        <v>73020779006</v>
      </c>
      <c r="E1940" s="39" t="s">
        <v>1090</v>
      </c>
      <c r="F1940" s="47">
        <v>3944910100</v>
      </c>
      <c r="G1940" s="47">
        <v>0</v>
      </c>
      <c r="H1940" s="47">
        <v>0</v>
      </c>
      <c r="I1940" s="47">
        <v>3944910100</v>
      </c>
    </row>
    <row r="1941" spans="1:9" x14ac:dyDescent="0.2">
      <c r="A1941" s="39" t="s">
        <v>1103</v>
      </c>
      <c r="B1941" s="39" t="s">
        <v>3852</v>
      </c>
      <c r="C1941" s="39" t="s">
        <v>3853</v>
      </c>
      <c r="D1941" s="226" t="str">
        <f t="shared" si="30"/>
        <v>73020781000</v>
      </c>
      <c r="E1941" s="39" t="s">
        <v>1091</v>
      </c>
      <c r="F1941" s="47">
        <v>764297342274</v>
      </c>
      <c r="G1941" s="47">
        <v>0</v>
      </c>
      <c r="H1941" s="47">
        <v>0</v>
      </c>
      <c r="I1941" s="47">
        <v>764297342274</v>
      </c>
    </row>
    <row r="1942" spans="1:9" x14ac:dyDescent="0.2">
      <c r="A1942" s="39" t="s">
        <v>1103</v>
      </c>
      <c r="B1942" s="39" t="s">
        <v>3854</v>
      </c>
      <c r="C1942" s="39" t="s">
        <v>3855</v>
      </c>
      <c r="D1942" s="226" t="str">
        <f t="shared" si="30"/>
        <v>73020781002</v>
      </c>
      <c r="E1942" s="39" t="s">
        <v>940</v>
      </c>
      <c r="F1942" s="47">
        <v>754494755890</v>
      </c>
      <c r="G1942" s="47">
        <v>0</v>
      </c>
      <c r="H1942" s="47">
        <v>0</v>
      </c>
      <c r="I1942" s="47">
        <v>754494755890</v>
      </c>
    </row>
    <row r="1943" spans="1:9" x14ac:dyDescent="0.2">
      <c r="A1943" s="39" t="s">
        <v>1103</v>
      </c>
      <c r="B1943" s="39" t="s">
        <v>3856</v>
      </c>
      <c r="C1943" s="39" t="s">
        <v>3857</v>
      </c>
      <c r="D1943" s="226" t="str">
        <f t="shared" si="30"/>
        <v>73020781002</v>
      </c>
      <c r="E1943" s="39" t="s">
        <v>940</v>
      </c>
      <c r="F1943" s="47">
        <v>754494755890</v>
      </c>
      <c r="G1943" s="47">
        <v>0</v>
      </c>
      <c r="H1943" s="47">
        <v>0</v>
      </c>
      <c r="I1943" s="47">
        <v>754494755890</v>
      </c>
    </row>
    <row r="1944" spans="1:9" x14ac:dyDescent="0.2">
      <c r="A1944" s="39" t="s">
        <v>1103</v>
      </c>
      <c r="B1944" s="39" t="s">
        <v>3858</v>
      </c>
      <c r="C1944" s="39" t="s">
        <v>3859</v>
      </c>
      <c r="D1944" s="226" t="str">
        <f t="shared" si="30"/>
        <v>73020781004</v>
      </c>
      <c r="E1944" s="39" t="s">
        <v>760</v>
      </c>
      <c r="F1944" s="47">
        <v>9802586384</v>
      </c>
      <c r="G1944" s="47">
        <v>0</v>
      </c>
      <c r="H1944" s="47">
        <v>0</v>
      </c>
      <c r="I1944" s="47">
        <v>9802586384</v>
      </c>
    </row>
    <row r="1945" spans="1:9" x14ac:dyDescent="0.2">
      <c r="A1945" s="39" t="s">
        <v>1103</v>
      </c>
      <c r="B1945" s="39" t="s">
        <v>3860</v>
      </c>
      <c r="C1945" s="39" t="s">
        <v>3861</v>
      </c>
      <c r="D1945" s="226" t="str">
        <f t="shared" si="30"/>
        <v>73020781004</v>
      </c>
      <c r="E1945" s="39" t="s">
        <v>760</v>
      </c>
      <c r="F1945" s="47">
        <v>9802586384</v>
      </c>
      <c r="G1945" s="47">
        <v>0</v>
      </c>
      <c r="H1945" s="47">
        <v>0</v>
      </c>
      <c r="I1945" s="47">
        <v>9802586384</v>
      </c>
    </row>
    <row r="1946" spans="1:9" x14ac:dyDescent="0.2">
      <c r="A1946" s="39" t="s">
        <v>1103</v>
      </c>
      <c r="B1946" s="39" t="s">
        <v>3862</v>
      </c>
      <c r="C1946" s="39" t="s">
        <v>3863</v>
      </c>
      <c r="D1946" s="226" t="str">
        <f t="shared" si="30"/>
        <v>74000000000</v>
      </c>
      <c r="E1946" s="39" t="s">
        <v>1092</v>
      </c>
      <c r="F1946" s="47">
        <v>2963233032</v>
      </c>
      <c r="G1946" s="47">
        <v>0</v>
      </c>
      <c r="H1946" s="47">
        <v>0</v>
      </c>
      <c r="I1946" s="47">
        <v>2963233032</v>
      </c>
    </row>
    <row r="1947" spans="1:9" x14ac:dyDescent="0.2">
      <c r="A1947" s="39" t="s">
        <v>1103</v>
      </c>
      <c r="B1947" s="39" t="s">
        <v>3864</v>
      </c>
      <c r="C1947" s="39" t="s">
        <v>3865</v>
      </c>
      <c r="D1947" s="226" t="str">
        <f t="shared" si="30"/>
        <v>74010000000</v>
      </c>
      <c r="E1947" s="39" t="s">
        <v>1092</v>
      </c>
      <c r="F1947" s="47">
        <v>2963233032</v>
      </c>
      <c r="G1947" s="47">
        <v>0</v>
      </c>
      <c r="H1947" s="47">
        <v>0</v>
      </c>
      <c r="I1947" s="47">
        <v>2963233032</v>
      </c>
    </row>
    <row r="1948" spans="1:9" x14ac:dyDescent="0.2">
      <c r="A1948" s="39" t="s">
        <v>1103</v>
      </c>
      <c r="B1948" s="39" t="s">
        <v>3866</v>
      </c>
      <c r="C1948" s="39" t="s">
        <v>3867</v>
      </c>
      <c r="D1948" s="226" t="str">
        <f t="shared" si="30"/>
        <v>74010789000</v>
      </c>
      <c r="E1948" s="39" t="s">
        <v>1093</v>
      </c>
      <c r="F1948" s="47">
        <v>41209091</v>
      </c>
      <c r="G1948" s="47">
        <v>0</v>
      </c>
      <c r="H1948" s="47">
        <v>0</v>
      </c>
      <c r="I1948" s="47">
        <v>41209091</v>
      </c>
    </row>
    <row r="1949" spans="1:9" x14ac:dyDescent="0.2">
      <c r="A1949" s="39" t="s">
        <v>1103</v>
      </c>
      <c r="B1949" s="39" t="s">
        <v>3868</v>
      </c>
      <c r="C1949" s="39" t="s">
        <v>3869</v>
      </c>
      <c r="D1949" s="226" t="str">
        <f t="shared" si="30"/>
        <v>74010789001</v>
      </c>
      <c r="E1949" s="39" t="s">
        <v>1093</v>
      </c>
      <c r="F1949" s="47">
        <v>41209091</v>
      </c>
      <c r="G1949" s="47">
        <v>0</v>
      </c>
      <c r="H1949" s="47">
        <v>0</v>
      </c>
      <c r="I1949" s="47">
        <v>41209091</v>
      </c>
    </row>
    <row r="1950" spans="1:9" x14ac:dyDescent="0.2">
      <c r="A1950" s="39" t="s">
        <v>1103</v>
      </c>
      <c r="B1950" s="39" t="s">
        <v>3870</v>
      </c>
      <c r="C1950" s="39" t="s">
        <v>3871</v>
      </c>
      <c r="D1950" s="226" t="str">
        <f t="shared" si="30"/>
        <v>74010789001</v>
      </c>
      <c r="E1950" s="39" t="s">
        <v>1093</v>
      </c>
      <c r="F1950" s="47">
        <v>41209091</v>
      </c>
      <c r="G1950" s="47">
        <v>0</v>
      </c>
      <c r="H1950" s="47">
        <v>0</v>
      </c>
      <c r="I1950" s="47">
        <v>41209091</v>
      </c>
    </row>
    <row r="1951" spans="1:9" x14ac:dyDescent="0.2">
      <c r="A1951" s="39" t="s">
        <v>1103</v>
      </c>
      <c r="B1951" s="39" t="s">
        <v>3872</v>
      </c>
      <c r="C1951" s="39" t="s">
        <v>3873</v>
      </c>
      <c r="D1951" s="226" t="str">
        <f t="shared" si="30"/>
        <v>74010793000</v>
      </c>
      <c r="E1951" s="39" t="s">
        <v>42</v>
      </c>
      <c r="F1951" s="47">
        <v>2922023941</v>
      </c>
      <c r="G1951" s="47">
        <v>0</v>
      </c>
      <c r="H1951" s="47">
        <v>0</v>
      </c>
      <c r="I1951" s="47">
        <v>2922023941</v>
      </c>
    </row>
    <row r="1952" spans="1:9" x14ac:dyDescent="0.2">
      <c r="A1952" s="39" t="s">
        <v>1103</v>
      </c>
      <c r="B1952" s="39" t="s">
        <v>3874</v>
      </c>
      <c r="C1952" s="39" t="s">
        <v>3875</v>
      </c>
      <c r="D1952" s="226" t="str">
        <f t="shared" si="30"/>
        <v>74010793001</v>
      </c>
      <c r="E1952" s="39" t="s">
        <v>42</v>
      </c>
      <c r="F1952" s="47">
        <v>2922023941</v>
      </c>
      <c r="G1952" s="47">
        <v>0</v>
      </c>
      <c r="H1952" s="47">
        <v>0</v>
      </c>
      <c r="I1952" s="47">
        <v>2922023941</v>
      </c>
    </row>
    <row r="1953" spans="1:9" x14ac:dyDescent="0.2">
      <c r="A1953" s="39" t="s">
        <v>1103</v>
      </c>
      <c r="B1953" s="39" t="s">
        <v>3876</v>
      </c>
      <c r="C1953" s="39" t="s">
        <v>3877</v>
      </c>
      <c r="D1953" s="226" t="str">
        <f t="shared" si="30"/>
        <v>74010793001</v>
      </c>
      <c r="E1953" s="39" t="s">
        <v>1094</v>
      </c>
      <c r="F1953" s="47">
        <v>2922023941</v>
      </c>
      <c r="G1953" s="47">
        <v>0</v>
      </c>
      <c r="H1953" s="47">
        <v>0</v>
      </c>
      <c r="I1953" s="47">
        <v>2922023941</v>
      </c>
    </row>
    <row r="1954" spans="1:9" x14ac:dyDescent="0.2">
      <c r="A1954" s="39" t="s">
        <v>1103</v>
      </c>
      <c r="B1954" s="39" t="s">
        <v>3878</v>
      </c>
      <c r="C1954" s="39" t="s">
        <v>3879</v>
      </c>
      <c r="D1954" s="226" t="str">
        <f t="shared" si="30"/>
        <v>75000000000</v>
      </c>
      <c r="E1954" s="39" t="s">
        <v>1095</v>
      </c>
      <c r="F1954" s="47">
        <v>694149036</v>
      </c>
      <c r="G1954" s="47">
        <v>10024.4</v>
      </c>
      <c r="H1954" s="47">
        <v>69001100</v>
      </c>
      <c r="I1954" s="47">
        <v>763150136</v>
      </c>
    </row>
    <row r="1955" spans="1:9" x14ac:dyDescent="0.2">
      <c r="A1955" s="39" t="s">
        <v>1103</v>
      </c>
      <c r="B1955" s="39" t="s">
        <v>3880</v>
      </c>
      <c r="C1955" s="39" t="s">
        <v>3881</v>
      </c>
      <c r="D1955" s="226" t="str">
        <f t="shared" si="30"/>
        <v>75010000000</v>
      </c>
      <c r="E1955" s="39" t="s">
        <v>1095</v>
      </c>
      <c r="F1955" s="47">
        <v>694149036</v>
      </c>
      <c r="G1955" s="47">
        <v>10024.4</v>
      </c>
      <c r="H1955" s="47">
        <v>69001100</v>
      </c>
      <c r="I1955" s="47">
        <v>763150136</v>
      </c>
    </row>
    <row r="1956" spans="1:9" x14ac:dyDescent="0.2">
      <c r="A1956" s="39" t="s">
        <v>1103</v>
      </c>
      <c r="B1956" s="39" t="s">
        <v>3882</v>
      </c>
      <c r="C1956" s="39" t="s">
        <v>3883</v>
      </c>
      <c r="D1956" s="226" t="str">
        <f t="shared" si="30"/>
        <v>75010795000</v>
      </c>
      <c r="E1956" s="39" t="s">
        <v>1095</v>
      </c>
      <c r="F1956" s="47">
        <v>694149036</v>
      </c>
      <c r="G1956" s="47">
        <v>10024.4</v>
      </c>
      <c r="H1956" s="47">
        <v>69001100</v>
      </c>
      <c r="I1956" s="47">
        <v>763150136</v>
      </c>
    </row>
    <row r="1957" spans="1:9" x14ac:dyDescent="0.2">
      <c r="A1957" s="39" t="s">
        <v>1103</v>
      </c>
      <c r="B1957" s="39" t="s">
        <v>3884</v>
      </c>
      <c r="C1957" s="39" t="s">
        <v>3885</v>
      </c>
      <c r="D1957" s="226" t="str">
        <f t="shared" si="30"/>
        <v>75010795006</v>
      </c>
      <c r="E1957" s="39" t="s">
        <v>1096</v>
      </c>
      <c r="F1957" s="47">
        <v>694149036</v>
      </c>
      <c r="G1957" s="47">
        <v>10024.4</v>
      </c>
      <c r="H1957" s="47">
        <v>69001100</v>
      </c>
      <c r="I1957" s="47">
        <v>763150136</v>
      </c>
    </row>
    <row r="1958" spans="1:9" x14ac:dyDescent="0.2">
      <c r="A1958" s="39" t="s">
        <v>1150</v>
      </c>
      <c r="B1958" s="39" t="s">
        <v>3886</v>
      </c>
      <c r="C1958" s="39" t="s">
        <v>3887</v>
      </c>
      <c r="D1958" s="226" t="str">
        <f t="shared" si="30"/>
        <v>75010795006</v>
      </c>
      <c r="E1958" s="39" t="s">
        <v>1096</v>
      </c>
      <c r="F1958" s="47">
        <v>0</v>
      </c>
      <c r="G1958" s="47">
        <v>10024.4</v>
      </c>
      <c r="H1958" s="47">
        <v>69001100</v>
      </c>
      <c r="I1958" s="47">
        <v>69001100</v>
      </c>
    </row>
    <row r="1959" spans="1:9" x14ac:dyDescent="0.2">
      <c r="A1959" s="39" t="s">
        <v>1103</v>
      </c>
      <c r="B1959" s="39" t="s">
        <v>3888</v>
      </c>
      <c r="C1959" s="39" t="s">
        <v>3889</v>
      </c>
      <c r="D1959" s="226" t="str">
        <f t="shared" si="30"/>
        <v>75010795006</v>
      </c>
      <c r="E1959" s="39" t="s">
        <v>1096</v>
      </c>
      <c r="F1959" s="47">
        <v>694149036</v>
      </c>
      <c r="G1959" s="47">
        <v>0</v>
      </c>
      <c r="H1959" s="47">
        <v>0</v>
      </c>
      <c r="I1959" s="47">
        <v>694149036</v>
      </c>
    </row>
  </sheetData>
  <autoFilter ref="A1:K1801" xr:uid="{00000000-0001-0000-0000-000000000000}"/>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1959"/>
  <sheetViews>
    <sheetView workbookViewId="0">
      <selection activeCell="I3" sqref="I3"/>
    </sheetView>
  </sheetViews>
  <sheetFormatPr baseColWidth="10" defaultRowHeight="12.75" x14ac:dyDescent="0.2"/>
  <cols>
    <col min="1" max="1" width="11.7109375" style="3" bestFit="1" customWidth="1"/>
    <col min="2" max="2" width="19.140625" style="3" bestFit="1" customWidth="1"/>
    <col min="3" max="3" width="13.85546875" style="3" bestFit="1" customWidth="1"/>
    <col min="4" max="4" width="13.85546875" style="3" customWidth="1"/>
    <col min="5" max="5" width="47" style="3" bestFit="1" customWidth="1"/>
    <col min="6" max="6" width="17.5703125" style="3" bestFit="1" customWidth="1"/>
    <col min="7" max="7" width="22.85546875" style="3" bestFit="1" customWidth="1"/>
    <col min="8" max="8" width="19.5703125" style="3" bestFit="1" customWidth="1"/>
    <col min="9" max="9" width="17.5703125" style="3" bestFit="1" customWidth="1"/>
    <col min="10" max="11" width="18" style="3" bestFit="1" customWidth="1"/>
    <col min="12" max="16" width="11.42578125" style="36"/>
    <col min="17" max="17" width="11.42578125" style="24"/>
    <col min="18" max="16384" width="11.42578125" style="3"/>
  </cols>
  <sheetData>
    <row r="1" spans="1:9" x14ac:dyDescent="0.2">
      <c r="A1" s="45" t="s">
        <v>1097</v>
      </c>
      <c r="B1" s="45" t="s">
        <v>1098</v>
      </c>
      <c r="C1" s="45" t="s">
        <v>1099</v>
      </c>
      <c r="D1" s="45" t="s">
        <v>4153</v>
      </c>
      <c r="E1" s="45" t="s">
        <v>161</v>
      </c>
      <c r="F1" s="45" t="s">
        <v>1100</v>
      </c>
      <c r="G1" s="45" t="s">
        <v>1101</v>
      </c>
      <c r="H1" s="45" t="s">
        <v>1102</v>
      </c>
      <c r="I1" s="45" t="s">
        <v>138</v>
      </c>
    </row>
    <row r="2" spans="1:9" x14ac:dyDescent="0.2">
      <c r="A2" s="226" t="s">
        <v>1103</v>
      </c>
      <c r="B2" s="226" t="s">
        <v>1104</v>
      </c>
      <c r="C2" s="226" t="s">
        <v>1105</v>
      </c>
      <c r="D2" s="226" t="str">
        <f>CONCATENATE(MID(C2,1,2),"0",MID(C2,4,5),"0",MID(C2,9,2))</f>
        <v>10000000000</v>
      </c>
      <c r="E2" s="226" t="s">
        <v>351</v>
      </c>
      <c r="F2" s="227">
        <v>1941290520792</v>
      </c>
      <c r="G2" s="227">
        <v>169233345.31999999</v>
      </c>
      <c r="H2" s="227">
        <v>1243176308550</v>
      </c>
      <c r="I2" s="227">
        <v>3184466829342</v>
      </c>
    </row>
    <row r="3" spans="1:9" x14ac:dyDescent="0.2">
      <c r="A3" s="39" t="s">
        <v>1103</v>
      </c>
      <c r="B3" s="39" t="s">
        <v>1106</v>
      </c>
      <c r="C3" s="39" t="s">
        <v>1107</v>
      </c>
      <c r="D3" s="226" t="str">
        <f t="shared" ref="D3:D66" si="0">CONCATENATE(MID(C3,1,2),"0",MID(C3,4,5),"0",MID(C3,9,2))</f>
        <v>11000000000</v>
      </c>
      <c r="E3" s="39" t="s">
        <v>1</v>
      </c>
      <c r="F3" s="47">
        <v>288893261907</v>
      </c>
      <c r="G3" s="47">
        <v>60774585.240000002</v>
      </c>
      <c r="H3" s="47">
        <v>446445849118</v>
      </c>
      <c r="I3" s="47">
        <v>735339111025</v>
      </c>
    </row>
    <row r="4" spans="1:9" x14ac:dyDescent="0.2">
      <c r="A4" s="39" t="s">
        <v>1103</v>
      </c>
      <c r="B4" s="39" t="s">
        <v>1108</v>
      </c>
      <c r="C4" s="39" t="s">
        <v>1109</v>
      </c>
      <c r="D4" s="226" t="str">
        <f t="shared" si="0"/>
        <v>11010000000</v>
      </c>
      <c r="E4" s="39" t="s">
        <v>2</v>
      </c>
      <c r="F4" s="47">
        <v>93795213569</v>
      </c>
      <c r="G4" s="47">
        <v>23532449.82</v>
      </c>
      <c r="H4" s="47">
        <v>172867729252</v>
      </c>
      <c r="I4" s="47">
        <v>266662942821</v>
      </c>
    </row>
    <row r="5" spans="1:9" x14ac:dyDescent="0.2">
      <c r="A5" s="39" t="s">
        <v>1103</v>
      </c>
      <c r="B5" s="39" t="s">
        <v>1110</v>
      </c>
      <c r="C5" s="39" t="s">
        <v>1111</v>
      </c>
      <c r="D5" s="226" t="str">
        <f t="shared" si="0"/>
        <v>11010101000</v>
      </c>
      <c r="E5" s="39" t="s">
        <v>352</v>
      </c>
      <c r="F5" s="47">
        <v>59613747128</v>
      </c>
      <c r="G5" s="47">
        <v>2155941.35</v>
      </c>
      <c r="H5" s="47">
        <v>15837394375</v>
      </c>
      <c r="I5" s="47">
        <v>75451141503</v>
      </c>
    </row>
    <row r="6" spans="1:9" x14ac:dyDescent="0.2">
      <c r="A6" s="39" t="s">
        <v>1103</v>
      </c>
      <c r="B6" s="39" t="s">
        <v>1112</v>
      </c>
      <c r="C6" s="39" t="s">
        <v>1113</v>
      </c>
      <c r="D6" s="226" t="str">
        <f t="shared" si="0"/>
        <v>11010101002</v>
      </c>
      <c r="E6" s="39" t="s">
        <v>353</v>
      </c>
      <c r="F6" s="47">
        <v>59613747128</v>
      </c>
      <c r="G6" s="47">
        <v>2155941.35</v>
      </c>
      <c r="H6" s="47">
        <v>15837394375</v>
      </c>
      <c r="I6" s="47">
        <v>75451141503</v>
      </c>
    </row>
    <row r="7" spans="1:9" x14ac:dyDescent="0.2">
      <c r="A7" s="39" t="s">
        <v>1103</v>
      </c>
      <c r="B7" s="39" t="s">
        <v>1148</v>
      </c>
      <c r="C7" s="39" t="s">
        <v>1149</v>
      </c>
      <c r="D7" s="226" t="str">
        <f t="shared" si="0"/>
        <v>11010101002</v>
      </c>
      <c r="E7" s="39" t="s">
        <v>367</v>
      </c>
      <c r="F7" s="47">
        <v>59494590062</v>
      </c>
      <c r="G7" s="47">
        <v>2155941.35</v>
      </c>
      <c r="H7" s="47">
        <v>15837394375</v>
      </c>
      <c r="I7" s="47">
        <v>75331984437</v>
      </c>
    </row>
    <row r="8" spans="1:9" x14ac:dyDescent="0.2">
      <c r="A8" s="39" t="s">
        <v>1150</v>
      </c>
      <c r="B8" s="39" t="s">
        <v>1151</v>
      </c>
      <c r="C8" s="39" t="s">
        <v>1152</v>
      </c>
      <c r="D8" s="226" t="str">
        <f t="shared" si="0"/>
        <v>11010101002</v>
      </c>
      <c r="E8" s="39" t="s">
        <v>368</v>
      </c>
      <c r="F8" s="47">
        <v>0</v>
      </c>
      <c r="G8" s="47">
        <v>1919727.27</v>
      </c>
      <c r="H8" s="47">
        <v>14102182144</v>
      </c>
      <c r="I8" s="47">
        <v>14102182144</v>
      </c>
    </row>
    <row r="9" spans="1:9" x14ac:dyDescent="0.2">
      <c r="A9" s="39" t="s">
        <v>1153</v>
      </c>
      <c r="B9" s="39" t="s">
        <v>1154</v>
      </c>
      <c r="C9" s="39" t="s">
        <v>1155</v>
      </c>
      <c r="D9" s="226" t="str">
        <f t="shared" si="0"/>
        <v>11010101002</v>
      </c>
      <c r="E9" s="39" t="s">
        <v>369</v>
      </c>
      <c r="F9" s="47">
        <v>0</v>
      </c>
      <c r="G9" s="47">
        <v>480807</v>
      </c>
      <c r="H9" s="47">
        <v>675870398</v>
      </c>
      <c r="I9" s="47">
        <v>675870398</v>
      </c>
    </row>
    <row r="10" spans="1:9" x14ac:dyDescent="0.2">
      <c r="A10" s="39" t="s">
        <v>1156</v>
      </c>
      <c r="B10" s="39" t="s">
        <v>1157</v>
      </c>
      <c r="C10" s="39" t="s">
        <v>1158</v>
      </c>
      <c r="D10" s="226" t="str">
        <f t="shared" si="0"/>
        <v>11010101002</v>
      </c>
      <c r="E10" s="39" t="s">
        <v>370</v>
      </c>
      <c r="F10" s="47">
        <v>0</v>
      </c>
      <c r="G10" s="47">
        <v>106190</v>
      </c>
      <c r="H10" s="47">
        <v>4414320</v>
      </c>
      <c r="I10" s="47">
        <v>4414320</v>
      </c>
    </row>
    <row r="11" spans="1:9" x14ac:dyDescent="0.2">
      <c r="A11" s="39" t="s">
        <v>1159</v>
      </c>
      <c r="B11" s="39" t="s">
        <v>1160</v>
      </c>
      <c r="C11" s="39" t="s">
        <v>1161</v>
      </c>
      <c r="D11" s="226" t="str">
        <f t="shared" si="0"/>
        <v>11010101002</v>
      </c>
      <c r="E11" s="39" t="s">
        <v>371</v>
      </c>
      <c r="F11" s="47">
        <v>0</v>
      </c>
      <c r="G11" s="47">
        <v>134855</v>
      </c>
      <c r="H11" s="47">
        <v>1054927513</v>
      </c>
      <c r="I11" s="47">
        <v>1054927513</v>
      </c>
    </row>
    <row r="12" spans="1:9" x14ac:dyDescent="0.2">
      <c r="A12" s="39" t="s">
        <v>1103</v>
      </c>
      <c r="B12" s="39" t="s">
        <v>1162</v>
      </c>
      <c r="C12" s="39" t="s">
        <v>1163</v>
      </c>
      <c r="D12" s="226" t="str">
        <f t="shared" si="0"/>
        <v>11010101002</v>
      </c>
      <c r="E12" s="39" t="s">
        <v>372</v>
      </c>
      <c r="F12" s="47">
        <v>46321673720</v>
      </c>
      <c r="G12" s="47">
        <v>0</v>
      </c>
      <c r="H12" s="47">
        <v>0</v>
      </c>
      <c r="I12" s="47">
        <v>46321673720</v>
      </c>
    </row>
    <row r="13" spans="1:9" x14ac:dyDescent="0.2">
      <c r="A13" s="39" t="s">
        <v>1103</v>
      </c>
      <c r="B13" s="39" t="s">
        <v>1164</v>
      </c>
      <c r="C13" s="39" t="s">
        <v>1165</v>
      </c>
      <c r="D13" s="226" t="str">
        <f t="shared" si="0"/>
        <v>11010101002</v>
      </c>
      <c r="E13" s="39" t="s">
        <v>373</v>
      </c>
      <c r="F13" s="47">
        <v>13172916342</v>
      </c>
      <c r="G13" s="47">
        <v>0</v>
      </c>
      <c r="H13" s="47">
        <v>0</v>
      </c>
      <c r="I13" s="47">
        <v>13172916342</v>
      </c>
    </row>
    <row r="14" spans="1:9" x14ac:dyDescent="0.2">
      <c r="A14" s="39" t="s">
        <v>1103</v>
      </c>
      <c r="B14" s="39" t="s">
        <v>4683</v>
      </c>
      <c r="C14" s="39" t="s">
        <v>4684</v>
      </c>
      <c r="D14" s="226" t="str">
        <f t="shared" si="0"/>
        <v>11010101002</v>
      </c>
      <c r="E14" s="39" t="s">
        <v>4685</v>
      </c>
      <c r="F14" s="47">
        <v>119157066</v>
      </c>
      <c r="G14" s="47">
        <v>0</v>
      </c>
      <c r="H14" s="47">
        <v>0</v>
      </c>
      <c r="I14" s="47">
        <v>119157066</v>
      </c>
    </row>
    <row r="15" spans="1:9" x14ac:dyDescent="0.2">
      <c r="A15" s="39" t="s">
        <v>1103</v>
      </c>
      <c r="B15" s="39" t="s">
        <v>1114</v>
      </c>
      <c r="C15" s="39" t="s">
        <v>1115</v>
      </c>
      <c r="D15" s="226" t="str">
        <f t="shared" si="0"/>
        <v>11010103000</v>
      </c>
      <c r="E15" s="39" t="s">
        <v>354</v>
      </c>
      <c r="F15" s="47">
        <v>34181466441</v>
      </c>
      <c r="G15" s="47">
        <v>21376508.469999999</v>
      </c>
      <c r="H15" s="47">
        <v>157030334877</v>
      </c>
      <c r="I15" s="47">
        <v>191211801318</v>
      </c>
    </row>
    <row r="16" spans="1:9" x14ac:dyDescent="0.2">
      <c r="A16" s="39" t="s">
        <v>1103</v>
      </c>
      <c r="B16" s="39" t="s">
        <v>1116</v>
      </c>
      <c r="C16" s="39" t="s">
        <v>1117</v>
      </c>
      <c r="D16" s="226" t="str">
        <f t="shared" si="0"/>
        <v>11010103001</v>
      </c>
      <c r="E16" s="39" t="s">
        <v>354</v>
      </c>
      <c r="F16" s="47">
        <v>34181466441</v>
      </c>
      <c r="G16" s="47">
        <v>21376508.469999999</v>
      </c>
      <c r="H16" s="47">
        <v>157030334877</v>
      </c>
      <c r="I16" s="47">
        <v>191211801318</v>
      </c>
    </row>
    <row r="17" spans="1:9" x14ac:dyDescent="0.2">
      <c r="A17" s="39" t="s">
        <v>1150</v>
      </c>
      <c r="B17" s="39" t="s">
        <v>1166</v>
      </c>
      <c r="C17" s="39" t="s">
        <v>1167</v>
      </c>
      <c r="D17" s="226" t="str">
        <f t="shared" si="0"/>
        <v>11010103001</v>
      </c>
      <c r="E17" s="39" t="s">
        <v>374</v>
      </c>
      <c r="F17" s="47">
        <v>0</v>
      </c>
      <c r="G17" s="47">
        <v>2234661</v>
      </c>
      <c r="H17" s="47">
        <v>16415663279</v>
      </c>
      <c r="I17" s="47">
        <v>16415663279</v>
      </c>
    </row>
    <row r="18" spans="1:9" x14ac:dyDescent="0.2">
      <c r="A18" s="39" t="s">
        <v>1153</v>
      </c>
      <c r="B18" s="39" t="s">
        <v>1168</v>
      </c>
      <c r="C18" s="39" t="s">
        <v>1169</v>
      </c>
      <c r="D18" s="226" t="str">
        <f t="shared" si="0"/>
        <v>11010103001</v>
      </c>
      <c r="E18" s="39" t="s">
        <v>375</v>
      </c>
      <c r="F18" s="47">
        <v>0</v>
      </c>
      <c r="G18" s="47">
        <v>64900</v>
      </c>
      <c r="H18" s="47">
        <v>91229931</v>
      </c>
      <c r="I18" s="47">
        <v>91229931</v>
      </c>
    </row>
    <row r="19" spans="1:9" x14ac:dyDescent="0.2">
      <c r="A19" s="39" t="s">
        <v>1103</v>
      </c>
      <c r="B19" s="39" t="s">
        <v>1170</v>
      </c>
      <c r="C19" s="39" t="s">
        <v>1171</v>
      </c>
      <c r="D19" s="226" t="str">
        <f t="shared" si="0"/>
        <v>11010103001</v>
      </c>
      <c r="E19" s="39" t="s">
        <v>376</v>
      </c>
      <c r="F19" s="47">
        <v>23040954608</v>
      </c>
      <c r="G19" s="47">
        <v>0</v>
      </c>
      <c r="H19" s="47">
        <v>0</v>
      </c>
      <c r="I19" s="47">
        <v>23040954608</v>
      </c>
    </row>
    <row r="20" spans="1:9" x14ac:dyDescent="0.2">
      <c r="A20" s="39" t="s">
        <v>1150</v>
      </c>
      <c r="B20" s="39" t="s">
        <v>4154</v>
      </c>
      <c r="C20" s="39" t="s">
        <v>4155</v>
      </c>
      <c r="D20" s="226" t="str">
        <f t="shared" si="0"/>
        <v>11010103001</v>
      </c>
      <c r="E20" s="39" t="s">
        <v>4156</v>
      </c>
      <c r="F20" s="47">
        <v>0</v>
      </c>
      <c r="G20" s="47">
        <v>6704329</v>
      </c>
      <c r="H20" s="47">
        <v>49249531531</v>
      </c>
      <c r="I20" s="47">
        <v>49249531531</v>
      </c>
    </row>
    <row r="21" spans="1:9" x14ac:dyDescent="0.2">
      <c r="A21" s="39" t="s">
        <v>1153</v>
      </c>
      <c r="B21" s="39" t="s">
        <v>4157</v>
      </c>
      <c r="C21" s="39" t="s">
        <v>4158</v>
      </c>
      <c r="D21" s="226" t="str">
        <f t="shared" si="0"/>
        <v>11010103001</v>
      </c>
      <c r="E21" s="39" t="s">
        <v>4159</v>
      </c>
      <c r="F21" s="47">
        <v>0</v>
      </c>
      <c r="G21" s="47">
        <v>64931287</v>
      </c>
      <c r="H21" s="47">
        <v>91273910136</v>
      </c>
      <c r="I21" s="47">
        <v>91273910136</v>
      </c>
    </row>
    <row r="22" spans="1:9" x14ac:dyDescent="0.2">
      <c r="A22" s="39" t="s">
        <v>1103</v>
      </c>
      <c r="B22" s="39" t="s">
        <v>1172</v>
      </c>
      <c r="C22" s="39" t="s">
        <v>1173</v>
      </c>
      <c r="D22" s="226" t="str">
        <f t="shared" si="0"/>
        <v>11010103001</v>
      </c>
      <c r="E22" s="39" t="s">
        <v>377</v>
      </c>
      <c r="F22" s="47">
        <v>11140511833</v>
      </c>
      <c r="G22" s="47">
        <v>0</v>
      </c>
      <c r="H22" s="47">
        <v>0</v>
      </c>
      <c r="I22" s="47">
        <v>11140511833</v>
      </c>
    </row>
    <row r="23" spans="1:9" x14ac:dyDescent="0.2">
      <c r="A23" s="39" t="s">
        <v>1103</v>
      </c>
      <c r="B23" s="39" t="s">
        <v>1118</v>
      </c>
      <c r="C23" s="39" t="s">
        <v>1119</v>
      </c>
      <c r="D23" s="226" t="str">
        <f t="shared" si="0"/>
        <v>11020000000</v>
      </c>
      <c r="E23" s="39" t="s">
        <v>355</v>
      </c>
      <c r="F23" s="47">
        <v>195098048338</v>
      </c>
      <c r="G23" s="47">
        <v>37242135.420000002</v>
      </c>
      <c r="H23" s="47">
        <v>273578119866</v>
      </c>
      <c r="I23" s="47">
        <v>468676168204</v>
      </c>
    </row>
    <row r="24" spans="1:9" x14ac:dyDescent="0.2">
      <c r="A24" s="39" t="s">
        <v>1103</v>
      </c>
      <c r="B24" s="39" t="s">
        <v>1120</v>
      </c>
      <c r="C24" s="39" t="s">
        <v>1121</v>
      </c>
      <c r="D24" s="226" t="str">
        <f t="shared" si="0"/>
        <v>11020105000</v>
      </c>
      <c r="E24" s="39" t="s">
        <v>356</v>
      </c>
      <c r="F24" s="47">
        <v>154886578412</v>
      </c>
      <c r="G24" s="47">
        <v>36673031.229999997</v>
      </c>
      <c r="H24" s="47">
        <v>269397520304</v>
      </c>
      <c r="I24" s="47">
        <v>424284098716</v>
      </c>
    </row>
    <row r="25" spans="1:9" x14ac:dyDescent="0.2">
      <c r="A25" s="39" t="s">
        <v>1103</v>
      </c>
      <c r="B25" s="39" t="s">
        <v>1122</v>
      </c>
      <c r="C25" s="39" t="s">
        <v>1123</v>
      </c>
      <c r="D25" s="226" t="str">
        <f t="shared" si="0"/>
        <v>11020105002</v>
      </c>
      <c r="E25" s="39" t="s">
        <v>357</v>
      </c>
      <c r="F25" s="47">
        <v>87278803027</v>
      </c>
      <c r="G25" s="47">
        <v>0</v>
      </c>
      <c r="H25" s="47">
        <v>0</v>
      </c>
      <c r="I25" s="47">
        <v>87278803027</v>
      </c>
    </row>
    <row r="26" spans="1:9" x14ac:dyDescent="0.2">
      <c r="A26" s="39" t="s">
        <v>1103</v>
      </c>
      <c r="B26" s="39" t="s">
        <v>1124</v>
      </c>
      <c r="C26" s="39" t="s">
        <v>1125</v>
      </c>
      <c r="D26" s="226" t="str">
        <f t="shared" si="0"/>
        <v>11020105002</v>
      </c>
      <c r="E26" s="39" t="s">
        <v>357</v>
      </c>
      <c r="F26" s="47">
        <v>87278803027</v>
      </c>
      <c r="G26" s="47">
        <v>0</v>
      </c>
      <c r="H26" s="47">
        <v>0</v>
      </c>
      <c r="I26" s="47">
        <v>87278803027</v>
      </c>
    </row>
    <row r="27" spans="1:9" x14ac:dyDescent="0.2">
      <c r="A27" s="39" t="s">
        <v>1103</v>
      </c>
      <c r="B27" s="39" t="s">
        <v>1174</v>
      </c>
      <c r="C27" s="39" t="s">
        <v>1175</v>
      </c>
      <c r="D27" s="226" t="str">
        <f t="shared" si="0"/>
        <v>11020105002</v>
      </c>
      <c r="E27" s="39" t="s">
        <v>357</v>
      </c>
      <c r="F27" s="47">
        <v>87278803027</v>
      </c>
      <c r="G27" s="47">
        <v>0</v>
      </c>
      <c r="H27" s="47">
        <v>0</v>
      </c>
      <c r="I27" s="47">
        <v>87278803027</v>
      </c>
    </row>
    <row r="28" spans="1:9" x14ac:dyDescent="0.2">
      <c r="A28" s="39" t="s">
        <v>1103</v>
      </c>
      <c r="B28" s="39" t="s">
        <v>1126</v>
      </c>
      <c r="C28" s="39" t="s">
        <v>1127</v>
      </c>
      <c r="D28" s="226" t="str">
        <f t="shared" si="0"/>
        <v>11020105006</v>
      </c>
      <c r="E28" s="39" t="s">
        <v>358</v>
      </c>
      <c r="F28" s="47">
        <v>0</v>
      </c>
      <c r="G28" s="47">
        <v>18968401.120000001</v>
      </c>
      <c r="H28" s="47">
        <v>139340546839</v>
      </c>
      <c r="I28" s="47">
        <v>139340546839</v>
      </c>
    </row>
    <row r="29" spans="1:9" x14ac:dyDescent="0.2">
      <c r="A29" s="39" t="s">
        <v>1150</v>
      </c>
      <c r="B29" s="39" t="s">
        <v>1176</v>
      </c>
      <c r="C29" s="39" t="s">
        <v>1177</v>
      </c>
      <c r="D29" s="226" t="str">
        <f t="shared" si="0"/>
        <v>11020105006</v>
      </c>
      <c r="E29" s="39" t="s">
        <v>358</v>
      </c>
      <c r="F29" s="47">
        <v>0</v>
      </c>
      <c r="G29" s="47">
        <v>18968401.120000001</v>
      </c>
      <c r="H29" s="47">
        <v>139340546839</v>
      </c>
      <c r="I29" s="47">
        <v>139340546839</v>
      </c>
    </row>
    <row r="30" spans="1:9" x14ac:dyDescent="0.2">
      <c r="A30" s="39" t="s">
        <v>1103</v>
      </c>
      <c r="B30" s="39" t="s">
        <v>1128</v>
      </c>
      <c r="C30" s="39" t="s">
        <v>1129</v>
      </c>
      <c r="D30" s="226" t="str">
        <f t="shared" si="0"/>
        <v>11020105018</v>
      </c>
      <c r="E30" s="39" t="s">
        <v>359</v>
      </c>
      <c r="F30" s="47">
        <v>0</v>
      </c>
      <c r="G30" s="47">
        <v>17704630.109999999</v>
      </c>
      <c r="H30" s="47">
        <v>130056973465</v>
      </c>
      <c r="I30" s="47">
        <v>130056973465</v>
      </c>
    </row>
    <row r="31" spans="1:9" x14ac:dyDescent="0.2">
      <c r="A31" s="39" t="s">
        <v>1150</v>
      </c>
      <c r="B31" s="39" t="s">
        <v>1178</v>
      </c>
      <c r="C31" s="39" t="s">
        <v>1179</v>
      </c>
      <c r="D31" s="226" t="str">
        <f t="shared" si="0"/>
        <v>11020105018</v>
      </c>
      <c r="E31" s="39" t="s">
        <v>378</v>
      </c>
      <c r="F31" s="47">
        <v>0</v>
      </c>
      <c r="G31" s="47">
        <v>17704630.109999999</v>
      </c>
      <c r="H31" s="47">
        <v>130056973465</v>
      </c>
      <c r="I31" s="47">
        <v>130056973465</v>
      </c>
    </row>
    <row r="32" spans="1:9" x14ac:dyDescent="0.2">
      <c r="A32" s="39" t="s">
        <v>1103</v>
      </c>
      <c r="B32" s="39" t="s">
        <v>1130</v>
      </c>
      <c r="C32" s="39" t="s">
        <v>1131</v>
      </c>
      <c r="D32" s="226" t="str">
        <f t="shared" si="0"/>
        <v>11020105034</v>
      </c>
      <c r="E32" s="39" t="s">
        <v>360</v>
      </c>
      <c r="F32" s="47">
        <v>64135107363</v>
      </c>
      <c r="G32" s="47">
        <v>0</v>
      </c>
      <c r="H32" s="47">
        <v>0</v>
      </c>
      <c r="I32" s="47">
        <v>64135107363</v>
      </c>
    </row>
    <row r="33" spans="1:9" x14ac:dyDescent="0.2">
      <c r="A33" s="39" t="s">
        <v>1103</v>
      </c>
      <c r="B33" s="39" t="s">
        <v>1132</v>
      </c>
      <c r="C33" s="39" t="s">
        <v>1133</v>
      </c>
      <c r="D33" s="226" t="str">
        <f t="shared" si="0"/>
        <v>11020105034</v>
      </c>
      <c r="E33" s="39" t="s">
        <v>360</v>
      </c>
      <c r="F33" s="47">
        <v>64135107363</v>
      </c>
      <c r="G33" s="47">
        <v>0</v>
      </c>
      <c r="H33" s="47">
        <v>0</v>
      </c>
      <c r="I33" s="47">
        <v>64135107363</v>
      </c>
    </row>
    <row r="34" spans="1:9" x14ac:dyDescent="0.2">
      <c r="A34" s="39" t="s">
        <v>1103</v>
      </c>
      <c r="B34" s="39" t="s">
        <v>1180</v>
      </c>
      <c r="C34" s="39" t="s">
        <v>1181</v>
      </c>
      <c r="D34" s="226" t="str">
        <f t="shared" si="0"/>
        <v>11020105034</v>
      </c>
      <c r="E34" s="39" t="s">
        <v>360</v>
      </c>
      <c r="F34" s="47">
        <v>64135107363</v>
      </c>
      <c r="G34" s="47">
        <v>0</v>
      </c>
      <c r="H34" s="47">
        <v>0</v>
      </c>
      <c r="I34" s="47">
        <v>64135107363</v>
      </c>
    </row>
    <row r="35" spans="1:9" x14ac:dyDescent="0.2">
      <c r="A35" s="39" t="s">
        <v>1103</v>
      </c>
      <c r="B35" s="39" t="s">
        <v>4686</v>
      </c>
      <c r="C35" s="39" t="s">
        <v>4687</v>
      </c>
      <c r="D35" s="226" t="str">
        <f t="shared" si="0"/>
        <v>11020105036</v>
      </c>
      <c r="E35" s="39" t="s">
        <v>4688</v>
      </c>
      <c r="F35" s="47">
        <v>3472668022</v>
      </c>
      <c r="G35" s="47">
        <v>0</v>
      </c>
      <c r="H35" s="47">
        <v>0</v>
      </c>
      <c r="I35" s="47">
        <v>3472668022</v>
      </c>
    </row>
    <row r="36" spans="1:9" x14ac:dyDescent="0.2">
      <c r="A36" s="39" t="s">
        <v>1103</v>
      </c>
      <c r="B36" s="39" t="s">
        <v>4689</v>
      </c>
      <c r="C36" s="39" t="s">
        <v>4690</v>
      </c>
      <c r="D36" s="226" t="str">
        <f t="shared" si="0"/>
        <v>11020105036</v>
      </c>
      <c r="E36" s="39" t="s">
        <v>4688</v>
      </c>
      <c r="F36" s="47">
        <v>3472668022</v>
      </c>
      <c r="G36" s="47">
        <v>0</v>
      </c>
      <c r="H36" s="47">
        <v>0</v>
      </c>
      <c r="I36" s="47">
        <v>3472668022</v>
      </c>
    </row>
    <row r="37" spans="1:9" x14ac:dyDescent="0.2">
      <c r="A37" s="39" t="s">
        <v>1103</v>
      </c>
      <c r="B37" s="39" t="s">
        <v>4691</v>
      </c>
      <c r="C37" s="39" t="s">
        <v>4692</v>
      </c>
      <c r="D37" s="226" t="str">
        <f t="shared" si="0"/>
        <v>11020105036</v>
      </c>
      <c r="E37" s="39" t="s">
        <v>4693</v>
      </c>
      <c r="F37" s="47">
        <v>3472668022</v>
      </c>
      <c r="G37" s="47">
        <v>0</v>
      </c>
      <c r="H37" s="47">
        <v>0</v>
      </c>
      <c r="I37" s="47">
        <v>3472668022</v>
      </c>
    </row>
    <row r="38" spans="1:9" x14ac:dyDescent="0.2">
      <c r="A38" s="39" t="s">
        <v>1103</v>
      </c>
      <c r="B38" s="39" t="s">
        <v>1134</v>
      </c>
      <c r="C38" s="39" t="s">
        <v>1135</v>
      </c>
      <c r="D38" s="226" t="str">
        <f t="shared" si="0"/>
        <v>11020109000</v>
      </c>
      <c r="E38" s="39" t="s">
        <v>361</v>
      </c>
      <c r="F38" s="47">
        <v>28062357050</v>
      </c>
      <c r="G38" s="47">
        <v>177416.12</v>
      </c>
      <c r="H38" s="47">
        <v>1303286418</v>
      </c>
      <c r="I38" s="47">
        <v>29365643468</v>
      </c>
    </row>
    <row r="39" spans="1:9" x14ac:dyDescent="0.2">
      <c r="A39" s="39" t="s">
        <v>1103</v>
      </c>
      <c r="B39" s="39" t="s">
        <v>1136</v>
      </c>
      <c r="C39" s="39" t="s">
        <v>1137</v>
      </c>
      <c r="D39" s="226" t="str">
        <f t="shared" si="0"/>
        <v>11020109003</v>
      </c>
      <c r="E39" s="39" t="s">
        <v>363</v>
      </c>
      <c r="F39" s="47">
        <v>0</v>
      </c>
      <c r="G39" s="47">
        <v>40625.800000000003</v>
      </c>
      <c r="H39" s="47">
        <v>298434303</v>
      </c>
      <c r="I39" s="47">
        <v>298434303</v>
      </c>
    </row>
    <row r="40" spans="1:9" x14ac:dyDescent="0.2">
      <c r="A40" s="39" t="s">
        <v>1159</v>
      </c>
      <c r="B40" s="39" t="s">
        <v>1182</v>
      </c>
      <c r="C40" s="39" t="s">
        <v>1183</v>
      </c>
      <c r="D40" s="226" t="str">
        <f t="shared" si="0"/>
        <v>11020109003</v>
      </c>
      <c r="E40" s="39" t="s">
        <v>379</v>
      </c>
      <c r="F40" s="47">
        <v>0</v>
      </c>
      <c r="G40" s="47">
        <v>38149.879999999997</v>
      </c>
      <c r="H40" s="47">
        <v>298434303</v>
      </c>
      <c r="I40" s="47">
        <v>298434303</v>
      </c>
    </row>
    <row r="41" spans="1:9" x14ac:dyDescent="0.2">
      <c r="A41" s="39" t="s">
        <v>1103</v>
      </c>
      <c r="B41" s="39" t="s">
        <v>1138</v>
      </c>
      <c r="C41" s="39" t="s">
        <v>1139</v>
      </c>
      <c r="D41" s="226" t="str">
        <f t="shared" si="0"/>
        <v>11020109004</v>
      </c>
      <c r="E41" s="39" t="s">
        <v>364</v>
      </c>
      <c r="F41" s="47">
        <v>28062357050</v>
      </c>
      <c r="G41" s="47">
        <v>136790.32</v>
      </c>
      <c r="H41" s="47">
        <v>1004852115</v>
      </c>
      <c r="I41" s="47">
        <v>29067209165</v>
      </c>
    </row>
    <row r="42" spans="1:9" x14ac:dyDescent="0.2">
      <c r="A42" s="39" t="s">
        <v>1103</v>
      </c>
      <c r="B42" s="39" t="s">
        <v>1184</v>
      </c>
      <c r="C42" s="39" t="s">
        <v>1185</v>
      </c>
      <c r="D42" s="226" t="str">
        <f t="shared" si="0"/>
        <v>11020109004</v>
      </c>
      <c r="E42" s="39" t="s">
        <v>364</v>
      </c>
      <c r="F42" s="47">
        <v>28062357050</v>
      </c>
      <c r="G42" s="47">
        <v>136790.32</v>
      </c>
      <c r="H42" s="47">
        <v>1004852115</v>
      </c>
      <c r="I42" s="47">
        <v>29067209165</v>
      </c>
    </row>
    <row r="43" spans="1:9" x14ac:dyDescent="0.2">
      <c r="A43" s="39" t="s">
        <v>1150</v>
      </c>
      <c r="B43" s="39" t="s">
        <v>1186</v>
      </c>
      <c r="C43" s="39" t="s">
        <v>1187</v>
      </c>
      <c r="D43" s="226" t="str">
        <f t="shared" si="0"/>
        <v>11020109004</v>
      </c>
      <c r="E43" s="39" t="s">
        <v>380</v>
      </c>
      <c r="F43" s="47">
        <v>0</v>
      </c>
      <c r="G43" s="47">
        <v>136790.32</v>
      </c>
      <c r="H43" s="47">
        <v>1004852115</v>
      </c>
      <c r="I43" s="47">
        <v>1004852115</v>
      </c>
    </row>
    <row r="44" spans="1:9" x14ac:dyDescent="0.2">
      <c r="A44" s="39" t="s">
        <v>1103</v>
      </c>
      <c r="B44" s="39" t="s">
        <v>1188</v>
      </c>
      <c r="C44" s="39" t="s">
        <v>1189</v>
      </c>
      <c r="D44" s="226" t="str">
        <f t="shared" si="0"/>
        <v>11020109004</v>
      </c>
      <c r="E44" s="39" t="s">
        <v>380</v>
      </c>
      <c r="F44" s="47">
        <v>4158323970</v>
      </c>
      <c r="G44" s="47">
        <v>0</v>
      </c>
      <c r="H44" s="47">
        <v>0</v>
      </c>
      <c r="I44" s="47">
        <v>4158323970</v>
      </c>
    </row>
    <row r="45" spans="1:9" x14ac:dyDescent="0.2">
      <c r="A45" s="39" t="s">
        <v>1103</v>
      </c>
      <c r="B45" s="39" t="s">
        <v>1190</v>
      </c>
      <c r="C45" s="39" t="s">
        <v>1191</v>
      </c>
      <c r="D45" s="226" t="str">
        <f t="shared" si="0"/>
        <v>11020109004</v>
      </c>
      <c r="E45" s="39" t="s">
        <v>381</v>
      </c>
      <c r="F45" s="47">
        <v>25000000</v>
      </c>
      <c r="G45" s="47">
        <v>0</v>
      </c>
      <c r="H45" s="47">
        <v>0</v>
      </c>
      <c r="I45" s="47">
        <v>25000000</v>
      </c>
    </row>
    <row r="46" spans="1:9" x14ac:dyDescent="0.2">
      <c r="A46" s="39" t="s">
        <v>1103</v>
      </c>
      <c r="B46" s="39" t="s">
        <v>1192</v>
      </c>
      <c r="C46" s="39" t="s">
        <v>1193</v>
      </c>
      <c r="D46" s="226" t="str">
        <f t="shared" si="0"/>
        <v>11020109004</v>
      </c>
      <c r="E46" s="39" t="s">
        <v>382</v>
      </c>
      <c r="F46" s="47">
        <v>22779774793</v>
      </c>
      <c r="G46" s="47">
        <v>0</v>
      </c>
      <c r="H46" s="47">
        <v>0</v>
      </c>
      <c r="I46" s="47">
        <v>22779774793</v>
      </c>
    </row>
    <row r="47" spans="1:9" x14ac:dyDescent="0.2">
      <c r="A47" s="39" t="s">
        <v>1103</v>
      </c>
      <c r="B47" s="39" t="s">
        <v>1194</v>
      </c>
      <c r="C47" s="39" t="s">
        <v>1195</v>
      </c>
      <c r="D47" s="226" t="str">
        <f t="shared" si="0"/>
        <v>11020109004</v>
      </c>
      <c r="E47" s="39" t="s">
        <v>383</v>
      </c>
      <c r="F47" s="47">
        <v>746569384</v>
      </c>
      <c r="G47" s="47">
        <v>0</v>
      </c>
      <c r="H47" s="47">
        <v>0</v>
      </c>
      <c r="I47" s="47">
        <v>746569384</v>
      </c>
    </row>
    <row r="48" spans="1:9" x14ac:dyDescent="0.2">
      <c r="A48" s="39" t="s">
        <v>1103</v>
      </c>
      <c r="B48" s="39" t="s">
        <v>1196</v>
      </c>
      <c r="C48" s="39" t="s">
        <v>1197</v>
      </c>
      <c r="D48" s="226" t="str">
        <f t="shared" si="0"/>
        <v>11020109004</v>
      </c>
      <c r="E48" s="39" t="s">
        <v>384</v>
      </c>
      <c r="F48" s="47">
        <v>348688903</v>
      </c>
      <c r="G48" s="47">
        <v>0</v>
      </c>
      <c r="H48" s="47">
        <v>0</v>
      </c>
      <c r="I48" s="47">
        <v>348688903</v>
      </c>
    </row>
    <row r="49" spans="1:9" x14ac:dyDescent="0.2">
      <c r="A49" s="39" t="s">
        <v>1103</v>
      </c>
      <c r="B49" s="39" t="s">
        <v>4162</v>
      </c>
      <c r="C49" s="39" t="s">
        <v>4163</v>
      </c>
      <c r="D49" s="226" t="str">
        <f t="shared" si="0"/>
        <v>11020109004</v>
      </c>
      <c r="E49" s="39" t="s">
        <v>386</v>
      </c>
      <c r="F49" s="47">
        <v>4000000</v>
      </c>
      <c r="G49" s="47">
        <v>0</v>
      </c>
      <c r="H49" s="47">
        <v>0</v>
      </c>
      <c r="I49" s="47">
        <v>4000000</v>
      </c>
    </row>
    <row r="50" spans="1:9" x14ac:dyDescent="0.2">
      <c r="A50" s="39" t="s">
        <v>1103</v>
      </c>
      <c r="B50" s="39" t="s">
        <v>1140</v>
      </c>
      <c r="C50" s="39" t="s">
        <v>1141</v>
      </c>
      <c r="D50" s="226" t="str">
        <f t="shared" si="0"/>
        <v>11020111000</v>
      </c>
      <c r="E50" s="39" t="s">
        <v>83</v>
      </c>
      <c r="F50" s="47">
        <v>10167030609</v>
      </c>
      <c r="G50" s="47">
        <v>0</v>
      </c>
      <c r="H50" s="47">
        <v>0</v>
      </c>
      <c r="I50" s="47">
        <v>10167030609</v>
      </c>
    </row>
    <row r="51" spans="1:9" x14ac:dyDescent="0.2">
      <c r="A51" s="39" t="s">
        <v>1103</v>
      </c>
      <c r="B51" s="39" t="s">
        <v>1142</v>
      </c>
      <c r="C51" s="39" t="s">
        <v>1143</v>
      </c>
      <c r="D51" s="226" t="str">
        <f t="shared" si="0"/>
        <v>11020111004</v>
      </c>
      <c r="E51" s="39" t="s">
        <v>364</v>
      </c>
      <c r="F51" s="47">
        <v>10167030609</v>
      </c>
      <c r="G51" s="47">
        <v>0</v>
      </c>
      <c r="H51" s="47">
        <v>0</v>
      </c>
      <c r="I51" s="47">
        <v>10167030609</v>
      </c>
    </row>
    <row r="52" spans="1:9" x14ac:dyDescent="0.2">
      <c r="A52" s="39" t="s">
        <v>1103</v>
      </c>
      <c r="B52" s="39" t="s">
        <v>1198</v>
      </c>
      <c r="C52" s="39" t="s">
        <v>1199</v>
      </c>
      <c r="D52" s="226" t="str">
        <f t="shared" si="0"/>
        <v>11020111004</v>
      </c>
      <c r="E52" s="39" t="s">
        <v>387</v>
      </c>
      <c r="F52" s="47">
        <v>9870370484</v>
      </c>
      <c r="G52" s="47">
        <v>0</v>
      </c>
      <c r="H52" s="47">
        <v>0</v>
      </c>
      <c r="I52" s="47">
        <v>9870370484</v>
      </c>
    </row>
    <row r="53" spans="1:9" x14ac:dyDescent="0.2">
      <c r="A53" s="39" t="s">
        <v>1103</v>
      </c>
      <c r="B53" s="39" t="s">
        <v>3892</v>
      </c>
      <c r="C53" s="39" t="s">
        <v>3893</v>
      </c>
      <c r="D53" s="226" t="str">
        <f t="shared" si="0"/>
        <v>11020111004</v>
      </c>
      <c r="E53" s="39" t="s">
        <v>3894</v>
      </c>
      <c r="F53" s="47">
        <v>296660125</v>
      </c>
      <c r="G53" s="47">
        <v>0</v>
      </c>
      <c r="H53" s="47">
        <v>0</v>
      </c>
      <c r="I53" s="47">
        <v>296660125</v>
      </c>
    </row>
    <row r="54" spans="1:9" x14ac:dyDescent="0.2">
      <c r="A54" s="39" t="s">
        <v>1103</v>
      </c>
      <c r="B54" s="39" t="s">
        <v>1144</v>
      </c>
      <c r="C54" s="39" t="s">
        <v>1145</v>
      </c>
      <c r="D54" s="226" t="str">
        <f t="shared" si="0"/>
        <v>11020113000</v>
      </c>
      <c r="E54" s="39" t="s">
        <v>85</v>
      </c>
      <c r="F54" s="47">
        <v>1982082267</v>
      </c>
      <c r="G54" s="47">
        <v>391688.07</v>
      </c>
      <c r="H54" s="47">
        <v>2877313144</v>
      </c>
      <c r="I54" s="47">
        <v>4859395411</v>
      </c>
    </row>
    <row r="55" spans="1:9" x14ac:dyDescent="0.2">
      <c r="A55" s="39" t="s">
        <v>1103</v>
      </c>
      <c r="B55" s="39" t="s">
        <v>4694</v>
      </c>
      <c r="C55" s="39" t="s">
        <v>4695</v>
      </c>
      <c r="D55" s="226" t="str">
        <f t="shared" si="0"/>
        <v>11020113004</v>
      </c>
      <c r="E55" s="39" t="s">
        <v>364</v>
      </c>
      <c r="F55" s="47">
        <v>0</v>
      </c>
      <c r="G55" s="47">
        <v>391688.07</v>
      </c>
      <c r="H55" s="47">
        <v>2877313144</v>
      </c>
      <c r="I55" s="47">
        <v>2877313144</v>
      </c>
    </row>
    <row r="56" spans="1:9" x14ac:dyDescent="0.2">
      <c r="A56" s="39" t="s">
        <v>1150</v>
      </c>
      <c r="B56" s="39" t="s">
        <v>4696</v>
      </c>
      <c r="C56" s="39" t="s">
        <v>4697</v>
      </c>
      <c r="D56" s="226" t="str">
        <f t="shared" si="0"/>
        <v>11020113004</v>
      </c>
      <c r="E56" s="39" t="s">
        <v>4698</v>
      </c>
      <c r="F56" s="47">
        <v>0</v>
      </c>
      <c r="G56" s="47">
        <v>49303.67</v>
      </c>
      <c r="H56" s="47">
        <v>362181309</v>
      </c>
      <c r="I56" s="47">
        <v>362181309</v>
      </c>
    </row>
    <row r="57" spans="1:9" x14ac:dyDescent="0.2">
      <c r="A57" s="39" t="s">
        <v>1150</v>
      </c>
      <c r="B57" s="39" t="s">
        <v>4699</v>
      </c>
      <c r="C57" s="39" t="s">
        <v>4700</v>
      </c>
      <c r="D57" s="226" t="str">
        <f t="shared" si="0"/>
        <v>11020113004</v>
      </c>
      <c r="E57" s="39" t="s">
        <v>4161</v>
      </c>
      <c r="F57" s="47">
        <v>0</v>
      </c>
      <c r="G57" s="47">
        <v>337336.91</v>
      </c>
      <c r="H57" s="47">
        <v>2478053327</v>
      </c>
      <c r="I57" s="47">
        <v>2478053327</v>
      </c>
    </row>
    <row r="58" spans="1:9" x14ac:dyDescent="0.2">
      <c r="A58" s="39" t="s">
        <v>1150</v>
      </c>
      <c r="B58" s="39" t="s">
        <v>4701</v>
      </c>
      <c r="C58" s="39" t="s">
        <v>4702</v>
      </c>
      <c r="D58" s="226" t="str">
        <f t="shared" si="0"/>
        <v>11020113004</v>
      </c>
      <c r="E58" s="39" t="s">
        <v>4703</v>
      </c>
      <c r="F58" s="47">
        <v>0</v>
      </c>
      <c r="G58" s="47">
        <v>1672.95</v>
      </c>
      <c r="H58" s="47">
        <v>12289374</v>
      </c>
      <c r="I58" s="47">
        <v>12289374</v>
      </c>
    </row>
    <row r="59" spans="1:9" x14ac:dyDescent="0.2">
      <c r="A59" s="39" t="s">
        <v>1150</v>
      </c>
      <c r="B59" s="39" t="s">
        <v>4704</v>
      </c>
      <c r="C59" s="39" t="s">
        <v>4705</v>
      </c>
      <c r="D59" s="226" t="str">
        <f t="shared" si="0"/>
        <v>11020113004</v>
      </c>
      <c r="E59" s="39" t="s">
        <v>4706</v>
      </c>
      <c r="F59" s="47">
        <v>0</v>
      </c>
      <c r="G59" s="47">
        <v>1111.2</v>
      </c>
      <c r="H59" s="47">
        <v>8162797</v>
      </c>
      <c r="I59" s="47">
        <v>8162797</v>
      </c>
    </row>
    <row r="60" spans="1:9" x14ac:dyDescent="0.2">
      <c r="A60" s="39" t="s">
        <v>1150</v>
      </c>
      <c r="B60" s="39" t="s">
        <v>4707</v>
      </c>
      <c r="C60" s="39" t="s">
        <v>4708</v>
      </c>
      <c r="D60" s="226" t="str">
        <f t="shared" si="0"/>
        <v>11020113004</v>
      </c>
      <c r="E60" s="39" t="s">
        <v>4709</v>
      </c>
      <c r="F60" s="47">
        <v>0</v>
      </c>
      <c r="G60" s="47">
        <v>2263.34</v>
      </c>
      <c r="H60" s="47">
        <v>16626337</v>
      </c>
      <c r="I60" s="47">
        <v>16626337</v>
      </c>
    </row>
    <row r="61" spans="1:9" x14ac:dyDescent="0.2">
      <c r="A61" s="39" t="s">
        <v>1103</v>
      </c>
      <c r="B61" s="39" t="s">
        <v>1146</v>
      </c>
      <c r="C61" s="39" t="s">
        <v>1147</v>
      </c>
      <c r="D61" s="226" t="str">
        <f t="shared" si="0"/>
        <v>11020113028</v>
      </c>
      <c r="E61" s="39" t="s">
        <v>365</v>
      </c>
      <c r="F61" s="47">
        <v>1982082267</v>
      </c>
      <c r="G61" s="47">
        <v>0</v>
      </c>
      <c r="H61" s="47">
        <v>0</v>
      </c>
      <c r="I61" s="47">
        <v>1982082267</v>
      </c>
    </row>
    <row r="62" spans="1:9" x14ac:dyDescent="0.2">
      <c r="A62" s="39" t="s">
        <v>1103</v>
      </c>
      <c r="B62" s="39" t="s">
        <v>3895</v>
      </c>
      <c r="C62" s="39" t="s">
        <v>3896</v>
      </c>
      <c r="D62" s="226" t="str">
        <f t="shared" si="0"/>
        <v>11020113028</v>
      </c>
      <c r="E62" s="39" t="s">
        <v>3897</v>
      </c>
      <c r="F62" s="47">
        <v>1983291440</v>
      </c>
      <c r="G62" s="47">
        <v>0</v>
      </c>
      <c r="H62" s="47">
        <v>0</v>
      </c>
      <c r="I62" s="47">
        <v>1983291440</v>
      </c>
    </row>
    <row r="63" spans="1:9" x14ac:dyDescent="0.2">
      <c r="A63" s="39" t="s">
        <v>1103</v>
      </c>
      <c r="B63" s="39" t="s">
        <v>1200</v>
      </c>
      <c r="C63" s="39" t="s">
        <v>1201</v>
      </c>
      <c r="D63" s="226" t="str">
        <f t="shared" si="0"/>
        <v>11020113028</v>
      </c>
      <c r="E63" s="39" t="s">
        <v>388</v>
      </c>
      <c r="F63" s="47">
        <v>95269587</v>
      </c>
      <c r="G63" s="47">
        <v>0</v>
      </c>
      <c r="H63" s="47">
        <v>0</v>
      </c>
      <c r="I63" s="47">
        <v>95269587</v>
      </c>
    </row>
    <row r="64" spans="1:9" x14ac:dyDescent="0.2">
      <c r="A64" s="39" t="s">
        <v>1103</v>
      </c>
      <c r="B64" s="39" t="s">
        <v>1202</v>
      </c>
      <c r="C64" s="39" t="s">
        <v>1203</v>
      </c>
      <c r="D64" s="226" t="str">
        <f t="shared" si="0"/>
        <v>11020113028</v>
      </c>
      <c r="E64" s="39" t="s">
        <v>385</v>
      </c>
      <c r="F64" s="47">
        <v>13804010</v>
      </c>
      <c r="G64" s="47">
        <v>0</v>
      </c>
      <c r="H64" s="47">
        <v>0</v>
      </c>
      <c r="I64" s="47">
        <v>13804010</v>
      </c>
    </row>
    <row r="65" spans="1:9" x14ac:dyDescent="0.2">
      <c r="A65" s="39" t="s">
        <v>1103</v>
      </c>
      <c r="B65" s="39" t="s">
        <v>4710</v>
      </c>
      <c r="C65" s="39" t="s">
        <v>4711</v>
      </c>
      <c r="D65" s="226" t="str">
        <f t="shared" si="0"/>
        <v>11020113028</v>
      </c>
      <c r="E65" s="39" t="s">
        <v>4712</v>
      </c>
      <c r="F65" s="47">
        <v>17938783</v>
      </c>
      <c r="G65" s="47">
        <v>0</v>
      </c>
      <c r="H65" s="47">
        <v>0</v>
      </c>
      <c r="I65" s="47">
        <v>17938783</v>
      </c>
    </row>
    <row r="66" spans="1:9" x14ac:dyDescent="0.2">
      <c r="A66" s="39" t="s">
        <v>1103</v>
      </c>
      <c r="B66" s="39" t="s">
        <v>1204</v>
      </c>
      <c r="C66" s="39" t="s">
        <v>1205</v>
      </c>
      <c r="D66" s="226" t="str">
        <f t="shared" si="0"/>
        <v>11020113028</v>
      </c>
      <c r="E66" s="39" t="s">
        <v>389</v>
      </c>
      <c r="F66" s="47">
        <v>327007995</v>
      </c>
      <c r="G66" s="47">
        <v>0</v>
      </c>
      <c r="H66" s="47">
        <v>0</v>
      </c>
      <c r="I66" s="47">
        <v>327007995</v>
      </c>
    </row>
    <row r="67" spans="1:9" x14ac:dyDescent="0.2">
      <c r="A67" s="39" t="s">
        <v>1103</v>
      </c>
      <c r="B67" s="39" t="s">
        <v>1206</v>
      </c>
      <c r="C67" s="39" t="s">
        <v>1207</v>
      </c>
      <c r="D67" s="226" t="str">
        <f t="shared" ref="D67:D130" si="1">CONCATENATE(MID(C67,1,2),"0",MID(C67,4,5),"0",MID(C67,9,2))</f>
        <v>11020113028</v>
      </c>
      <c r="E67" s="39" t="s">
        <v>390</v>
      </c>
      <c r="F67" s="47">
        <v>63808611</v>
      </c>
      <c r="G67" s="47">
        <v>0</v>
      </c>
      <c r="H67" s="47">
        <v>0</v>
      </c>
      <c r="I67" s="47">
        <v>63808611</v>
      </c>
    </row>
    <row r="68" spans="1:9" x14ac:dyDescent="0.2">
      <c r="A68" s="39" t="s">
        <v>1103</v>
      </c>
      <c r="B68" s="39" t="s">
        <v>1208</v>
      </c>
      <c r="C68" s="39" t="s">
        <v>1209</v>
      </c>
      <c r="D68" s="226" t="str">
        <f t="shared" si="1"/>
        <v>11020113028</v>
      </c>
      <c r="E68" s="39" t="s">
        <v>391</v>
      </c>
      <c r="F68" s="47">
        <v>84021590</v>
      </c>
      <c r="G68" s="47">
        <v>0</v>
      </c>
      <c r="H68" s="47">
        <v>0</v>
      </c>
      <c r="I68" s="47">
        <v>84021590</v>
      </c>
    </row>
    <row r="69" spans="1:9" x14ac:dyDescent="0.2">
      <c r="A69" s="39" t="s">
        <v>1103</v>
      </c>
      <c r="B69" s="39" t="s">
        <v>1210</v>
      </c>
      <c r="C69" s="39" t="s">
        <v>1211</v>
      </c>
      <c r="D69" s="226" t="str">
        <f t="shared" si="1"/>
        <v>11020113028</v>
      </c>
      <c r="E69" s="39" t="s">
        <v>392</v>
      </c>
      <c r="F69" s="47">
        <v>34100483</v>
      </c>
      <c r="G69" s="47">
        <v>0</v>
      </c>
      <c r="H69" s="47">
        <v>0</v>
      </c>
      <c r="I69" s="47">
        <v>34100483</v>
      </c>
    </row>
    <row r="70" spans="1:9" x14ac:dyDescent="0.2">
      <c r="A70" s="39" t="s">
        <v>1103</v>
      </c>
      <c r="B70" s="39" t="s">
        <v>4164</v>
      </c>
      <c r="C70" s="39" t="s">
        <v>4165</v>
      </c>
      <c r="D70" s="226" t="str">
        <f t="shared" si="1"/>
        <v>11020113028</v>
      </c>
      <c r="E70" s="39" t="s">
        <v>4166</v>
      </c>
      <c r="F70" s="47">
        <v>30049978</v>
      </c>
      <c r="G70" s="47">
        <v>0</v>
      </c>
      <c r="H70" s="47">
        <v>0</v>
      </c>
      <c r="I70" s="47">
        <v>30049978</v>
      </c>
    </row>
    <row r="71" spans="1:9" x14ac:dyDescent="0.2">
      <c r="A71" s="39" t="s">
        <v>1103</v>
      </c>
      <c r="B71" s="39" t="s">
        <v>4713</v>
      </c>
      <c r="C71" s="39" t="s">
        <v>4714</v>
      </c>
      <c r="D71" s="226" t="str">
        <f t="shared" si="1"/>
        <v>11020113028</v>
      </c>
      <c r="E71" s="39" t="s">
        <v>4715</v>
      </c>
      <c r="F71" s="47">
        <v>19768173</v>
      </c>
      <c r="G71" s="47">
        <v>0</v>
      </c>
      <c r="H71" s="47">
        <v>0</v>
      </c>
      <c r="I71" s="47">
        <v>19768173</v>
      </c>
    </row>
    <row r="72" spans="1:9" x14ac:dyDescent="0.2">
      <c r="A72" s="39" t="s">
        <v>1103</v>
      </c>
      <c r="B72" s="39" t="s">
        <v>1212</v>
      </c>
      <c r="C72" s="39" t="s">
        <v>1213</v>
      </c>
      <c r="D72" s="226" t="str">
        <f t="shared" si="1"/>
        <v>11020113028</v>
      </c>
      <c r="E72" s="39" t="s">
        <v>4167</v>
      </c>
      <c r="F72" s="47">
        <v>456739755</v>
      </c>
      <c r="G72" s="47">
        <v>0</v>
      </c>
      <c r="H72" s="47">
        <v>0</v>
      </c>
      <c r="I72" s="47">
        <v>456739755</v>
      </c>
    </row>
    <row r="73" spans="1:9" x14ac:dyDescent="0.2">
      <c r="A73" s="39" t="s">
        <v>1103</v>
      </c>
      <c r="B73" s="39" t="s">
        <v>1214</v>
      </c>
      <c r="C73" s="39" t="s">
        <v>1215</v>
      </c>
      <c r="D73" s="226" t="str">
        <f t="shared" si="1"/>
        <v>11020113028</v>
      </c>
      <c r="E73" s="39" t="s">
        <v>393</v>
      </c>
      <c r="F73" s="47">
        <v>460220789</v>
      </c>
      <c r="G73" s="47">
        <v>0</v>
      </c>
      <c r="H73" s="47">
        <v>0</v>
      </c>
      <c r="I73" s="47">
        <v>460220789</v>
      </c>
    </row>
    <row r="74" spans="1:9" x14ac:dyDescent="0.2">
      <c r="A74" s="39" t="s">
        <v>1103</v>
      </c>
      <c r="B74" s="39" t="s">
        <v>4168</v>
      </c>
      <c r="C74" s="39" t="s">
        <v>4169</v>
      </c>
      <c r="D74" s="226" t="str">
        <f t="shared" si="1"/>
        <v>11020113028</v>
      </c>
      <c r="E74" s="39" t="s">
        <v>4170</v>
      </c>
      <c r="F74" s="47">
        <v>3411309</v>
      </c>
      <c r="G74" s="47">
        <v>0</v>
      </c>
      <c r="H74" s="47">
        <v>0</v>
      </c>
      <c r="I74" s="47">
        <v>3411309</v>
      </c>
    </row>
    <row r="75" spans="1:9" x14ac:dyDescent="0.2">
      <c r="A75" s="39" t="s">
        <v>1103</v>
      </c>
      <c r="B75" s="39" t="s">
        <v>1216</v>
      </c>
      <c r="C75" s="39" t="s">
        <v>1217</v>
      </c>
      <c r="D75" s="226" t="str">
        <f t="shared" si="1"/>
        <v>11020113028</v>
      </c>
      <c r="E75" s="39" t="s">
        <v>395</v>
      </c>
      <c r="F75" s="47">
        <v>101250374</v>
      </c>
      <c r="G75" s="47">
        <v>0</v>
      </c>
      <c r="H75" s="47">
        <v>0</v>
      </c>
      <c r="I75" s="47">
        <v>101250374</v>
      </c>
    </row>
    <row r="76" spans="1:9" x14ac:dyDescent="0.2">
      <c r="A76" s="39" t="s">
        <v>1103</v>
      </c>
      <c r="B76" s="39" t="s">
        <v>1218</v>
      </c>
      <c r="C76" s="39" t="s">
        <v>1219</v>
      </c>
      <c r="D76" s="226" t="str">
        <f t="shared" si="1"/>
        <v>11020113028</v>
      </c>
      <c r="E76" s="39" t="s">
        <v>396</v>
      </c>
      <c r="F76" s="47">
        <v>13706414</v>
      </c>
      <c r="G76" s="47">
        <v>0</v>
      </c>
      <c r="H76" s="47">
        <v>0</v>
      </c>
      <c r="I76" s="47">
        <v>13706414</v>
      </c>
    </row>
    <row r="77" spans="1:9" x14ac:dyDescent="0.2">
      <c r="A77" s="39" t="s">
        <v>1103</v>
      </c>
      <c r="B77" s="39" t="s">
        <v>1220</v>
      </c>
      <c r="C77" s="39" t="s">
        <v>1221</v>
      </c>
      <c r="D77" s="226" t="str">
        <f t="shared" si="1"/>
        <v>11020113028</v>
      </c>
      <c r="E77" s="39" t="s">
        <v>397</v>
      </c>
      <c r="F77" s="47">
        <v>147182134</v>
      </c>
      <c r="G77" s="47">
        <v>0</v>
      </c>
      <c r="H77" s="47">
        <v>0</v>
      </c>
      <c r="I77" s="47">
        <v>147182134</v>
      </c>
    </row>
    <row r="78" spans="1:9" x14ac:dyDescent="0.2">
      <c r="A78" s="39" t="s">
        <v>1103</v>
      </c>
      <c r="B78" s="39" t="s">
        <v>4171</v>
      </c>
      <c r="C78" s="39" t="s">
        <v>4172</v>
      </c>
      <c r="D78" s="226" t="str">
        <f t="shared" si="1"/>
        <v>11020113028</v>
      </c>
      <c r="E78" s="39" t="s">
        <v>4173</v>
      </c>
      <c r="F78" s="47">
        <v>3455950</v>
      </c>
      <c r="G78" s="47">
        <v>0</v>
      </c>
      <c r="H78" s="47">
        <v>0</v>
      </c>
      <c r="I78" s="47">
        <v>3455950</v>
      </c>
    </row>
    <row r="79" spans="1:9" x14ac:dyDescent="0.2">
      <c r="A79" s="39" t="s">
        <v>1103</v>
      </c>
      <c r="B79" s="39" t="s">
        <v>1222</v>
      </c>
      <c r="C79" s="39" t="s">
        <v>1223</v>
      </c>
      <c r="D79" s="226" t="str">
        <f t="shared" si="1"/>
        <v>11020113028</v>
      </c>
      <c r="E79" s="39" t="s">
        <v>4716</v>
      </c>
      <c r="F79" s="47">
        <v>110346332</v>
      </c>
      <c r="G79" s="47">
        <v>0</v>
      </c>
      <c r="H79" s="47">
        <v>0</v>
      </c>
      <c r="I79" s="47">
        <v>110346332</v>
      </c>
    </row>
    <row r="80" spans="1:9" x14ac:dyDescent="0.2">
      <c r="A80" s="39" t="s">
        <v>1103</v>
      </c>
      <c r="B80" s="39" t="s">
        <v>1224</v>
      </c>
      <c r="C80" s="39" t="s">
        <v>1225</v>
      </c>
      <c r="D80" s="226" t="str">
        <f t="shared" si="1"/>
        <v>12000000000</v>
      </c>
      <c r="E80" s="39" t="s">
        <v>398</v>
      </c>
      <c r="F80" s="47">
        <v>302282951201</v>
      </c>
      <c r="G80" s="47">
        <v>0</v>
      </c>
      <c r="H80" s="47">
        <v>0</v>
      </c>
      <c r="I80" s="47">
        <v>302282951201</v>
      </c>
    </row>
    <row r="81" spans="1:9" x14ac:dyDescent="0.2">
      <c r="A81" s="39" t="s">
        <v>1103</v>
      </c>
      <c r="B81" s="39" t="s">
        <v>1226</v>
      </c>
      <c r="C81" s="39" t="s">
        <v>1227</v>
      </c>
      <c r="D81" s="226" t="str">
        <f t="shared" si="1"/>
        <v>12010000000</v>
      </c>
      <c r="E81" s="39" t="s">
        <v>399</v>
      </c>
      <c r="F81" s="47">
        <v>284908791986</v>
      </c>
      <c r="G81" s="47">
        <v>0</v>
      </c>
      <c r="H81" s="47">
        <v>0</v>
      </c>
      <c r="I81" s="47">
        <v>284908791986</v>
      </c>
    </row>
    <row r="82" spans="1:9" x14ac:dyDescent="0.2">
      <c r="A82" s="39" t="s">
        <v>1103</v>
      </c>
      <c r="B82" s="39" t="s">
        <v>1228</v>
      </c>
      <c r="C82" s="39" t="s">
        <v>1229</v>
      </c>
      <c r="D82" s="226" t="str">
        <f t="shared" si="1"/>
        <v>12010123000</v>
      </c>
      <c r="E82" s="39" t="s">
        <v>400</v>
      </c>
      <c r="F82" s="47">
        <v>284908791986</v>
      </c>
      <c r="G82" s="47">
        <v>0</v>
      </c>
      <c r="H82" s="47">
        <v>0</v>
      </c>
      <c r="I82" s="47">
        <v>284908791986</v>
      </c>
    </row>
    <row r="83" spans="1:9" x14ac:dyDescent="0.2">
      <c r="A83" s="39" t="s">
        <v>1103</v>
      </c>
      <c r="B83" s="39" t="s">
        <v>1230</v>
      </c>
      <c r="C83" s="39" t="s">
        <v>1231</v>
      </c>
      <c r="D83" s="226" t="str">
        <f t="shared" si="1"/>
        <v>12010123002</v>
      </c>
      <c r="E83" s="39" t="s">
        <v>401</v>
      </c>
      <c r="F83" s="47">
        <v>57858543567</v>
      </c>
      <c r="G83" s="47">
        <v>0</v>
      </c>
      <c r="H83" s="47">
        <v>0</v>
      </c>
      <c r="I83" s="47">
        <v>57858543567</v>
      </c>
    </row>
    <row r="84" spans="1:9" x14ac:dyDescent="0.2">
      <c r="A84" s="39" t="s">
        <v>1103</v>
      </c>
      <c r="B84" s="39" t="s">
        <v>1254</v>
      </c>
      <c r="C84" s="39" t="s">
        <v>1255</v>
      </c>
      <c r="D84" s="226" t="str">
        <f t="shared" si="1"/>
        <v>12010123002</v>
      </c>
      <c r="E84" s="39" t="s">
        <v>401</v>
      </c>
      <c r="F84" s="47">
        <v>57858543567</v>
      </c>
      <c r="G84" s="47">
        <v>0</v>
      </c>
      <c r="H84" s="47">
        <v>0</v>
      </c>
      <c r="I84" s="47">
        <v>57858543567</v>
      </c>
    </row>
    <row r="85" spans="1:9" x14ac:dyDescent="0.2">
      <c r="A85" s="39" t="s">
        <v>1103</v>
      </c>
      <c r="B85" s="39" t="s">
        <v>1232</v>
      </c>
      <c r="C85" s="39" t="s">
        <v>1233</v>
      </c>
      <c r="D85" s="226" t="str">
        <f t="shared" si="1"/>
        <v>12010123006</v>
      </c>
      <c r="E85" s="39" t="s">
        <v>402</v>
      </c>
      <c r="F85" s="47">
        <v>227050248419</v>
      </c>
      <c r="G85" s="47">
        <v>0</v>
      </c>
      <c r="H85" s="47">
        <v>0</v>
      </c>
      <c r="I85" s="47">
        <v>227050248419</v>
      </c>
    </row>
    <row r="86" spans="1:9" x14ac:dyDescent="0.2">
      <c r="A86" s="39" t="s">
        <v>1103</v>
      </c>
      <c r="B86" s="39" t="s">
        <v>1242</v>
      </c>
      <c r="C86" s="39" t="s">
        <v>1243</v>
      </c>
      <c r="D86" s="226" t="str">
        <f t="shared" si="1"/>
        <v>12010123006</v>
      </c>
      <c r="E86" s="39" t="s">
        <v>402</v>
      </c>
      <c r="F86" s="47">
        <v>9304104002</v>
      </c>
      <c r="G86" s="47">
        <v>0</v>
      </c>
      <c r="H86" s="47">
        <v>0</v>
      </c>
      <c r="I86" s="47">
        <v>9304104002</v>
      </c>
    </row>
    <row r="87" spans="1:9" x14ac:dyDescent="0.2">
      <c r="A87" s="39" t="s">
        <v>1103</v>
      </c>
      <c r="B87" s="39" t="s">
        <v>1248</v>
      </c>
      <c r="C87" s="39" t="s">
        <v>1249</v>
      </c>
      <c r="D87" s="226" t="str">
        <f t="shared" si="1"/>
        <v>12010123006</v>
      </c>
      <c r="E87" s="39" t="s">
        <v>402</v>
      </c>
      <c r="F87" s="47">
        <v>217746144417</v>
      </c>
      <c r="G87" s="47">
        <v>0</v>
      </c>
      <c r="H87" s="47">
        <v>0</v>
      </c>
      <c r="I87" s="47">
        <v>217746144417</v>
      </c>
    </row>
    <row r="88" spans="1:9" x14ac:dyDescent="0.2">
      <c r="A88" s="39" t="s">
        <v>1103</v>
      </c>
      <c r="B88" s="39" t="s">
        <v>1234</v>
      </c>
      <c r="C88" s="39" t="s">
        <v>1235</v>
      </c>
      <c r="D88" s="226" t="str">
        <f t="shared" si="1"/>
        <v>12080000000</v>
      </c>
      <c r="E88" s="39" t="s">
        <v>403</v>
      </c>
      <c r="F88" s="47">
        <v>17374159215</v>
      </c>
      <c r="G88" s="47">
        <v>0</v>
      </c>
      <c r="H88" s="47">
        <v>0</v>
      </c>
      <c r="I88" s="47">
        <v>17374159215</v>
      </c>
    </row>
    <row r="89" spans="1:9" x14ac:dyDescent="0.2">
      <c r="A89" s="39" t="s">
        <v>1103</v>
      </c>
      <c r="B89" s="39" t="s">
        <v>1236</v>
      </c>
      <c r="C89" s="39" t="s">
        <v>1237</v>
      </c>
      <c r="D89" s="226" t="str">
        <f t="shared" si="1"/>
        <v>12080127000</v>
      </c>
      <c r="E89" s="39" t="s">
        <v>404</v>
      </c>
      <c r="F89" s="47">
        <v>17374159215</v>
      </c>
      <c r="G89" s="47">
        <v>0</v>
      </c>
      <c r="H89" s="47">
        <v>0</v>
      </c>
      <c r="I89" s="47">
        <v>17374159215</v>
      </c>
    </row>
    <row r="90" spans="1:9" x14ac:dyDescent="0.2">
      <c r="A90" s="39" t="s">
        <v>1103</v>
      </c>
      <c r="B90" s="39" t="s">
        <v>1238</v>
      </c>
      <c r="C90" s="39" t="s">
        <v>1239</v>
      </c>
      <c r="D90" s="226" t="str">
        <f t="shared" si="1"/>
        <v>12080127082</v>
      </c>
      <c r="E90" s="39" t="s">
        <v>405</v>
      </c>
      <c r="F90" s="47">
        <v>48314620515</v>
      </c>
      <c r="G90" s="47">
        <v>0</v>
      </c>
      <c r="H90" s="47">
        <v>0</v>
      </c>
      <c r="I90" s="47">
        <v>48314620515</v>
      </c>
    </row>
    <row r="91" spans="1:9" x14ac:dyDescent="0.2">
      <c r="A91" s="39" t="s">
        <v>1103</v>
      </c>
      <c r="B91" s="39" t="s">
        <v>1244</v>
      </c>
      <c r="C91" s="39" t="s">
        <v>1245</v>
      </c>
      <c r="D91" s="226" t="str">
        <f t="shared" si="1"/>
        <v>12080127082</v>
      </c>
      <c r="E91" s="39" t="s">
        <v>405</v>
      </c>
      <c r="F91" s="47">
        <v>695895998</v>
      </c>
      <c r="G91" s="47">
        <v>0</v>
      </c>
      <c r="H91" s="47">
        <v>0</v>
      </c>
      <c r="I91" s="47">
        <v>695895998</v>
      </c>
    </row>
    <row r="92" spans="1:9" x14ac:dyDescent="0.2">
      <c r="A92" s="39" t="s">
        <v>1103</v>
      </c>
      <c r="B92" s="39" t="s">
        <v>1250</v>
      </c>
      <c r="C92" s="39" t="s">
        <v>1251</v>
      </c>
      <c r="D92" s="226" t="str">
        <f t="shared" si="1"/>
        <v>12080127082</v>
      </c>
      <c r="E92" s="39" t="s">
        <v>405</v>
      </c>
      <c r="F92" s="47">
        <v>27253855585</v>
      </c>
      <c r="G92" s="47">
        <v>0</v>
      </c>
      <c r="H92" s="47">
        <v>0</v>
      </c>
      <c r="I92" s="47">
        <v>27253855585</v>
      </c>
    </row>
    <row r="93" spans="1:9" x14ac:dyDescent="0.2">
      <c r="A93" s="39" t="s">
        <v>1103</v>
      </c>
      <c r="B93" s="39" t="s">
        <v>1256</v>
      </c>
      <c r="C93" s="39" t="s">
        <v>1257</v>
      </c>
      <c r="D93" s="226" t="str">
        <f t="shared" si="1"/>
        <v>12080127082</v>
      </c>
      <c r="E93" s="39" t="s">
        <v>405</v>
      </c>
      <c r="F93" s="47">
        <v>20364868932</v>
      </c>
      <c r="G93" s="47">
        <v>0</v>
      </c>
      <c r="H93" s="47">
        <v>0</v>
      </c>
      <c r="I93" s="47">
        <v>20364868932</v>
      </c>
    </row>
    <row r="94" spans="1:9" x14ac:dyDescent="0.2">
      <c r="A94" s="39" t="s">
        <v>1103</v>
      </c>
      <c r="B94" s="39" t="s">
        <v>1240</v>
      </c>
      <c r="C94" s="39" t="s">
        <v>1241</v>
      </c>
      <c r="D94" s="226" t="str">
        <f t="shared" si="1"/>
        <v>12080127092</v>
      </c>
      <c r="E94" s="39" t="s">
        <v>406</v>
      </c>
      <c r="F94" s="47">
        <v>-30940461300</v>
      </c>
      <c r="G94" s="47">
        <v>0</v>
      </c>
      <c r="H94" s="47">
        <v>0</v>
      </c>
      <c r="I94" s="47">
        <v>-30940461300</v>
      </c>
    </row>
    <row r="95" spans="1:9" x14ac:dyDescent="0.2">
      <c r="A95" s="39" t="s">
        <v>1103</v>
      </c>
      <c r="B95" s="39" t="s">
        <v>1246</v>
      </c>
      <c r="C95" s="39" t="s">
        <v>1247</v>
      </c>
      <c r="D95" s="226" t="str">
        <f t="shared" si="1"/>
        <v>12080127092</v>
      </c>
      <c r="E95" s="39" t="s">
        <v>406</v>
      </c>
      <c r="F95" s="47">
        <v>-49706916</v>
      </c>
      <c r="G95" s="47">
        <v>0</v>
      </c>
      <c r="H95" s="47">
        <v>0</v>
      </c>
      <c r="I95" s="47">
        <v>-49706916</v>
      </c>
    </row>
    <row r="96" spans="1:9" x14ac:dyDescent="0.2">
      <c r="A96" s="39" t="s">
        <v>1103</v>
      </c>
      <c r="B96" s="39" t="s">
        <v>1252</v>
      </c>
      <c r="C96" s="39" t="s">
        <v>1253</v>
      </c>
      <c r="D96" s="226" t="str">
        <f t="shared" si="1"/>
        <v>12080127092</v>
      </c>
      <c r="E96" s="39" t="s">
        <v>406</v>
      </c>
      <c r="F96" s="47">
        <v>-16431303313</v>
      </c>
      <c r="G96" s="47">
        <v>0</v>
      </c>
      <c r="H96" s="47">
        <v>0</v>
      </c>
      <c r="I96" s="47">
        <v>-16431303313</v>
      </c>
    </row>
    <row r="97" spans="1:9" x14ac:dyDescent="0.2">
      <c r="A97" s="39" t="s">
        <v>1103</v>
      </c>
      <c r="B97" s="39" t="s">
        <v>1258</v>
      </c>
      <c r="C97" s="39" t="s">
        <v>1259</v>
      </c>
      <c r="D97" s="226" t="str">
        <f t="shared" si="1"/>
        <v>12080127092</v>
      </c>
      <c r="E97" s="39" t="s">
        <v>406</v>
      </c>
      <c r="F97" s="47">
        <v>-14459451071</v>
      </c>
      <c r="G97" s="47">
        <v>0</v>
      </c>
      <c r="H97" s="47">
        <v>0</v>
      </c>
      <c r="I97" s="47">
        <v>-14459451071</v>
      </c>
    </row>
    <row r="98" spans="1:9" x14ac:dyDescent="0.2">
      <c r="A98" s="39" t="s">
        <v>1103</v>
      </c>
      <c r="B98" s="39" t="s">
        <v>1260</v>
      </c>
      <c r="C98" s="39" t="s">
        <v>1261</v>
      </c>
      <c r="D98" s="226" t="str">
        <f t="shared" si="1"/>
        <v>13000000000</v>
      </c>
      <c r="E98" s="39" t="s">
        <v>407</v>
      </c>
      <c r="F98" s="47">
        <v>42019995017</v>
      </c>
      <c r="G98" s="47">
        <v>1188345.04</v>
      </c>
      <c r="H98" s="47">
        <v>8729499480</v>
      </c>
      <c r="I98" s="47">
        <v>50749494497</v>
      </c>
    </row>
    <row r="99" spans="1:9" x14ac:dyDescent="0.2">
      <c r="A99" s="39" t="s">
        <v>1103</v>
      </c>
      <c r="B99" s="39" t="s">
        <v>1262</v>
      </c>
      <c r="C99" s="39" t="s">
        <v>1263</v>
      </c>
      <c r="D99" s="226" t="str">
        <f t="shared" si="1"/>
        <v>13010000000</v>
      </c>
      <c r="E99" s="39" t="s">
        <v>408</v>
      </c>
      <c r="F99" s="47">
        <v>40950876085</v>
      </c>
      <c r="G99" s="47">
        <v>1169841.3799999999</v>
      </c>
      <c r="H99" s="47">
        <v>8593572888</v>
      </c>
      <c r="I99" s="47">
        <v>49544448973</v>
      </c>
    </row>
    <row r="100" spans="1:9" x14ac:dyDescent="0.2">
      <c r="A100" s="39" t="s">
        <v>1103</v>
      </c>
      <c r="B100" s="39" t="s">
        <v>1264</v>
      </c>
      <c r="C100" s="39" t="s">
        <v>1265</v>
      </c>
      <c r="D100" s="226" t="str">
        <f t="shared" si="1"/>
        <v>13010131000</v>
      </c>
      <c r="E100" s="39" t="s">
        <v>409</v>
      </c>
      <c r="F100" s="47">
        <v>40950876085</v>
      </c>
      <c r="G100" s="47">
        <v>1066667</v>
      </c>
      <c r="H100" s="47">
        <v>7835661115</v>
      </c>
      <c r="I100" s="47">
        <v>48786537200</v>
      </c>
    </row>
    <row r="101" spans="1:9" x14ac:dyDescent="0.2">
      <c r="A101" s="39" t="s">
        <v>1103</v>
      </c>
      <c r="B101" s="39" t="s">
        <v>4174</v>
      </c>
      <c r="C101" s="39" t="s">
        <v>4175</v>
      </c>
      <c r="D101" s="226" t="str">
        <f t="shared" si="1"/>
        <v>13010131002</v>
      </c>
      <c r="E101" s="39" t="s">
        <v>4176</v>
      </c>
      <c r="F101" s="47">
        <v>7000000000</v>
      </c>
      <c r="G101" s="47">
        <v>0</v>
      </c>
      <c r="H101" s="47">
        <v>0</v>
      </c>
      <c r="I101" s="47">
        <v>7000000000</v>
      </c>
    </row>
    <row r="102" spans="1:9" x14ac:dyDescent="0.2">
      <c r="A102" s="39" t="s">
        <v>1103</v>
      </c>
      <c r="B102" s="39" t="s">
        <v>4177</v>
      </c>
      <c r="C102" s="39" t="s">
        <v>4178</v>
      </c>
      <c r="D102" s="226" t="str">
        <f t="shared" si="1"/>
        <v>13010131002</v>
      </c>
      <c r="E102" s="39" t="s">
        <v>4176</v>
      </c>
      <c r="F102" s="47">
        <v>7000000000</v>
      </c>
      <c r="G102" s="47">
        <v>0</v>
      </c>
      <c r="H102" s="47">
        <v>0</v>
      </c>
      <c r="I102" s="47">
        <v>7000000000</v>
      </c>
    </row>
    <row r="103" spans="1:9" x14ac:dyDescent="0.2">
      <c r="A103" s="39" t="s">
        <v>1103</v>
      </c>
      <c r="B103" s="39" t="s">
        <v>4179</v>
      </c>
      <c r="C103" s="39" t="s">
        <v>4180</v>
      </c>
      <c r="D103" s="226" t="str">
        <f t="shared" si="1"/>
        <v>13010131002</v>
      </c>
      <c r="E103" s="39" t="s">
        <v>362</v>
      </c>
      <c r="F103" s="47">
        <v>1000000000</v>
      </c>
      <c r="G103" s="47">
        <v>0</v>
      </c>
      <c r="H103" s="47">
        <v>0</v>
      </c>
      <c r="I103" s="47">
        <v>1000000000</v>
      </c>
    </row>
    <row r="104" spans="1:9" x14ac:dyDescent="0.2">
      <c r="A104" s="39" t="s">
        <v>1103</v>
      </c>
      <c r="B104" s="39" t="s">
        <v>4181</v>
      </c>
      <c r="C104" s="39" t="s">
        <v>4182</v>
      </c>
      <c r="D104" s="226" t="str">
        <f t="shared" si="1"/>
        <v>13010131002</v>
      </c>
      <c r="E104" s="39" t="s">
        <v>362</v>
      </c>
      <c r="F104" s="47">
        <v>6000000000</v>
      </c>
      <c r="G104" s="47">
        <v>0</v>
      </c>
      <c r="H104" s="47">
        <v>0</v>
      </c>
      <c r="I104" s="47">
        <v>6000000000</v>
      </c>
    </row>
    <row r="105" spans="1:9" x14ac:dyDescent="0.2">
      <c r="A105" s="39" t="s">
        <v>1103</v>
      </c>
      <c r="B105" s="39" t="s">
        <v>1266</v>
      </c>
      <c r="C105" s="39" t="s">
        <v>1267</v>
      </c>
      <c r="D105" s="226" t="str">
        <f t="shared" si="1"/>
        <v>13010131004</v>
      </c>
      <c r="E105" s="39" t="s">
        <v>364</v>
      </c>
      <c r="F105" s="47">
        <v>14000000000</v>
      </c>
      <c r="G105" s="47">
        <v>0</v>
      </c>
      <c r="H105" s="47">
        <v>0</v>
      </c>
      <c r="I105" s="47">
        <v>14000000000</v>
      </c>
    </row>
    <row r="106" spans="1:9" x14ac:dyDescent="0.2">
      <c r="A106" s="39" t="s">
        <v>1103</v>
      </c>
      <c r="B106" s="39" t="s">
        <v>1268</v>
      </c>
      <c r="C106" s="39" t="s">
        <v>1269</v>
      </c>
      <c r="D106" s="226" t="str">
        <f t="shared" si="1"/>
        <v>13010131004</v>
      </c>
      <c r="E106" s="39" t="s">
        <v>364</v>
      </c>
      <c r="F106" s="47">
        <v>14000000000</v>
      </c>
      <c r="G106" s="47">
        <v>0</v>
      </c>
      <c r="H106" s="47">
        <v>0</v>
      </c>
      <c r="I106" s="47">
        <v>14000000000</v>
      </c>
    </row>
    <row r="107" spans="1:9" x14ac:dyDescent="0.2">
      <c r="A107" s="39" t="s">
        <v>1103</v>
      </c>
      <c r="B107" s="39" t="s">
        <v>4717</v>
      </c>
      <c r="C107" s="39" t="s">
        <v>4718</v>
      </c>
      <c r="D107" s="226" t="str">
        <f t="shared" si="1"/>
        <v>13010131004</v>
      </c>
      <c r="E107" s="39" t="s">
        <v>364</v>
      </c>
      <c r="F107" s="47">
        <v>2000000000</v>
      </c>
      <c r="G107" s="47">
        <v>0</v>
      </c>
      <c r="H107" s="47">
        <v>0</v>
      </c>
      <c r="I107" s="47">
        <v>2000000000</v>
      </c>
    </row>
    <row r="108" spans="1:9" x14ac:dyDescent="0.2">
      <c r="A108" s="39" t="s">
        <v>1103</v>
      </c>
      <c r="B108" s="39" t="s">
        <v>1290</v>
      </c>
      <c r="C108" s="39" t="s">
        <v>1291</v>
      </c>
      <c r="D108" s="226" t="str">
        <f t="shared" si="1"/>
        <v>13010131004</v>
      </c>
      <c r="E108" s="39" t="s">
        <v>364</v>
      </c>
      <c r="F108" s="47">
        <v>4500000000</v>
      </c>
      <c r="G108" s="47">
        <v>0</v>
      </c>
      <c r="H108" s="47">
        <v>0</v>
      </c>
      <c r="I108" s="47">
        <v>4500000000</v>
      </c>
    </row>
    <row r="109" spans="1:9" x14ac:dyDescent="0.2">
      <c r="A109" s="39" t="s">
        <v>1103</v>
      </c>
      <c r="B109" s="39" t="s">
        <v>4183</v>
      </c>
      <c r="C109" s="39" t="s">
        <v>4184</v>
      </c>
      <c r="D109" s="226" t="str">
        <f t="shared" si="1"/>
        <v>13010131004</v>
      </c>
      <c r="E109" s="39" t="s">
        <v>364</v>
      </c>
      <c r="F109" s="47">
        <v>7500000000</v>
      </c>
      <c r="G109" s="47">
        <v>0</v>
      </c>
      <c r="H109" s="47">
        <v>0</v>
      </c>
      <c r="I109" s="47">
        <v>7500000000</v>
      </c>
    </row>
    <row r="110" spans="1:9" x14ac:dyDescent="0.2">
      <c r="A110" s="39" t="s">
        <v>1103</v>
      </c>
      <c r="B110" s="39" t="s">
        <v>1270</v>
      </c>
      <c r="C110" s="39" t="s">
        <v>1271</v>
      </c>
      <c r="D110" s="226" t="str">
        <f t="shared" si="1"/>
        <v>13010131006</v>
      </c>
      <c r="E110" s="39" t="s">
        <v>410</v>
      </c>
      <c r="F110" s="47">
        <v>12649227070</v>
      </c>
      <c r="G110" s="47">
        <v>0</v>
      </c>
      <c r="H110" s="47">
        <v>0</v>
      </c>
      <c r="I110" s="47">
        <v>12649227070</v>
      </c>
    </row>
    <row r="111" spans="1:9" x14ac:dyDescent="0.2">
      <c r="A111" s="39" t="s">
        <v>1103</v>
      </c>
      <c r="B111" s="39" t="s">
        <v>1272</v>
      </c>
      <c r="C111" s="39" t="s">
        <v>1273</v>
      </c>
      <c r="D111" s="226" t="str">
        <f t="shared" si="1"/>
        <v>13010131006</v>
      </c>
      <c r="E111" s="39" t="s">
        <v>410</v>
      </c>
      <c r="F111" s="47">
        <v>12649227070</v>
      </c>
      <c r="G111" s="47">
        <v>0</v>
      </c>
      <c r="H111" s="47">
        <v>0</v>
      </c>
      <c r="I111" s="47">
        <v>12649227070</v>
      </c>
    </row>
    <row r="112" spans="1:9" x14ac:dyDescent="0.2">
      <c r="A112" s="39" t="s">
        <v>1103</v>
      </c>
      <c r="B112" s="39" t="s">
        <v>4719</v>
      </c>
      <c r="C112" s="39" t="s">
        <v>4720</v>
      </c>
      <c r="D112" s="226" t="str">
        <f t="shared" si="1"/>
        <v>13010131006</v>
      </c>
      <c r="E112" s="39" t="s">
        <v>410</v>
      </c>
      <c r="F112" s="47">
        <v>1000000000</v>
      </c>
      <c r="G112" s="47">
        <v>0</v>
      </c>
      <c r="H112" s="47">
        <v>0</v>
      </c>
      <c r="I112" s="47">
        <v>1000000000</v>
      </c>
    </row>
    <row r="113" spans="1:9" x14ac:dyDescent="0.2">
      <c r="A113" s="39" t="s">
        <v>1103</v>
      </c>
      <c r="B113" s="39" t="s">
        <v>3898</v>
      </c>
      <c r="C113" s="39" t="s">
        <v>3899</v>
      </c>
      <c r="D113" s="226" t="str">
        <f t="shared" si="1"/>
        <v>13010131006</v>
      </c>
      <c r="E113" s="39" t="s">
        <v>410</v>
      </c>
      <c r="F113" s="47">
        <v>7918389688</v>
      </c>
      <c r="G113" s="47">
        <v>0</v>
      </c>
      <c r="H113" s="47">
        <v>0</v>
      </c>
      <c r="I113" s="47">
        <v>7918389688</v>
      </c>
    </row>
    <row r="114" spans="1:9" x14ac:dyDescent="0.2">
      <c r="A114" s="39" t="s">
        <v>1103</v>
      </c>
      <c r="B114" s="39" t="s">
        <v>4185</v>
      </c>
      <c r="C114" s="39" t="s">
        <v>4186</v>
      </c>
      <c r="D114" s="226" t="str">
        <f t="shared" si="1"/>
        <v>13010131006</v>
      </c>
      <c r="E114" s="39" t="s">
        <v>410</v>
      </c>
      <c r="F114" s="47">
        <v>3730837382</v>
      </c>
      <c r="G114" s="47">
        <v>0</v>
      </c>
      <c r="H114" s="47">
        <v>0</v>
      </c>
      <c r="I114" s="47">
        <v>3730837382</v>
      </c>
    </row>
    <row r="115" spans="1:9" x14ac:dyDescent="0.2">
      <c r="A115" s="39" t="s">
        <v>1103</v>
      </c>
      <c r="B115" s="39" t="s">
        <v>3900</v>
      </c>
      <c r="C115" s="39" t="s">
        <v>3901</v>
      </c>
      <c r="D115" s="226" t="str">
        <f t="shared" si="1"/>
        <v>13010131012</v>
      </c>
      <c r="E115" s="39" t="s">
        <v>707</v>
      </c>
      <c r="F115" s="47">
        <v>7301649015</v>
      </c>
      <c r="G115" s="47">
        <v>0</v>
      </c>
      <c r="H115" s="47">
        <v>0</v>
      </c>
      <c r="I115" s="47">
        <v>7301649015</v>
      </c>
    </row>
    <row r="116" spans="1:9" x14ac:dyDescent="0.2">
      <c r="A116" s="39" t="s">
        <v>1103</v>
      </c>
      <c r="B116" s="39" t="s">
        <v>4187</v>
      </c>
      <c r="C116" s="39" t="s">
        <v>4188</v>
      </c>
      <c r="D116" s="226" t="str">
        <f t="shared" si="1"/>
        <v>13010131012</v>
      </c>
      <c r="E116" s="39" t="s">
        <v>3904</v>
      </c>
      <c r="F116" s="47">
        <v>7151516684</v>
      </c>
      <c r="G116" s="47">
        <v>0</v>
      </c>
      <c r="H116" s="47">
        <v>0</v>
      </c>
      <c r="I116" s="47">
        <v>7151516684</v>
      </c>
    </row>
    <row r="117" spans="1:9" x14ac:dyDescent="0.2">
      <c r="A117" s="39" t="s">
        <v>1103</v>
      </c>
      <c r="B117" s="39" t="s">
        <v>3902</v>
      </c>
      <c r="C117" s="39" t="s">
        <v>3903</v>
      </c>
      <c r="D117" s="226" t="str">
        <f t="shared" si="1"/>
        <v>13010131012</v>
      </c>
      <c r="E117" s="39" t="s">
        <v>3904</v>
      </c>
      <c r="F117" s="47">
        <v>150132331</v>
      </c>
      <c r="G117" s="47">
        <v>0</v>
      </c>
      <c r="H117" s="47">
        <v>0</v>
      </c>
      <c r="I117" s="47">
        <v>150132331</v>
      </c>
    </row>
    <row r="118" spans="1:9" x14ac:dyDescent="0.2">
      <c r="A118" s="39" t="s">
        <v>1103</v>
      </c>
      <c r="B118" s="39" t="s">
        <v>3905</v>
      </c>
      <c r="C118" s="39" t="s">
        <v>3906</v>
      </c>
      <c r="D118" s="226" t="str">
        <f t="shared" si="1"/>
        <v>13010131024</v>
      </c>
      <c r="E118" s="39" t="s">
        <v>694</v>
      </c>
      <c r="F118" s="47">
        <v>0</v>
      </c>
      <c r="G118" s="47">
        <v>666667</v>
      </c>
      <c r="H118" s="47">
        <v>4897289115</v>
      </c>
      <c r="I118" s="47">
        <v>4897289115</v>
      </c>
    </row>
    <row r="119" spans="1:9" x14ac:dyDescent="0.2">
      <c r="A119" s="39" t="s">
        <v>1150</v>
      </c>
      <c r="B119" s="39" t="s">
        <v>3907</v>
      </c>
      <c r="C119" s="39" t="s">
        <v>3908</v>
      </c>
      <c r="D119" s="226" t="str">
        <f t="shared" si="1"/>
        <v>13010131024</v>
      </c>
      <c r="E119" s="39" t="s">
        <v>694</v>
      </c>
      <c r="F119" s="47">
        <v>0</v>
      </c>
      <c r="G119" s="47">
        <v>666667</v>
      </c>
      <c r="H119" s="47">
        <v>4897289115</v>
      </c>
      <c r="I119" s="47">
        <v>4897289115</v>
      </c>
    </row>
    <row r="120" spans="1:9" x14ac:dyDescent="0.2">
      <c r="A120" s="39" t="s">
        <v>1150</v>
      </c>
      <c r="B120" s="39" t="s">
        <v>3909</v>
      </c>
      <c r="C120" s="39" t="s">
        <v>3910</v>
      </c>
      <c r="D120" s="226" t="str">
        <f t="shared" si="1"/>
        <v>13010131024</v>
      </c>
      <c r="E120" s="39" t="s">
        <v>3911</v>
      </c>
      <c r="F120" s="47">
        <v>0</v>
      </c>
      <c r="G120" s="47">
        <v>666667</v>
      </c>
      <c r="H120" s="47">
        <v>4897289115</v>
      </c>
      <c r="I120" s="47">
        <v>4897289115</v>
      </c>
    </row>
    <row r="121" spans="1:9" x14ac:dyDescent="0.2">
      <c r="A121" s="39" t="s">
        <v>1103</v>
      </c>
      <c r="B121" s="39" t="s">
        <v>4721</v>
      </c>
      <c r="C121" s="39" t="s">
        <v>4722</v>
      </c>
      <c r="D121" s="226" t="str">
        <f t="shared" si="1"/>
        <v>13010131026</v>
      </c>
      <c r="E121" s="39" t="s">
        <v>695</v>
      </c>
      <c r="F121" s="47">
        <v>0</v>
      </c>
      <c r="G121" s="47">
        <v>400000</v>
      </c>
      <c r="H121" s="47">
        <v>2938372000</v>
      </c>
      <c r="I121" s="47">
        <v>2938372000</v>
      </c>
    </row>
    <row r="122" spans="1:9" x14ac:dyDescent="0.2">
      <c r="A122" s="39" t="s">
        <v>1150</v>
      </c>
      <c r="B122" s="39" t="s">
        <v>4723</v>
      </c>
      <c r="C122" s="39" t="s">
        <v>4724</v>
      </c>
      <c r="D122" s="226" t="str">
        <f t="shared" si="1"/>
        <v>13010131026</v>
      </c>
      <c r="E122" s="39" t="s">
        <v>695</v>
      </c>
      <c r="F122" s="47">
        <v>0</v>
      </c>
      <c r="G122" s="47">
        <v>400000</v>
      </c>
      <c r="H122" s="47">
        <v>2938372000</v>
      </c>
      <c r="I122" s="47">
        <v>2938372000</v>
      </c>
    </row>
    <row r="123" spans="1:9" x14ac:dyDescent="0.2">
      <c r="A123" s="39" t="s">
        <v>1150</v>
      </c>
      <c r="B123" s="39" t="s">
        <v>4725</v>
      </c>
      <c r="C123" s="39" t="s">
        <v>4726</v>
      </c>
      <c r="D123" s="226" t="str">
        <f t="shared" si="1"/>
        <v>13010131026</v>
      </c>
      <c r="E123" s="39" t="s">
        <v>695</v>
      </c>
      <c r="F123" s="47">
        <v>0</v>
      </c>
      <c r="G123" s="47">
        <v>400000</v>
      </c>
      <c r="H123" s="47">
        <v>2938372000</v>
      </c>
      <c r="I123" s="47">
        <v>2938372000</v>
      </c>
    </row>
    <row r="124" spans="1:9" x14ac:dyDescent="0.2">
      <c r="A124" s="39" t="s">
        <v>1103</v>
      </c>
      <c r="B124" s="39" t="s">
        <v>3912</v>
      </c>
      <c r="C124" s="39" t="s">
        <v>3913</v>
      </c>
      <c r="D124" s="226" t="str">
        <f t="shared" si="1"/>
        <v>13010141000</v>
      </c>
      <c r="E124" s="39" t="s">
        <v>281</v>
      </c>
      <c r="F124" s="47">
        <v>0</v>
      </c>
      <c r="G124" s="47">
        <v>103174.38</v>
      </c>
      <c r="H124" s="47">
        <v>757911773</v>
      </c>
      <c r="I124" s="47">
        <v>757911773</v>
      </c>
    </row>
    <row r="125" spans="1:9" x14ac:dyDescent="0.2">
      <c r="A125" s="39" t="s">
        <v>1103</v>
      </c>
      <c r="B125" s="39" t="s">
        <v>4189</v>
      </c>
      <c r="C125" s="39" t="s">
        <v>4190</v>
      </c>
      <c r="D125" s="226" t="str">
        <f t="shared" si="1"/>
        <v>13010141026</v>
      </c>
      <c r="E125" s="39" t="s">
        <v>695</v>
      </c>
      <c r="F125" s="47">
        <v>0</v>
      </c>
      <c r="G125" s="47">
        <v>103174.38</v>
      </c>
      <c r="H125" s="47">
        <v>757911773</v>
      </c>
      <c r="I125" s="47">
        <v>757911773</v>
      </c>
    </row>
    <row r="126" spans="1:9" x14ac:dyDescent="0.2">
      <c r="A126" s="39" t="s">
        <v>1150</v>
      </c>
      <c r="B126" s="39" t="s">
        <v>4191</v>
      </c>
      <c r="C126" s="39" t="s">
        <v>4192</v>
      </c>
      <c r="D126" s="226" t="str">
        <f t="shared" si="1"/>
        <v>13010141026</v>
      </c>
      <c r="E126" s="39" t="s">
        <v>695</v>
      </c>
      <c r="F126" s="47">
        <v>0</v>
      </c>
      <c r="G126" s="47">
        <v>103174.38</v>
      </c>
      <c r="H126" s="47">
        <v>757911773</v>
      </c>
      <c r="I126" s="47">
        <v>757911773</v>
      </c>
    </row>
    <row r="127" spans="1:9" x14ac:dyDescent="0.2">
      <c r="A127" s="39" t="s">
        <v>1103</v>
      </c>
      <c r="B127" s="39" t="s">
        <v>4727</v>
      </c>
      <c r="C127" s="39" t="s">
        <v>4728</v>
      </c>
      <c r="D127" s="226" t="str">
        <f t="shared" si="1"/>
        <v>13020157004</v>
      </c>
      <c r="E127" s="39" t="s">
        <v>364</v>
      </c>
      <c r="F127" s="47">
        <v>-28850553026</v>
      </c>
      <c r="G127" s="47">
        <v>0</v>
      </c>
      <c r="H127" s="47">
        <v>0</v>
      </c>
      <c r="I127" s="47">
        <v>-28850553026</v>
      </c>
    </row>
    <row r="128" spans="1:9" x14ac:dyDescent="0.2">
      <c r="A128" s="39" t="s">
        <v>1103</v>
      </c>
      <c r="B128" s="39" t="s">
        <v>4193</v>
      </c>
      <c r="C128" s="39" t="s">
        <v>4194</v>
      </c>
      <c r="D128" s="226" t="str">
        <f t="shared" si="1"/>
        <v>13020157004</v>
      </c>
      <c r="E128" s="39" t="s">
        <v>364</v>
      </c>
      <c r="F128" s="47">
        <v>28850553026</v>
      </c>
      <c r="G128" s="47">
        <v>0</v>
      </c>
      <c r="H128" s="47">
        <v>0</v>
      </c>
      <c r="I128" s="47">
        <v>28850553026</v>
      </c>
    </row>
    <row r="129" spans="1:9" x14ac:dyDescent="0.2">
      <c r="A129" s="39" t="s">
        <v>1103</v>
      </c>
      <c r="B129" s="39" t="s">
        <v>1274</v>
      </c>
      <c r="C129" s="39" t="s">
        <v>1275</v>
      </c>
      <c r="D129" s="226" t="str">
        <f t="shared" si="1"/>
        <v>13080000000</v>
      </c>
      <c r="E129" s="39" t="s">
        <v>283</v>
      </c>
      <c r="F129" s="47">
        <v>1069118932</v>
      </c>
      <c r="G129" s="47">
        <v>18503.66</v>
      </c>
      <c r="H129" s="47">
        <v>135926592</v>
      </c>
      <c r="I129" s="47">
        <v>1205045524</v>
      </c>
    </row>
    <row r="130" spans="1:9" x14ac:dyDescent="0.2">
      <c r="A130" s="39" t="s">
        <v>1103</v>
      </c>
      <c r="B130" s="39" t="s">
        <v>1276</v>
      </c>
      <c r="C130" s="39" t="s">
        <v>1277</v>
      </c>
      <c r="D130" s="226" t="str">
        <f t="shared" si="1"/>
        <v>13080161000</v>
      </c>
      <c r="E130" s="39" t="s">
        <v>411</v>
      </c>
      <c r="F130" s="47">
        <v>1069118932</v>
      </c>
      <c r="G130" s="47">
        <v>18503.66</v>
      </c>
      <c r="H130" s="47">
        <v>135926592</v>
      </c>
      <c r="I130" s="47">
        <v>1205045524</v>
      </c>
    </row>
    <row r="131" spans="1:9" x14ac:dyDescent="0.2">
      <c r="A131" s="39" t="s">
        <v>1103</v>
      </c>
      <c r="B131" s="39" t="s">
        <v>1278</v>
      </c>
      <c r="C131" s="39" t="s">
        <v>1279</v>
      </c>
      <c r="D131" s="226" t="str">
        <f t="shared" ref="D131:D194" si="2">CONCATENATE(MID(C131,1,2),"0",MID(C131,4,5),"0",MID(C131,9,2))</f>
        <v>13080161082</v>
      </c>
      <c r="E131" s="39" t="s">
        <v>412</v>
      </c>
      <c r="F131" s="47">
        <v>4533358087</v>
      </c>
      <c r="G131" s="47">
        <v>90875.92</v>
      </c>
      <c r="H131" s="47">
        <v>667568148</v>
      </c>
      <c r="I131" s="47">
        <v>5200926235</v>
      </c>
    </row>
    <row r="132" spans="1:9" x14ac:dyDescent="0.2">
      <c r="A132" s="39" t="s">
        <v>1150</v>
      </c>
      <c r="B132" s="39" t="s">
        <v>1280</v>
      </c>
      <c r="C132" s="39" t="s">
        <v>1281</v>
      </c>
      <c r="D132" s="226" t="str">
        <f t="shared" si="2"/>
        <v>13080161082</v>
      </c>
      <c r="E132" s="39" t="s">
        <v>412</v>
      </c>
      <c r="F132" s="47">
        <v>0</v>
      </c>
      <c r="G132" s="47">
        <v>90875.92</v>
      </c>
      <c r="H132" s="47">
        <v>667568148</v>
      </c>
      <c r="I132" s="47">
        <v>667568148</v>
      </c>
    </row>
    <row r="133" spans="1:9" x14ac:dyDescent="0.2">
      <c r="A133" s="39" t="s">
        <v>1150</v>
      </c>
      <c r="B133" s="39" t="s">
        <v>4196</v>
      </c>
      <c r="C133" s="39" t="s">
        <v>4197</v>
      </c>
      <c r="D133" s="226" t="str">
        <f t="shared" si="2"/>
        <v>13080161082</v>
      </c>
      <c r="E133" s="39" t="s">
        <v>412</v>
      </c>
      <c r="F133" s="47">
        <v>0</v>
      </c>
      <c r="G133" s="47">
        <v>3825.62</v>
      </c>
      <c r="H133" s="47">
        <v>28102737</v>
      </c>
      <c r="I133" s="47">
        <v>28102737</v>
      </c>
    </row>
    <row r="134" spans="1:9" x14ac:dyDescent="0.2">
      <c r="A134" s="39" t="s">
        <v>1150</v>
      </c>
      <c r="B134" s="39" t="s">
        <v>4729</v>
      </c>
      <c r="C134" s="39" t="s">
        <v>4730</v>
      </c>
      <c r="D134" s="226" t="str">
        <f t="shared" si="2"/>
        <v>13080161082</v>
      </c>
      <c r="E134" s="39" t="s">
        <v>412</v>
      </c>
      <c r="F134" s="47">
        <v>0</v>
      </c>
      <c r="G134" s="47">
        <v>16986.3</v>
      </c>
      <c r="H134" s="47">
        <v>124780171</v>
      </c>
      <c r="I134" s="47">
        <v>124780171</v>
      </c>
    </row>
    <row r="135" spans="1:9" x14ac:dyDescent="0.2">
      <c r="A135" s="39" t="s">
        <v>1150</v>
      </c>
      <c r="B135" s="39" t="s">
        <v>1300</v>
      </c>
      <c r="C135" s="39" t="s">
        <v>1301</v>
      </c>
      <c r="D135" s="226" t="str">
        <f t="shared" si="2"/>
        <v>13080161082</v>
      </c>
      <c r="E135" s="39" t="s">
        <v>412</v>
      </c>
      <c r="F135" s="47">
        <v>0</v>
      </c>
      <c r="G135" s="47">
        <v>70064</v>
      </c>
      <c r="H135" s="47">
        <v>514685240</v>
      </c>
      <c r="I135" s="47">
        <v>514685240</v>
      </c>
    </row>
    <row r="136" spans="1:9" x14ac:dyDescent="0.2">
      <c r="A136" s="39" t="s">
        <v>1103</v>
      </c>
      <c r="B136" s="39" t="s">
        <v>1282</v>
      </c>
      <c r="C136" s="39" t="s">
        <v>1283</v>
      </c>
      <c r="D136" s="226" t="str">
        <f t="shared" si="2"/>
        <v>13080161082</v>
      </c>
      <c r="E136" s="39" t="s">
        <v>412</v>
      </c>
      <c r="F136" s="47">
        <v>4533358087</v>
      </c>
      <c r="G136" s="47">
        <v>0</v>
      </c>
      <c r="H136" s="47">
        <v>0</v>
      </c>
      <c r="I136" s="47">
        <v>4533358087</v>
      </c>
    </row>
    <row r="137" spans="1:9" x14ac:dyDescent="0.2">
      <c r="A137" s="39" t="s">
        <v>1103</v>
      </c>
      <c r="B137" s="39" t="s">
        <v>4731</v>
      </c>
      <c r="C137" s="39" t="s">
        <v>4732</v>
      </c>
      <c r="D137" s="226" t="str">
        <f t="shared" si="2"/>
        <v>13080161082</v>
      </c>
      <c r="E137" s="39" t="s">
        <v>412</v>
      </c>
      <c r="F137" s="47">
        <v>51900687</v>
      </c>
      <c r="G137" s="47">
        <v>0</v>
      </c>
      <c r="H137" s="47">
        <v>0</v>
      </c>
      <c r="I137" s="47">
        <v>51900687</v>
      </c>
    </row>
    <row r="138" spans="1:9" x14ac:dyDescent="0.2">
      <c r="A138" s="39" t="s">
        <v>1103</v>
      </c>
      <c r="B138" s="39" t="s">
        <v>1292</v>
      </c>
      <c r="C138" s="39" t="s">
        <v>1293</v>
      </c>
      <c r="D138" s="226" t="str">
        <f t="shared" si="2"/>
        <v>13080161082</v>
      </c>
      <c r="E138" s="39" t="s">
        <v>412</v>
      </c>
      <c r="F138" s="47">
        <v>997926335</v>
      </c>
      <c r="G138" s="47">
        <v>0</v>
      </c>
      <c r="H138" s="47">
        <v>0</v>
      </c>
      <c r="I138" s="47">
        <v>997926335</v>
      </c>
    </row>
    <row r="139" spans="1:9" x14ac:dyDescent="0.2">
      <c r="A139" s="39" t="s">
        <v>1103</v>
      </c>
      <c r="B139" s="39" t="s">
        <v>1296</v>
      </c>
      <c r="C139" s="39" t="s">
        <v>1297</v>
      </c>
      <c r="D139" s="226" t="str">
        <f t="shared" si="2"/>
        <v>13080161082</v>
      </c>
      <c r="E139" s="39" t="s">
        <v>412</v>
      </c>
      <c r="F139" s="47">
        <v>2583793103</v>
      </c>
      <c r="G139" s="47">
        <v>0</v>
      </c>
      <c r="H139" s="47">
        <v>0</v>
      </c>
      <c r="I139" s="47">
        <v>2583793103</v>
      </c>
    </row>
    <row r="140" spans="1:9" x14ac:dyDescent="0.2">
      <c r="A140" s="39" t="s">
        <v>1103</v>
      </c>
      <c r="B140" s="39" t="s">
        <v>4198</v>
      </c>
      <c r="C140" s="39" t="s">
        <v>4199</v>
      </c>
      <c r="D140" s="226" t="str">
        <f t="shared" si="2"/>
        <v>13080161082</v>
      </c>
      <c r="E140" s="39" t="s">
        <v>412</v>
      </c>
      <c r="F140" s="47">
        <v>899737962</v>
      </c>
      <c r="G140" s="47">
        <v>0</v>
      </c>
      <c r="H140" s="47">
        <v>0</v>
      </c>
      <c r="I140" s="47">
        <v>899737962</v>
      </c>
    </row>
    <row r="141" spans="1:9" x14ac:dyDescent="0.2">
      <c r="A141" s="39" t="s">
        <v>1103</v>
      </c>
      <c r="B141" s="39" t="s">
        <v>1284</v>
      </c>
      <c r="C141" s="39" t="s">
        <v>1285</v>
      </c>
      <c r="D141" s="226" t="str">
        <f t="shared" si="2"/>
        <v>13080161094</v>
      </c>
      <c r="E141" s="39" t="s">
        <v>413</v>
      </c>
      <c r="F141" s="47">
        <v>-3464239155</v>
      </c>
      <c r="G141" s="47">
        <v>-72372.259999999995</v>
      </c>
      <c r="H141" s="47">
        <v>-531641556</v>
      </c>
      <c r="I141" s="47">
        <v>-3995880711</v>
      </c>
    </row>
    <row r="142" spans="1:9" x14ac:dyDescent="0.2">
      <c r="A142" s="39" t="s">
        <v>1150</v>
      </c>
      <c r="B142" s="39" t="s">
        <v>1286</v>
      </c>
      <c r="C142" s="39" t="s">
        <v>1287</v>
      </c>
      <c r="D142" s="226" t="str">
        <f t="shared" si="2"/>
        <v>13080161094</v>
      </c>
      <c r="E142" s="39" t="s">
        <v>413</v>
      </c>
      <c r="F142" s="47">
        <v>0</v>
      </c>
      <c r="G142" s="47">
        <v>-72372.259999999995</v>
      </c>
      <c r="H142" s="47">
        <v>-531641556</v>
      </c>
      <c r="I142" s="47">
        <v>-531641556</v>
      </c>
    </row>
    <row r="143" spans="1:9" x14ac:dyDescent="0.2">
      <c r="A143" s="39" t="s">
        <v>1150</v>
      </c>
      <c r="B143" s="39" t="s">
        <v>4200</v>
      </c>
      <c r="C143" s="39" t="s">
        <v>4201</v>
      </c>
      <c r="D143" s="226" t="str">
        <f t="shared" si="2"/>
        <v>13080161094</v>
      </c>
      <c r="E143" s="39" t="s">
        <v>413</v>
      </c>
      <c r="F143" s="47">
        <v>0</v>
      </c>
      <c r="G143" s="47">
        <v>-1626.99</v>
      </c>
      <c r="H143" s="47">
        <v>-11951755</v>
      </c>
      <c r="I143" s="47">
        <v>-11951755</v>
      </c>
    </row>
    <row r="144" spans="1:9" x14ac:dyDescent="0.2">
      <c r="A144" s="39" t="s">
        <v>1150</v>
      </c>
      <c r="B144" s="39" t="s">
        <v>4733</v>
      </c>
      <c r="C144" s="39" t="s">
        <v>4734</v>
      </c>
      <c r="D144" s="226" t="str">
        <f t="shared" si="2"/>
        <v>13080161094</v>
      </c>
      <c r="E144" s="39" t="s">
        <v>413</v>
      </c>
      <c r="F144" s="47">
        <v>0</v>
      </c>
      <c r="G144" s="47">
        <v>-12060.27</v>
      </c>
      <c r="H144" s="47">
        <v>-88593899</v>
      </c>
      <c r="I144" s="47">
        <v>-88593899</v>
      </c>
    </row>
    <row r="145" spans="1:9" x14ac:dyDescent="0.2">
      <c r="A145" s="39" t="s">
        <v>1150</v>
      </c>
      <c r="B145" s="39" t="s">
        <v>1302</v>
      </c>
      <c r="C145" s="39" t="s">
        <v>1303</v>
      </c>
      <c r="D145" s="226" t="str">
        <f t="shared" si="2"/>
        <v>13080161094</v>
      </c>
      <c r="E145" s="39" t="s">
        <v>413</v>
      </c>
      <c r="F145" s="47">
        <v>0</v>
      </c>
      <c r="G145" s="47">
        <v>-58685</v>
      </c>
      <c r="H145" s="47">
        <v>-431095902</v>
      </c>
      <c r="I145" s="47">
        <v>-431095902</v>
      </c>
    </row>
    <row r="146" spans="1:9" x14ac:dyDescent="0.2">
      <c r="A146" s="39" t="s">
        <v>1103</v>
      </c>
      <c r="B146" s="39" t="s">
        <v>1288</v>
      </c>
      <c r="C146" s="39" t="s">
        <v>1289</v>
      </c>
      <c r="D146" s="226" t="str">
        <f t="shared" si="2"/>
        <v>13080161094</v>
      </c>
      <c r="E146" s="39" t="s">
        <v>413</v>
      </c>
      <c r="F146" s="47">
        <v>-3464239155</v>
      </c>
      <c r="G146" s="47">
        <v>0</v>
      </c>
      <c r="H146" s="47">
        <v>0</v>
      </c>
      <c r="I146" s="47">
        <v>-3464239155</v>
      </c>
    </row>
    <row r="147" spans="1:9" x14ac:dyDescent="0.2">
      <c r="A147" s="39" t="s">
        <v>1103</v>
      </c>
      <c r="B147" s="39" t="s">
        <v>4735</v>
      </c>
      <c r="C147" s="39" t="s">
        <v>4736</v>
      </c>
      <c r="D147" s="226" t="str">
        <f t="shared" si="2"/>
        <v>13080161094</v>
      </c>
      <c r="E147" s="39" t="s">
        <v>413</v>
      </c>
      <c r="F147" s="47">
        <v>-9123029</v>
      </c>
      <c r="G147" s="47">
        <v>0</v>
      </c>
      <c r="H147" s="47">
        <v>0</v>
      </c>
      <c r="I147" s="47">
        <v>-9123029</v>
      </c>
    </row>
    <row r="148" spans="1:9" x14ac:dyDescent="0.2">
      <c r="A148" s="39" t="s">
        <v>1103</v>
      </c>
      <c r="B148" s="39" t="s">
        <v>1294</v>
      </c>
      <c r="C148" s="39" t="s">
        <v>1295</v>
      </c>
      <c r="D148" s="226" t="str">
        <f t="shared" si="2"/>
        <v>13080161094</v>
      </c>
      <c r="E148" s="39" t="s">
        <v>413</v>
      </c>
      <c r="F148" s="47">
        <v>-791165795</v>
      </c>
      <c r="G148" s="47">
        <v>0</v>
      </c>
      <c r="H148" s="47">
        <v>0</v>
      </c>
      <c r="I148" s="47">
        <v>-791165795</v>
      </c>
    </row>
    <row r="149" spans="1:9" x14ac:dyDescent="0.2">
      <c r="A149" s="39" t="s">
        <v>1103</v>
      </c>
      <c r="B149" s="39" t="s">
        <v>1298</v>
      </c>
      <c r="C149" s="39" t="s">
        <v>1299</v>
      </c>
      <c r="D149" s="226" t="str">
        <f t="shared" si="2"/>
        <v>13080161094</v>
      </c>
      <c r="E149" s="39" t="s">
        <v>413</v>
      </c>
      <c r="F149" s="47">
        <v>-1894766711</v>
      </c>
      <c r="G149" s="47">
        <v>0</v>
      </c>
      <c r="H149" s="47">
        <v>0</v>
      </c>
      <c r="I149" s="47">
        <v>-1894766711</v>
      </c>
    </row>
    <row r="150" spans="1:9" x14ac:dyDescent="0.2">
      <c r="A150" s="39" t="s">
        <v>1103</v>
      </c>
      <c r="B150" s="39" t="s">
        <v>4202</v>
      </c>
      <c r="C150" s="39" t="s">
        <v>4203</v>
      </c>
      <c r="D150" s="226" t="str">
        <f t="shared" si="2"/>
        <v>13080161094</v>
      </c>
      <c r="E150" s="39" t="s">
        <v>413</v>
      </c>
      <c r="F150" s="47">
        <v>-769183620</v>
      </c>
      <c r="G150" s="47">
        <v>0</v>
      </c>
      <c r="H150" s="47">
        <v>0</v>
      </c>
      <c r="I150" s="47">
        <v>-769183620</v>
      </c>
    </row>
    <row r="151" spans="1:9" x14ac:dyDescent="0.2">
      <c r="A151" s="39" t="s">
        <v>1103</v>
      </c>
      <c r="B151" s="39" t="s">
        <v>1304</v>
      </c>
      <c r="C151" s="39" t="s">
        <v>1305</v>
      </c>
      <c r="D151" s="226" t="str">
        <f t="shared" si="2"/>
        <v>14000000000</v>
      </c>
      <c r="E151" s="39" t="s">
        <v>414</v>
      </c>
      <c r="F151" s="47">
        <v>1092981126954</v>
      </c>
      <c r="G151" s="47">
        <v>94447117.430000007</v>
      </c>
      <c r="H151" s="47">
        <v>693801913341</v>
      </c>
      <c r="I151" s="47">
        <v>1786783040295</v>
      </c>
    </row>
    <row r="152" spans="1:9" x14ac:dyDescent="0.2">
      <c r="A152" s="39" t="s">
        <v>1103</v>
      </c>
      <c r="B152" s="39" t="s">
        <v>1306</v>
      </c>
      <c r="C152" s="39" t="s">
        <v>1307</v>
      </c>
      <c r="D152" s="226" t="str">
        <f t="shared" si="2"/>
        <v>14010000000</v>
      </c>
      <c r="E152" s="39" t="s">
        <v>415</v>
      </c>
      <c r="F152" s="47">
        <v>1038885026124</v>
      </c>
      <c r="G152" s="47">
        <v>93146169.120000005</v>
      </c>
      <c r="H152" s="47">
        <v>684245238119</v>
      </c>
      <c r="I152" s="47">
        <v>1723130264243</v>
      </c>
    </row>
    <row r="153" spans="1:9" x14ac:dyDescent="0.2">
      <c r="A153" s="39" t="s">
        <v>1103</v>
      </c>
      <c r="B153" s="39" t="s">
        <v>1308</v>
      </c>
      <c r="C153" s="39" t="s">
        <v>1309</v>
      </c>
      <c r="D153" s="226" t="str">
        <f t="shared" si="2"/>
        <v>14010169000</v>
      </c>
      <c r="E153" s="39" t="s">
        <v>416</v>
      </c>
      <c r="F153" s="47">
        <v>251817911844</v>
      </c>
      <c r="G153" s="47">
        <v>30069940.420000002</v>
      </c>
      <c r="H153" s="47">
        <v>220891677427</v>
      </c>
      <c r="I153" s="47">
        <v>472709589271</v>
      </c>
    </row>
    <row r="154" spans="1:9" x14ac:dyDescent="0.2">
      <c r="A154" s="39" t="s">
        <v>1103</v>
      </c>
      <c r="B154" s="39" t="s">
        <v>1310</v>
      </c>
      <c r="C154" s="39" t="s">
        <v>1311</v>
      </c>
      <c r="D154" s="226" t="str">
        <f t="shared" si="2"/>
        <v>14010169002</v>
      </c>
      <c r="E154" s="39" t="s">
        <v>225</v>
      </c>
      <c r="F154" s="47">
        <v>139807500977</v>
      </c>
      <c r="G154" s="47">
        <v>15855607.939999999</v>
      </c>
      <c r="H154" s="47">
        <v>116474186034</v>
      </c>
      <c r="I154" s="47">
        <v>256281687011</v>
      </c>
    </row>
    <row r="155" spans="1:9" x14ac:dyDescent="0.2">
      <c r="A155" s="39" t="s">
        <v>1150</v>
      </c>
      <c r="B155" s="39" t="s">
        <v>4737</v>
      </c>
      <c r="C155" s="39" t="s">
        <v>4738</v>
      </c>
      <c r="D155" s="226" t="str">
        <f t="shared" si="2"/>
        <v>14010169002</v>
      </c>
      <c r="E155" s="39" t="s">
        <v>4739</v>
      </c>
      <c r="F155" s="47">
        <v>0</v>
      </c>
      <c r="G155" s="47">
        <v>68679.62</v>
      </c>
      <c r="H155" s="47">
        <v>504515681</v>
      </c>
      <c r="I155" s="47">
        <v>504515681</v>
      </c>
    </row>
    <row r="156" spans="1:9" x14ac:dyDescent="0.2">
      <c r="A156" s="39" t="s">
        <v>1150</v>
      </c>
      <c r="B156" s="39" t="s">
        <v>1524</v>
      </c>
      <c r="C156" s="39" t="s">
        <v>1525</v>
      </c>
      <c r="D156" s="226" t="str">
        <f t="shared" si="2"/>
        <v>14010169002</v>
      </c>
      <c r="E156" s="39" t="s">
        <v>473</v>
      </c>
      <c r="F156" s="47">
        <v>0</v>
      </c>
      <c r="G156" s="47">
        <v>350602.44</v>
      </c>
      <c r="H156" s="47">
        <v>2575500982</v>
      </c>
      <c r="I156" s="47">
        <v>2575500982</v>
      </c>
    </row>
    <row r="157" spans="1:9" x14ac:dyDescent="0.2">
      <c r="A157" s="39" t="s">
        <v>1150</v>
      </c>
      <c r="B157" s="39" t="s">
        <v>1558</v>
      </c>
      <c r="C157" s="39" t="s">
        <v>1559</v>
      </c>
      <c r="D157" s="226" t="str">
        <f t="shared" si="2"/>
        <v>14010169002</v>
      </c>
      <c r="E157" s="39" t="s">
        <v>481</v>
      </c>
      <c r="F157" s="47">
        <v>0</v>
      </c>
      <c r="G157" s="47">
        <v>13890136.880000001</v>
      </c>
      <c r="H157" s="47">
        <v>102035973211</v>
      </c>
      <c r="I157" s="47">
        <v>102035973211</v>
      </c>
    </row>
    <row r="158" spans="1:9" x14ac:dyDescent="0.2">
      <c r="A158" s="39" t="s">
        <v>1150</v>
      </c>
      <c r="B158" s="39" t="s">
        <v>1608</v>
      </c>
      <c r="C158" s="39" t="s">
        <v>1609</v>
      </c>
      <c r="D158" s="226" t="str">
        <f t="shared" si="2"/>
        <v>14010169002</v>
      </c>
      <c r="E158" s="39" t="s">
        <v>488</v>
      </c>
      <c r="F158" s="47">
        <v>0</v>
      </c>
      <c r="G158" s="47">
        <v>1546189</v>
      </c>
      <c r="H158" s="47">
        <v>11358196160</v>
      </c>
      <c r="I158" s="47">
        <v>11358196160</v>
      </c>
    </row>
    <row r="159" spans="1:9" x14ac:dyDescent="0.2">
      <c r="A159" s="39" t="s">
        <v>1103</v>
      </c>
      <c r="B159" s="39" t="s">
        <v>4740</v>
      </c>
      <c r="C159" s="39" t="s">
        <v>4741</v>
      </c>
      <c r="D159" s="226" t="str">
        <f t="shared" si="2"/>
        <v>14010169002</v>
      </c>
      <c r="E159" s="39" t="s">
        <v>4742</v>
      </c>
      <c r="F159" s="47">
        <v>5545868</v>
      </c>
      <c r="G159" s="47">
        <v>0</v>
      </c>
      <c r="H159" s="47">
        <v>0</v>
      </c>
      <c r="I159" s="47">
        <v>5545868</v>
      </c>
    </row>
    <row r="160" spans="1:9" x14ac:dyDescent="0.2">
      <c r="A160" s="39" t="s">
        <v>1103</v>
      </c>
      <c r="B160" s="39" t="s">
        <v>4743</v>
      </c>
      <c r="C160" s="39" t="s">
        <v>4744</v>
      </c>
      <c r="D160" s="226" t="str">
        <f t="shared" si="2"/>
        <v>14010169002</v>
      </c>
      <c r="E160" s="39" t="s">
        <v>4745</v>
      </c>
      <c r="F160" s="47">
        <v>325597083</v>
      </c>
      <c r="G160" s="47">
        <v>0</v>
      </c>
      <c r="H160" s="47">
        <v>0</v>
      </c>
      <c r="I160" s="47">
        <v>325597083</v>
      </c>
    </row>
    <row r="161" spans="1:9" x14ac:dyDescent="0.2">
      <c r="A161" s="39" t="s">
        <v>1103</v>
      </c>
      <c r="B161" s="39" t="s">
        <v>4746</v>
      </c>
      <c r="C161" s="39" t="s">
        <v>4747</v>
      </c>
      <c r="D161" s="226" t="str">
        <f t="shared" si="2"/>
        <v>14010169002</v>
      </c>
      <c r="E161" s="39" t="s">
        <v>4739</v>
      </c>
      <c r="F161" s="47">
        <v>602809691</v>
      </c>
      <c r="G161" s="47">
        <v>0</v>
      </c>
      <c r="H161" s="47">
        <v>0</v>
      </c>
      <c r="I161" s="47">
        <v>602809691</v>
      </c>
    </row>
    <row r="162" spans="1:9" x14ac:dyDescent="0.2">
      <c r="A162" s="39" t="s">
        <v>1103</v>
      </c>
      <c r="B162" s="39" t="s">
        <v>1526</v>
      </c>
      <c r="C162" s="39" t="s">
        <v>1527</v>
      </c>
      <c r="D162" s="226" t="str">
        <f t="shared" si="2"/>
        <v>14010169002</v>
      </c>
      <c r="E162" s="39" t="s">
        <v>473</v>
      </c>
      <c r="F162" s="47">
        <v>44498015826</v>
      </c>
      <c r="G162" s="47">
        <v>0</v>
      </c>
      <c r="H162" s="47">
        <v>0</v>
      </c>
      <c r="I162" s="47">
        <v>44498015826</v>
      </c>
    </row>
    <row r="163" spans="1:9" x14ac:dyDescent="0.2">
      <c r="A163" s="39" t="s">
        <v>1103</v>
      </c>
      <c r="B163" s="39" t="s">
        <v>1560</v>
      </c>
      <c r="C163" s="39" t="s">
        <v>1561</v>
      </c>
      <c r="D163" s="226" t="str">
        <f t="shared" si="2"/>
        <v>14010169002</v>
      </c>
      <c r="E163" s="39" t="s">
        <v>481</v>
      </c>
      <c r="F163" s="47">
        <v>80210013112</v>
      </c>
      <c r="G163" s="47">
        <v>0</v>
      </c>
      <c r="H163" s="47">
        <v>0</v>
      </c>
      <c r="I163" s="47">
        <v>80210013112</v>
      </c>
    </row>
    <row r="164" spans="1:9" x14ac:dyDescent="0.2">
      <c r="A164" s="39" t="s">
        <v>1103</v>
      </c>
      <c r="B164" s="39" t="s">
        <v>1610</v>
      </c>
      <c r="C164" s="39" t="s">
        <v>1611</v>
      </c>
      <c r="D164" s="226" t="str">
        <f t="shared" si="2"/>
        <v>14010169002</v>
      </c>
      <c r="E164" s="39" t="s">
        <v>488</v>
      </c>
      <c r="F164" s="47">
        <v>14165519397</v>
      </c>
      <c r="G164" s="47">
        <v>0</v>
      </c>
      <c r="H164" s="47">
        <v>0</v>
      </c>
      <c r="I164" s="47">
        <v>14165519397</v>
      </c>
    </row>
    <row r="165" spans="1:9" x14ac:dyDescent="0.2">
      <c r="A165" s="39" t="s">
        <v>1103</v>
      </c>
      <c r="B165" s="39" t="s">
        <v>1312</v>
      </c>
      <c r="C165" s="39" t="s">
        <v>1313</v>
      </c>
      <c r="D165" s="226" t="str">
        <f t="shared" si="2"/>
        <v>14010169004</v>
      </c>
      <c r="E165" s="39" t="s">
        <v>417</v>
      </c>
      <c r="F165" s="47">
        <v>106318908036</v>
      </c>
      <c r="G165" s="47">
        <v>8780257.7699999996</v>
      </c>
      <c r="H165" s="47">
        <v>64499158959</v>
      </c>
      <c r="I165" s="47">
        <v>170818066995</v>
      </c>
    </row>
    <row r="166" spans="1:9" x14ac:dyDescent="0.2">
      <c r="A166" s="39" t="s">
        <v>1150</v>
      </c>
      <c r="B166" s="39" t="s">
        <v>4748</v>
      </c>
      <c r="C166" s="39" t="s">
        <v>4749</v>
      </c>
      <c r="D166" s="226" t="str">
        <f t="shared" si="2"/>
        <v>14010169004</v>
      </c>
      <c r="E166" s="39" t="s">
        <v>474</v>
      </c>
      <c r="F166" s="47">
        <v>0</v>
      </c>
      <c r="G166" s="47">
        <v>2640440</v>
      </c>
      <c r="H166" s="47">
        <v>19396487409</v>
      </c>
      <c r="I166" s="47">
        <v>19396487409</v>
      </c>
    </row>
    <row r="167" spans="1:9" x14ac:dyDescent="0.2">
      <c r="A167" s="39" t="s">
        <v>1150</v>
      </c>
      <c r="B167" s="39" t="s">
        <v>1528</v>
      </c>
      <c r="C167" s="39" t="s">
        <v>1529</v>
      </c>
      <c r="D167" s="226" t="str">
        <f t="shared" si="2"/>
        <v>14010169004</v>
      </c>
      <c r="E167" s="39" t="s">
        <v>474</v>
      </c>
      <c r="F167" s="47">
        <v>0</v>
      </c>
      <c r="G167" s="47">
        <v>18427.990000000002</v>
      </c>
      <c r="H167" s="47">
        <v>135370725</v>
      </c>
      <c r="I167" s="47">
        <v>135370725</v>
      </c>
    </row>
    <row r="168" spans="1:9" x14ac:dyDescent="0.2">
      <c r="A168" s="39" t="s">
        <v>1150</v>
      </c>
      <c r="B168" s="39" t="s">
        <v>1562</v>
      </c>
      <c r="C168" s="39" t="s">
        <v>1563</v>
      </c>
      <c r="D168" s="226" t="str">
        <f t="shared" si="2"/>
        <v>14010169004</v>
      </c>
      <c r="E168" s="39" t="s">
        <v>474</v>
      </c>
      <c r="F168" s="47">
        <v>0</v>
      </c>
      <c r="G168" s="47">
        <v>6074273.7000000002</v>
      </c>
      <c r="H168" s="47">
        <v>44621189399</v>
      </c>
      <c r="I168" s="47">
        <v>44621189399</v>
      </c>
    </row>
    <row r="169" spans="1:9" x14ac:dyDescent="0.2">
      <c r="A169" s="39" t="s">
        <v>1150</v>
      </c>
      <c r="B169" s="39" t="s">
        <v>1612</v>
      </c>
      <c r="C169" s="39" t="s">
        <v>1613</v>
      </c>
      <c r="D169" s="226" t="str">
        <f t="shared" si="2"/>
        <v>14010169004</v>
      </c>
      <c r="E169" s="39" t="s">
        <v>474</v>
      </c>
      <c r="F169" s="47">
        <v>0</v>
      </c>
      <c r="G169" s="47">
        <v>47116.08</v>
      </c>
      <c r="H169" s="47">
        <v>346111426</v>
      </c>
      <c r="I169" s="47">
        <v>346111426</v>
      </c>
    </row>
    <row r="170" spans="1:9" x14ac:dyDescent="0.2">
      <c r="A170" s="39" t="s">
        <v>1103</v>
      </c>
      <c r="B170" s="39" t="s">
        <v>1314</v>
      </c>
      <c r="C170" s="39" t="s">
        <v>1315</v>
      </c>
      <c r="D170" s="226" t="str">
        <f t="shared" si="2"/>
        <v>14010169004</v>
      </c>
      <c r="E170" s="39" t="s">
        <v>417</v>
      </c>
      <c r="F170" s="47">
        <v>106318908036</v>
      </c>
      <c r="G170" s="47">
        <v>0</v>
      </c>
      <c r="H170" s="47">
        <v>0</v>
      </c>
      <c r="I170" s="47">
        <v>106318908036</v>
      </c>
    </row>
    <row r="171" spans="1:9" x14ac:dyDescent="0.2">
      <c r="A171" s="39" t="s">
        <v>1103</v>
      </c>
      <c r="B171" s="39" t="s">
        <v>1508</v>
      </c>
      <c r="C171" s="39" t="s">
        <v>1509</v>
      </c>
      <c r="D171" s="226" t="str">
        <f t="shared" si="2"/>
        <v>14010169004</v>
      </c>
      <c r="E171" s="39" t="s">
        <v>469</v>
      </c>
      <c r="F171" s="47">
        <v>3551519</v>
      </c>
      <c r="G171" s="47">
        <v>0</v>
      </c>
      <c r="H171" s="47">
        <v>0</v>
      </c>
      <c r="I171" s="47">
        <v>3551519</v>
      </c>
    </row>
    <row r="172" spans="1:9" x14ac:dyDescent="0.2">
      <c r="A172" s="39" t="s">
        <v>1103</v>
      </c>
      <c r="B172" s="39" t="s">
        <v>1530</v>
      </c>
      <c r="C172" s="39" t="s">
        <v>1531</v>
      </c>
      <c r="D172" s="226" t="str">
        <f t="shared" si="2"/>
        <v>14010169004</v>
      </c>
      <c r="E172" s="39" t="s">
        <v>475</v>
      </c>
      <c r="F172" s="47">
        <v>6460512976</v>
      </c>
      <c r="G172" s="47">
        <v>0</v>
      </c>
      <c r="H172" s="47">
        <v>0</v>
      </c>
      <c r="I172" s="47">
        <v>6460512976</v>
      </c>
    </row>
    <row r="173" spans="1:9" x14ac:dyDescent="0.2">
      <c r="A173" s="39" t="s">
        <v>1103</v>
      </c>
      <c r="B173" s="39" t="s">
        <v>1564</v>
      </c>
      <c r="C173" s="39" t="s">
        <v>1565</v>
      </c>
      <c r="D173" s="226" t="str">
        <f t="shared" si="2"/>
        <v>14010169004</v>
      </c>
      <c r="E173" s="39" t="s">
        <v>482</v>
      </c>
      <c r="F173" s="47">
        <v>43963925750</v>
      </c>
      <c r="G173" s="47">
        <v>0</v>
      </c>
      <c r="H173" s="47">
        <v>0</v>
      </c>
      <c r="I173" s="47">
        <v>43963925750</v>
      </c>
    </row>
    <row r="174" spans="1:9" x14ac:dyDescent="0.2">
      <c r="A174" s="39" t="s">
        <v>1103</v>
      </c>
      <c r="B174" s="39" t="s">
        <v>1614</v>
      </c>
      <c r="C174" s="39" t="s">
        <v>1615</v>
      </c>
      <c r="D174" s="226" t="str">
        <f t="shared" si="2"/>
        <v>14010169004</v>
      </c>
      <c r="E174" s="39" t="s">
        <v>489</v>
      </c>
      <c r="F174" s="47">
        <v>55890917791</v>
      </c>
      <c r="G174" s="47">
        <v>0</v>
      </c>
      <c r="H174" s="47">
        <v>0</v>
      </c>
      <c r="I174" s="47">
        <v>55890917791</v>
      </c>
    </row>
    <row r="175" spans="1:9" x14ac:dyDescent="0.2">
      <c r="A175" s="39" t="s">
        <v>1103</v>
      </c>
      <c r="B175" s="39" t="s">
        <v>1316</v>
      </c>
      <c r="C175" s="39" t="s">
        <v>1317</v>
      </c>
      <c r="D175" s="226" t="str">
        <f t="shared" si="2"/>
        <v>14010169006</v>
      </c>
      <c r="E175" s="39" t="s">
        <v>418</v>
      </c>
      <c r="F175" s="47">
        <v>3185168838</v>
      </c>
      <c r="G175" s="47">
        <v>1115328.99</v>
      </c>
      <c r="H175" s="47">
        <v>8193128687</v>
      </c>
      <c r="I175" s="47">
        <v>11378297525</v>
      </c>
    </row>
    <row r="176" spans="1:9" x14ac:dyDescent="0.2">
      <c r="A176" s="39" t="s">
        <v>1150</v>
      </c>
      <c r="B176" s="39" t="s">
        <v>1566</v>
      </c>
      <c r="C176" s="39" t="s">
        <v>1567</v>
      </c>
      <c r="D176" s="226" t="str">
        <f t="shared" si="2"/>
        <v>14010169006</v>
      </c>
      <c r="E176" s="39" t="s">
        <v>476</v>
      </c>
      <c r="F176" s="47">
        <v>0</v>
      </c>
      <c r="G176" s="47">
        <v>1115328.99</v>
      </c>
      <c r="H176" s="47">
        <v>8193128687</v>
      </c>
      <c r="I176" s="47">
        <v>8193128687</v>
      </c>
    </row>
    <row r="177" spans="1:9" x14ac:dyDescent="0.2">
      <c r="A177" s="39" t="s">
        <v>1103</v>
      </c>
      <c r="B177" s="39" t="s">
        <v>1318</v>
      </c>
      <c r="C177" s="39" t="s">
        <v>1319</v>
      </c>
      <c r="D177" s="226" t="str">
        <f t="shared" si="2"/>
        <v>14010169006</v>
      </c>
      <c r="E177" s="39" t="s">
        <v>419</v>
      </c>
      <c r="F177" s="47">
        <v>3185168838</v>
      </c>
      <c r="G177" s="47">
        <v>0</v>
      </c>
      <c r="H177" s="47">
        <v>0</v>
      </c>
      <c r="I177" s="47">
        <v>3185168838</v>
      </c>
    </row>
    <row r="178" spans="1:9" x14ac:dyDescent="0.2">
      <c r="A178" s="39" t="s">
        <v>1103</v>
      </c>
      <c r="B178" s="39" t="s">
        <v>1532</v>
      </c>
      <c r="C178" s="39" t="s">
        <v>1533</v>
      </c>
      <c r="D178" s="226" t="str">
        <f t="shared" si="2"/>
        <v>14010169006</v>
      </c>
      <c r="E178" s="39" t="s">
        <v>476</v>
      </c>
      <c r="F178" s="47">
        <v>57245416</v>
      </c>
      <c r="G178" s="47">
        <v>0</v>
      </c>
      <c r="H178" s="47">
        <v>0</v>
      </c>
      <c r="I178" s="47">
        <v>57245416</v>
      </c>
    </row>
    <row r="179" spans="1:9" x14ac:dyDescent="0.2">
      <c r="A179" s="39" t="s">
        <v>1103</v>
      </c>
      <c r="B179" s="39" t="s">
        <v>1568</v>
      </c>
      <c r="C179" s="39" t="s">
        <v>1569</v>
      </c>
      <c r="D179" s="226" t="str">
        <f t="shared" si="2"/>
        <v>14010169006</v>
      </c>
      <c r="E179" s="39" t="s">
        <v>476</v>
      </c>
      <c r="F179" s="47">
        <v>3127923422</v>
      </c>
      <c r="G179" s="47">
        <v>0</v>
      </c>
      <c r="H179" s="47">
        <v>0</v>
      </c>
      <c r="I179" s="47">
        <v>3127923422</v>
      </c>
    </row>
    <row r="180" spans="1:9" x14ac:dyDescent="0.2">
      <c r="A180" s="39" t="s">
        <v>1103</v>
      </c>
      <c r="B180" s="39" t="s">
        <v>4204</v>
      </c>
      <c r="C180" s="39" t="s">
        <v>4205</v>
      </c>
      <c r="D180" s="226" t="str">
        <f t="shared" si="2"/>
        <v>14010169008</v>
      </c>
      <c r="E180" s="39" t="s">
        <v>4206</v>
      </c>
      <c r="F180" s="47">
        <v>2506333993</v>
      </c>
      <c r="G180" s="47">
        <v>4318745.72</v>
      </c>
      <c r="H180" s="47">
        <v>31725203747</v>
      </c>
      <c r="I180" s="47">
        <v>34231537740</v>
      </c>
    </row>
    <row r="181" spans="1:9" x14ac:dyDescent="0.2">
      <c r="A181" s="39" t="s">
        <v>1150</v>
      </c>
      <c r="B181" s="39" t="s">
        <v>4750</v>
      </c>
      <c r="C181" s="39" t="s">
        <v>4751</v>
      </c>
      <c r="D181" s="226" t="str">
        <f t="shared" si="2"/>
        <v>14010169008</v>
      </c>
      <c r="E181" s="39" t="s">
        <v>4752</v>
      </c>
      <c r="F181" s="47">
        <v>0</v>
      </c>
      <c r="G181" s="47">
        <v>4318745.72</v>
      </c>
      <c r="H181" s="47">
        <v>31725203747</v>
      </c>
      <c r="I181" s="47">
        <v>31725203747</v>
      </c>
    </row>
    <row r="182" spans="1:9" x14ac:dyDescent="0.2">
      <c r="A182" s="39" t="s">
        <v>1103</v>
      </c>
      <c r="B182" s="39" t="s">
        <v>4207</v>
      </c>
      <c r="C182" s="39" t="s">
        <v>4208</v>
      </c>
      <c r="D182" s="226" t="str">
        <f t="shared" si="2"/>
        <v>14010169008</v>
      </c>
      <c r="E182" s="39" t="s">
        <v>423</v>
      </c>
      <c r="F182" s="47">
        <v>2506333993</v>
      </c>
      <c r="G182" s="47">
        <v>0</v>
      </c>
      <c r="H182" s="47">
        <v>0</v>
      </c>
      <c r="I182" s="47">
        <v>2506333993</v>
      </c>
    </row>
    <row r="183" spans="1:9" x14ac:dyDescent="0.2">
      <c r="A183" s="39" t="s">
        <v>1103</v>
      </c>
      <c r="B183" s="39" t="s">
        <v>4209</v>
      </c>
      <c r="C183" s="39" t="s">
        <v>4210</v>
      </c>
      <c r="D183" s="226" t="str">
        <f t="shared" si="2"/>
        <v>14010169008</v>
      </c>
      <c r="E183" s="39" t="s">
        <v>4211</v>
      </c>
      <c r="F183" s="47">
        <v>2490759880</v>
      </c>
      <c r="G183" s="47">
        <v>0</v>
      </c>
      <c r="H183" s="47">
        <v>0</v>
      </c>
      <c r="I183" s="47">
        <v>2490759880</v>
      </c>
    </row>
    <row r="184" spans="1:9" x14ac:dyDescent="0.2">
      <c r="A184" s="39" t="s">
        <v>1103</v>
      </c>
      <c r="B184" s="39" t="s">
        <v>4753</v>
      </c>
      <c r="C184" s="39" t="s">
        <v>4754</v>
      </c>
      <c r="D184" s="226" t="str">
        <f t="shared" si="2"/>
        <v>14010169008</v>
      </c>
      <c r="E184" s="39" t="s">
        <v>4752</v>
      </c>
      <c r="F184" s="47">
        <v>15574113</v>
      </c>
      <c r="G184" s="47">
        <v>0</v>
      </c>
      <c r="H184" s="47">
        <v>0</v>
      </c>
      <c r="I184" s="47">
        <v>15574113</v>
      </c>
    </row>
    <row r="185" spans="1:9" x14ac:dyDescent="0.2">
      <c r="A185" s="39" t="s">
        <v>1103</v>
      </c>
      <c r="B185" s="39" t="s">
        <v>1320</v>
      </c>
      <c r="C185" s="39" t="s">
        <v>1321</v>
      </c>
      <c r="D185" s="226" t="str">
        <f t="shared" si="2"/>
        <v>14010173000</v>
      </c>
      <c r="E185" s="39" t="s">
        <v>420</v>
      </c>
      <c r="F185" s="47">
        <v>567275740763</v>
      </c>
      <c r="G185" s="47">
        <v>58996777.850000001</v>
      </c>
      <c r="H185" s="47">
        <v>433386200311</v>
      </c>
      <c r="I185" s="47">
        <v>1000661941074</v>
      </c>
    </row>
    <row r="186" spans="1:9" x14ac:dyDescent="0.2">
      <c r="A186" s="39" t="s">
        <v>1103</v>
      </c>
      <c r="B186" s="39" t="s">
        <v>1322</v>
      </c>
      <c r="C186" s="39" t="s">
        <v>1323</v>
      </c>
      <c r="D186" s="226" t="str">
        <f t="shared" si="2"/>
        <v>14010173002</v>
      </c>
      <c r="E186" s="39" t="s">
        <v>225</v>
      </c>
      <c r="F186" s="47">
        <v>505776922888</v>
      </c>
      <c r="G186" s="47">
        <v>44267734.670000002</v>
      </c>
      <c r="H186" s="47">
        <v>325187680144</v>
      </c>
      <c r="I186" s="47">
        <v>830964603032</v>
      </c>
    </row>
    <row r="187" spans="1:9" x14ac:dyDescent="0.2">
      <c r="A187" s="39" t="s">
        <v>1150</v>
      </c>
      <c r="B187" s="39" t="s">
        <v>4755</v>
      </c>
      <c r="C187" s="39" t="s">
        <v>4756</v>
      </c>
      <c r="D187" s="226" t="str">
        <f t="shared" si="2"/>
        <v>14010173002</v>
      </c>
      <c r="E187" s="39" t="s">
        <v>477</v>
      </c>
      <c r="F187" s="47">
        <v>0</v>
      </c>
      <c r="G187" s="47">
        <v>334463.53000000003</v>
      </c>
      <c r="H187" s="47">
        <v>2456945679</v>
      </c>
      <c r="I187" s="47">
        <v>2456945679</v>
      </c>
    </row>
    <row r="188" spans="1:9" x14ac:dyDescent="0.2">
      <c r="A188" s="39" t="s">
        <v>1150</v>
      </c>
      <c r="B188" s="39" t="s">
        <v>1570</v>
      </c>
      <c r="C188" s="39" t="s">
        <v>1571</v>
      </c>
      <c r="D188" s="226" t="str">
        <f t="shared" si="2"/>
        <v>14010173002</v>
      </c>
      <c r="E188" s="39" t="s">
        <v>483</v>
      </c>
      <c r="F188" s="47">
        <v>0</v>
      </c>
      <c r="G188" s="47">
        <v>5117179.2699999996</v>
      </c>
      <c r="H188" s="47">
        <v>37590440715</v>
      </c>
      <c r="I188" s="47">
        <v>37590440715</v>
      </c>
    </row>
    <row r="189" spans="1:9" x14ac:dyDescent="0.2">
      <c r="A189" s="39" t="s">
        <v>1150</v>
      </c>
      <c r="B189" s="39" t="s">
        <v>1616</v>
      </c>
      <c r="C189" s="39" t="s">
        <v>1617</v>
      </c>
      <c r="D189" s="226" t="str">
        <f t="shared" si="2"/>
        <v>14010173002</v>
      </c>
      <c r="E189" s="39" t="s">
        <v>490</v>
      </c>
      <c r="F189" s="47">
        <v>0</v>
      </c>
      <c r="G189" s="47">
        <v>7436780.3499999996</v>
      </c>
      <c r="H189" s="47">
        <v>54630067876</v>
      </c>
      <c r="I189" s="47">
        <v>54630067876</v>
      </c>
    </row>
    <row r="190" spans="1:9" x14ac:dyDescent="0.2">
      <c r="A190" s="39" t="s">
        <v>1150</v>
      </c>
      <c r="B190" s="39" t="s">
        <v>1670</v>
      </c>
      <c r="C190" s="39" t="s">
        <v>1671</v>
      </c>
      <c r="D190" s="226" t="str">
        <f t="shared" si="2"/>
        <v>14010173002</v>
      </c>
      <c r="E190" s="39" t="s">
        <v>497</v>
      </c>
      <c r="F190" s="47">
        <v>0</v>
      </c>
      <c r="G190" s="47">
        <v>31379311.52</v>
      </c>
      <c r="H190" s="47">
        <v>230510225874</v>
      </c>
      <c r="I190" s="47">
        <v>230510225874</v>
      </c>
    </row>
    <row r="191" spans="1:9" x14ac:dyDescent="0.2">
      <c r="A191" s="39" t="s">
        <v>1103</v>
      </c>
      <c r="B191" s="39" t="s">
        <v>1324</v>
      </c>
      <c r="C191" s="39" t="s">
        <v>1325</v>
      </c>
      <c r="D191" s="226" t="str">
        <f t="shared" si="2"/>
        <v>14010173002</v>
      </c>
      <c r="E191" s="39" t="s">
        <v>225</v>
      </c>
      <c r="F191" s="47">
        <v>505776922888</v>
      </c>
      <c r="G191" s="47">
        <v>0</v>
      </c>
      <c r="H191" s="47">
        <v>0</v>
      </c>
      <c r="I191" s="47">
        <v>505776922888</v>
      </c>
    </row>
    <row r="192" spans="1:9" x14ac:dyDescent="0.2">
      <c r="A192" s="39" t="s">
        <v>1103</v>
      </c>
      <c r="B192" s="39" t="s">
        <v>4212</v>
      </c>
      <c r="C192" s="39" t="s">
        <v>4213</v>
      </c>
      <c r="D192" s="226" t="str">
        <f t="shared" si="2"/>
        <v>14010173002</v>
      </c>
      <c r="E192" s="39" t="s">
        <v>470</v>
      </c>
      <c r="F192" s="47">
        <v>118637193</v>
      </c>
      <c r="G192" s="47">
        <v>0</v>
      </c>
      <c r="H192" s="47">
        <v>0</v>
      </c>
      <c r="I192" s="47">
        <v>118637193</v>
      </c>
    </row>
    <row r="193" spans="1:9" x14ac:dyDescent="0.2">
      <c r="A193" s="39" t="s">
        <v>1103</v>
      </c>
      <c r="B193" s="39" t="s">
        <v>1534</v>
      </c>
      <c r="C193" s="39" t="s">
        <v>1535</v>
      </c>
      <c r="D193" s="226" t="str">
        <f t="shared" si="2"/>
        <v>14010173002</v>
      </c>
      <c r="E193" s="39" t="s">
        <v>477</v>
      </c>
      <c r="F193" s="47">
        <v>1271878858</v>
      </c>
      <c r="G193" s="47">
        <v>0</v>
      </c>
      <c r="H193" s="47">
        <v>0</v>
      </c>
      <c r="I193" s="47">
        <v>1271878858</v>
      </c>
    </row>
    <row r="194" spans="1:9" x14ac:dyDescent="0.2">
      <c r="A194" s="39" t="s">
        <v>1103</v>
      </c>
      <c r="B194" s="39" t="s">
        <v>1572</v>
      </c>
      <c r="C194" s="39" t="s">
        <v>1573</v>
      </c>
      <c r="D194" s="226" t="str">
        <f t="shared" si="2"/>
        <v>14010173002</v>
      </c>
      <c r="E194" s="39" t="s">
        <v>483</v>
      </c>
      <c r="F194" s="47">
        <v>44829561026</v>
      </c>
      <c r="G194" s="47">
        <v>0</v>
      </c>
      <c r="H194" s="47">
        <v>0</v>
      </c>
      <c r="I194" s="47">
        <v>44829561026</v>
      </c>
    </row>
    <row r="195" spans="1:9" x14ac:dyDescent="0.2">
      <c r="A195" s="39" t="s">
        <v>1103</v>
      </c>
      <c r="B195" s="39" t="s">
        <v>1618</v>
      </c>
      <c r="C195" s="39" t="s">
        <v>1619</v>
      </c>
      <c r="D195" s="226" t="str">
        <f t="shared" ref="D195:D258" si="3">CONCATENATE(MID(C195,1,2),"0",MID(C195,4,5),"0",MID(C195,9,2))</f>
        <v>14010173002</v>
      </c>
      <c r="E195" s="39" t="s">
        <v>490</v>
      </c>
      <c r="F195" s="47">
        <v>222314276476</v>
      </c>
      <c r="G195" s="47">
        <v>0</v>
      </c>
      <c r="H195" s="47">
        <v>0</v>
      </c>
      <c r="I195" s="47">
        <v>222314276476</v>
      </c>
    </row>
    <row r="196" spans="1:9" x14ac:dyDescent="0.2">
      <c r="A196" s="39" t="s">
        <v>1103</v>
      </c>
      <c r="B196" s="39" t="s">
        <v>1672</v>
      </c>
      <c r="C196" s="39" t="s">
        <v>1673</v>
      </c>
      <c r="D196" s="226" t="str">
        <f t="shared" si="3"/>
        <v>14010173002</v>
      </c>
      <c r="E196" s="39" t="s">
        <v>497</v>
      </c>
      <c r="F196" s="47">
        <v>237242569335</v>
      </c>
      <c r="G196" s="47">
        <v>0</v>
      </c>
      <c r="H196" s="47">
        <v>0</v>
      </c>
      <c r="I196" s="47">
        <v>237242569335</v>
      </c>
    </row>
    <row r="197" spans="1:9" x14ac:dyDescent="0.2">
      <c r="A197" s="39" t="s">
        <v>1103</v>
      </c>
      <c r="B197" s="39" t="s">
        <v>1326</v>
      </c>
      <c r="C197" s="39" t="s">
        <v>1327</v>
      </c>
      <c r="D197" s="226" t="str">
        <f t="shared" si="3"/>
        <v>14010173004</v>
      </c>
      <c r="E197" s="39" t="s">
        <v>421</v>
      </c>
      <c r="F197" s="47">
        <v>1485175899</v>
      </c>
      <c r="G197" s="47">
        <v>0</v>
      </c>
      <c r="H197" s="47">
        <v>0</v>
      </c>
      <c r="I197" s="47">
        <v>1485175899</v>
      </c>
    </row>
    <row r="198" spans="1:9" x14ac:dyDescent="0.2">
      <c r="A198" s="39" t="s">
        <v>1103</v>
      </c>
      <c r="B198" s="39" t="s">
        <v>1328</v>
      </c>
      <c r="C198" s="39" t="s">
        <v>1329</v>
      </c>
      <c r="D198" s="226" t="str">
        <f t="shared" si="3"/>
        <v>14010173004</v>
      </c>
      <c r="E198" s="39" t="s">
        <v>421</v>
      </c>
      <c r="F198" s="47">
        <v>1485175899</v>
      </c>
      <c r="G198" s="47">
        <v>0</v>
      </c>
      <c r="H198" s="47">
        <v>0</v>
      </c>
      <c r="I198" s="47">
        <v>1485175899</v>
      </c>
    </row>
    <row r="199" spans="1:9" x14ac:dyDescent="0.2">
      <c r="A199" s="39" t="s">
        <v>1103</v>
      </c>
      <c r="B199" s="39" t="s">
        <v>3915</v>
      </c>
      <c r="C199" s="39" t="s">
        <v>3916</v>
      </c>
      <c r="D199" s="226" t="str">
        <f t="shared" si="3"/>
        <v>14010173004</v>
      </c>
      <c r="E199" s="39" t="s">
        <v>421</v>
      </c>
      <c r="F199" s="47">
        <v>147049633</v>
      </c>
      <c r="G199" s="47">
        <v>0</v>
      </c>
      <c r="H199" s="47">
        <v>0</v>
      </c>
      <c r="I199" s="47">
        <v>147049633</v>
      </c>
    </row>
    <row r="200" spans="1:9" x14ac:dyDescent="0.2">
      <c r="A200" s="39" t="s">
        <v>1103</v>
      </c>
      <c r="B200" s="39" t="s">
        <v>1620</v>
      </c>
      <c r="C200" s="39" t="s">
        <v>1621</v>
      </c>
      <c r="D200" s="226" t="str">
        <f t="shared" si="3"/>
        <v>14010173004</v>
      </c>
      <c r="E200" s="39" t="s">
        <v>421</v>
      </c>
      <c r="F200" s="47">
        <v>97188126</v>
      </c>
      <c r="G200" s="47">
        <v>0</v>
      </c>
      <c r="H200" s="47">
        <v>0</v>
      </c>
      <c r="I200" s="47">
        <v>97188126</v>
      </c>
    </row>
    <row r="201" spans="1:9" x14ac:dyDescent="0.2">
      <c r="A201" s="39" t="s">
        <v>1103</v>
      </c>
      <c r="B201" s="39" t="s">
        <v>1674</v>
      </c>
      <c r="C201" s="39" t="s">
        <v>1675</v>
      </c>
      <c r="D201" s="226" t="str">
        <f t="shared" si="3"/>
        <v>14010173004</v>
      </c>
      <c r="E201" s="39" t="s">
        <v>421</v>
      </c>
      <c r="F201" s="47">
        <v>1240938140</v>
      </c>
      <c r="G201" s="47">
        <v>0</v>
      </c>
      <c r="H201" s="47">
        <v>0</v>
      </c>
      <c r="I201" s="47">
        <v>1240938140</v>
      </c>
    </row>
    <row r="202" spans="1:9" x14ac:dyDescent="0.2">
      <c r="A202" s="39" t="s">
        <v>1103</v>
      </c>
      <c r="B202" s="39" t="s">
        <v>1330</v>
      </c>
      <c r="C202" s="39" t="s">
        <v>1331</v>
      </c>
      <c r="D202" s="226" t="str">
        <f t="shared" si="3"/>
        <v>14010173006</v>
      </c>
      <c r="E202" s="39" t="s">
        <v>422</v>
      </c>
      <c r="F202" s="47">
        <v>33871386542</v>
      </c>
      <c r="G202" s="47">
        <v>6909665.3700000001</v>
      </c>
      <c r="H202" s="47">
        <v>50757918131</v>
      </c>
      <c r="I202" s="47">
        <v>84629304673</v>
      </c>
    </row>
    <row r="203" spans="1:9" x14ac:dyDescent="0.2">
      <c r="A203" s="39" t="s">
        <v>1150</v>
      </c>
      <c r="B203" s="39" t="s">
        <v>1574</v>
      </c>
      <c r="C203" s="39" t="s">
        <v>1575</v>
      </c>
      <c r="D203" s="226" t="str">
        <f t="shared" si="3"/>
        <v>14010173006</v>
      </c>
      <c r="E203" s="39" t="s">
        <v>484</v>
      </c>
      <c r="F203" s="47">
        <v>0</v>
      </c>
      <c r="G203" s="47">
        <v>564627.19999999995</v>
      </c>
      <c r="H203" s="47">
        <v>4147711888</v>
      </c>
      <c r="I203" s="47">
        <v>4147711888</v>
      </c>
    </row>
    <row r="204" spans="1:9" x14ac:dyDescent="0.2">
      <c r="A204" s="39" t="s">
        <v>1150</v>
      </c>
      <c r="B204" s="39" t="s">
        <v>1622</v>
      </c>
      <c r="C204" s="39" t="s">
        <v>1623</v>
      </c>
      <c r="D204" s="226" t="str">
        <f t="shared" si="3"/>
        <v>14010173006</v>
      </c>
      <c r="E204" s="39" t="s">
        <v>491</v>
      </c>
      <c r="F204" s="47">
        <v>0</v>
      </c>
      <c r="G204" s="47">
        <v>5833673.7800000003</v>
      </c>
      <c r="H204" s="47">
        <v>42853759229</v>
      </c>
      <c r="I204" s="47">
        <v>42853759229</v>
      </c>
    </row>
    <row r="205" spans="1:9" x14ac:dyDescent="0.2">
      <c r="A205" s="39" t="s">
        <v>1150</v>
      </c>
      <c r="B205" s="39" t="s">
        <v>1676</v>
      </c>
      <c r="C205" s="39" t="s">
        <v>1677</v>
      </c>
      <c r="D205" s="226" t="str">
        <f t="shared" si="3"/>
        <v>14010173006</v>
      </c>
      <c r="E205" s="39" t="s">
        <v>498</v>
      </c>
      <c r="F205" s="47">
        <v>0</v>
      </c>
      <c r="G205" s="47">
        <v>511364.39</v>
      </c>
      <c r="H205" s="47">
        <v>3756447014</v>
      </c>
      <c r="I205" s="47">
        <v>3756447014</v>
      </c>
    </row>
    <row r="206" spans="1:9" x14ac:dyDescent="0.2">
      <c r="A206" s="39" t="s">
        <v>1103</v>
      </c>
      <c r="B206" s="39" t="s">
        <v>1332</v>
      </c>
      <c r="C206" s="39" t="s">
        <v>1333</v>
      </c>
      <c r="D206" s="226" t="str">
        <f t="shared" si="3"/>
        <v>14010173006</v>
      </c>
      <c r="E206" s="39" t="s">
        <v>422</v>
      </c>
      <c r="F206" s="47">
        <v>33871386542</v>
      </c>
      <c r="G206" s="47">
        <v>0</v>
      </c>
      <c r="H206" s="47">
        <v>0</v>
      </c>
      <c r="I206" s="47">
        <v>33871386542</v>
      </c>
    </row>
    <row r="207" spans="1:9" x14ac:dyDescent="0.2">
      <c r="A207" s="39" t="s">
        <v>1103</v>
      </c>
      <c r="B207" s="39" t="s">
        <v>1576</v>
      </c>
      <c r="C207" s="39" t="s">
        <v>1577</v>
      </c>
      <c r="D207" s="226" t="str">
        <f t="shared" si="3"/>
        <v>14010173006</v>
      </c>
      <c r="E207" s="39" t="s">
        <v>484</v>
      </c>
      <c r="F207" s="47">
        <v>8917270254</v>
      </c>
      <c r="G207" s="47">
        <v>0</v>
      </c>
      <c r="H207" s="47">
        <v>0</v>
      </c>
      <c r="I207" s="47">
        <v>8917270254</v>
      </c>
    </row>
    <row r="208" spans="1:9" x14ac:dyDescent="0.2">
      <c r="A208" s="39" t="s">
        <v>1103</v>
      </c>
      <c r="B208" s="39" t="s">
        <v>1624</v>
      </c>
      <c r="C208" s="39" t="s">
        <v>1625</v>
      </c>
      <c r="D208" s="226" t="str">
        <f t="shared" si="3"/>
        <v>14010173006</v>
      </c>
      <c r="E208" s="39" t="s">
        <v>491</v>
      </c>
      <c r="F208" s="47">
        <v>21139881946</v>
      </c>
      <c r="G208" s="47">
        <v>0</v>
      </c>
      <c r="H208" s="47">
        <v>0</v>
      </c>
      <c r="I208" s="47">
        <v>21139881946</v>
      </c>
    </row>
    <row r="209" spans="1:9" x14ac:dyDescent="0.2">
      <c r="A209" s="39" t="s">
        <v>1103</v>
      </c>
      <c r="B209" s="39" t="s">
        <v>1678</v>
      </c>
      <c r="C209" s="39" t="s">
        <v>1679</v>
      </c>
      <c r="D209" s="226" t="str">
        <f t="shared" si="3"/>
        <v>14010173006</v>
      </c>
      <c r="E209" s="39" t="s">
        <v>498</v>
      </c>
      <c r="F209" s="47">
        <v>3814234342</v>
      </c>
      <c r="G209" s="47">
        <v>0</v>
      </c>
      <c r="H209" s="47">
        <v>0</v>
      </c>
      <c r="I209" s="47">
        <v>3814234342</v>
      </c>
    </row>
    <row r="210" spans="1:9" x14ac:dyDescent="0.2">
      <c r="A210" s="39" t="s">
        <v>1103</v>
      </c>
      <c r="B210" s="39" t="s">
        <v>1334</v>
      </c>
      <c r="C210" s="39" t="s">
        <v>1335</v>
      </c>
      <c r="D210" s="226" t="str">
        <f t="shared" si="3"/>
        <v>14010173008</v>
      </c>
      <c r="E210" s="39" t="s">
        <v>419</v>
      </c>
      <c r="F210" s="47">
        <v>1537013097</v>
      </c>
      <c r="G210" s="47">
        <v>47561.93</v>
      </c>
      <c r="H210" s="47">
        <v>349386609</v>
      </c>
      <c r="I210" s="47">
        <v>1886399706</v>
      </c>
    </row>
    <row r="211" spans="1:9" x14ac:dyDescent="0.2">
      <c r="A211" s="39" t="s">
        <v>1150</v>
      </c>
      <c r="B211" s="39" t="s">
        <v>1578</v>
      </c>
      <c r="C211" s="39" t="s">
        <v>1579</v>
      </c>
      <c r="D211" s="226" t="str">
        <f t="shared" si="3"/>
        <v>14010173008</v>
      </c>
      <c r="E211" s="39" t="s">
        <v>485</v>
      </c>
      <c r="F211" s="47">
        <v>0</v>
      </c>
      <c r="G211" s="47">
        <v>41920.089999999997</v>
      </c>
      <c r="H211" s="47">
        <v>307942047</v>
      </c>
      <c r="I211" s="47">
        <v>307942047</v>
      </c>
    </row>
    <row r="212" spans="1:9" x14ac:dyDescent="0.2">
      <c r="A212" s="39" t="s">
        <v>1150</v>
      </c>
      <c r="B212" s="39" t="s">
        <v>4214</v>
      </c>
      <c r="C212" s="39" t="s">
        <v>4215</v>
      </c>
      <c r="D212" s="226" t="str">
        <f t="shared" si="3"/>
        <v>14010173008</v>
      </c>
      <c r="E212" s="39" t="s">
        <v>492</v>
      </c>
      <c r="F212" s="47">
        <v>0</v>
      </c>
      <c r="G212" s="47">
        <v>5641.84</v>
      </c>
      <c r="H212" s="47">
        <v>41444562</v>
      </c>
      <c r="I212" s="47">
        <v>41444562</v>
      </c>
    </row>
    <row r="213" spans="1:9" x14ac:dyDescent="0.2">
      <c r="A213" s="39" t="s">
        <v>1103</v>
      </c>
      <c r="B213" s="39" t="s">
        <v>1336</v>
      </c>
      <c r="C213" s="39" t="s">
        <v>1337</v>
      </c>
      <c r="D213" s="226" t="str">
        <f t="shared" si="3"/>
        <v>14010173008</v>
      </c>
      <c r="E213" s="39" t="s">
        <v>419</v>
      </c>
      <c r="F213" s="47">
        <v>1537013097</v>
      </c>
      <c r="G213" s="47">
        <v>0</v>
      </c>
      <c r="H213" s="47">
        <v>0</v>
      </c>
      <c r="I213" s="47">
        <v>1537013097</v>
      </c>
    </row>
    <row r="214" spans="1:9" x14ac:dyDescent="0.2">
      <c r="A214" s="39" t="s">
        <v>1103</v>
      </c>
      <c r="B214" s="39" t="s">
        <v>1580</v>
      </c>
      <c r="C214" s="39" t="s">
        <v>1581</v>
      </c>
      <c r="D214" s="226" t="str">
        <f t="shared" si="3"/>
        <v>14010173008</v>
      </c>
      <c r="E214" s="39" t="s">
        <v>485</v>
      </c>
      <c r="F214" s="47">
        <v>359922388</v>
      </c>
      <c r="G214" s="47">
        <v>0</v>
      </c>
      <c r="H214" s="47">
        <v>0</v>
      </c>
      <c r="I214" s="47">
        <v>359922388</v>
      </c>
    </row>
    <row r="215" spans="1:9" x14ac:dyDescent="0.2">
      <c r="A215" s="39" t="s">
        <v>1103</v>
      </c>
      <c r="B215" s="39" t="s">
        <v>1626</v>
      </c>
      <c r="C215" s="39" t="s">
        <v>1627</v>
      </c>
      <c r="D215" s="226" t="str">
        <f t="shared" si="3"/>
        <v>14010173008</v>
      </c>
      <c r="E215" s="39" t="s">
        <v>492</v>
      </c>
      <c r="F215" s="47">
        <v>664759643</v>
      </c>
      <c r="G215" s="47">
        <v>0</v>
      </c>
      <c r="H215" s="47">
        <v>0</v>
      </c>
      <c r="I215" s="47">
        <v>664759643</v>
      </c>
    </row>
    <row r="216" spans="1:9" x14ac:dyDescent="0.2">
      <c r="A216" s="39" t="s">
        <v>1103</v>
      </c>
      <c r="B216" s="39" t="s">
        <v>1680</v>
      </c>
      <c r="C216" s="39" t="s">
        <v>1681</v>
      </c>
      <c r="D216" s="226" t="str">
        <f t="shared" si="3"/>
        <v>14010173008</v>
      </c>
      <c r="E216" s="39" t="s">
        <v>499</v>
      </c>
      <c r="F216" s="47">
        <v>512331066</v>
      </c>
      <c r="G216" s="47">
        <v>0</v>
      </c>
      <c r="H216" s="47">
        <v>0</v>
      </c>
      <c r="I216" s="47">
        <v>512331066</v>
      </c>
    </row>
    <row r="217" spans="1:9" x14ac:dyDescent="0.2">
      <c r="A217" s="39" t="s">
        <v>1103</v>
      </c>
      <c r="B217" s="39" t="s">
        <v>1338</v>
      </c>
      <c r="C217" s="39" t="s">
        <v>1339</v>
      </c>
      <c r="D217" s="226" t="str">
        <f t="shared" si="3"/>
        <v>14010173010</v>
      </c>
      <c r="E217" s="39" t="s">
        <v>423</v>
      </c>
      <c r="F217" s="47">
        <v>23646221571</v>
      </c>
      <c r="G217" s="47">
        <v>7771815.8799999999</v>
      </c>
      <c r="H217" s="47">
        <v>57091215427</v>
      </c>
      <c r="I217" s="47">
        <v>80737436998</v>
      </c>
    </row>
    <row r="218" spans="1:9" x14ac:dyDescent="0.2">
      <c r="A218" s="39" t="s">
        <v>1150</v>
      </c>
      <c r="B218" s="39" t="s">
        <v>4216</v>
      </c>
      <c r="C218" s="39" t="s">
        <v>4217</v>
      </c>
      <c r="D218" s="226" t="str">
        <f t="shared" si="3"/>
        <v>14010173010</v>
      </c>
      <c r="E218" s="39" t="s">
        <v>4218</v>
      </c>
      <c r="F218" s="47">
        <v>0</v>
      </c>
      <c r="G218" s="47">
        <v>11191.26</v>
      </c>
      <c r="H218" s="47">
        <v>82210213</v>
      </c>
      <c r="I218" s="47">
        <v>82210213</v>
      </c>
    </row>
    <row r="219" spans="1:9" x14ac:dyDescent="0.2">
      <c r="A219" s="39" t="s">
        <v>1150</v>
      </c>
      <c r="B219" s="39" t="s">
        <v>4219</v>
      </c>
      <c r="C219" s="39" t="s">
        <v>4220</v>
      </c>
      <c r="D219" s="226" t="str">
        <f t="shared" si="3"/>
        <v>14010173010</v>
      </c>
      <c r="E219" s="39" t="s">
        <v>493</v>
      </c>
      <c r="F219" s="47">
        <v>0</v>
      </c>
      <c r="G219" s="47">
        <v>280401.13</v>
      </c>
      <c r="H219" s="47">
        <v>2059807072</v>
      </c>
      <c r="I219" s="47">
        <v>2059807072</v>
      </c>
    </row>
    <row r="220" spans="1:9" x14ac:dyDescent="0.2">
      <c r="A220" s="39" t="s">
        <v>1150</v>
      </c>
      <c r="B220" s="39" t="s">
        <v>3917</v>
      </c>
      <c r="C220" s="39" t="s">
        <v>3918</v>
      </c>
      <c r="D220" s="226" t="str">
        <f t="shared" si="3"/>
        <v>14010173010</v>
      </c>
      <c r="E220" s="39" t="s">
        <v>500</v>
      </c>
      <c r="F220" s="47">
        <v>0</v>
      </c>
      <c r="G220" s="47">
        <v>7480223.4900000002</v>
      </c>
      <c r="H220" s="47">
        <v>54949198142</v>
      </c>
      <c r="I220" s="47">
        <v>54949198142</v>
      </c>
    </row>
    <row r="221" spans="1:9" x14ac:dyDescent="0.2">
      <c r="A221" s="39" t="s">
        <v>1103</v>
      </c>
      <c r="B221" s="39" t="s">
        <v>1340</v>
      </c>
      <c r="C221" s="39" t="s">
        <v>1341</v>
      </c>
      <c r="D221" s="226" t="str">
        <f t="shared" si="3"/>
        <v>14010173010</v>
      </c>
      <c r="E221" s="39" t="s">
        <v>423</v>
      </c>
      <c r="F221" s="47">
        <v>23646221571</v>
      </c>
      <c r="G221" s="47">
        <v>0</v>
      </c>
      <c r="H221" s="47">
        <v>0</v>
      </c>
      <c r="I221" s="47">
        <v>23646221571</v>
      </c>
    </row>
    <row r="222" spans="1:9" x14ac:dyDescent="0.2">
      <c r="A222" s="39" t="s">
        <v>1103</v>
      </c>
      <c r="B222" s="39" t="s">
        <v>4221</v>
      </c>
      <c r="C222" s="39" t="s">
        <v>4222</v>
      </c>
      <c r="D222" s="226" t="str">
        <f t="shared" si="3"/>
        <v>14010173010</v>
      </c>
      <c r="E222" s="39" t="s">
        <v>4223</v>
      </c>
      <c r="F222" s="47">
        <v>15335741</v>
      </c>
      <c r="G222" s="47">
        <v>0</v>
      </c>
      <c r="H222" s="47">
        <v>0</v>
      </c>
      <c r="I222" s="47">
        <v>15335741</v>
      </c>
    </row>
    <row r="223" spans="1:9" x14ac:dyDescent="0.2">
      <c r="A223" s="39" t="s">
        <v>1103</v>
      </c>
      <c r="B223" s="39" t="s">
        <v>4224</v>
      </c>
      <c r="C223" s="39" t="s">
        <v>4225</v>
      </c>
      <c r="D223" s="226" t="str">
        <f t="shared" si="3"/>
        <v>14010173010</v>
      </c>
      <c r="E223" s="39" t="s">
        <v>4218</v>
      </c>
      <c r="F223" s="47">
        <v>2399079539</v>
      </c>
      <c r="G223" s="47">
        <v>0</v>
      </c>
      <c r="H223" s="47">
        <v>0</v>
      </c>
      <c r="I223" s="47">
        <v>2399079539</v>
      </c>
    </row>
    <row r="224" spans="1:9" x14ac:dyDescent="0.2">
      <c r="A224" s="39" t="s">
        <v>1103</v>
      </c>
      <c r="B224" s="39" t="s">
        <v>1628</v>
      </c>
      <c r="C224" s="39" t="s">
        <v>1629</v>
      </c>
      <c r="D224" s="226" t="str">
        <f t="shared" si="3"/>
        <v>14010173010</v>
      </c>
      <c r="E224" s="39" t="s">
        <v>493</v>
      </c>
      <c r="F224" s="47">
        <v>9487905587</v>
      </c>
      <c r="G224" s="47">
        <v>0</v>
      </c>
      <c r="H224" s="47">
        <v>0</v>
      </c>
      <c r="I224" s="47">
        <v>9487905587</v>
      </c>
    </row>
    <row r="225" spans="1:9" x14ac:dyDescent="0.2">
      <c r="A225" s="39" t="s">
        <v>1103</v>
      </c>
      <c r="B225" s="39" t="s">
        <v>1682</v>
      </c>
      <c r="C225" s="39" t="s">
        <v>1683</v>
      </c>
      <c r="D225" s="226" t="str">
        <f t="shared" si="3"/>
        <v>14010173010</v>
      </c>
      <c r="E225" s="39" t="s">
        <v>500</v>
      </c>
      <c r="F225" s="47">
        <v>11743900704</v>
      </c>
      <c r="G225" s="47">
        <v>0</v>
      </c>
      <c r="H225" s="47">
        <v>0</v>
      </c>
      <c r="I225" s="47">
        <v>11743900704</v>
      </c>
    </row>
    <row r="226" spans="1:9" x14ac:dyDescent="0.2">
      <c r="A226" s="39" t="s">
        <v>1103</v>
      </c>
      <c r="B226" s="39" t="s">
        <v>1342</v>
      </c>
      <c r="C226" s="39" t="s">
        <v>1343</v>
      </c>
      <c r="D226" s="226" t="str">
        <f t="shared" si="3"/>
        <v>14010173012</v>
      </c>
      <c r="E226" s="39" t="s">
        <v>424</v>
      </c>
      <c r="F226" s="47">
        <v>959020766</v>
      </c>
      <c r="G226" s="47">
        <v>0</v>
      </c>
      <c r="H226" s="47">
        <v>0</v>
      </c>
      <c r="I226" s="47">
        <v>959020766</v>
      </c>
    </row>
    <row r="227" spans="1:9" x14ac:dyDescent="0.2">
      <c r="A227" s="39" t="s">
        <v>1103</v>
      </c>
      <c r="B227" s="39" t="s">
        <v>1344</v>
      </c>
      <c r="C227" s="39" t="s">
        <v>1345</v>
      </c>
      <c r="D227" s="226" t="str">
        <f t="shared" si="3"/>
        <v>14010173012</v>
      </c>
      <c r="E227" s="39" t="s">
        <v>424</v>
      </c>
      <c r="F227" s="47">
        <v>959020766</v>
      </c>
      <c r="G227" s="47">
        <v>0</v>
      </c>
      <c r="H227" s="47">
        <v>0</v>
      </c>
      <c r="I227" s="47">
        <v>959020766</v>
      </c>
    </row>
    <row r="228" spans="1:9" x14ac:dyDescent="0.2">
      <c r="A228" s="39" t="s">
        <v>1103</v>
      </c>
      <c r="B228" s="39" t="s">
        <v>1684</v>
      </c>
      <c r="C228" s="39" t="s">
        <v>1685</v>
      </c>
      <c r="D228" s="226" t="str">
        <f t="shared" si="3"/>
        <v>14010173012</v>
      </c>
      <c r="E228" s="39" t="s">
        <v>424</v>
      </c>
      <c r="F228" s="47">
        <v>959020766</v>
      </c>
      <c r="G228" s="47">
        <v>0</v>
      </c>
      <c r="H228" s="47">
        <v>0</v>
      </c>
      <c r="I228" s="47">
        <v>959020766</v>
      </c>
    </row>
    <row r="229" spans="1:9" x14ac:dyDescent="0.2">
      <c r="A229" s="39" t="s">
        <v>1103</v>
      </c>
      <c r="B229" s="39" t="s">
        <v>1346</v>
      </c>
      <c r="C229" s="39" t="s">
        <v>1347</v>
      </c>
      <c r="D229" s="226" t="str">
        <f t="shared" si="3"/>
        <v>14010187000</v>
      </c>
      <c r="E229" s="39" t="s">
        <v>425</v>
      </c>
      <c r="F229" s="47">
        <v>4553230331</v>
      </c>
      <c r="G229" s="47">
        <v>123132.58</v>
      </c>
      <c r="H229" s="47">
        <v>904523313</v>
      </c>
      <c r="I229" s="47">
        <v>5457753644</v>
      </c>
    </row>
    <row r="230" spans="1:9" x14ac:dyDescent="0.2">
      <c r="A230" s="39" t="s">
        <v>1103</v>
      </c>
      <c r="B230" s="39" t="s">
        <v>1348</v>
      </c>
      <c r="C230" s="39" t="s">
        <v>1349</v>
      </c>
      <c r="D230" s="226" t="str">
        <f t="shared" si="3"/>
        <v>14010187002</v>
      </c>
      <c r="E230" s="39" t="s">
        <v>225</v>
      </c>
      <c r="F230" s="47">
        <v>4553230331</v>
      </c>
      <c r="G230" s="47">
        <v>123132.58</v>
      </c>
      <c r="H230" s="47">
        <v>904523313</v>
      </c>
      <c r="I230" s="47">
        <v>5457753644</v>
      </c>
    </row>
    <row r="231" spans="1:9" x14ac:dyDescent="0.2">
      <c r="A231" s="39" t="s">
        <v>1150</v>
      </c>
      <c r="B231" s="39" t="s">
        <v>1460</v>
      </c>
      <c r="C231" s="39" t="s">
        <v>1461</v>
      </c>
      <c r="D231" s="226" t="str">
        <f t="shared" si="3"/>
        <v>14010187002</v>
      </c>
      <c r="E231" s="39" t="s">
        <v>453</v>
      </c>
      <c r="F231" s="47">
        <v>0</v>
      </c>
      <c r="G231" s="47">
        <v>123132.58</v>
      </c>
      <c r="H231" s="47">
        <v>904523313</v>
      </c>
      <c r="I231" s="47">
        <v>904523313</v>
      </c>
    </row>
    <row r="232" spans="1:9" x14ac:dyDescent="0.2">
      <c r="A232" s="39" t="s">
        <v>1103</v>
      </c>
      <c r="B232" s="39" t="s">
        <v>1350</v>
      </c>
      <c r="C232" s="39" t="s">
        <v>1351</v>
      </c>
      <c r="D232" s="226" t="str">
        <f t="shared" si="3"/>
        <v>14010187002</v>
      </c>
      <c r="E232" s="39" t="s">
        <v>225</v>
      </c>
      <c r="F232" s="47">
        <v>4553230331</v>
      </c>
      <c r="G232" s="47">
        <v>0</v>
      </c>
      <c r="H232" s="47">
        <v>0</v>
      </c>
      <c r="I232" s="47">
        <v>4553230331</v>
      </c>
    </row>
    <row r="233" spans="1:9" x14ac:dyDescent="0.2">
      <c r="A233" s="39" t="s">
        <v>1103</v>
      </c>
      <c r="B233" s="39" t="s">
        <v>1462</v>
      </c>
      <c r="C233" s="39" t="s">
        <v>1463</v>
      </c>
      <c r="D233" s="226" t="str">
        <f t="shared" si="3"/>
        <v>14010187002</v>
      </c>
      <c r="E233" s="39" t="s">
        <v>453</v>
      </c>
      <c r="F233" s="47">
        <v>4553230331</v>
      </c>
      <c r="G233" s="47">
        <v>0</v>
      </c>
      <c r="H233" s="47">
        <v>0</v>
      </c>
      <c r="I233" s="47">
        <v>4553230331</v>
      </c>
    </row>
    <row r="234" spans="1:9" x14ac:dyDescent="0.2">
      <c r="A234" s="39" t="s">
        <v>1103</v>
      </c>
      <c r="B234" s="39" t="s">
        <v>1352</v>
      </c>
      <c r="C234" s="39" t="s">
        <v>1353</v>
      </c>
      <c r="D234" s="226" t="str">
        <f t="shared" si="3"/>
        <v>14010189000</v>
      </c>
      <c r="E234" s="39" t="s">
        <v>426</v>
      </c>
      <c r="F234" s="47">
        <v>66934623</v>
      </c>
      <c r="G234" s="47">
        <v>64615.39</v>
      </c>
      <c r="H234" s="47">
        <v>474660131</v>
      </c>
      <c r="I234" s="47">
        <v>541594754</v>
      </c>
    </row>
    <row r="235" spans="1:9" x14ac:dyDescent="0.2">
      <c r="A235" s="39" t="s">
        <v>1103</v>
      </c>
      <c r="B235" s="39" t="s">
        <v>1354</v>
      </c>
      <c r="C235" s="39" t="s">
        <v>1355</v>
      </c>
      <c r="D235" s="226" t="str">
        <f t="shared" si="3"/>
        <v>14010189002</v>
      </c>
      <c r="E235" s="39" t="s">
        <v>225</v>
      </c>
      <c r="F235" s="47">
        <v>66934623</v>
      </c>
      <c r="G235" s="47">
        <v>64615.39</v>
      </c>
      <c r="H235" s="47">
        <v>474660131</v>
      </c>
      <c r="I235" s="47">
        <v>541594754</v>
      </c>
    </row>
    <row r="236" spans="1:9" x14ac:dyDescent="0.2">
      <c r="A236" s="39" t="s">
        <v>1150</v>
      </c>
      <c r="B236" s="39" t="s">
        <v>1464</v>
      </c>
      <c r="C236" s="39" t="s">
        <v>1465</v>
      </c>
      <c r="D236" s="226" t="str">
        <f t="shared" si="3"/>
        <v>14010189002</v>
      </c>
      <c r="E236" s="39" t="s">
        <v>225</v>
      </c>
      <c r="F236" s="47">
        <v>0</v>
      </c>
      <c r="G236" s="47">
        <v>64615.39</v>
      </c>
      <c r="H236" s="47">
        <v>474660131</v>
      </c>
      <c r="I236" s="47">
        <v>474660131</v>
      </c>
    </row>
    <row r="237" spans="1:9" x14ac:dyDescent="0.2">
      <c r="A237" s="39" t="s">
        <v>1103</v>
      </c>
      <c r="B237" s="39" t="s">
        <v>1356</v>
      </c>
      <c r="C237" s="39" t="s">
        <v>1357</v>
      </c>
      <c r="D237" s="226" t="str">
        <f t="shared" si="3"/>
        <v>14010189002</v>
      </c>
      <c r="E237" s="39" t="s">
        <v>225</v>
      </c>
      <c r="F237" s="47">
        <v>66934623</v>
      </c>
      <c r="G237" s="47">
        <v>0</v>
      </c>
      <c r="H237" s="47">
        <v>0</v>
      </c>
      <c r="I237" s="47">
        <v>66934623</v>
      </c>
    </row>
    <row r="238" spans="1:9" x14ac:dyDescent="0.2">
      <c r="A238" s="39" t="s">
        <v>1103</v>
      </c>
      <c r="B238" s="39" t="s">
        <v>1466</v>
      </c>
      <c r="C238" s="39" t="s">
        <v>1467</v>
      </c>
      <c r="D238" s="226" t="str">
        <f t="shared" si="3"/>
        <v>14010189002</v>
      </c>
      <c r="E238" s="39" t="s">
        <v>225</v>
      </c>
      <c r="F238" s="47">
        <v>66934623</v>
      </c>
      <c r="G238" s="47">
        <v>0</v>
      </c>
      <c r="H238" s="47">
        <v>0</v>
      </c>
      <c r="I238" s="47">
        <v>66934623</v>
      </c>
    </row>
    <row r="239" spans="1:9" x14ac:dyDescent="0.2">
      <c r="A239" s="39" t="s">
        <v>1103</v>
      </c>
      <c r="B239" s="39" t="s">
        <v>1358</v>
      </c>
      <c r="C239" s="39" t="s">
        <v>1359</v>
      </c>
      <c r="D239" s="226" t="str">
        <f t="shared" si="3"/>
        <v>14010205000</v>
      </c>
      <c r="E239" s="39" t="s">
        <v>427</v>
      </c>
      <c r="F239" s="47">
        <v>71391044987</v>
      </c>
      <c r="G239" s="47">
        <v>0</v>
      </c>
      <c r="H239" s="47">
        <v>0</v>
      </c>
      <c r="I239" s="47">
        <v>71391044987</v>
      </c>
    </row>
    <row r="240" spans="1:9" x14ac:dyDescent="0.2">
      <c r="A240" s="39" t="s">
        <v>1103</v>
      </c>
      <c r="B240" s="39" t="s">
        <v>1360</v>
      </c>
      <c r="C240" s="39" t="s">
        <v>1361</v>
      </c>
      <c r="D240" s="226" t="str">
        <f t="shared" si="3"/>
        <v>14010205002</v>
      </c>
      <c r="E240" s="39" t="s">
        <v>427</v>
      </c>
      <c r="F240" s="47">
        <v>71391044987</v>
      </c>
      <c r="G240" s="47">
        <v>0</v>
      </c>
      <c r="H240" s="47">
        <v>0</v>
      </c>
      <c r="I240" s="47">
        <v>71391044987</v>
      </c>
    </row>
    <row r="241" spans="1:9" x14ac:dyDescent="0.2">
      <c r="A241" s="39" t="s">
        <v>1103</v>
      </c>
      <c r="B241" s="39" t="s">
        <v>1468</v>
      </c>
      <c r="C241" s="39" t="s">
        <v>1469</v>
      </c>
      <c r="D241" s="226" t="str">
        <f t="shared" si="3"/>
        <v>14010205002</v>
      </c>
      <c r="E241" s="39" t="s">
        <v>454</v>
      </c>
      <c r="F241" s="47">
        <v>4755339079</v>
      </c>
      <c r="G241" s="47">
        <v>0</v>
      </c>
      <c r="H241" s="47">
        <v>0</v>
      </c>
      <c r="I241" s="47">
        <v>4755339079</v>
      </c>
    </row>
    <row r="242" spans="1:9" x14ac:dyDescent="0.2">
      <c r="A242" s="39" t="s">
        <v>1103</v>
      </c>
      <c r="B242" s="39" t="s">
        <v>1470</v>
      </c>
      <c r="C242" s="39" t="s">
        <v>1471</v>
      </c>
      <c r="D242" s="226" t="str">
        <f t="shared" si="3"/>
        <v>14010205002</v>
      </c>
      <c r="E242" s="39" t="s">
        <v>455</v>
      </c>
      <c r="F242" s="47">
        <v>29359236254</v>
      </c>
      <c r="G242" s="47">
        <v>0</v>
      </c>
      <c r="H242" s="47">
        <v>0</v>
      </c>
      <c r="I242" s="47">
        <v>29359236254</v>
      </c>
    </row>
    <row r="243" spans="1:9" x14ac:dyDescent="0.2">
      <c r="A243" s="39" t="s">
        <v>1103</v>
      </c>
      <c r="B243" s="39" t="s">
        <v>1472</v>
      </c>
      <c r="C243" s="39" t="s">
        <v>1473</v>
      </c>
      <c r="D243" s="226" t="str">
        <f t="shared" si="3"/>
        <v>14010205002</v>
      </c>
      <c r="E243" s="39" t="s">
        <v>456</v>
      </c>
      <c r="F243" s="47">
        <v>2676701428</v>
      </c>
      <c r="G243" s="47">
        <v>0</v>
      </c>
      <c r="H243" s="47">
        <v>0</v>
      </c>
      <c r="I243" s="47">
        <v>2676701428</v>
      </c>
    </row>
    <row r="244" spans="1:9" x14ac:dyDescent="0.2">
      <c r="A244" s="39" t="s">
        <v>1103</v>
      </c>
      <c r="B244" s="39" t="s">
        <v>1474</v>
      </c>
      <c r="C244" s="39" t="s">
        <v>1475</v>
      </c>
      <c r="D244" s="226" t="str">
        <f t="shared" si="3"/>
        <v>14010205002</v>
      </c>
      <c r="E244" s="39" t="s">
        <v>457</v>
      </c>
      <c r="F244" s="47">
        <v>7389226783</v>
      </c>
      <c r="G244" s="47">
        <v>0</v>
      </c>
      <c r="H244" s="47">
        <v>0</v>
      </c>
      <c r="I244" s="47">
        <v>7389226783</v>
      </c>
    </row>
    <row r="245" spans="1:9" x14ac:dyDescent="0.2">
      <c r="A245" s="39" t="s">
        <v>1103</v>
      </c>
      <c r="B245" s="39" t="s">
        <v>1476</v>
      </c>
      <c r="C245" s="39" t="s">
        <v>1477</v>
      </c>
      <c r="D245" s="226" t="str">
        <f t="shared" si="3"/>
        <v>14010205002</v>
      </c>
      <c r="E245" s="39" t="s">
        <v>458</v>
      </c>
      <c r="F245" s="47">
        <v>10865683828</v>
      </c>
      <c r="G245" s="47">
        <v>0</v>
      </c>
      <c r="H245" s="47">
        <v>0</v>
      </c>
      <c r="I245" s="47">
        <v>10865683828</v>
      </c>
    </row>
    <row r="246" spans="1:9" x14ac:dyDescent="0.2">
      <c r="A246" s="39" t="s">
        <v>1103</v>
      </c>
      <c r="B246" s="39" t="s">
        <v>1478</v>
      </c>
      <c r="C246" s="39" t="s">
        <v>1479</v>
      </c>
      <c r="D246" s="226" t="str">
        <f t="shared" si="3"/>
        <v>14010205002</v>
      </c>
      <c r="E246" s="39" t="s">
        <v>459</v>
      </c>
      <c r="F246" s="47">
        <v>8673321851</v>
      </c>
      <c r="G246" s="47">
        <v>0</v>
      </c>
      <c r="H246" s="47">
        <v>0</v>
      </c>
      <c r="I246" s="47">
        <v>8673321851</v>
      </c>
    </row>
    <row r="247" spans="1:9" x14ac:dyDescent="0.2">
      <c r="A247" s="39" t="s">
        <v>1103</v>
      </c>
      <c r="B247" s="39" t="s">
        <v>1480</v>
      </c>
      <c r="C247" s="39" t="s">
        <v>1481</v>
      </c>
      <c r="D247" s="226" t="str">
        <f t="shared" si="3"/>
        <v>14010205002</v>
      </c>
      <c r="E247" s="39" t="s">
        <v>460</v>
      </c>
      <c r="F247" s="47">
        <v>6573024276</v>
      </c>
      <c r="G247" s="47">
        <v>0</v>
      </c>
      <c r="H247" s="47">
        <v>0</v>
      </c>
      <c r="I247" s="47">
        <v>6573024276</v>
      </c>
    </row>
    <row r="248" spans="1:9" x14ac:dyDescent="0.2">
      <c r="A248" s="39" t="s">
        <v>1103</v>
      </c>
      <c r="B248" s="39" t="s">
        <v>1482</v>
      </c>
      <c r="C248" s="39" t="s">
        <v>1483</v>
      </c>
      <c r="D248" s="226" t="str">
        <f t="shared" si="3"/>
        <v>14010205002</v>
      </c>
      <c r="E248" s="39" t="s">
        <v>461</v>
      </c>
      <c r="F248" s="47">
        <v>1098511488</v>
      </c>
      <c r="G248" s="47">
        <v>0</v>
      </c>
      <c r="H248" s="47">
        <v>0</v>
      </c>
      <c r="I248" s="47">
        <v>1098511488</v>
      </c>
    </row>
    <row r="249" spans="1:9" x14ac:dyDescent="0.2">
      <c r="A249" s="39" t="s">
        <v>1103</v>
      </c>
      <c r="B249" s="39" t="s">
        <v>1362</v>
      </c>
      <c r="C249" s="39" t="s">
        <v>1363</v>
      </c>
      <c r="D249" s="226" t="str">
        <f t="shared" si="3"/>
        <v>14010209000</v>
      </c>
      <c r="E249" s="39" t="s">
        <v>428</v>
      </c>
      <c r="F249" s="47">
        <v>51979254668</v>
      </c>
      <c r="G249" s="47">
        <v>0</v>
      </c>
      <c r="H249" s="47">
        <v>0</v>
      </c>
      <c r="I249" s="47">
        <v>51979254668</v>
      </c>
    </row>
    <row r="250" spans="1:9" x14ac:dyDescent="0.2">
      <c r="A250" s="39" t="s">
        <v>1103</v>
      </c>
      <c r="B250" s="39" t="s">
        <v>1364</v>
      </c>
      <c r="C250" s="39" t="s">
        <v>1365</v>
      </c>
      <c r="D250" s="226" t="str">
        <f t="shared" si="3"/>
        <v>14010209004</v>
      </c>
      <c r="E250" s="39" t="s">
        <v>429</v>
      </c>
      <c r="F250" s="47">
        <v>32733926205</v>
      </c>
      <c r="G250" s="47">
        <v>0</v>
      </c>
      <c r="H250" s="47">
        <v>0</v>
      </c>
      <c r="I250" s="47">
        <v>32733926205</v>
      </c>
    </row>
    <row r="251" spans="1:9" x14ac:dyDescent="0.2">
      <c r="A251" s="39" t="s">
        <v>1103</v>
      </c>
      <c r="B251" s="39" t="s">
        <v>1366</v>
      </c>
      <c r="C251" s="39" t="s">
        <v>1367</v>
      </c>
      <c r="D251" s="226" t="str">
        <f t="shared" si="3"/>
        <v>14010209004</v>
      </c>
      <c r="E251" s="39" t="s">
        <v>429</v>
      </c>
      <c r="F251" s="47">
        <v>32733926205</v>
      </c>
      <c r="G251" s="47">
        <v>0</v>
      </c>
      <c r="H251" s="47">
        <v>0</v>
      </c>
      <c r="I251" s="47">
        <v>32733926205</v>
      </c>
    </row>
    <row r="252" spans="1:9" x14ac:dyDescent="0.2">
      <c r="A252" s="39" t="s">
        <v>1103</v>
      </c>
      <c r="B252" s="39" t="s">
        <v>1686</v>
      </c>
      <c r="C252" s="39" t="s">
        <v>1687</v>
      </c>
      <c r="D252" s="226" t="str">
        <f t="shared" si="3"/>
        <v>14010209004</v>
      </c>
      <c r="E252" s="39" t="s">
        <v>429</v>
      </c>
      <c r="F252" s="47">
        <v>32733926205</v>
      </c>
      <c r="G252" s="47">
        <v>0</v>
      </c>
      <c r="H252" s="47">
        <v>0</v>
      </c>
      <c r="I252" s="47">
        <v>32733926205</v>
      </c>
    </row>
    <row r="253" spans="1:9" x14ac:dyDescent="0.2">
      <c r="A253" s="39" t="s">
        <v>1103</v>
      </c>
      <c r="B253" s="39" t="s">
        <v>4226</v>
      </c>
      <c r="C253" s="39" t="s">
        <v>4227</v>
      </c>
      <c r="D253" s="226" t="str">
        <f t="shared" si="3"/>
        <v>14010209008</v>
      </c>
      <c r="E253" s="39" t="s">
        <v>4228</v>
      </c>
      <c r="F253" s="47">
        <v>19245328463</v>
      </c>
      <c r="G253" s="47">
        <v>0</v>
      </c>
      <c r="H253" s="47">
        <v>0</v>
      </c>
      <c r="I253" s="47">
        <v>19245328463</v>
      </c>
    </row>
    <row r="254" spans="1:9" x14ac:dyDescent="0.2">
      <c r="A254" s="39" t="s">
        <v>1103</v>
      </c>
      <c r="B254" s="39" t="s">
        <v>4229</v>
      </c>
      <c r="C254" s="39" t="s">
        <v>4230</v>
      </c>
      <c r="D254" s="226" t="str">
        <f t="shared" si="3"/>
        <v>14010209008</v>
      </c>
      <c r="E254" s="39" t="s">
        <v>4228</v>
      </c>
      <c r="F254" s="47">
        <v>19245328463</v>
      </c>
      <c r="G254" s="47">
        <v>0</v>
      </c>
      <c r="H254" s="47">
        <v>0</v>
      </c>
      <c r="I254" s="47">
        <v>19245328463</v>
      </c>
    </row>
    <row r="255" spans="1:9" x14ac:dyDescent="0.2">
      <c r="A255" s="39" t="s">
        <v>1103</v>
      </c>
      <c r="B255" s="39" t="s">
        <v>1368</v>
      </c>
      <c r="C255" s="39" t="s">
        <v>1369</v>
      </c>
      <c r="D255" s="226" t="str">
        <f t="shared" si="3"/>
        <v>14010351000</v>
      </c>
      <c r="E255" s="39" t="s">
        <v>281</v>
      </c>
      <c r="F255" s="47">
        <v>2550838643</v>
      </c>
      <c r="G255" s="47">
        <v>986329.43</v>
      </c>
      <c r="H255" s="47">
        <v>7245506950</v>
      </c>
      <c r="I255" s="47">
        <v>9796345593</v>
      </c>
    </row>
    <row r="256" spans="1:9" x14ac:dyDescent="0.2">
      <c r="A256" s="39" t="s">
        <v>1103</v>
      </c>
      <c r="B256" s="39" t="s">
        <v>1370</v>
      </c>
      <c r="C256" s="39" t="s">
        <v>1371</v>
      </c>
      <c r="D256" s="226" t="str">
        <f t="shared" si="3"/>
        <v>14010351002</v>
      </c>
      <c r="E256" s="39" t="s">
        <v>225</v>
      </c>
      <c r="F256" s="47">
        <v>2550838643</v>
      </c>
      <c r="G256" s="47">
        <v>986329.43</v>
      </c>
      <c r="H256" s="47">
        <v>7245506950</v>
      </c>
      <c r="I256" s="47">
        <v>9796345593</v>
      </c>
    </row>
    <row r="257" spans="1:9" x14ac:dyDescent="0.2">
      <c r="A257" s="39" t="s">
        <v>1150</v>
      </c>
      <c r="B257" s="39" t="s">
        <v>1536</v>
      </c>
      <c r="C257" s="39" t="s">
        <v>1537</v>
      </c>
      <c r="D257" s="226" t="str">
        <f t="shared" si="3"/>
        <v>14010351002</v>
      </c>
      <c r="E257" s="39" t="s">
        <v>478</v>
      </c>
      <c r="F257" s="47">
        <v>0</v>
      </c>
      <c r="G257" s="47">
        <v>10017.049999999999</v>
      </c>
      <c r="H257" s="47">
        <v>73584548</v>
      </c>
      <c r="I257" s="47">
        <v>73584548</v>
      </c>
    </row>
    <row r="258" spans="1:9" x14ac:dyDescent="0.2">
      <c r="A258" s="39" t="s">
        <v>1150</v>
      </c>
      <c r="B258" s="39" t="s">
        <v>1582</v>
      </c>
      <c r="C258" s="39" t="s">
        <v>1583</v>
      </c>
      <c r="D258" s="226" t="str">
        <f t="shared" si="3"/>
        <v>14010351002</v>
      </c>
      <c r="E258" s="39" t="s">
        <v>478</v>
      </c>
      <c r="F258" s="47">
        <v>0</v>
      </c>
      <c r="G258" s="47">
        <v>574374.65</v>
      </c>
      <c r="H258" s="47">
        <v>4219315973</v>
      </c>
      <c r="I258" s="47">
        <v>4219315973</v>
      </c>
    </row>
    <row r="259" spans="1:9" x14ac:dyDescent="0.2">
      <c r="A259" s="39" t="s">
        <v>1150</v>
      </c>
      <c r="B259" s="39" t="s">
        <v>1630</v>
      </c>
      <c r="C259" s="39" t="s">
        <v>1631</v>
      </c>
      <c r="D259" s="226" t="str">
        <f t="shared" ref="D259:D322" si="4">CONCATENATE(MID(C259,1,2),"0",MID(C259,4,5),"0",MID(C259,9,2))</f>
        <v>14010351002</v>
      </c>
      <c r="E259" s="39" t="s">
        <v>478</v>
      </c>
      <c r="F259" s="47">
        <v>0</v>
      </c>
      <c r="G259" s="47">
        <v>401937.73</v>
      </c>
      <c r="H259" s="47">
        <v>2952606429</v>
      </c>
      <c r="I259" s="47">
        <v>2952606429</v>
      </c>
    </row>
    <row r="260" spans="1:9" x14ac:dyDescent="0.2">
      <c r="A260" s="39" t="s">
        <v>1103</v>
      </c>
      <c r="B260" s="39" t="s">
        <v>1372</v>
      </c>
      <c r="C260" s="39" t="s">
        <v>1373</v>
      </c>
      <c r="D260" s="226" t="str">
        <f t="shared" si="4"/>
        <v>14010351002</v>
      </c>
      <c r="E260" s="39" t="s">
        <v>225</v>
      </c>
      <c r="F260" s="47">
        <v>2550838643</v>
      </c>
      <c r="G260" s="47">
        <v>0</v>
      </c>
      <c r="H260" s="47">
        <v>0</v>
      </c>
      <c r="I260" s="47">
        <v>2550838643</v>
      </c>
    </row>
    <row r="261" spans="1:9" x14ac:dyDescent="0.2">
      <c r="A261" s="39" t="s">
        <v>1103</v>
      </c>
      <c r="B261" s="39" t="s">
        <v>4757</v>
      </c>
      <c r="C261" s="39" t="s">
        <v>4758</v>
      </c>
      <c r="D261" s="226" t="str">
        <f t="shared" si="4"/>
        <v>14010351002</v>
      </c>
      <c r="E261" s="39" t="s">
        <v>478</v>
      </c>
      <c r="F261" s="47">
        <v>710946849</v>
      </c>
      <c r="G261" s="47">
        <v>0</v>
      </c>
      <c r="H261" s="47">
        <v>0</v>
      </c>
      <c r="I261" s="47">
        <v>710946849</v>
      </c>
    </row>
    <row r="262" spans="1:9" x14ac:dyDescent="0.2">
      <c r="A262" s="39" t="s">
        <v>1103</v>
      </c>
      <c r="B262" s="39" t="s">
        <v>1584</v>
      </c>
      <c r="C262" s="39" t="s">
        <v>1585</v>
      </c>
      <c r="D262" s="226" t="str">
        <f t="shared" si="4"/>
        <v>14010351002</v>
      </c>
      <c r="E262" s="39" t="s">
        <v>478</v>
      </c>
      <c r="F262" s="47">
        <v>1566379734</v>
      </c>
      <c r="G262" s="47">
        <v>0</v>
      </c>
      <c r="H262" s="47">
        <v>0</v>
      </c>
      <c r="I262" s="47">
        <v>1566379734</v>
      </c>
    </row>
    <row r="263" spans="1:9" x14ac:dyDescent="0.2">
      <c r="A263" s="39" t="s">
        <v>1103</v>
      </c>
      <c r="B263" s="39" t="s">
        <v>1632</v>
      </c>
      <c r="C263" s="39" t="s">
        <v>1633</v>
      </c>
      <c r="D263" s="226" t="str">
        <f t="shared" si="4"/>
        <v>14010351002</v>
      </c>
      <c r="E263" s="39" t="s">
        <v>478</v>
      </c>
      <c r="F263" s="47">
        <v>122346124</v>
      </c>
      <c r="G263" s="47">
        <v>0</v>
      </c>
      <c r="H263" s="47">
        <v>0</v>
      </c>
      <c r="I263" s="47">
        <v>122346124</v>
      </c>
    </row>
    <row r="264" spans="1:9" x14ac:dyDescent="0.2">
      <c r="A264" s="39" t="s">
        <v>1103</v>
      </c>
      <c r="B264" s="39" t="s">
        <v>1688</v>
      </c>
      <c r="C264" s="39" t="s">
        <v>1689</v>
      </c>
      <c r="D264" s="226" t="str">
        <f t="shared" si="4"/>
        <v>14010351002</v>
      </c>
      <c r="E264" s="39" t="s">
        <v>478</v>
      </c>
      <c r="F264" s="47">
        <v>151165936</v>
      </c>
      <c r="G264" s="47">
        <v>0</v>
      </c>
      <c r="H264" s="47">
        <v>0</v>
      </c>
      <c r="I264" s="47">
        <v>151165936</v>
      </c>
    </row>
    <row r="265" spans="1:9" x14ac:dyDescent="0.2">
      <c r="A265" s="39" t="s">
        <v>1103</v>
      </c>
      <c r="B265" s="39" t="s">
        <v>1374</v>
      </c>
      <c r="C265" s="39" t="s">
        <v>1375</v>
      </c>
      <c r="D265" s="226" t="str">
        <f t="shared" si="4"/>
        <v>14010405000</v>
      </c>
      <c r="E265" s="39" t="s">
        <v>282</v>
      </c>
      <c r="F265" s="47">
        <v>34197813772</v>
      </c>
      <c r="G265" s="47">
        <v>2599429.5</v>
      </c>
      <c r="H265" s="47">
        <v>19095227147</v>
      </c>
      <c r="I265" s="47">
        <v>53293040919</v>
      </c>
    </row>
    <row r="266" spans="1:9" x14ac:dyDescent="0.2">
      <c r="A266" s="39" t="s">
        <v>1103</v>
      </c>
      <c r="B266" s="39" t="s">
        <v>1376</v>
      </c>
      <c r="C266" s="39" t="s">
        <v>1377</v>
      </c>
      <c r="D266" s="226" t="str">
        <f t="shared" si="4"/>
        <v>14010405001</v>
      </c>
      <c r="E266" s="39" t="s">
        <v>282</v>
      </c>
      <c r="F266" s="47">
        <v>34197813772</v>
      </c>
      <c r="G266" s="47">
        <v>2599429.5</v>
      </c>
      <c r="H266" s="47">
        <v>19095227147</v>
      </c>
      <c r="I266" s="47">
        <v>53293040919</v>
      </c>
    </row>
    <row r="267" spans="1:9" x14ac:dyDescent="0.2">
      <c r="A267" s="39" t="s">
        <v>1150</v>
      </c>
      <c r="B267" s="39" t="s">
        <v>4759</v>
      </c>
      <c r="C267" s="39" t="s">
        <v>4760</v>
      </c>
      <c r="D267" s="226" t="str">
        <f t="shared" si="4"/>
        <v>14010405001</v>
      </c>
      <c r="E267" s="39" t="s">
        <v>282</v>
      </c>
      <c r="F267" s="47">
        <v>0</v>
      </c>
      <c r="G267" s="47">
        <v>499112.23</v>
      </c>
      <c r="H267" s="47">
        <v>3666443504</v>
      </c>
      <c r="I267" s="47">
        <v>3666443504</v>
      </c>
    </row>
    <row r="268" spans="1:9" x14ac:dyDescent="0.2">
      <c r="A268" s="39" t="s">
        <v>1150</v>
      </c>
      <c r="B268" s="39" t="s">
        <v>1494</v>
      </c>
      <c r="C268" s="39" t="s">
        <v>1495</v>
      </c>
      <c r="D268" s="226" t="str">
        <f t="shared" si="4"/>
        <v>14010405001</v>
      </c>
      <c r="E268" s="39" t="s">
        <v>282</v>
      </c>
      <c r="F268" s="47">
        <v>0</v>
      </c>
      <c r="G268" s="47">
        <v>295850.62</v>
      </c>
      <c r="H268" s="47">
        <v>2173297945</v>
      </c>
      <c r="I268" s="47">
        <v>2173297945</v>
      </c>
    </row>
    <row r="269" spans="1:9" x14ac:dyDescent="0.2">
      <c r="A269" s="39" t="s">
        <v>1150</v>
      </c>
      <c r="B269" s="39" t="s">
        <v>1510</v>
      </c>
      <c r="C269" s="39" t="s">
        <v>1511</v>
      </c>
      <c r="D269" s="226" t="str">
        <f t="shared" si="4"/>
        <v>14010405001</v>
      </c>
      <c r="E269" s="39" t="s">
        <v>282</v>
      </c>
      <c r="F269" s="47">
        <v>0</v>
      </c>
      <c r="G269" s="47">
        <v>507303.65</v>
      </c>
      <c r="H269" s="47">
        <v>3726617101</v>
      </c>
      <c r="I269" s="47">
        <v>3726617101</v>
      </c>
    </row>
    <row r="270" spans="1:9" x14ac:dyDescent="0.2">
      <c r="A270" s="39" t="s">
        <v>1150</v>
      </c>
      <c r="B270" s="39" t="s">
        <v>1538</v>
      </c>
      <c r="C270" s="39" t="s">
        <v>1539</v>
      </c>
      <c r="D270" s="226" t="str">
        <f t="shared" si="4"/>
        <v>14010405001</v>
      </c>
      <c r="E270" s="39" t="s">
        <v>282</v>
      </c>
      <c r="F270" s="47">
        <v>0</v>
      </c>
      <c r="G270" s="47">
        <v>1297163</v>
      </c>
      <c r="H270" s="47">
        <v>9528868597</v>
      </c>
      <c r="I270" s="47">
        <v>9528868597</v>
      </c>
    </row>
    <row r="271" spans="1:9" x14ac:dyDescent="0.2">
      <c r="A271" s="39" t="s">
        <v>1103</v>
      </c>
      <c r="B271" s="39" t="s">
        <v>1378</v>
      </c>
      <c r="C271" s="39" t="s">
        <v>1379</v>
      </c>
      <c r="D271" s="226" t="str">
        <f t="shared" si="4"/>
        <v>14010405001</v>
      </c>
      <c r="E271" s="39" t="s">
        <v>282</v>
      </c>
      <c r="F271" s="47">
        <v>34197813772</v>
      </c>
      <c r="G271" s="47">
        <v>0</v>
      </c>
      <c r="H271" s="47">
        <v>0</v>
      </c>
      <c r="I271" s="47">
        <v>34197813772</v>
      </c>
    </row>
    <row r="272" spans="1:9" x14ac:dyDescent="0.2">
      <c r="A272" s="39" t="s">
        <v>1103</v>
      </c>
      <c r="B272" s="39" t="s">
        <v>1484</v>
      </c>
      <c r="C272" s="39" t="s">
        <v>1485</v>
      </c>
      <c r="D272" s="226" t="str">
        <f t="shared" si="4"/>
        <v>14010405001</v>
      </c>
      <c r="E272" s="39" t="s">
        <v>282</v>
      </c>
      <c r="F272" s="47">
        <v>527041820</v>
      </c>
      <c r="G272" s="47">
        <v>0</v>
      </c>
      <c r="H272" s="47">
        <v>0</v>
      </c>
      <c r="I272" s="47">
        <v>527041820</v>
      </c>
    </row>
    <row r="273" spans="1:9" x14ac:dyDescent="0.2">
      <c r="A273" s="39" t="s">
        <v>1103</v>
      </c>
      <c r="B273" s="39" t="s">
        <v>1496</v>
      </c>
      <c r="C273" s="39" t="s">
        <v>1497</v>
      </c>
      <c r="D273" s="226" t="str">
        <f t="shared" si="4"/>
        <v>14010405001</v>
      </c>
      <c r="E273" s="39" t="s">
        <v>282</v>
      </c>
      <c r="F273" s="47">
        <v>3370012459</v>
      </c>
      <c r="G273" s="47">
        <v>0</v>
      </c>
      <c r="H273" s="47">
        <v>0</v>
      </c>
      <c r="I273" s="47">
        <v>3370012459</v>
      </c>
    </row>
    <row r="274" spans="1:9" x14ac:dyDescent="0.2">
      <c r="A274" s="39" t="s">
        <v>1103</v>
      </c>
      <c r="B274" s="39" t="s">
        <v>1512</v>
      </c>
      <c r="C274" s="39" t="s">
        <v>1513</v>
      </c>
      <c r="D274" s="226" t="str">
        <f t="shared" si="4"/>
        <v>14010405001</v>
      </c>
      <c r="E274" s="39" t="s">
        <v>282</v>
      </c>
      <c r="F274" s="47">
        <v>7422977789</v>
      </c>
      <c r="G274" s="47">
        <v>0</v>
      </c>
      <c r="H274" s="47">
        <v>0</v>
      </c>
      <c r="I274" s="47">
        <v>7422977789</v>
      </c>
    </row>
    <row r="275" spans="1:9" x14ac:dyDescent="0.2">
      <c r="A275" s="39" t="s">
        <v>1103</v>
      </c>
      <c r="B275" s="39" t="s">
        <v>1540</v>
      </c>
      <c r="C275" s="39" t="s">
        <v>1541</v>
      </c>
      <c r="D275" s="226" t="str">
        <f t="shared" si="4"/>
        <v>14010405001</v>
      </c>
      <c r="E275" s="39" t="s">
        <v>282</v>
      </c>
      <c r="F275" s="47">
        <v>22877781704</v>
      </c>
      <c r="G275" s="47">
        <v>0</v>
      </c>
      <c r="H275" s="47">
        <v>0</v>
      </c>
      <c r="I275" s="47">
        <v>22877781704</v>
      </c>
    </row>
    <row r="276" spans="1:9" x14ac:dyDescent="0.2">
      <c r="A276" s="39" t="s">
        <v>1103</v>
      </c>
      <c r="B276" s="39" t="s">
        <v>1380</v>
      </c>
      <c r="C276" s="39" t="s">
        <v>1381</v>
      </c>
      <c r="D276" s="226" t="str">
        <f t="shared" si="4"/>
        <v>14010443000</v>
      </c>
      <c r="E276" s="39" t="s">
        <v>430</v>
      </c>
      <c r="F276" s="47">
        <v>12355029292</v>
      </c>
      <c r="G276" s="47">
        <v>305943.95</v>
      </c>
      <c r="H276" s="47">
        <v>2247442840</v>
      </c>
      <c r="I276" s="47">
        <v>14602472132</v>
      </c>
    </row>
    <row r="277" spans="1:9" x14ac:dyDescent="0.2">
      <c r="A277" s="39" t="s">
        <v>1103</v>
      </c>
      <c r="B277" s="39" t="s">
        <v>1382</v>
      </c>
      <c r="C277" s="39" t="s">
        <v>1383</v>
      </c>
      <c r="D277" s="226" t="str">
        <f t="shared" si="4"/>
        <v>14010443002</v>
      </c>
      <c r="E277" s="39" t="s">
        <v>225</v>
      </c>
      <c r="F277" s="47">
        <v>12355029292</v>
      </c>
      <c r="G277" s="47">
        <v>305943.95</v>
      </c>
      <c r="H277" s="47">
        <v>2247442840</v>
      </c>
      <c r="I277" s="47">
        <v>14602472132</v>
      </c>
    </row>
    <row r="278" spans="1:9" x14ac:dyDescent="0.2">
      <c r="A278" s="39" t="s">
        <v>1150</v>
      </c>
      <c r="B278" s="39" t="s">
        <v>1384</v>
      </c>
      <c r="C278" s="39" t="s">
        <v>1385</v>
      </c>
      <c r="D278" s="226" t="str">
        <f t="shared" si="4"/>
        <v>14010443002</v>
      </c>
      <c r="E278" s="39" t="s">
        <v>430</v>
      </c>
      <c r="F278" s="47">
        <v>0</v>
      </c>
      <c r="G278" s="47">
        <v>305943.95</v>
      </c>
      <c r="H278" s="47">
        <v>2247442840</v>
      </c>
      <c r="I278" s="47">
        <v>2247442840</v>
      </c>
    </row>
    <row r="279" spans="1:9" x14ac:dyDescent="0.2">
      <c r="A279" s="39" t="s">
        <v>1150</v>
      </c>
      <c r="B279" s="39" t="s">
        <v>1634</v>
      </c>
      <c r="C279" s="39" t="s">
        <v>1635</v>
      </c>
      <c r="D279" s="226" t="str">
        <f t="shared" si="4"/>
        <v>14010443002</v>
      </c>
      <c r="E279" s="39" t="s">
        <v>462</v>
      </c>
      <c r="F279" s="47">
        <v>0</v>
      </c>
      <c r="G279" s="47">
        <v>2546.5</v>
      </c>
      <c r="H279" s="47">
        <v>18706411</v>
      </c>
      <c r="I279" s="47">
        <v>18706411</v>
      </c>
    </row>
    <row r="280" spans="1:9" x14ac:dyDescent="0.2">
      <c r="A280" s="39" t="s">
        <v>1150</v>
      </c>
      <c r="B280" s="39" t="s">
        <v>1690</v>
      </c>
      <c r="C280" s="39" t="s">
        <v>1691</v>
      </c>
      <c r="D280" s="226" t="str">
        <f t="shared" si="4"/>
        <v>14010443002</v>
      </c>
      <c r="E280" s="39" t="s">
        <v>462</v>
      </c>
      <c r="F280" s="47">
        <v>0</v>
      </c>
      <c r="G280" s="47">
        <v>303397.45</v>
      </c>
      <c r="H280" s="47">
        <v>2228736429</v>
      </c>
      <c r="I280" s="47">
        <v>2228736429</v>
      </c>
    </row>
    <row r="281" spans="1:9" x14ac:dyDescent="0.2">
      <c r="A281" s="39" t="s">
        <v>1103</v>
      </c>
      <c r="B281" s="39" t="s">
        <v>1386</v>
      </c>
      <c r="C281" s="39" t="s">
        <v>1387</v>
      </c>
      <c r="D281" s="226" t="str">
        <f t="shared" si="4"/>
        <v>14010443002</v>
      </c>
      <c r="E281" s="39" t="s">
        <v>462</v>
      </c>
      <c r="F281" s="47">
        <v>12355029292</v>
      </c>
      <c r="G281" s="47">
        <v>0</v>
      </c>
      <c r="H281" s="47">
        <v>0</v>
      </c>
      <c r="I281" s="47">
        <v>12355029292</v>
      </c>
    </row>
    <row r="282" spans="1:9" x14ac:dyDescent="0.2">
      <c r="A282" s="39" t="s">
        <v>1103</v>
      </c>
      <c r="B282" s="39" t="s">
        <v>1586</v>
      </c>
      <c r="C282" s="39" t="s">
        <v>1587</v>
      </c>
      <c r="D282" s="226" t="str">
        <f t="shared" si="4"/>
        <v>14010443002</v>
      </c>
      <c r="E282" s="39" t="s">
        <v>462</v>
      </c>
      <c r="F282" s="47">
        <v>46621847</v>
      </c>
      <c r="G282" s="47">
        <v>0</v>
      </c>
      <c r="H282" s="47">
        <v>0</v>
      </c>
      <c r="I282" s="47">
        <v>46621847</v>
      </c>
    </row>
    <row r="283" spans="1:9" x14ac:dyDescent="0.2">
      <c r="A283" s="39" t="s">
        <v>1103</v>
      </c>
      <c r="B283" s="39" t="s">
        <v>1636</v>
      </c>
      <c r="C283" s="39" t="s">
        <v>1637</v>
      </c>
      <c r="D283" s="226" t="str">
        <f t="shared" si="4"/>
        <v>14010443002</v>
      </c>
      <c r="E283" s="39" t="s">
        <v>462</v>
      </c>
      <c r="F283" s="47">
        <v>6573803307</v>
      </c>
      <c r="G283" s="47">
        <v>0</v>
      </c>
      <c r="H283" s="47">
        <v>0</v>
      </c>
      <c r="I283" s="47">
        <v>6573803307</v>
      </c>
    </row>
    <row r="284" spans="1:9" x14ac:dyDescent="0.2">
      <c r="A284" s="39" t="s">
        <v>1103</v>
      </c>
      <c r="B284" s="39" t="s">
        <v>1692</v>
      </c>
      <c r="C284" s="39" t="s">
        <v>1693</v>
      </c>
      <c r="D284" s="226" t="str">
        <f t="shared" si="4"/>
        <v>14010443002</v>
      </c>
      <c r="E284" s="39" t="s">
        <v>462</v>
      </c>
      <c r="F284" s="47">
        <v>5734604138</v>
      </c>
      <c r="G284" s="47">
        <v>0</v>
      </c>
      <c r="H284" s="47">
        <v>0</v>
      </c>
      <c r="I284" s="47">
        <v>5734604138</v>
      </c>
    </row>
    <row r="285" spans="1:9" x14ac:dyDescent="0.2">
      <c r="A285" s="39" t="s">
        <v>1103</v>
      </c>
      <c r="B285" s="39" t="s">
        <v>1388</v>
      </c>
      <c r="C285" s="39" t="s">
        <v>1389</v>
      </c>
      <c r="D285" s="226" t="str">
        <f t="shared" si="4"/>
        <v>14010449000</v>
      </c>
      <c r="E285" s="39" t="s">
        <v>430</v>
      </c>
      <c r="F285" s="47">
        <v>42697227201</v>
      </c>
      <c r="G285" s="47">
        <v>0</v>
      </c>
      <c r="H285" s="47">
        <v>0</v>
      </c>
      <c r="I285" s="47">
        <v>42697227201</v>
      </c>
    </row>
    <row r="286" spans="1:9" x14ac:dyDescent="0.2">
      <c r="A286" s="39" t="s">
        <v>1103</v>
      </c>
      <c r="B286" s="39" t="s">
        <v>1390</v>
      </c>
      <c r="C286" s="39" t="s">
        <v>1391</v>
      </c>
      <c r="D286" s="226" t="str">
        <f t="shared" si="4"/>
        <v>14010449002</v>
      </c>
      <c r="E286" s="39" t="s">
        <v>225</v>
      </c>
      <c r="F286" s="47">
        <v>42697227201</v>
      </c>
      <c r="G286" s="47">
        <v>0</v>
      </c>
      <c r="H286" s="47">
        <v>0</v>
      </c>
      <c r="I286" s="47">
        <v>42697227201</v>
      </c>
    </row>
    <row r="287" spans="1:9" x14ac:dyDescent="0.2">
      <c r="A287" s="39" t="s">
        <v>1103</v>
      </c>
      <c r="B287" s="39" t="s">
        <v>1392</v>
      </c>
      <c r="C287" s="39" t="s">
        <v>1393</v>
      </c>
      <c r="D287" s="226" t="str">
        <f t="shared" si="4"/>
        <v>14010449002</v>
      </c>
      <c r="E287" s="39" t="s">
        <v>225</v>
      </c>
      <c r="F287" s="47">
        <v>42697227201</v>
      </c>
      <c r="G287" s="47">
        <v>0</v>
      </c>
      <c r="H287" s="47">
        <v>0</v>
      </c>
      <c r="I287" s="47">
        <v>42697227201</v>
      </c>
    </row>
    <row r="288" spans="1:9" x14ac:dyDescent="0.2">
      <c r="A288" s="39" t="s">
        <v>1103</v>
      </c>
      <c r="B288" s="39" t="s">
        <v>1638</v>
      </c>
      <c r="C288" s="39" t="s">
        <v>1639</v>
      </c>
      <c r="D288" s="226" t="str">
        <f t="shared" si="4"/>
        <v>14010449002</v>
      </c>
      <c r="E288" s="39" t="s">
        <v>462</v>
      </c>
      <c r="F288" s="47">
        <v>19049244748</v>
      </c>
      <c r="G288" s="47">
        <v>0</v>
      </c>
      <c r="H288" s="47">
        <v>0</v>
      </c>
      <c r="I288" s="47">
        <v>19049244748</v>
      </c>
    </row>
    <row r="289" spans="1:9" x14ac:dyDescent="0.2">
      <c r="A289" s="39" t="s">
        <v>1103</v>
      </c>
      <c r="B289" s="39" t="s">
        <v>1694</v>
      </c>
      <c r="C289" s="39" t="s">
        <v>1695</v>
      </c>
      <c r="D289" s="226" t="str">
        <f t="shared" si="4"/>
        <v>14010449002</v>
      </c>
      <c r="E289" s="39" t="s">
        <v>462</v>
      </c>
      <c r="F289" s="47">
        <v>23647982453</v>
      </c>
      <c r="G289" s="47">
        <v>0</v>
      </c>
      <c r="H289" s="47">
        <v>0</v>
      </c>
      <c r="I289" s="47">
        <v>23647982453</v>
      </c>
    </row>
    <row r="290" spans="1:9" x14ac:dyDescent="0.2">
      <c r="A290" s="39" t="s">
        <v>1103</v>
      </c>
      <c r="B290" s="39" t="s">
        <v>4761</v>
      </c>
      <c r="C290" s="39" t="s">
        <v>4762</v>
      </c>
      <c r="D290" s="226" t="str">
        <f t="shared" si="4"/>
        <v>14030000000</v>
      </c>
      <c r="E290" s="39" t="s">
        <v>78</v>
      </c>
      <c r="F290" s="47">
        <v>28130232</v>
      </c>
      <c r="G290" s="47">
        <v>0</v>
      </c>
      <c r="H290" s="47">
        <v>0</v>
      </c>
      <c r="I290" s="47">
        <v>28130232</v>
      </c>
    </row>
    <row r="291" spans="1:9" x14ac:dyDescent="0.2">
      <c r="A291" s="39" t="s">
        <v>1103</v>
      </c>
      <c r="B291" s="39" t="s">
        <v>4763</v>
      </c>
      <c r="C291" s="39" t="s">
        <v>4764</v>
      </c>
      <c r="D291" s="226" t="str">
        <f t="shared" si="4"/>
        <v>14030367000</v>
      </c>
      <c r="E291" s="39" t="s">
        <v>4765</v>
      </c>
      <c r="F291" s="47">
        <v>28130232</v>
      </c>
      <c r="G291" s="47">
        <v>0</v>
      </c>
      <c r="H291" s="47">
        <v>0</v>
      </c>
      <c r="I291" s="47">
        <v>28130232</v>
      </c>
    </row>
    <row r="292" spans="1:9" x14ac:dyDescent="0.2">
      <c r="A292" s="39" t="s">
        <v>1103</v>
      </c>
      <c r="B292" s="39" t="s">
        <v>4766</v>
      </c>
      <c r="C292" s="39" t="s">
        <v>4767</v>
      </c>
      <c r="D292" s="226" t="str">
        <f t="shared" si="4"/>
        <v>14030367006</v>
      </c>
      <c r="E292" s="39" t="s">
        <v>4768</v>
      </c>
      <c r="F292" s="47">
        <v>28130232</v>
      </c>
      <c r="G292" s="47">
        <v>0</v>
      </c>
      <c r="H292" s="47">
        <v>0</v>
      </c>
      <c r="I292" s="47">
        <v>28130232</v>
      </c>
    </row>
    <row r="293" spans="1:9" x14ac:dyDescent="0.2">
      <c r="A293" s="39" t="s">
        <v>1103</v>
      </c>
      <c r="B293" s="39" t="s">
        <v>4769</v>
      </c>
      <c r="C293" s="39" t="s">
        <v>4770</v>
      </c>
      <c r="D293" s="226" t="str">
        <f t="shared" si="4"/>
        <v>14030367006</v>
      </c>
      <c r="E293" s="39" t="s">
        <v>4768</v>
      </c>
      <c r="F293" s="47">
        <v>28130232</v>
      </c>
      <c r="G293" s="47">
        <v>0</v>
      </c>
      <c r="H293" s="47">
        <v>0</v>
      </c>
      <c r="I293" s="47">
        <v>28130232</v>
      </c>
    </row>
    <row r="294" spans="1:9" x14ac:dyDescent="0.2">
      <c r="A294" s="39" t="s">
        <v>1103</v>
      </c>
      <c r="B294" s="39" t="s">
        <v>1394</v>
      </c>
      <c r="C294" s="39" t="s">
        <v>1395</v>
      </c>
      <c r="D294" s="226" t="str">
        <f t="shared" si="4"/>
        <v>14040000000</v>
      </c>
      <c r="E294" s="39" t="s">
        <v>431</v>
      </c>
      <c r="F294" s="47">
        <v>50283945408</v>
      </c>
      <c r="G294" s="47">
        <v>0</v>
      </c>
      <c r="H294" s="47">
        <v>0</v>
      </c>
      <c r="I294" s="47">
        <v>50283945408</v>
      </c>
    </row>
    <row r="295" spans="1:9" x14ac:dyDescent="0.2">
      <c r="A295" s="39" t="s">
        <v>1103</v>
      </c>
      <c r="B295" s="39" t="s">
        <v>1396</v>
      </c>
      <c r="C295" s="39" t="s">
        <v>1397</v>
      </c>
      <c r="D295" s="226" t="str">
        <f t="shared" si="4"/>
        <v>14040215000</v>
      </c>
      <c r="E295" s="39" t="s">
        <v>432</v>
      </c>
      <c r="F295" s="47">
        <v>50283945408</v>
      </c>
      <c r="G295" s="47">
        <v>0</v>
      </c>
      <c r="H295" s="47">
        <v>0</v>
      </c>
      <c r="I295" s="47">
        <v>50283945408</v>
      </c>
    </row>
    <row r="296" spans="1:9" x14ac:dyDescent="0.2">
      <c r="A296" s="39" t="s">
        <v>1103</v>
      </c>
      <c r="B296" s="39" t="s">
        <v>4771</v>
      </c>
      <c r="C296" s="39" t="s">
        <v>4772</v>
      </c>
      <c r="D296" s="226" t="str">
        <f t="shared" si="4"/>
        <v>14040215006</v>
      </c>
      <c r="E296" s="39" t="s">
        <v>721</v>
      </c>
      <c r="F296" s="47">
        <v>50000000000</v>
      </c>
      <c r="G296" s="47">
        <v>0</v>
      </c>
      <c r="H296" s="47">
        <v>0</v>
      </c>
      <c r="I296" s="47">
        <v>50000000000</v>
      </c>
    </row>
    <row r="297" spans="1:9" x14ac:dyDescent="0.2">
      <c r="A297" s="39" t="s">
        <v>1103</v>
      </c>
      <c r="B297" s="39" t="s">
        <v>4773</v>
      </c>
      <c r="C297" s="39" t="s">
        <v>4774</v>
      </c>
      <c r="D297" s="226" t="str">
        <f t="shared" si="4"/>
        <v>14040215006</v>
      </c>
      <c r="E297" s="39" t="s">
        <v>721</v>
      </c>
      <c r="F297" s="47">
        <v>50000000000</v>
      </c>
      <c r="G297" s="47">
        <v>0</v>
      </c>
      <c r="H297" s="47">
        <v>0</v>
      </c>
      <c r="I297" s="47">
        <v>50000000000</v>
      </c>
    </row>
    <row r="298" spans="1:9" x14ac:dyDescent="0.2">
      <c r="A298" s="39" t="s">
        <v>1103</v>
      </c>
      <c r="B298" s="39" t="s">
        <v>4775</v>
      </c>
      <c r="C298" s="39" t="s">
        <v>4776</v>
      </c>
      <c r="D298" s="226" t="str">
        <f t="shared" si="4"/>
        <v>14040215006</v>
      </c>
      <c r="E298" s="39" t="s">
        <v>721</v>
      </c>
      <c r="F298" s="47">
        <v>50000000000</v>
      </c>
      <c r="G298" s="47">
        <v>0</v>
      </c>
      <c r="H298" s="47">
        <v>0</v>
      </c>
      <c r="I298" s="47">
        <v>50000000000</v>
      </c>
    </row>
    <row r="299" spans="1:9" x14ac:dyDescent="0.2">
      <c r="A299" s="39" t="s">
        <v>1103</v>
      </c>
      <c r="B299" s="39" t="s">
        <v>1398</v>
      </c>
      <c r="C299" s="39" t="s">
        <v>1399</v>
      </c>
      <c r="D299" s="226" t="str">
        <f t="shared" si="4"/>
        <v>14040215010</v>
      </c>
      <c r="E299" s="39" t="s">
        <v>433</v>
      </c>
      <c r="F299" s="47">
        <v>283945408</v>
      </c>
      <c r="G299" s="47">
        <v>0</v>
      </c>
      <c r="H299" s="47">
        <v>0</v>
      </c>
      <c r="I299" s="47">
        <v>283945408</v>
      </c>
    </row>
    <row r="300" spans="1:9" x14ac:dyDescent="0.2">
      <c r="A300" s="39" t="s">
        <v>1103</v>
      </c>
      <c r="B300" s="39" t="s">
        <v>1400</v>
      </c>
      <c r="C300" s="39" t="s">
        <v>1401</v>
      </c>
      <c r="D300" s="226" t="str">
        <f t="shared" si="4"/>
        <v>14040215010</v>
      </c>
      <c r="E300" s="39" t="s">
        <v>433</v>
      </c>
      <c r="F300" s="47">
        <v>283945408</v>
      </c>
      <c r="G300" s="47">
        <v>0</v>
      </c>
      <c r="H300" s="47">
        <v>0</v>
      </c>
      <c r="I300" s="47">
        <v>283945408</v>
      </c>
    </row>
    <row r="301" spans="1:9" x14ac:dyDescent="0.2">
      <c r="A301" s="39" t="s">
        <v>1103</v>
      </c>
      <c r="B301" s="39" t="s">
        <v>1696</v>
      </c>
      <c r="C301" s="39" t="s">
        <v>1697</v>
      </c>
      <c r="D301" s="226" t="str">
        <f t="shared" si="4"/>
        <v>14040215010</v>
      </c>
      <c r="E301" s="39" t="s">
        <v>433</v>
      </c>
      <c r="F301" s="47">
        <v>283945408</v>
      </c>
      <c r="G301" s="47">
        <v>0</v>
      </c>
      <c r="H301" s="47">
        <v>0</v>
      </c>
      <c r="I301" s="47">
        <v>283945408</v>
      </c>
    </row>
    <row r="302" spans="1:9" x14ac:dyDescent="0.2">
      <c r="A302" s="39" t="s">
        <v>1103</v>
      </c>
      <c r="B302" s="39" t="s">
        <v>1402</v>
      </c>
      <c r="C302" s="39" t="s">
        <v>1403</v>
      </c>
      <c r="D302" s="226" t="str">
        <f t="shared" si="4"/>
        <v>14080000000</v>
      </c>
      <c r="E302" s="39" t="s">
        <v>40</v>
      </c>
      <c r="F302" s="47">
        <v>17730828297</v>
      </c>
      <c r="G302" s="47">
        <v>1931237.14</v>
      </c>
      <c r="H302" s="47">
        <v>14186732847</v>
      </c>
      <c r="I302" s="47">
        <v>31917561144</v>
      </c>
    </row>
    <row r="303" spans="1:9" x14ac:dyDescent="0.2">
      <c r="A303" s="39" t="s">
        <v>1103</v>
      </c>
      <c r="B303" s="39" t="s">
        <v>1404</v>
      </c>
      <c r="C303" s="39" t="s">
        <v>1405</v>
      </c>
      <c r="D303" s="226" t="str">
        <f t="shared" si="4"/>
        <v>14080225000</v>
      </c>
      <c r="E303" s="39" t="s">
        <v>434</v>
      </c>
      <c r="F303" s="47">
        <v>16687688211</v>
      </c>
      <c r="G303" s="47">
        <v>1923266.21</v>
      </c>
      <c r="H303" s="47">
        <v>14128178954</v>
      </c>
      <c r="I303" s="47">
        <v>30815867165</v>
      </c>
    </row>
    <row r="304" spans="1:9" x14ac:dyDescent="0.2">
      <c r="A304" s="39" t="s">
        <v>1103</v>
      </c>
      <c r="B304" s="39" t="s">
        <v>1406</v>
      </c>
      <c r="C304" s="39" t="s">
        <v>1407</v>
      </c>
      <c r="D304" s="226" t="str">
        <f t="shared" si="4"/>
        <v>14080225082</v>
      </c>
      <c r="E304" s="39" t="s">
        <v>435</v>
      </c>
      <c r="F304" s="47">
        <v>160877121788</v>
      </c>
      <c r="G304" s="47">
        <v>11304525.710000001</v>
      </c>
      <c r="H304" s="47">
        <v>83042254549</v>
      </c>
      <c r="I304" s="47">
        <v>243919376337</v>
      </c>
    </row>
    <row r="305" spans="1:9" x14ac:dyDescent="0.2">
      <c r="A305" s="39" t="s">
        <v>1150</v>
      </c>
      <c r="B305" s="39" t="s">
        <v>4777</v>
      </c>
      <c r="C305" s="39" t="s">
        <v>4778</v>
      </c>
      <c r="D305" s="226" t="str">
        <f t="shared" si="4"/>
        <v>14080225082</v>
      </c>
      <c r="E305" s="39" t="s">
        <v>463</v>
      </c>
      <c r="F305" s="47">
        <v>0</v>
      </c>
      <c r="G305" s="47">
        <v>2398.37</v>
      </c>
      <c r="H305" s="47">
        <v>17618258</v>
      </c>
      <c r="I305" s="47">
        <v>17618258</v>
      </c>
    </row>
    <row r="306" spans="1:9" x14ac:dyDescent="0.2">
      <c r="A306" s="39" t="s">
        <v>1150</v>
      </c>
      <c r="B306" s="39" t="s">
        <v>1498</v>
      </c>
      <c r="C306" s="39" t="s">
        <v>1499</v>
      </c>
      <c r="D306" s="226" t="str">
        <f t="shared" si="4"/>
        <v>14080225082</v>
      </c>
      <c r="E306" s="39" t="s">
        <v>467</v>
      </c>
      <c r="F306" s="47">
        <v>0</v>
      </c>
      <c r="G306" s="47">
        <v>21198.9</v>
      </c>
      <c r="H306" s="47">
        <v>155725635</v>
      </c>
      <c r="I306" s="47">
        <v>155725635</v>
      </c>
    </row>
    <row r="307" spans="1:9" x14ac:dyDescent="0.2">
      <c r="A307" s="39" t="s">
        <v>1150</v>
      </c>
      <c r="B307" s="39" t="s">
        <v>1514</v>
      </c>
      <c r="C307" s="39" t="s">
        <v>1515</v>
      </c>
      <c r="D307" s="226" t="str">
        <f t="shared" si="4"/>
        <v>14080225082</v>
      </c>
      <c r="E307" s="39" t="s">
        <v>471</v>
      </c>
      <c r="F307" s="47">
        <v>0</v>
      </c>
      <c r="G307" s="47">
        <v>7127.51</v>
      </c>
      <c r="H307" s="47">
        <v>52358189</v>
      </c>
      <c r="I307" s="47">
        <v>52358189</v>
      </c>
    </row>
    <row r="308" spans="1:9" x14ac:dyDescent="0.2">
      <c r="A308" s="39" t="s">
        <v>1150</v>
      </c>
      <c r="B308" s="39" t="s">
        <v>1542</v>
      </c>
      <c r="C308" s="39" t="s">
        <v>1543</v>
      </c>
      <c r="D308" s="226" t="str">
        <f t="shared" si="4"/>
        <v>14080225082</v>
      </c>
      <c r="E308" s="39" t="s">
        <v>479</v>
      </c>
      <c r="F308" s="47">
        <v>0</v>
      </c>
      <c r="G308" s="47">
        <v>164974.93</v>
      </c>
      <c r="H308" s="47">
        <v>1211894287</v>
      </c>
      <c r="I308" s="47">
        <v>1211894287</v>
      </c>
    </row>
    <row r="309" spans="1:9" x14ac:dyDescent="0.2">
      <c r="A309" s="39" t="s">
        <v>1150</v>
      </c>
      <c r="B309" s="39" t="s">
        <v>1588</v>
      </c>
      <c r="C309" s="39" t="s">
        <v>1589</v>
      </c>
      <c r="D309" s="226" t="str">
        <f t="shared" si="4"/>
        <v>14080225082</v>
      </c>
      <c r="E309" s="39" t="s">
        <v>486</v>
      </c>
      <c r="F309" s="47">
        <v>0</v>
      </c>
      <c r="G309" s="47">
        <v>1316972.3400000001</v>
      </c>
      <c r="H309" s="47">
        <v>9674386622</v>
      </c>
      <c r="I309" s="47">
        <v>9674386622</v>
      </c>
    </row>
    <row r="310" spans="1:9" x14ac:dyDescent="0.2">
      <c r="A310" s="39" t="s">
        <v>1150</v>
      </c>
      <c r="B310" s="39" t="s">
        <v>1640</v>
      </c>
      <c r="C310" s="39" t="s">
        <v>1641</v>
      </c>
      <c r="D310" s="226" t="str">
        <f t="shared" si="4"/>
        <v>14080225082</v>
      </c>
      <c r="E310" s="39" t="s">
        <v>494</v>
      </c>
      <c r="F310" s="47">
        <v>0</v>
      </c>
      <c r="G310" s="47">
        <v>1476632.68</v>
      </c>
      <c r="H310" s="47">
        <v>10847240303</v>
      </c>
      <c r="I310" s="47">
        <v>10847240303</v>
      </c>
    </row>
    <row r="311" spans="1:9" x14ac:dyDescent="0.2">
      <c r="A311" s="39" t="s">
        <v>1150</v>
      </c>
      <c r="B311" s="39" t="s">
        <v>1698</v>
      </c>
      <c r="C311" s="39" t="s">
        <v>1699</v>
      </c>
      <c r="D311" s="226" t="str">
        <f t="shared" si="4"/>
        <v>14080225082</v>
      </c>
      <c r="E311" s="39" t="s">
        <v>501</v>
      </c>
      <c r="F311" s="47">
        <v>0</v>
      </c>
      <c r="G311" s="47">
        <v>8315220.9800000004</v>
      </c>
      <c r="H311" s="47">
        <v>61083031255</v>
      </c>
      <c r="I311" s="47">
        <v>61083031255</v>
      </c>
    </row>
    <row r="312" spans="1:9" x14ac:dyDescent="0.2">
      <c r="A312" s="39" t="s">
        <v>1103</v>
      </c>
      <c r="B312" s="39" t="s">
        <v>1408</v>
      </c>
      <c r="C312" s="39" t="s">
        <v>1409</v>
      </c>
      <c r="D312" s="226" t="str">
        <f t="shared" si="4"/>
        <v>14080225082</v>
      </c>
      <c r="E312" s="39" t="s">
        <v>435</v>
      </c>
      <c r="F312" s="47">
        <v>160877121788</v>
      </c>
      <c r="G312" s="47">
        <v>0</v>
      </c>
      <c r="H312" s="47">
        <v>0</v>
      </c>
      <c r="I312" s="47">
        <v>160877121788</v>
      </c>
    </row>
    <row r="313" spans="1:9" x14ac:dyDescent="0.2">
      <c r="A313" s="39" t="s">
        <v>1103</v>
      </c>
      <c r="B313" s="39" t="s">
        <v>1486</v>
      </c>
      <c r="C313" s="39" t="s">
        <v>1487</v>
      </c>
      <c r="D313" s="226" t="str">
        <f t="shared" si="4"/>
        <v>14080225082</v>
      </c>
      <c r="E313" s="39" t="s">
        <v>463</v>
      </c>
      <c r="F313" s="47">
        <v>3541780</v>
      </c>
      <c r="G313" s="47">
        <v>0</v>
      </c>
      <c r="H313" s="47">
        <v>0</v>
      </c>
      <c r="I313" s="47">
        <v>3541780</v>
      </c>
    </row>
    <row r="314" spans="1:9" x14ac:dyDescent="0.2">
      <c r="A314" s="39" t="s">
        <v>1103</v>
      </c>
      <c r="B314" s="39" t="s">
        <v>1500</v>
      </c>
      <c r="C314" s="39" t="s">
        <v>1501</v>
      </c>
      <c r="D314" s="226" t="str">
        <f t="shared" si="4"/>
        <v>14080225082</v>
      </c>
      <c r="E314" s="39" t="s">
        <v>467</v>
      </c>
      <c r="F314" s="47">
        <v>46110383</v>
      </c>
      <c r="G314" s="47">
        <v>0</v>
      </c>
      <c r="H314" s="47">
        <v>0</v>
      </c>
      <c r="I314" s="47">
        <v>46110383</v>
      </c>
    </row>
    <row r="315" spans="1:9" x14ac:dyDescent="0.2">
      <c r="A315" s="39" t="s">
        <v>1103</v>
      </c>
      <c r="B315" s="39" t="s">
        <v>1516</v>
      </c>
      <c r="C315" s="39" t="s">
        <v>1517</v>
      </c>
      <c r="D315" s="226" t="str">
        <f t="shared" si="4"/>
        <v>14080225082</v>
      </c>
      <c r="E315" s="39" t="s">
        <v>471</v>
      </c>
      <c r="F315" s="47">
        <v>128090001</v>
      </c>
      <c r="G315" s="47">
        <v>0</v>
      </c>
      <c r="H315" s="47">
        <v>0</v>
      </c>
      <c r="I315" s="47">
        <v>128090001</v>
      </c>
    </row>
    <row r="316" spans="1:9" x14ac:dyDescent="0.2">
      <c r="A316" s="39" t="s">
        <v>1103</v>
      </c>
      <c r="B316" s="39" t="s">
        <v>1544</v>
      </c>
      <c r="C316" s="39" t="s">
        <v>1545</v>
      </c>
      <c r="D316" s="226" t="str">
        <f t="shared" si="4"/>
        <v>14080225082</v>
      </c>
      <c r="E316" s="39" t="s">
        <v>479</v>
      </c>
      <c r="F316" s="47">
        <v>3109051766</v>
      </c>
      <c r="G316" s="47">
        <v>0</v>
      </c>
      <c r="H316" s="47">
        <v>0</v>
      </c>
      <c r="I316" s="47">
        <v>3109051766</v>
      </c>
    </row>
    <row r="317" spans="1:9" x14ac:dyDescent="0.2">
      <c r="A317" s="39" t="s">
        <v>1103</v>
      </c>
      <c r="B317" s="39" t="s">
        <v>1590</v>
      </c>
      <c r="C317" s="39" t="s">
        <v>1591</v>
      </c>
      <c r="D317" s="226" t="str">
        <f t="shared" si="4"/>
        <v>14080225082</v>
      </c>
      <c r="E317" s="39" t="s">
        <v>486</v>
      </c>
      <c r="F317" s="47">
        <v>13671328123</v>
      </c>
      <c r="G317" s="47">
        <v>0</v>
      </c>
      <c r="H317" s="47">
        <v>0</v>
      </c>
      <c r="I317" s="47">
        <v>13671328123</v>
      </c>
    </row>
    <row r="318" spans="1:9" x14ac:dyDescent="0.2">
      <c r="A318" s="39" t="s">
        <v>1103</v>
      </c>
      <c r="B318" s="39" t="s">
        <v>1642</v>
      </c>
      <c r="C318" s="39" t="s">
        <v>1643</v>
      </c>
      <c r="D318" s="226" t="str">
        <f t="shared" si="4"/>
        <v>14080225082</v>
      </c>
      <c r="E318" s="39" t="s">
        <v>494</v>
      </c>
      <c r="F318" s="47">
        <v>35649450071</v>
      </c>
      <c r="G318" s="47">
        <v>0</v>
      </c>
      <c r="H318" s="47">
        <v>0</v>
      </c>
      <c r="I318" s="47">
        <v>35649450071</v>
      </c>
    </row>
    <row r="319" spans="1:9" x14ac:dyDescent="0.2">
      <c r="A319" s="39" t="s">
        <v>1103</v>
      </c>
      <c r="B319" s="39" t="s">
        <v>1700</v>
      </c>
      <c r="C319" s="39" t="s">
        <v>1701</v>
      </c>
      <c r="D319" s="226" t="str">
        <f t="shared" si="4"/>
        <v>14080225082</v>
      </c>
      <c r="E319" s="39" t="s">
        <v>501</v>
      </c>
      <c r="F319" s="47">
        <v>108269549664</v>
      </c>
      <c r="G319" s="47">
        <v>0</v>
      </c>
      <c r="H319" s="47">
        <v>0</v>
      </c>
      <c r="I319" s="47">
        <v>108269549664</v>
      </c>
    </row>
    <row r="320" spans="1:9" x14ac:dyDescent="0.2">
      <c r="A320" s="39" t="s">
        <v>1103</v>
      </c>
      <c r="B320" s="39" t="s">
        <v>1410</v>
      </c>
      <c r="C320" s="39" t="s">
        <v>1411</v>
      </c>
      <c r="D320" s="226" t="str">
        <f t="shared" si="4"/>
        <v>14080225092</v>
      </c>
      <c r="E320" s="39" t="s">
        <v>436</v>
      </c>
      <c r="F320" s="47">
        <v>-47308243</v>
      </c>
      <c r="G320" s="47">
        <v>-16317.8</v>
      </c>
      <c r="H320" s="47">
        <v>-119869417</v>
      </c>
      <c r="I320" s="47">
        <v>-167177660</v>
      </c>
    </row>
    <row r="321" spans="1:9" x14ac:dyDescent="0.2">
      <c r="A321" s="39" t="s">
        <v>1150</v>
      </c>
      <c r="B321" s="39" t="s">
        <v>4779</v>
      </c>
      <c r="C321" s="39" t="s">
        <v>4780</v>
      </c>
      <c r="D321" s="226" t="str">
        <f t="shared" si="4"/>
        <v>14080225092</v>
      </c>
      <c r="E321" s="39" t="s">
        <v>436</v>
      </c>
      <c r="F321" s="47">
        <v>0</v>
      </c>
      <c r="G321" s="47">
        <v>-861.91</v>
      </c>
      <c r="H321" s="47">
        <v>-6331531</v>
      </c>
      <c r="I321" s="47">
        <v>-6331531</v>
      </c>
    </row>
    <row r="322" spans="1:9" x14ac:dyDescent="0.2">
      <c r="A322" s="39" t="s">
        <v>1150</v>
      </c>
      <c r="B322" s="39" t="s">
        <v>1592</v>
      </c>
      <c r="C322" s="39" t="s">
        <v>1593</v>
      </c>
      <c r="D322" s="226" t="str">
        <f t="shared" si="4"/>
        <v>14080225092</v>
      </c>
      <c r="E322" s="39" t="s">
        <v>436</v>
      </c>
      <c r="F322" s="47">
        <v>0</v>
      </c>
      <c r="G322" s="47">
        <v>-14580.68</v>
      </c>
      <c r="H322" s="47">
        <v>-107108655</v>
      </c>
      <c r="I322" s="47">
        <v>-107108655</v>
      </c>
    </row>
    <row r="323" spans="1:9" x14ac:dyDescent="0.2">
      <c r="A323" s="39" t="s">
        <v>1150</v>
      </c>
      <c r="B323" s="39" t="s">
        <v>1644</v>
      </c>
      <c r="C323" s="39" t="s">
        <v>1645</v>
      </c>
      <c r="D323" s="226" t="str">
        <f t="shared" ref="D323:D386" si="5">CONCATENATE(MID(C323,1,2),"0",MID(C323,4,5),"0",MID(C323,9,2))</f>
        <v>14080225092</v>
      </c>
      <c r="E323" s="39" t="s">
        <v>436</v>
      </c>
      <c r="F323" s="47">
        <v>0</v>
      </c>
      <c r="G323" s="47">
        <v>-612.77</v>
      </c>
      <c r="H323" s="47">
        <v>-4501365</v>
      </c>
      <c r="I323" s="47">
        <v>-4501365</v>
      </c>
    </row>
    <row r="324" spans="1:9" x14ac:dyDescent="0.2">
      <c r="A324" s="39" t="s">
        <v>1150</v>
      </c>
      <c r="B324" s="39" t="s">
        <v>1702</v>
      </c>
      <c r="C324" s="39" t="s">
        <v>1703</v>
      </c>
      <c r="D324" s="226" t="str">
        <f t="shared" si="5"/>
        <v>14080225092</v>
      </c>
      <c r="E324" s="39" t="s">
        <v>436</v>
      </c>
      <c r="F324" s="47">
        <v>0</v>
      </c>
      <c r="G324" s="47">
        <v>-262.44</v>
      </c>
      <c r="H324" s="47">
        <v>-1927866</v>
      </c>
      <c r="I324" s="47">
        <v>-1927866</v>
      </c>
    </row>
    <row r="325" spans="1:9" x14ac:dyDescent="0.2">
      <c r="A325" s="39" t="s">
        <v>1103</v>
      </c>
      <c r="B325" s="39" t="s">
        <v>1412</v>
      </c>
      <c r="C325" s="39" t="s">
        <v>1413</v>
      </c>
      <c r="D325" s="226" t="str">
        <f t="shared" si="5"/>
        <v>14080225092</v>
      </c>
      <c r="E325" s="39" t="s">
        <v>436</v>
      </c>
      <c r="F325" s="47">
        <v>-47308243</v>
      </c>
      <c r="G325" s="47">
        <v>0</v>
      </c>
      <c r="H325" s="47">
        <v>0</v>
      </c>
      <c r="I325" s="47">
        <v>-47308243</v>
      </c>
    </row>
    <row r="326" spans="1:9" x14ac:dyDescent="0.2">
      <c r="A326" s="39" t="s">
        <v>1103</v>
      </c>
      <c r="B326" s="39" t="s">
        <v>1546</v>
      </c>
      <c r="C326" s="39" t="s">
        <v>1547</v>
      </c>
      <c r="D326" s="226" t="str">
        <f t="shared" si="5"/>
        <v>14080225092</v>
      </c>
      <c r="E326" s="39" t="s">
        <v>436</v>
      </c>
      <c r="F326" s="47">
        <v>-388154</v>
      </c>
      <c r="G326" s="47">
        <v>0</v>
      </c>
      <c r="H326" s="47">
        <v>0</v>
      </c>
      <c r="I326" s="47">
        <v>-388154</v>
      </c>
    </row>
    <row r="327" spans="1:9" x14ac:dyDescent="0.2">
      <c r="A327" s="39" t="s">
        <v>1103</v>
      </c>
      <c r="B327" s="39" t="s">
        <v>1594</v>
      </c>
      <c r="C327" s="39" t="s">
        <v>1595</v>
      </c>
      <c r="D327" s="226" t="str">
        <f t="shared" si="5"/>
        <v>14080225092</v>
      </c>
      <c r="E327" s="39" t="s">
        <v>436</v>
      </c>
      <c r="F327" s="47">
        <v>-9084823</v>
      </c>
      <c r="G327" s="47">
        <v>0</v>
      </c>
      <c r="H327" s="47">
        <v>0</v>
      </c>
      <c r="I327" s="47">
        <v>-9084823</v>
      </c>
    </row>
    <row r="328" spans="1:9" x14ac:dyDescent="0.2">
      <c r="A328" s="39" t="s">
        <v>1103</v>
      </c>
      <c r="B328" s="39" t="s">
        <v>1646</v>
      </c>
      <c r="C328" s="39" t="s">
        <v>1647</v>
      </c>
      <c r="D328" s="226" t="str">
        <f t="shared" si="5"/>
        <v>14080225092</v>
      </c>
      <c r="E328" s="39" t="s">
        <v>436</v>
      </c>
      <c r="F328" s="47">
        <v>-18797136</v>
      </c>
      <c r="G328" s="47">
        <v>0</v>
      </c>
      <c r="H328" s="47">
        <v>0</v>
      </c>
      <c r="I328" s="47">
        <v>-18797136</v>
      </c>
    </row>
    <row r="329" spans="1:9" x14ac:dyDescent="0.2">
      <c r="A329" s="39" t="s">
        <v>1103</v>
      </c>
      <c r="B329" s="39" t="s">
        <v>1704</v>
      </c>
      <c r="C329" s="39" t="s">
        <v>1705</v>
      </c>
      <c r="D329" s="226" t="str">
        <f t="shared" si="5"/>
        <v>14080225092</v>
      </c>
      <c r="E329" s="39" t="s">
        <v>436</v>
      </c>
      <c r="F329" s="47">
        <v>-19038130</v>
      </c>
      <c r="G329" s="47">
        <v>0</v>
      </c>
      <c r="H329" s="47">
        <v>0</v>
      </c>
      <c r="I329" s="47">
        <v>-19038130</v>
      </c>
    </row>
    <row r="330" spans="1:9" x14ac:dyDescent="0.2">
      <c r="A330" s="39" t="s">
        <v>1103</v>
      </c>
      <c r="B330" s="39" t="s">
        <v>1414</v>
      </c>
      <c r="C330" s="39" t="s">
        <v>1415</v>
      </c>
      <c r="D330" s="226" t="str">
        <f t="shared" si="5"/>
        <v>14080225094</v>
      </c>
      <c r="E330" s="39" t="s">
        <v>437</v>
      </c>
      <c r="F330" s="47">
        <v>-144142125334</v>
      </c>
      <c r="G330" s="47">
        <v>-9364941.6999999993</v>
      </c>
      <c r="H330" s="47">
        <v>-68794206178</v>
      </c>
      <c r="I330" s="47">
        <v>-212936331512</v>
      </c>
    </row>
    <row r="331" spans="1:9" x14ac:dyDescent="0.2">
      <c r="A331" s="39" t="s">
        <v>1150</v>
      </c>
      <c r="B331" s="39" t="s">
        <v>4781</v>
      </c>
      <c r="C331" s="39" t="s">
        <v>4782</v>
      </c>
      <c r="D331" s="226" t="str">
        <f t="shared" si="5"/>
        <v>14080225094</v>
      </c>
      <c r="E331" s="39" t="s">
        <v>464</v>
      </c>
      <c r="F331" s="47">
        <v>0</v>
      </c>
      <c r="G331" s="47">
        <v>-1433.71</v>
      </c>
      <c r="H331" s="47">
        <v>-10531933</v>
      </c>
      <c r="I331" s="47">
        <v>-10531933</v>
      </c>
    </row>
    <row r="332" spans="1:9" x14ac:dyDescent="0.2">
      <c r="A332" s="39" t="s">
        <v>1150</v>
      </c>
      <c r="B332" s="39" t="s">
        <v>1502</v>
      </c>
      <c r="C332" s="39" t="s">
        <v>1503</v>
      </c>
      <c r="D332" s="226" t="str">
        <f t="shared" si="5"/>
        <v>14080225094</v>
      </c>
      <c r="E332" s="39" t="s">
        <v>468</v>
      </c>
      <c r="F332" s="47">
        <v>0</v>
      </c>
      <c r="G332" s="47">
        <v>-11996.4</v>
      </c>
      <c r="H332" s="47">
        <v>-88124715</v>
      </c>
      <c r="I332" s="47">
        <v>-88124715</v>
      </c>
    </row>
    <row r="333" spans="1:9" x14ac:dyDescent="0.2">
      <c r="A333" s="39" t="s">
        <v>1150</v>
      </c>
      <c r="B333" s="39" t="s">
        <v>1518</v>
      </c>
      <c r="C333" s="39" t="s">
        <v>1519</v>
      </c>
      <c r="D333" s="226" t="str">
        <f t="shared" si="5"/>
        <v>14080225094</v>
      </c>
      <c r="E333" s="39" t="s">
        <v>472</v>
      </c>
      <c r="F333" s="47">
        <v>0</v>
      </c>
      <c r="G333" s="47">
        <v>-1535.04</v>
      </c>
      <c r="H333" s="47">
        <v>-11276296</v>
      </c>
      <c r="I333" s="47">
        <v>-11276296</v>
      </c>
    </row>
    <row r="334" spans="1:9" x14ac:dyDescent="0.2">
      <c r="A334" s="39" t="s">
        <v>1150</v>
      </c>
      <c r="B334" s="39" t="s">
        <v>1548</v>
      </c>
      <c r="C334" s="39" t="s">
        <v>1549</v>
      </c>
      <c r="D334" s="226" t="str">
        <f t="shared" si="5"/>
        <v>14080225094</v>
      </c>
      <c r="E334" s="39" t="s">
        <v>480</v>
      </c>
      <c r="F334" s="47">
        <v>0</v>
      </c>
      <c r="G334" s="47">
        <v>-128845.91</v>
      </c>
      <c r="H334" s="47">
        <v>-946493035</v>
      </c>
      <c r="I334" s="47">
        <v>-946493035</v>
      </c>
    </row>
    <row r="335" spans="1:9" x14ac:dyDescent="0.2">
      <c r="A335" s="39" t="s">
        <v>1150</v>
      </c>
      <c r="B335" s="39" t="s">
        <v>1596</v>
      </c>
      <c r="C335" s="39" t="s">
        <v>1597</v>
      </c>
      <c r="D335" s="226" t="str">
        <f t="shared" si="5"/>
        <v>14080225094</v>
      </c>
      <c r="E335" s="39" t="s">
        <v>487</v>
      </c>
      <c r="F335" s="47">
        <v>0</v>
      </c>
      <c r="G335" s="47">
        <v>-735442.18</v>
      </c>
      <c r="H335" s="47">
        <v>-5402506773</v>
      </c>
      <c r="I335" s="47">
        <v>-5402506773</v>
      </c>
    </row>
    <row r="336" spans="1:9" x14ac:dyDescent="0.2">
      <c r="A336" s="39" t="s">
        <v>1150</v>
      </c>
      <c r="B336" s="39" t="s">
        <v>1648</v>
      </c>
      <c r="C336" s="39" t="s">
        <v>1649</v>
      </c>
      <c r="D336" s="226" t="str">
        <f t="shared" si="5"/>
        <v>14080225094</v>
      </c>
      <c r="E336" s="39" t="s">
        <v>495</v>
      </c>
      <c r="F336" s="47">
        <v>0</v>
      </c>
      <c r="G336" s="47">
        <v>-668318.52</v>
      </c>
      <c r="H336" s="47">
        <v>-4909421062</v>
      </c>
      <c r="I336" s="47">
        <v>-4909421062</v>
      </c>
    </row>
    <row r="337" spans="1:9" x14ac:dyDescent="0.2">
      <c r="A337" s="39" t="s">
        <v>1150</v>
      </c>
      <c r="B337" s="39" t="s">
        <v>1706</v>
      </c>
      <c r="C337" s="39" t="s">
        <v>1707</v>
      </c>
      <c r="D337" s="226" t="str">
        <f t="shared" si="5"/>
        <v>14080225094</v>
      </c>
      <c r="E337" s="39" t="s">
        <v>502</v>
      </c>
      <c r="F337" s="47">
        <v>0</v>
      </c>
      <c r="G337" s="47">
        <v>-7817369.9400000004</v>
      </c>
      <c r="H337" s="47">
        <v>-57425852364</v>
      </c>
      <c r="I337" s="47">
        <v>-57425852364</v>
      </c>
    </row>
    <row r="338" spans="1:9" x14ac:dyDescent="0.2">
      <c r="A338" s="39" t="s">
        <v>1103</v>
      </c>
      <c r="B338" s="39" t="s">
        <v>1416</v>
      </c>
      <c r="C338" s="39" t="s">
        <v>1417</v>
      </c>
      <c r="D338" s="226" t="str">
        <f t="shared" si="5"/>
        <v>14080225094</v>
      </c>
      <c r="E338" s="39" t="s">
        <v>438</v>
      </c>
      <c r="F338" s="47">
        <v>-144142125334</v>
      </c>
      <c r="G338" s="47">
        <v>0</v>
      </c>
      <c r="H338" s="47">
        <v>0</v>
      </c>
      <c r="I338" s="47">
        <v>-144142125334</v>
      </c>
    </row>
    <row r="339" spans="1:9" x14ac:dyDescent="0.2">
      <c r="A339" s="39" t="s">
        <v>1103</v>
      </c>
      <c r="B339" s="39" t="s">
        <v>1488</v>
      </c>
      <c r="C339" s="39" t="s">
        <v>1489</v>
      </c>
      <c r="D339" s="226" t="str">
        <f t="shared" si="5"/>
        <v>14080225094</v>
      </c>
      <c r="E339" s="39" t="s">
        <v>464</v>
      </c>
      <c r="F339" s="47">
        <v>-1230966</v>
      </c>
      <c r="G339" s="47">
        <v>0</v>
      </c>
      <c r="H339" s="47">
        <v>0</v>
      </c>
      <c r="I339" s="47">
        <v>-1230966</v>
      </c>
    </row>
    <row r="340" spans="1:9" x14ac:dyDescent="0.2">
      <c r="A340" s="39" t="s">
        <v>1103</v>
      </c>
      <c r="B340" s="39" t="s">
        <v>1504</v>
      </c>
      <c r="C340" s="39" t="s">
        <v>1505</v>
      </c>
      <c r="D340" s="226" t="str">
        <f t="shared" si="5"/>
        <v>14080225094</v>
      </c>
      <c r="E340" s="39" t="s">
        <v>468</v>
      </c>
      <c r="F340" s="47">
        <v>-22908940</v>
      </c>
      <c r="G340" s="47">
        <v>0</v>
      </c>
      <c r="H340" s="47">
        <v>0</v>
      </c>
      <c r="I340" s="47">
        <v>-22908940</v>
      </c>
    </row>
    <row r="341" spans="1:9" x14ac:dyDescent="0.2">
      <c r="A341" s="39" t="s">
        <v>1103</v>
      </c>
      <c r="B341" s="39" t="s">
        <v>1520</v>
      </c>
      <c r="C341" s="39" t="s">
        <v>1521</v>
      </c>
      <c r="D341" s="226" t="str">
        <f t="shared" si="5"/>
        <v>14080225094</v>
      </c>
      <c r="E341" s="39" t="s">
        <v>472</v>
      </c>
      <c r="F341" s="47">
        <v>-67765974</v>
      </c>
      <c r="G341" s="47">
        <v>0</v>
      </c>
      <c r="H341" s="47">
        <v>0</v>
      </c>
      <c r="I341" s="47">
        <v>-67765974</v>
      </c>
    </row>
    <row r="342" spans="1:9" x14ac:dyDescent="0.2">
      <c r="A342" s="39" t="s">
        <v>1103</v>
      </c>
      <c r="B342" s="39" t="s">
        <v>1550</v>
      </c>
      <c r="C342" s="39" t="s">
        <v>1551</v>
      </c>
      <c r="D342" s="226" t="str">
        <f t="shared" si="5"/>
        <v>14080225094</v>
      </c>
      <c r="E342" s="39" t="s">
        <v>480</v>
      </c>
      <c r="F342" s="47">
        <v>-2029734995</v>
      </c>
      <c r="G342" s="47">
        <v>0</v>
      </c>
      <c r="H342" s="47">
        <v>0</v>
      </c>
      <c r="I342" s="47">
        <v>-2029734995</v>
      </c>
    </row>
    <row r="343" spans="1:9" x14ac:dyDescent="0.2">
      <c r="A343" s="39" t="s">
        <v>1103</v>
      </c>
      <c r="B343" s="39" t="s">
        <v>1598</v>
      </c>
      <c r="C343" s="39" t="s">
        <v>1599</v>
      </c>
      <c r="D343" s="226" t="str">
        <f t="shared" si="5"/>
        <v>14080225094</v>
      </c>
      <c r="E343" s="39" t="s">
        <v>487</v>
      </c>
      <c r="F343" s="47">
        <v>-8046407293</v>
      </c>
      <c r="G343" s="47">
        <v>0</v>
      </c>
      <c r="H343" s="47">
        <v>0</v>
      </c>
      <c r="I343" s="47">
        <v>-8046407293</v>
      </c>
    </row>
    <row r="344" spans="1:9" x14ac:dyDescent="0.2">
      <c r="A344" s="39" t="s">
        <v>1103</v>
      </c>
      <c r="B344" s="39" t="s">
        <v>1650</v>
      </c>
      <c r="C344" s="39" t="s">
        <v>1651</v>
      </c>
      <c r="D344" s="226" t="str">
        <f t="shared" si="5"/>
        <v>14080225094</v>
      </c>
      <c r="E344" s="39" t="s">
        <v>495</v>
      </c>
      <c r="F344" s="47">
        <v>-30189994513</v>
      </c>
      <c r="G344" s="47">
        <v>0</v>
      </c>
      <c r="H344" s="47">
        <v>0</v>
      </c>
      <c r="I344" s="47">
        <v>-30189994513</v>
      </c>
    </row>
    <row r="345" spans="1:9" x14ac:dyDescent="0.2">
      <c r="A345" s="39" t="s">
        <v>1103</v>
      </c>
      <c r="B345" s="39" t="s">
        <v>1708</v>
      </c>
      <c r="C345" s="39" t="s">
        <v>1709</v>
      </c>
      <c r="D345" s="226" t="str">
        <f t="shared" si="5"/>
        <v>14080225094</v>
      </c>
      <c r="E345" s="39" t="s">
        <v>502</v>
      </c>
      <c r="F345" s="47">
        <v>-103784082653</v>
      </c>
      <c r="G345" s="47">
        <v>0</v>
      </c>
      <c r="H345" s="47">
        <v>0</v>
      </c>
      <c r="I345" s="47">
        <v>-103784082653</v>
      </c>
    </row>
    <row r="346" spans="1:9" x14ac:dyDescent="0.2">
      <c r="A346" s="39" t="s">
        <v>1103</v>
      </c>
      <c r="B346" s="39" t="s">
        <v>1418</v>
      </c>
      <c r="C346" s="39" t="s">
        <v>1419</v>
      </c>
      <c r="D346" s="226" t="str">
        <f t="shared" si="5"/>
        <v>14080229000</v>
      </c>
      <c r="E346" s="39" t="s">
        <v>439</v>
      </c>
      <c r="F346" s="47">
        <v>237460913</v>
      </c>
      <c r="G346" s="47">
        <v>0</v>
      </c>
      <c r="H346" s="47">
        <v>0</v>
      </c>
      <c r="I346" s="47">
        <v>237460913</v>
      </c>
    </row>
    <row r="347" spans="1:9" x14ac:dyDescent="0.2">
      <c r="A347" s="39" t="s">
        <v>1103</v>
      </c>
      <c r="B347" s="39" t="s">
        <v>1420</v>
      </c>
      <c r="C347" s="39" t="s">
        <v>1421</v>
      </c>
      <c r="D347" s="226" t="str">
        <f t="shared" si="5"/>
        <v>14080229082</v>
      </c>
      <c r="E347" s="39" t="s">
        <v>440</v>
      </c>
      <c r="F347" s="47">
        <v>13985176353</v>
      </c>
      <c r="G347" s="47">
        <v>0</v>
      </c>
      <c r="H347" s="47">
        <v>0</v>
      </c>
      <c r="I347" s="47">
        <v>13985176353</v>
      </c>
    </row>
    <row r="348" spans="1:9" x14ac:dyDescent="0.2">
      <c r="A348" s="39" t="s">
        <v>1103</v>
      </c>
      <c r="B348" s="39" t="s">
        <v>1422</v>
      </c>
      <c r="C348" s="39" t="s">
        <v>1423</v>
      </c>
      <c r="D348" s="226" t="str">
        <f t="shared" si="5"/>
        <v>14080229082</v>
      </c>
      <c r="E348" s="39" t="s">
        <v>440</v>
      </c>
      <c r="F348" s="47">
        <v>13985176353</v>
      </c>
      <c r="G348" s="47">
        <v>0</v>
      </c>
      <c r="H348" s="47">
        <v>0</v>
      </c>
      <c r="I348" s="47">
        <v>13985176353</v>
      </c>
    </row>
    <row r="349" spans="1:9" x14ac:dyDescent="0.2">
      <c r="A349" s="39" t="s">
        <v>1103</v>
      </c>
      <c r="B349" s="39" t="s">
        <v>3919</v>
      </c>
      <c r="C349" s="39" t="s">
        <v>3920</v>
      </c>
      <c r="D349" s="226" t="str">
        <f t="shared" si="5"/>
        <v>14080229082</v>
      </c>
      <c r="E349" s="39" t="s">
        <v>440</v>
      </c>
      <c r="F349" s="47">
        <v>13985176353</v>
      </c>
      <c r="G349" s="47">
        <v>0</v>
      </c>
      <c r="H349" s="47">
        <v>0</v>
      </c>
      <c r="I349" s="47">
        <v>13985176353</v>
      </c>
    </row>
    <row r="350" spans="1:9" x14ac:dyDescent="0.2">
      <c r="A350" s="39" t="s">
        <v>1103</v>
      </c>
      <c r="B350" s="39" t="s">
        <v>1424</v>
      </c>
      <c r="C350" s="39" t="s">
        <v>1425</v>
      </c>
      <c r="D350" s="226" t="str">
        <f t="shared" si="5"/>
        <v>14080229094</v>
      </c>
      <c r="E350" s="39" t="s">
        <v>441</v>
      </c>
      <c r="F350" s="47">
        <v>-13747715440</v>
      </c>
      <c r="G350" s="47">
        <v>0</v>
      </c>
      <c r="H350" s="47">
        <v>0</v>
      </c>
      <c r="I350" s="47">
        <v>-13747715440</v>
      </c>
    </row>
    <row r="351" spans="1:9" x14ac:dyDescent="0.2">
      <c r="A351" s="39" t="s">
        <v>1103</v>
      </c>
      <c r="B351" s="39" t="s">
        <v>1426</v>
      </c>
      <c r="C351" s="39" t="s">
        <v>1427</v>
      </c>
      <c r="D351" s="226" t="str">
        <f t="shared" si="5"/>
        <v>14080229094</v>
      </c>
      <c r="E351" s="39" t="s">
        <v>441</v>
      </c>
      <c r="F351" s="47">
        <v>-13747715440</v>
      </c>
      <c r="G351" s="47">
        <v>0</v>
      </c>
      <c r="H351" s="47">
        <v>0</v>
      </c>
      <c r="I351" s="47">
        <v>-13747715440</v>
      </c>
    </row>
    <row r="352" spans="1:9" x14ac:dyDescent="0.2">
      <c r="A352" s="39" t="s">
        <v>1103</v>
      </c>
      <c r="B352" s="39" t="s">
        <v>1710</v>
      </c>
      <c r="C352" s="39" t="s">
        <v>1711</v>
      </c>
      <c r="D352" s="226" t="str">
        <f t="shared" si="5"/>
        <v>14080229094</v>
      </c>
      <c r="E352" s="39" t="s">
        <v>496</v>
      </c>
      <c r="F352" s="47">
        <v>-13747715440</v>
      </c>
      <c r="G352" s="47">
        <v>0</v>
      </c>
      <c r="H352" s="47">
        <v>0</v>
      </c>
      <c r="I352" s="47">
        <v>-13747715440</v>
      </c>
    </row>
    <row r="353" spans="1:9" x14ac:dyDescent="0.2">
      <c r="A353" s="39" t="s">
        <v>1103</v>
      </c>
      <c r="B353" s="39" t="s">
        <v>1428</v>
      </c>
      <c r="C353" s="39" t="s">
        <v>1429</v>
      </c>
      <c r="D353" s="226" t="str">
        <f t="shared" si="5"/>
        <v>14080447000</v>
      </c>
      <c r="E353" s="39" t="s">
        <v>442</v>
      </c>
      <c r="F353" s="47">
        <v>323482690</v>
      </c>
      <c r="G353" s="47">
        <v>7970.93</v>
      </c>
      <c r="H353" s="47">
        <v>58553893</v>
      </c>
      <c r="I353" s="47">
        <v>382036583</v>
      </c>
    </row>
    <row r="354" spans="1:9" x14ac:dyDescent="0.2">
      <c r="A354" s="39" t="s">
        <v>1103</v>
      </c>
      <c r="B354" s="39" t="s">
        <v>1430</v>
      </c>
      <c r="C354" s="39" t="s">
        <v>1431</v>
      </c>
      <c r="D354" s="226" t="str">
        <f t="shared" si="5"/>
        <v>14080447082</v>
      </c>
      <c r="E354" s="39" t="s">
        <v>440</v>
      </c>
      <c r="F354" s="47">
        <v>1777826579</v>
      </c>
      <c r="G354" s="47">
        <v>70281.279999999999</v>
      </c>
      <c r="H354" s="47">
        <v>516281363</v>
      </c>
      <c r="I354" s="47">
        <v>2294107942</v>
      </c>
    </row>
    <row r="355" spans="1:9" x14ac:dyDescent="0.2">
      <c r="A355" s="39" t="s">
        <v>1150</v>
      </c>
      <c r="B355" s="39" t="s">
        <v>1432</v>
      </c>
      <c r="C355" s="39" t="s">
        <v>1433</v>
      </c>
      <c r="D355" s="226" t="str">
        <f t="shared" si="5"/>
        <v>14080447082</v>
      </c>
      <c r="E355" s="39" t="s">
        <v>443</v>
      </c>
      <c r="F355" s="47">
        <v>0</v>
      </c>
      <c r="G355" s="47">
        <v>70281.279999999999</v>
      </c>
      <c r="H355" s="47">
        <v>516281363</v>
      </c>
      <c r="I355" s="47">
        <v>516281363</v>
      </c>
    </row>
    <row r="356" spans="1:9" x14ac:dyDescent="0.2">
      <c r="A356" s="39" t="s">
        <v>1150</v>
      </c>
      <c r="B356" s="39" t="s">
        <v>1652</v>
      </c>
      <c r="C356" s="39" t="s">
        <v>1653</v>
      </c>
      <c r="D356" s="226" t="str">
        <f t="shared" si="5"/>
        <v>14080447082</v>
      </c>
      <c r="E356" s="39" t="s">
        <v>444</v>
      </c>
      <c r="F356" s="47">
        <v>0</v>
      </c>
      <c r="G356" s="47">
        <v>67.010000000000005</v>
      </c>
      <c r="H356" s="47">
        <v>492251</v>
      </c>
      <c r="I356" s="47">
        <v>492251</v>
      </c>
    </row>
    <row r="357" spans="1:9" x14ac:dyDescent="0.2">
      <c r="A357" s="39" t="s">
        <v>1150</v>
      </c>
      <c r="B357" s="39" t="s">
        <v>1712</v>
      </c>
      <c r="C357" s="39" t="s">
        <v>1713</v>
      </c>
      <c r="D357" s="226" t="str">
        <f t="shared" si="5"/>
        <v>14080447082</v>
      </c>
      <c r="E357" s="39" t="s">
        <v>444</v>
      </c>
      <c r="F357" s="47">
        <v>0</v>
      </c>
      <c r="G357" s="47">
        <v>70214.27</v>
      </c>
      <c r="H357" s="47">
        <v>515789112</v>
      </c>
      <c r="I357" s="47">
        <v>515789112</v>
      </c>
    </row>
    <row r="358" spans="1:9" x14ac:dyDescent="0.2">
      <c r="A358" s="39" t="s">
        <v>1103</v>
      </c>
      <c r="B358" s="39" t="s">
        <v>1434</v>
      </c>
      <c r="C358" s="39" t="s">
        <v>1435</v>
      </c>
      <c r="D358" s="226" t="str">
        <f t="shared" si="5"/>
        <v>14080447082</v>
      </c>
      <c r="E358" s="39" t="s">
        <v>444</v>
      </c>
      <c r="F358" s="47">
        <v>1777826579</v>
      </c>
      <c r="G358" s="47">
        <v>0</v>
      </c>
      <c r="H358" s="47">
        <v>0</v>
      </c>
      <c r="I358" s="47">
        <v>1777826579</v>
      </c>
    </row>
    <row r="359" spans="1:9" x14ac:dyDescent="0.2">
      <c r="A359" s="39" t="s">
        <v>1103</v>
      </c>
      <c r="B359" s="39" t="s">
        <v>1600</v>
      </c>
      <c r="C359" s="39" t="s">
        <v>1601</v>
      </c>
      <c r="D359" s="226" t="str">
        <f t="shared" si="5"/>
        <v>14080447082</v>
      </c>
      <c r="E359" s="39" t="s">
        <v>444</v>
      </c>
      <c r="F359" s="47">
        <v>8699157</v>
      </c>
      <c r="G359" s="47">
        <v>0</v>
      </c>
      <c r="H359" s="47">
        <v>0</v>
      </c>
      <c r="I359" s="47">
        <v>8699157</v>
      </c>
    </row>
    <row r="360" spans="1:9" x14ac:dyDescent="0.2">
      <c r="A360" s="39" t="s">
        <v>1103</v>
      </c>
      <c r="B360" s="39" t="s">
        <v>1654</v>
      </c>
      <c r="C360" s="39" t="s">
        <v>1655</v>
      </c>
      <c r="D360" s="226" t="str">
        <f t="shared" si="5"/>
        <v>14080447082</v>
      </c>
      <c r="E360" s="39" t="s">
        <v>444</v>
      </c>
      <c r="F360" s="47">
        <v>752015460</v>
      </c>
      <c r="G360" s="47">
        <v>0</v>
      </c>
      <c r="H360" s="47">
        <v>0</v>
      </c>
      <c r="I360" s="47">
        <v>752015460</v>
      </c>
    </row>
    <row r="361" spans="1:9" x14ac:dyDescent="0.2">
      <c r="A361" s="39" t="s">
        <v>1103</v>
      </c>
      <c r="B361" s="39" t="s">
        <v>1714</v>
      </c>
      <c r="C361" s="39" t="s">
        <v>1715</v>
      </c>
      <c r="D361" s="226" t="str">
        <f t="shared" si="5"/>
        <v>14080447082</v>
      </c>
      <c r="E361" s="39" t="s">
        <v>444</v>
      </c>
      <c r="F361" s="47">
        <v>1017111962</v>
      </c>
      <c r="G361" s="47">
        <v>0</v>
      </c>
      <c r="H361" s="47">
        <v>0</v>
      </c>
      <c r="I361" s="47">
        <v>1017111962</v>
      </c>
    </row>
    <row r="362" spans="1:9" x14ac:dyDescent="0.2">
      <c r="A362" s="39" t="s">
        <v>1103</v>
      </c>
      <c r="B362" s="39" t="s">
        <v>1436</v>
      </c>
      <c r="C362" s="39" t="s">
        <v>1437</v>
      </c>
      <c r="D362" s="226" t="str">
        <f t="shared" si="5"/>
        <v>14080447094</v>
      </c>
      <c r="E362" s="39" t="s">
        <v>440</v>
      </c>
      <c r="F362" s="47">
        <v>-1454343889</v>
      </c>
      <c r="G362" s="47">
        <v>-62310.35</v>
      </c>
      <c r="H362" s="47">
        <v>-457727470</v>
      </c>
      <c r="I362" s="47">
        <v>-1912071359</v>
      </c>
    </row>
    <row r="363" spans="1:9" x14ac:dyDescent="0.2">
      <c r="A363" s="39" t="s">
        <v>1150</v>
      </c>
      <c r="B363" s="39" t="s">
        <v>1438</v>
      </c>
      <c r="C363" s="39" t="s">
        <v>1439</v>
      </c>
      <c r="D363" s="226" t="str">
        <f t="shared" si="5"/>
        <v>14080447094</v>
      </c>
      <c r="E363" s="39" t="s">
        <v>445</v>
      </c>
      <c r="F363" s="47">
        <v>0</v>
      </c>
      <c r="G363" s="47">
        <v>-62310.35</v>
      </c>
      <c r="H363" s="47">
        <v>-457727470</v>
      </c>
      <c r="I363" s="47">
        <v>-457727470</v>
      </c>
    </row>
    <row r="364" spans="1:9" x14ac:dyDescent="0.2">
      <c r="A364" s="39" t="s">
        <v>1150</v>
      </c>
      <c r="B364" s="39" t="s">
        <v>1656</v>
      </c>
      <c r="C364" s="39" t="s">
        <v>1657</v>
      </c>
      <c r="D364" s="226" t="str">
        <f t="shared" si="5"/>
        <v>14080447094</v>
      </c>
      <c r="E364" s="39" t="s">
        <v>446</v>
      </c>
      <c r="F364" s="47">
        <v>0</v>
      </c>
      <c r="G364" s="47">
        <v>-67.010000000000005</v>
      </c>
      <c r="H364" s="47">
        <v>-492251</v>
      </c>
      <c r="I364" s="47">
        <v>-492251</v>
      </c>
    </row>
    <row r="365" spans="1:9" x14ac:dyDescent="0.2">
      <c r="A365" s="39" t="s">
        <v>1150</v>
      </c>
      <c r="B365" s="39" t="s">
        <v>1716</v>
      </c>
      <c r="C365" s="39" t="s">
        <v>1717</v>
      </c>
      <c r="D365" s="226" t="str">
        <f t="shared" si="5"/>
        <v>14080447094</v>
      </c>
      <c r="E365" s="39" t="s">
        <v>446</v>
      </c>
      <c r="F365" s="47">
        <v>0</v>
      </c>
      <c r="G365" s="47">
        <v>-62243.34</v>
      </c>
      <c r="H365" s="47">
        <v>-457235219</v>
      </c>
      <c r="I365" s="47">
        <v>-457235219</v>
      </c>
    </row>
    <row r="366" spans="1:9" x14ac:dyDescent="0.2">
      <c r="A366" s="39" t="s">
        <v>1103</v>
      </c>
      <c r="B366" s="39" t="s">
        <v>1440</v>
      </c>
      <c r="C366" s="39" t="s">
        <v>1441</v>
      </c>
      <c r="D366" s="226" t="str">
        <f t="shared" si="5"/>
        <v>14080447094</v>
      </c>
      <c r="E366" s="39" t="s">
        <v>446</v>
      </c>
      <c r="F366" s="47">
        <v>-1454343889</v>
      </c>
      <c r="G366" s="47">
        <v>0</v>
      </c>
      <c r="H366" s="47">
        <v>0</v>
      </c>
      <c r="I366" s="47">
        <v>-1454343889</v>
      </c>
    </row>
    <row r="367" spans="1:9" x14ac:dyDescent="0.2">
      <c r="A367" s="39" t="s">
        <v>1103</v>
      </c>
      <c r="B367" s="39" t="s">
        <v>1658</v>
      </c>
      <c r="C367" s="39" t="s">
        <v>1659</v>
      </c>
      <c r="D367" s="226" t="str">
        <f t="shared" si="5"/>
        <v>14080447094</v>
      </c>
      <c r="E367" s="39" t="s">
        <v>446</v>
      </c>
      <c r="F367" s="47">
        <v>-500910294</v>
      </c>
      <c r="G367" s="47">
        <v>0</v>
      </c>
      <c r="H367" s="47">
        <v>0</v>
      </c>
      <c r="I367" s="47">
        <v>-500910294</v>
      </c>
    </row>
    <row r="368" spans="1:9" x14ac:dyDescent="0.2">
      <c r="A368" s="39" t="s">
        <v>1103</v>
      </c>
      <c r="B368" s="39" t="s">
        <v>1718</v>
      </c>
      <c r="C368" s="39" t="s">
        <v>1719</v>
      </c>
      <c r="D368" s="226" t="str">
        <f t="shared" si="5"/>
        <v>14080447094</v>
      </c>
      <c r="E368" s="39" t="s">
        <v>446</v>
      </c>
      <c r="F368" s="47">
        <v>-953433595</v>
      </c>
      <c r="G368" s="47">
        <v>0</v>
      </c>
      <c r="H368" s="47">
        <v>0</v>
      </c>
      <c r="I368" s="47">
        <v>-953433595</v>
      </c>
    </row>
    <row r="369" spans="1:9" x14ac:dyDescent="0.2">
      <c r="A369" s="39" t="s">
        <v>1103</v>
      </c>
      <c r="B369" s="39" t="s">
        <v>1442</v>
      </c>
      <c r="C369" s="39" t="s">
        <v>1443</v>
      </c>
      <c r="D369" s="226" t="str">
        <f t="shared" si="5"/>
        <v>14080451000</v>
      </c>
      <c r="E369" s="39" t="s">
        <v>447</v>
      </c>
      <c r="F369" s="47">
        <v>482196483</v>
      </c>
      <c r="G369" s="47">
        <v>0</v>
      </c>
      <c r="H369" s="47">
        <v>0</v>
      </c>
      <c r="I369" s="47">
        <v>482196483</v>
      </c>
    </row>
    <row r="370" spans="1:9" x14ac:dyDescent="0.2">
      <c r="A370" s="39" t="s">
        <v>1103</v>
      </c>
      <c r="B370" s="39" t="s">
        <v>1444</v>
      </c>
      <c r="C370" s="39" t="s">
        <v>1445</v>
      </c>
      <c r="D370" s="226" t="str">
        <f t="shared" si="5"/>
        <v>14080451082</v>
      </c>
      <c r="E370" s="39" t="s">
        <v>448</v>
      </c>
      <c r="F370" s="47">
        <v>15309294515</v>
      </c>
      <c r="G370" s="47">
        <v>0</v>
      </c>
      <c r="H370" s="47">
        <v>0</v>
      </c>
      <c r="I370" s="47">
        <v>15309294515</v>
      </c>
    </row>
    <row r="371" spans="1:9" x14ac:dyDescent="0.2">
      <c r="A371" s="39" t="s">
        <v>1103</v>
      </c>
      <c r="B371" s="39" t="s">
        <v>1446</v>
      </c>
      <c r="C371" s="39" t="s">
        <v>1447</v>
      </c>
      <c r="D371" s="226" t="str">
        <f t="shared" si="5"/>
        <v>14080451082</v>
      </c>
      <c r="E371" s="39" t="s">
        <v>448</v>
      </c>
      <c r="F371" s="47">
        <v>15309294515</v>
      </c>
      <c r="G371" s="47">
        <v>0</v>
      </c>
      <c r="H371" s="47">
        <v>0</v>
      </c>
      <c r="I371" s="47">
        <v>15309294515</v>
      </c>
    </row>
    <row r="372" spans="1:9" x14ac:dyDescent="0.2">
      <c r="A372" s="39" t="s">
        <v>1103</v>
      </c>
      <c r="B372" s="39" t="s">
        <v>1660</v>
      </c>
      <c r="C372" s="39" t="s">
        <v>1661</v>
      </c>
      <c r="D372" s="226" t="str">
        <f t="shared" si="5"/>
        <v>14080451082</v>
      </c>
      <c r="E372" s="39" t="s">
        <v>448</v>
      </c>
      <c r="F372" s="47">
        <v>1130439698</v>
      </c>
      <c r="G372" s="47">
        <v>0</v>
      </c>
      <c r="H372" s="47">
        <v>0</v>
      </c>
      <c r="I372" s="47">
        <v>1130439698</v>
      </c>
    </row>
    <row r="373" spans="1:9" x14ac:dyDescent="0.2">
      <c r="A373" s="39" t="s">
        <v>1103</v>
      </c>
      <c r="B373" s="39" t="s">
        <v>1720</v>
      </c>
      <c r="C373" s="39" t="s">
        <v>1721</v>
      </c>
      <c r="D373" s="226" t="str">
        <f t="shared" si="5"/>
        <v>14080451082</v>
      </c>
      <c r="E373" s="39" t="s">
        <v>448</v>
      </c>
      <c r="F373" s="47">
        <v>14178854817</v>
      </c>
      <c r="G373" s="47">
        <v>0</v>
      </c>
      <c r="H373" s="47">
        <v>0</v>
      </c>
      <c r="I373" s="47">
        <v>14178854817</v>
      </c>
    </row>
    <row r="374" spans="1:9" x14ac:dyDescent="0.2">
      <c r="A374" s="39" t="s">
        <v>1103</v>
      </c>
      <c r="B374" s="39" t="s">
        <v>1448</v>
      </c>
      <c r="C374" s="39" t="s">
        <v>1449</v>
      </c>
      <c r="D374" s="226" t="str">
        <f t="shared" si="5"/>
        <v>14080451094</v>
      </c>
      <c r="E374" s="39" t="s">
        <v>449</v>
      </c>
      <c r="F374" s="47">
        <v>-14827098032</v>
      </c>
      <c r="G374" s="47">
        <v>0</v>
      </c>
      <c r="H374" s="47">
        <v>0</v>
      </c>
      <c r="I374" s="47">
        <v>-14827098032</v>
      </c>
    </row>
    <row r="375" spans="1:9" x14ac:dyDescent="0.2">
      <c r="A375" s="39" t="s">
        <v>1103</v>
      </c>
      <c r="B375" s="39" t="s">
        <v>1450</v>
      </c>
      <c r="C375" s="39" t="s">
        <v>1451</v>
      </c>
      <c r="D375" s="226" t="str">
        <f t="shared" si="5"/>
        <v>14080451094</v>
      </c>
      <c r="E375" s="39" t="s">
        <v>449</v>
      </c>
      <c r="F375" s="47">
        <v>-14827098032</v>
      </c>
      <c r="G375" s="47">
        <v>0</v>
      </c>
      <c r="H375" s="47">
        <v>0</v>
      </c>
      <c r="I375" s="47">
        <v>-14827098032</v>
      </c>
    </row>
    <row r="376" spans="1:9" x14ac:dyDescent="0.2">
      <c r="A376" s="39" t="s">
        <v>1103</v>
      </c>
      <c r="B376" s="39" t="s">
        <v>1662</v>
      </c>
      <c r="C376" s="39" t="s">
        <v>1663</v>
      </c>
      <c r="D376" s="226" t="str">
        <f t="shared" si="5"/>
        <v>14080451094</v>
      </c>
      <c r="E376" s="39" t="s">
        <v>465</v>
      </c>
      <c r="F376" s="47">
        <v>-902605233</v>
      </c>
      <c r="G376" s="47">
        <v>0</v>
      </c>
      <c r="H376" s="47">
        <v>0</v>
      </c>
      <c r="I376" s="47">
        <v>-902605233</v>
      </c>
    </row>
    <row r="377" spans="1:9" x14ac:dyDescent="0.2">
      <c r="A377" s="39" t="s">
        <v>1103</v>
      </c>
      <c r="B377" s="39" t="s">
        <v>1722</v>
      </c>
      <c r="C377" s="39" t="s">
        <v>1723</v>
      </c>
      <c r="D377" s="226" t="str">
        <f t="shared" si="5"/>
        <v>14080451094</v>
      </c>
      <c r="E377" s="39" t="s">
        <v>465</v>
      </c>
      <c r="F377" s="47">
        <v>-13924492799</v>
      </c>
      <c r="G377" s="47">
        <v>0</v>
      </c>
      <c r="H377" s="47">
        <v>0</v>
      </c>
      <c r="I377" s="47">
        <v>-13924492799</v>
      </c>
    </row>
    <row r="378" spans="1:9" x14ac:dyDescent="0.2">
      <c r="A378" s="39" t="s">
        <v>1103</v>
      </c>
      <c r="B378" s="39" t="s">
        <v>1452</v>
      </c>
      <c r="C378" s="39" t="s">
        <v>1453</v>
      </c>
      <c r="D378" s="226" t="str">
        <f t="shared" si="5"/>
        <v>14090000000</v>
      </c>
      <c r="E378" s="39" t="s">
        <v>284</v>
      </c>
      <c r="F378" s="47">
        <v>-13946803107</v>
      </c>
      <c r="G378" s="47">
        <v>-630288.82999999996</v>
      </c>
      <c r="H378" s="47">
        <v>-4630057625</v>
      </c>
      <c r="I378" s="47">
        <v>-18576860732</v>
      </c>
    </row>
    <row r="379" spans="1:9" x14ac:dyDescent="0.2">
      <c r="A379" s="39" t="s">
        <v>1103</v>
      </c>
      <c r="B379" s="39" t="s">
        <v>1454</v>
      </c>
      <c r="C379" s="39" t="s">
        <v>1455</v>
      </c>
      <c r="D379" s="226" t="str">
        <f t="shared" si="5"/>
        <v>14090231000</v>
      </c>
      <c r="E379" s="39" t="s">
        <v>450</v>
      </c>
      <c r="F379" s="47">
        <v>-13945373815</v>
      </c>
      <c r="G379" s="47">
        <v>-630288.82999999996</v>
      </c>
      <c r="H379" s="47">
        <v>-4630057625</v>
      </c>
      <c r="I379" s="47">
        <v>-18575431440</v>
      </c>
    </row>
    <row r="380" spans="1:9" x14ac:dyDescent="0.2">
      <c r="A380" s="39" t="s">
        <v>1103</v>
      </c>
      <c r="B380" s="39" t="s">
        <v>1456</v>
      </c>
      <c r="C380" s="39" t="s">
        <v>1457</v>
      </c>
      <c r="D380" s="226" t="str">
        <f t="shared" si="5"/>
        <v>14090231092</v>
      </c>
      <c r="E380" s="39" t="s">
        <v>225</v>
      </c>
      <c r="F380" s="47">
        <v>-2284649461</v>
      </c>
      <c r="G380" s="47">
        <v>-630288.82999999996</v>
      </c>
      <c r="H380" s="47">
        <v>-4630057625</v>
      </c>
      <c r="I380" s="47">
        <v>-6914707086</v>
      </c>
    </row>
    <row r="381" spans="1:9" x14ac:dyDescent="0.2">
      <c r="A381" s="39" t="s">
        <v>1150</v>
      </c>
      <c r="B381" s="39" t="s">
        <v>4783</v>
      </c>
      <c r="C381" s="39" t="s">
        <v>4784</v>
      </c>
      <c r="D381" s="226" t="str">
        <f t="shared" si="5"/>
        <v>14090231092</v>
      </c>
      <c r="E381" s="39" t="s">
        <v>466</v>
      </c>
      <c r="F381" s="47">
        <v>0</v>
      </c>
      <c r="G381" s="47">
        <v>-319.86</v>
      </c>
      <c r="H381" s="47">
        <v>-2349670</v>
      </c>
      <c r="I381" s="47">
        <v>-2349670</v>
      </c>
    </row>
    <row r="382" spans="1:9" x14ac:dyDescent="0.2">
      <c r="A382" s="39" t="s">
        <v>1150</v>
      </c>
      <c r="B382" s="39" t="s">
        <v>4785</v>
      </c>
      <c r="C382" s="39" t="s">
        <v>4786</v>
      </c>
      <c r="D382" s="226" t="str">
        <f t="shared" si="5"/>
        <v>14090231092</v>
      </c>
      <c r="E382" s="39" t="s">
        <v>225</v>
      </c>
      <c r="F382" s="47">
        <v>0</v>
      </c>
      <c r="G382" s="47">
        <v>-29.88</v>
      </c>
      <c r="H382" s="47">
        <v>-219496</v>
      </c>
      <c r="I382" s="47">
        <v>-219496</v>
      </c>
    </row>
    <row r="383" spans="1:9" x14ac:dyDescent="0.2">
      <c r="A383" s="39" t="s">
        <v>1150</v>
      </c>
      <c r="B383" s="39" t="s">
        <v>1552</v>
      </c>
      <c r="C383" s="39" t="s">
        <v>1553</v>
      </c>
      <c r="D383" s="226" t="str">
        <f t="shared" si="5"/>
        <v>14090231092</v>
      </c>
      <c r="E383" s="39" t="s">
        <v>225</v>
      </c>
      <c r="F383" s="47">
        <v>0</v>
      </c>
      <c r="G383" s="47">
        <v>-26831.73</v>
      </c>
      <c r="H383" s="47">
        <v>-197104012</v>
      </c>
      <c r="I383" s="47">
        <v>-197104012</v>
      </c>
    </row>
    <row r="384" spans="1:9" x14ac:dyDescent="0.2">
      <c r="A384" s="39" t="s">
        <v>1150</v>
      </c>
      <c r="B384" s="39" t="s">
        <v>1602</v>
      </c>
      <c r="C384" s="39" t="s">
        <v>1603</v>
      </c>
      <c r="D384" s="226" t="str">
        <f t="shared" si="5"/>
        <v>14090231092</v>
      </c>
      <c r="E384" s="39" t="s">
        <v>225</v>
      </c>
      <c r="F384" s="47">
        <v>0</v>
      </c>
      <c r="G384" s="47">
        <v>-357280.1</v>
      </c>
      <c r="H384" s="47">
        <v>-2624554602</v>
      </c>
      <c r="I384" s="47">
        <v>-2624554602</v>
      </c>
    </row>
    <row r="385" spans="1:9" x14ac:dyDescent="0.2">
      <c r="A385" s="39" t="s">
        <v>1150</v>
      </c>
      <c r="B385" s="39" t="s">
        <v>1664</v>
      </c>
      <c r="C385" s="39" t="s">
        <v>1665</v>
      </c>
      <c r="D385" s="226" t="str">
        <f t="shared" si="5"/>
        <v>14090231092</v>
      </c>
      <c r="E385" s="39" t="s">
        <v>225</v>
      </c>
      <c r="F385" s="47">
        <v>0</v>
      </c>
      <c r="G385" s="47">
        <v>-221399.78</v>
      </c>
      <c r="H385" s="47">
        <v>-1626387286</v>
      </c>
      <c r="I385" s="47">
        <v>-1626387286</v>
      </c>
    </row>
    <row r="386" spans="1:9" x14ac:dyDescent="0.2">
      <c r="A386" s="39" t="s">
        <v>1150</v>
      </c>
      <c r="B386" s="39" t="s">
        <v>1724</v>
      </c>
      <c r="C386" s="39" t="s">
        <v>1725</v>
      </c>
      <c r="D386" s="226" t="str">
        <f t="shared" si="5"/>
        <v>14090231092</v>
      </c>
      <c r="E386" s="39" t="s">
        <v>225</v>
      </c>
      <c r="F386" s="47">
        <v>0</v>
      </c>
      <c r="G386" s="47">
        <v>-24427.48</v>
      </c>
      <c r="H386" s="47">
        <v>-179442559</v>
      </c>
      <c r="I386" s="47">
        <v>-179442559</v>
      </c>
    </row>
    <row r="387" spans="1:9" x14ac:dyDescent="0.2">
      <c r="A387" s="39" t="s">
        <v>1103</v>
      </c>
      <c r="B387" s="39" t="s">
        <v>1490</v>
      </c>
      <c r="C387" s="39" t="s">
        <v>1491</v>
      </c>
      <c r="D387" s="226" t="str">
        <f t="shared" ref="D387:D450" si="6">CONCATENATE(MID(C387,1,2),"0",MID(C387,4,5),"0",MID(C387,9,2))</f>
        <v>14090231092</v>
      </c>
      <c r="E387" s="39" t="s">
        <v>466</v>
      </c>
      <c r="F387" s="47">
        <v>-328813</v>
      </c>
      <c r="G387" s="47">
        <v>0</v>
      </c>
      <c r="H387" s="47">
        <v>0</v>
      </c>
      <c r="I387" s="47">
        <v>-328813</v>
      </c>
    </row>
    <row r="388" spans="1:9" x14ac:dyDescent="0.2">
      <c r="A388" s="39" t="s">
        <v>1103</v>
      </c>
      <c r="B388" s="39" t="s">
        <v>1554</v>
      </c>
      <c r="C388" s="39" t="s">
        <v>1555</v>
      </c>
      <c r="D388" s="226" t="str">
        <f t="shared" si="6"/>
        <v>14090231092</v>
      </c>
      <c r="E388" s="39" t="s">
        <v>225</v>
      </c>
      <c r="F388" s="47">
        <v>-66701349</v>
      </c>
      <c r="G388" s="47">
        <v>0</v>
      </c>
      <c r="H388" s="47">
        <v>0</v>
      </c>
      <c r="I388" s="47">
        <v>-66701349</v>
      </c>
    </row>
    <row r="389" spans="1:9" x14ac:dyDescent="0.2">
      <c r="A389" s="39" t="s">
        <v>1103</v>
      </c>
      <c r="B389" s="39" t="s">
        <v>1604</v>
      </c>
      <c r="C389" s="39" t="s">
        <v>1605</v>
      </c>
      <c r="D389" s="226" t="str">
        <f t="shared" si="6"/>
        <v>14090231092</v>
      </c>
      <c r="E389" s="39" t="s">
        <v>225</v>
      </c>
      <c r="F389" s="47">
        <v>-594795414</v>
      </c>
      <c r="G389" s="47">
        <v>0</v>
      </c>
      <c r="H389" s="47">
        <v>0</v>
      </c>
      <c r="I389" s="47">
        <v>-594795414</v>
      </c>
    </row>
    <row r="390" spans="1:9" x14ac:dyDescent="0.2">
      <c r="A390" s="39" t="s">
        <v>1103</v>
      </c>
      <c r="B390" s="39" t="s">
        <v>1666</v>
      </c>
      <c r="C390" s="39" t="s">
        <v>1667</v>
      </c>
      <c r="D390" s="226" t="str">
        <f t="shared" si="6"/>
        <v>14090231092</v>
      </c>
      <c r="E390" s="39" t="s">
        <v>225</v>
      </c>
      <c r="F390" s="47">
        <v>-692144541</v>
      </c>
      <c r="G390" s="47">
        <v>0</v>
      </c>
      <c r="H390" s="47">
        <v>0</v>
      </c>
      <c r="I390" s="47">
        <v>-692144541</v>
      </c>
    </row>
    <row r="391" spans="1:9" x14ac:dyDescent="0.2">
      <c r="A391" s="39" t="s">
        <v>1103</v>
      </c>
      <c r="B391" s="39" t="s">
        <v>1726</v>
      </c>
      <c r="C391" s="39" t="s">
        <v>1727</v>
      </c>
      <c r="D391" s="226" t="str">
        <f t="shared" si="6"/>
        <v>14090231092</v>
      </c>
      <c r="E391" s="39" t="s">
        <v>225</v>
      </c>
      <c r="F391" s="47">
        <v>-714167201</v>
      </c>
      <c r="G391" s="47">
        <v>0</v>
      </c>
      <c r="H391" s="47">
        <v>0</v>
      </c>
      <c r="I391" s="47">
        <v>-714167201</v>
      </c>
    </row>
    <row r="392" spans="1:9" x14ac:dyDescent="0.2">
      <c r="A392" s="39" t="s">
        <v>1103</v>
      </c>
      <c r="B392" s="39" t="s">
        <v>4231</v>
      </c>
      <c r="C392" s="39" t="s">
        <v>4232</v>
      </c>
      <c r="D392" s="226" t="str">
        <f t="shared" si="6"/>
        <v>14090231092</v>
      </c>
      <c r="E392" s="39" t="s">
        <v>4233</v>
      </c>
      <c r="F392" s="47">
        <v>-216512143</v>
      </c>
      <c r="G392" s="47">
        <v>0</v>
      </c>
      <c r="H392" s="47">
        <v>0</v>
      </c>
      <c r="I392" s="47">
        <v>-216512143</v>
      </c>
    </row>
    <row r="393" spans="1:9" x14ac:dyDescent="0.2">
      <c r="A393" s="39" t="s">
        <v>1103</v>
      </c>
      <c r="B393" s="39" t="s">
        <v>1458</v>
      </c>
      <c r="C393" s="39" t="s">
        <v>1459</v>
      </c>
      <c r="D393" s="226" t="str">
        <f t="shared" si="6"/>
        <v>14090231094</v>
      </c>
      <c r="E393" s="39" t="s">
        <v>451</v>
      </c>
      <c r="F393" s="47">
        <v>-11660724354</v>
      </c>
      <c r="G393" s="47">
        <v>0</v>
      </c>
      <c r="H393" s="47">
        <v>0</v>
      </c>
      <c r="I393" s="47">
        <v>-11660724354</v>
      </c>
    </row>
    <row r="394" spans="1:9" x14ac:dyDescent="0.2">
      <c r="A394" s="39" t="s">
        <v>1103</v>
      </c>
      <c r="B394" s="39" t="s">
        <v>4787</v>
      </c>
      <c r="C394" s="39" t="s">
        <v>4788</v>
      </c>
      <c r="D394" s="226" t="str">
        <f t="shared" si="6"/>
        <v>14090231094</v>
      </c>
      <c r="E394" s="39" t="s">
        <v>452</v>
      </c>
      <c r="F394" s="47">
        <v>-2300000000</v>
      </c>
      <c r="G394" s="47">
        <v>0</v>
      </c>
      <c r="H394" s="47">
        <v>0</v>
      </c>
      <c r="I394" s="47">
        <v>-2300000000</v>
      </c>
    </row>
    <row r="395" spans="1:9" x14ac:dyDescent="0.2">
      <c r="A395" s="39" t="s">
        <v>1103</v>
      </c>
      <c r="B395" s="39" t="s">
        <v>1492</v>
      </c>
      <c r="C395" s="39" t="s">
        <v>1493</v>
      </c>
      <c r="D395" s="226" t="str">
        <f t="shared" si="6"/>
        <v>14090231094</v>
      </c>
      <c r="E395" s="39" t="s">
        <v>452</v>
      </c>
      <c r="F395" s="47">
        <v>-424871694</v>
      </c>
      <c r="G395" s="47">
        <v>0</v>
      </c>
      <c r="H395" s="47">
        <v>0</v>
      </c>
      <c r="I395" s="47">
        <v>-424871694</v>
      </c>
    </row>
    <row r="396" spans="1:9" x14ac:dyDescent="0.2">
      <c r="A396" s="39" t="s">
        <v>1103</v>
      </c>
      <c r="B396" s="39" t="s">
        <v>1506</v>
      </c>
      <c r="C396" s="39" t="s">
        <v>1507</v>
      </c>
      <c r="D396" s="226" t="str">
        <f t="shared" si="6"/>
        <v>14090231094</v>
      </c>
      <c r="E396" s="39" t="s">
        <v>452</v>
      </c>
      <c r="F396" s="47">
        <v>-126780985</v>
      </c>
      <c r="G396" s="47">
        <v>0</v>
      </c>
      <c r="H396" s="47">
        <v>0</v>
      </c>
      <c r="I396" s="47">
        <v>-126780985</v>
      </c>
    </row>
    <row r="397" spans="1:9" x14ac:dyDescent="0.2">
      <c r="A397" s="39" t="s">
        <v>1103</v>
      </c>
      <c r="B397" s="39" t="s">
        <v>1522</v>
      </c>
      <c r="C397" s="39" t="s">
        <v>1523</v>
      </c>
      <c r="D397" s="226" t="str">
        <f t="shared" si="6"/>
        <v>14090231094</v>
      </c>
      <c r="E397" s="39" t="s">
        <v>452</v>
      </c>
      <c r="F397" s="47">
        <v>-63505449</v>
      </c>
      <c r="G397" s="47">
        <v>0</v>
      </c>
      <c r="H397" s="47">
        <v>0</v>
      </c>
      <c r="I397" s="47">
        <v>-63505449</v>
      </c>
    </row>
    <row r="398" spans="1:9" x14ac:dyDescent="0.2">
      <c r="A398" s="39" t="s">
        <v>1103</v>
      </c>
      <c r="B398" s="39" t="s">
        <v>1556</v>
      </c>
      <c r="C398" s="39" t="s">
        <v>1557</v>
      </c>
      <c r="D398" s="226" t="str">
        <f t="shared" si="6"/>
        <v>14090231094</v>
      </c>
      <c r="E398" s="39" t="s">
        <v>452</v>
      </c>
      <c r="F398" s="47">
        <v>-656268328</v>
      </c>
      <c r="G398" s="47">
        <v>0</v>
      </c>
      <c r="H398" s="47">
        <v>0</v>
      </c>
      <c r="I398" s="47">
        <v>-656268328</v>
      </c>
    </row>
    <row r="399" spans="1:9" x14ac:dyDescent="0.2">
      <c r="A399" s="39" t="s">
        <v>1103</v>
      </c>
      <c r="B399" s="39" t="s">
        <v>1606</v>
      </c>
      <c r="C399" s="39" t="s">
        <v>1607</v>
      </c>
      <c r="D399" s="226" t="str">
        <f t="shared" si="6"/>
        <v>14090231094</v>
      </c>
      <c r="E399" s="39" t="s">
        <v>452</v>
      </c>
      <c r="F399" s="47">
        <v>-2090334062</v>
      </c>
      <c r="G399" s="47">
        <v>0</v>
      </c>
      <c r="H399" s="47">
        <v>0</v>
      </c>
      <c r="I399" s="47">
        <v>-2090334062</v>
      </c>
    </row>
    <row r="400" spans="1:9" x14ac:dyDescent="0.2">
      <c r="A400" s="39" t="s">
        <v>1103</v>
      </c>
      <c r="B400" s="39" t="s">
        <v>1668</v>
      </c>
      <c r="C400" s="39" t="s">
        <v>1669</v>
      </c>
      <c r="D400" s="226" t="str">
        <f t="shared" si="6"/>
        <v>14090231094</v>
      </c>
      <c r="E400" s="39" t="s">
        <v>452</v>
      </c>
      <c r="F400" s="47">
        <v>-2438001748</v>
      </c>
      <c r="G400" s="47">
        <v>0</v>
      </c>
      <c r="H400" s="47">
        <v>0</v>
      </c>
      <c r="I400" s="47">
        <v>-2438001748</v>
      </c>
    </row>
    <row r="401" spans="1:9" x14ac:dyDescent="0.2">
      <c r="A401" s="39" t="s">
        <v>1103</v>
      </c>
      <c r="B401" s="39" t="s">
        <v>1728</v>
      </c>
      <c r="C401" s="39" t="s">
        <v>1729</v>
      </c>
      <c r="D401" s="226" t="str">
        <f t="shared" si="6"/>
        <v>14090231094</v>
      </c>
      <c r="E401" s="39" t="s">
        <v>452</v>
      </c>
      <c r="F401" s="47">
        <v>-3560962088</v>
      </c>
      <c r="G401" s="47">
        <v>0</v>
      </c>
      <c r="H401" s="47">
        <v>0</v>
      </c>
      <c r="I401" s="47">
        <v>-3560962088</v>
      </c>
    </row>
    <row r="402" spans="1:9" x14ac:dyDescent="0.2">
      <c r="A402" s="39" t="s">
        <v>1103</v>
      </c>
      <c r="B402" s="39" t="s">
        <v>4234</v>
      </c>
      <c r="C402" s="39" t="s">
        <v>4235</v>
      </c>
      <c r="D402" s="226" t="str">
        <f t="shared" si="6"/>
        <v>14090237000</v>
      </c>
      <c r="E402" s="39" t="s">
        <v>4236</v>
      </c>
      <c r="F402" s="47">
        <v>-1429292</v>
      </c>
      <c r="G402" s="47">
        <v>0</v>
      </c>
      <c r="H402" s="47">
        <v>0</v>
      </c>
      <c r="I402" s="47">
        <v>-1429292</v>
      </c>
    </row>
    <row r="403" spans="1:9" x14ac:dyDescent="0.2">
      <c r="A403" s="39" t="s">
        <v>1103</v>
      </c>
      <c r="B403" s="39" t="s">
        <v>4237</v>
      </c>
      <c r="C403" s="39" t="s">
        <v>4238</v>
      </c>
      <c r="D403" s="226" t="str">
        <f t="shared" si="6"/>
        <v>14090237092</v>
      </c>
      <c r="E403" s="39" t="s">
        <v>415</v>
      </c>
      <c r="F403" s="47">
        <v>-1429292</v>
      </c>
      <c r="G403" s="47">
        <v>0</v>
      </c>
      <c r="H403" s="47">
        <v>0</v>
      </c>
      <c r="I403" s="47">
        <v>-1429292</v>
      </c>
    </row>
    <row r="404" spans="1:9" x14ac:dyDescent="0.2">
      <c r="A404" s="39" t="s">
        <v>1103</v>
      </c>
      <c r="B404" s="39" t="s">
        <v>4239</v>
      </c>
      <c r="C404" s="39" t="s">
        <v>4240</v>
      </c>
      <c r="D404" s="226" t="str">
        <f t="shared" si="6"/>
        <v>14090237092</v>
      </c>
      <c r="E404" s="39" t="s">
        <v>415</v>
      </c>
      <c r="F404" s="47">
        <v>-1429292</v>
      </c>
      <c r="G404" s="47">
        <v>0</v>
      </c>
      <c r="H404" s="47">
        <v>0</v>
      </c>
      <c r="I404" s="47">
        <v>-1429292</v>
      </c>
    </row>
    <row r="405" spans="1:9" x14ac:dyDescent="0.2">
      <c r="A405" s="39" t="s">
        <v>1103</v>
      </c>
      <c r="B405" s="39" t="s">
        <v>4241</v>
      </c>
      <c r="C405" s="39" t="s">
        <v>4242</v>
      </c>
      <c r="D405" s="226" t="str">
        <f t="shared" si="6"/>
        <v>14090237092</v>
      </c>
      <c r="E405" s="39" t="s">
        <v>415</v>
      </c>
      <c r="F405" s="47">
        <v>-1429292</v>
      </c>
      <c r="G405" s="47">
        <v>0</v>
      </c>
      <c r="H405" s="47">
        <v>0</v>
      </c>
      <c r="I405" s="47">
        <v>-1429292</v>
      </c>
    </row>
    <row r="406" spans="1:9" x14ac:dyDescent="0.2">
      <c r="A406" s="39" t="s">
        <v>1103</v>
      </c>
      <c r="B406" s="39" t="s">
        <v>1730</v>
      </c>
      <c r="C406" s="39" t="s">
        <v>1731</v>
      </c>
      <c r="D406" s="226" t="str">
        <f t="shared" si="6"/>
        <v>15000000000</v>
      </c>
      <c r="E406" s="39" t="s">
        <v>503</v>
      </c>
      <c r="F406" s="47">
        <v>61560486728</v>
      </c>
      <c r="G406" s="47">
        <v>9269262.8300000001</v>
      </c>
      <c r="H406" s="47">
        <v>68091355901</v>
      </c>
      <c r="I406" s="47">
        <v>129651842629</v>
      </c>
    </row>
    <row r="407" spans="1:9" x14ac:dyDescent="0.2">
      <c r="A407" s="39" t="s">
        <v>1103</v>
      </c>
      <c r="B407" s="39" t="s">
        <v>1732</v>
      </c>
      <c r="C407" s="39" t="s">
        <v>1733</v>
      </c>
      <c r="D407" s="226" t="str">
        <f t="shared" si="6"/>
        <v>15010000000</v>
      </c>
      <c r="E407" s="39" t="s">
        <v>503</v>
      </c>
      <c r="F407" s="47">
        <v>63815742997</v>
      </c>
      <c r="G407" s="47">
        <v>9329417.75</v>
      </c>
      <c r="H407" s="47">
        <v>68533249732</v>
      </c>
      <c r="I407" s="47">
        <v>132348992729</v>
      </c>
    </row>
    <row r="408" spans="1:9" x14ac:dyDescent="0.2">
      <c r="A408" s="39" t="s">
        <v>1103</v>
      </c>
      <c r="B408" s="39" t="s">
        <v>1734</v>
      </c>
      <c r="C408" s="39" t="s">
        <v>1735</v>
      </c>
      <c r="D408" s="226" t="str">
        <f t="shared" si="6"/>
        <v>15010241000</v>
      </c>
      <c r="E408" s="39" t="s">
        <v>504</v>
      </c>
      <c r="F408" s="47">
        <v>2519194935</v>
      </c>
      <c r="G408" s="47">
        <v>247009.52</v>
      </c>
      <c r="H408" s="47">
        <v>1814514641</v>
      </c>
      <c r="I408" s="47">
        <v>4333709576</v>
      </c>
    </row>
    <row r="409" spans="1:9" x14ac:dyDescent="0.2">
      <c r="A409" s="39" t="s">
        <v>1103</v>
      </c>
      <c r="B409" s="39" t="s">
        <v>1736</v>
      </c>
      <c r="C409" s="39" t="s">
        <v>1737</v>
      </c>
      <c r="D409" s="226" t="str">
        <f t="shared" si="6"/>
        <v>15010241002</v>
      </c>
      <c r="E409" s="39" t="s">
        <v>225</v>
      </c>
      <c r="F409" s="47">
        <v>2519194935</v>
      </c>
      <c r="G409" s="47">
        <v>247009.52</v>
      </c>
      <c r="H409" s="47">
        <v>1814514641</v>
      </c>
      <c r="I409" s="47">
        <v>4333709576</v>
      </c>
    </row>
    <row r="410" spans="1:9" x14ac:dyDescent="0.2">
      <c r="A410" s="39" t="s">
        <v>1150</v>
      </c>
      <c r="B410" s="39" t="s">
        <v>1738</v>
      </c>
      <c r="C410" s="39" t="s">
        <v>1739</v>
      </c>
      <c r="D410" s="226" t="str">
        <f t="shared" si="6"/>
        <v>15010241002</v>
      </c>
      <c r="E410" s="39" t="s">
        <v>505</v>
      </c>
      <c r="F410" s="47">
        <v>0</v>
      </c>
      <c r="G410" s="47">
        <v>60978.73</v>
      </c>
      <c r="H410" s="47">
        <v>447945482</v>
      </c>
      <c r="I410" s="47">
        <v>447945482</v>
      </c>
    </row>
    <row r="411" spans="1:9" x14ac:dyDescent="0.2">
      <c r="A411" s="39" t="s">
        <v>1150</v>
      </c>
      <c r="B411" s="39" t="s">
        <v>1740</v>
      </c>
      <c r="C411" s="39" t="s">
        <v>1741</v>
      </c>
      <c r="D411" s="226" t="str">
        <f t="shared" si="6"/>
        <v>15010241002</v>
      </c>
      <c r="E411" s="39" t="s">
        <v>506</v>
      </c>
      <c r="F411" s="47">
        <v>0</v>
      </c>
      <c r="G411" s="47">
        <v>168337.73</v>
      </c>
      <c r="H411" s="47">
        <v>1236597179</v>
      </c>
      <c r="I411" s="47">
        <v>1236597179</v>
      </c>
    </row>
    <row r="412" spans="1:9" x14ac:dyDescent="0.2">
      <c r="A412" s="39" t="s">
        <v>1103</v>
      </c>
      <c r="B412" s="39" t="s">
        <v>1742</v>
      </c>
      <c r="C412" s="39" t="s">
        <v>1743</v>
      </c>
      <c r="D412" s="226" t="str">
        <f t="shared" si="6"/>
        <v>15010241002</v>
      </c>
      <c r="E412" s="39" t="s">
        <v>506</v>
      </c>
      <c r="F412" s="47">
        <v>2337888786</v>
      </c>
      <c r="G412" s="47">
        <v>0</v>
      </c>
      <c r="H412" s="47">
        <v>0</v>
      </c>
      <c r="I412" s="47">
        <v>2337888786</v>
      </c>
    </row>
    <row r="413" spans="1:9" x14ac:dyDescent="0.2">
      <c r="A413" s="39" t="s">
        <v>1150</v>
      </c>
      <c r="B413" s="39" t="s">
        <v>1744</v>
      </c>
      <c r="C413" s="39" t="s">
        <v>1745</v>
      </c>
      <c r="D413" s="226" t="str">
        <f t="shared" si="6"/>
        <v>15010241002</v>
      </c>
      <c r="E413" s="39" t="s">
        <v>507</v>
      </c>
      <c r="F413" s="47">
        <v>0</v>
      </c>
      <c r="G413" s="47">
        <v>17693.060000000001</v>
      </c>
      <c r="H413" s="47">
        <v>129971980</v>
      </c>
      <c r="I413" s="47">
        <v>129971980</v>
      </c>
    </row>
    <row r="414" spans="1:9" x14ac:dyDescent="0.2">
      <c r="A414" s="39" t="s">
        <v>1103</v>
      </c>
      <c r="B414" s="39" t="s">
        <v>1746</v>
      </c>
      <c r="C414" s="39" t="s">
        <v>1747</v>
      </c>
      <c r="D414" s="226" t="str">
        <f t="shared" si="6"/>
        <v>15010241002</v>
      </c>
      <c r="E414" s="39" t="s">
        <v>507</v>
      </c>
      <c r="F414" s="47">
        <v>114593241</v>
      </c>
      <c r="G414" s="47">
        <v>0</v>
      </c>
      <c r="H414" s="47">
        <v>0</v>
      </c>
      <c r="I414" s="47">
        <v>114593241</v>
      </c>
    </row>
    <row r="415" spans="1:9" x14ac:dyDescent="0.2">
      <c r="A415" s="39" t="s">
        <v>1103</v>
      </c>
      <c r="B415" s="39" t="s">
        <v>4243</v>
      </c>
      <c r="C415" s="39" t="s">
        <v>4244</v>
      </c>
      <c r="D415" s="226" t="str">
        <f t="shared" si="6"/>
        <v>15010241002</v>
      </c>
      <c r="E415" s="39" t="s">
        <v>4245</v>
      </c>
      <c r="F415" s="47">
        <v>2681818</v>
      </c>
      <c r="G415" s="47">
        <v>0</v>
      </c>
      <c r="H415" s="47">
        <v>0</v>
      </c>
      <c r="I415" s="47">
        <v>2681818</v>
      </c>
    </row>
    <row r="416" spans="1:9" x14ac:dyDescent="0.2">
      <c r="A416" s="39" t="s">
        <v>1103</v>
      </c>
      <c r="B416" s="39" t="s">
        <v>4789</v>
      </c>
      <c r="C416" s="39" t="s">
        <v>4790</v>
      </c>
      <c r="D416" s="226" t="str">
        <f t="shared" si="6"/>
        <v>15010241002</v>
      </c>
      <c r="E416" s="39" t="s">
        <v>4791</v>
      </c>
      <c r="F416" s="47">
        <v>64031090</v>
      </c>
      <c r="G416" s="47">
        <v>0</v>
      </c>
      <c r="H416" s="47">
        <v>0</v>
      </c>
      <c r="I416" s="47">
        <v>64031090</v>
      </c>
    </row>
    <row r="417" spans="1:9" x14ac:dyDescent="0.2">
      <c r="A417" s="39" t="s">
        <v>1103</v>
      </c>
      <c r="B417" s="39" t="s">
        <v>1748</v>
      </c>
      <c r="C417" s="39" t="s">
        <v>1749</v>
      </c>
      <c r="D417" s="226" t="str">
        <f t="shared" si="6"/>
        <v>15010243000</v>
      </c>
      <c r="E417" s="39" t="s">
        <v>508</v>
      </c>
      <c r="F417" s="47">
        <v>18863334624</v>
      </c>
      <c r="G417" s="47">
        <v>2216202.19</v>
      </c>
      <c r="H417" s="47">
        <v>16280066154</v>
      </c>
      <c r="I417" s="47">
        <v>35143400778</v>
      </c>
    </row>
    <row r="418" spans="1:9" x14ac:dyDescent="0.2">
      <c r="A418" s="39" t="s">
        <v>1103</v>
      </c>
      <c r="B418" s="39" t="s">
        <v>1750</v>
      </c>
      <c r="C418" s="39" t="s">
        <v>1751</v>
      </c>
      <c r="D418" s="226" t="str">
        <f t="shared" si="6"/>
        <v>15010243001</v>
      </c>
      <c r="E418" s="39" t="s">
        <v>508</v>
      </c>
      <c r="F418" s="47">
        <v>18863334624</v>
      </c>
      <c r="G418" s="47">
        <v>2216202.19</v>
      </c>
      <c r="H418" s="47">
        <v>16280066154</v>
      </c>
      <c r="I418" s="47">
        <v>35143400778</v>
      </c>
    </row>
    <row r="419" spans="1:9" x14ac:dyDescent="0.2">
      <c r="A419" s="39" t="s">
        <v>1150</v>
      </c>
      <c r="B419" s="39" t="s">
        <v>1752</v>
      </c>
      <c r="C419" s="39" t="s">
        <v>1753</v>
      </c>
      <c r="D419" s="226" t="str">
        <f t="shared" si="6"/>
        <v>15010243001</v>
      </c>
      <c r="E419" s="39" t="s">
        <v>509</v>
      </c>
      <c r="F419" s="47">
        <v>0</v>
      </c>
      <c r="G419" s="47">
        <v>65936.27</v>
      </c>
      <c r="H419" s="47">
        <v>484363224</v>
      </c>
      <c r="I419" s="47">
        <v>484363224</v>
      </c>
    </row>
    <row r="420" spans="1:9" x14ac:dyDescent="0.2">
      <c r="A420" s="39" t="s">
        <v>1103</v>
      </c>
      <c r="B420" s="39" t="s">
        <v>1754</v>
      </c>
      <c r="C420" s="39" t="s">
        <v>1755</v>
      </c>
      <c r="D420" s="226" t="str">
        <f t="shared" si="6"/>
        <v>15010243001</v>
      </c>
      <c r="E420" s="39" t="s">
        <v>509</v>
      </c>
      <c r="F420" s="47">
        <v>18322392759</v>
      </c>
      <c r="G420" s="47">
        <v>0</v>
      </c>
      <c r="H420" s="47">
        <v>0</v>
      </c>
      <c r="I420" s="47">
        <v>18322392759</v>
      </c>
    </row>
    <row r="421" spans="1:9" x14ac:dyDescent="0.2">
      <c r="A421" s="39" t="s">
        <v>1103</v>
      </c>
      <c r="B421" s="39" t="s">
        <v>1756</v>
      </c>
      <c r="C421" s="39" t="s">
        <v>1757</v>
      </c>
      <c r="D421" s="226" t="str">
        <f t="shared" si="6"/>
        <v>15010243001</v>
      </c>
      <c r="E421" s="39" t="s">
        <v>510</v>
      </c>
      <c r="F421" s="47">
        <v>427210487</v>
      </c>
      <c r="G421" s="47">
        <v>0</v>
      </c>
      <c r="H421" s="47">
        <v>0</v>
      </c>
      <c r="I421" s="47">
        <v>427210487</v>
      </c>
    </row>
    <row r="422" spans="1:9" x14ac:dyDescent="0.2">
      <c r="A422" s="39" t="s">
        <v>1150</v>
      </c>
      <c r="B422" s="39" t="s">
        <v>1758</v>
      </c>
      <c r="C422" s="39" t="s">
        <v>1759</v>
      </c>
      <c r="D422" s="226" t="str">
        <f t="shared" si="6"/>
        <v>15010243001</v>
      </c>
      <c r="E422" s="39" t="s">
        <v>511</v>
      </c>
      <c r="F422" s="47">
        <v>0</v>
      </c>
      <c r="G422" s="47">
        <v>2137800</v>
      </c>
      <c r="H422" s="47">
        <v>15704129154</v>
      </c>
      <c r="I422" s="47">
        <v>15704129154</v>
      </c>
    </row>
    <row r="423" spans="1:9" x14ac:dyDescent="0.2">
      <c r="A423" s="39" t="s">
        <v>1103</v>
      </c>
      <c r="B423" s="39" t="s">
        <v>1760</v>
      </c>
      <c r="C423" s="39" t="s">
        <v>1761</v>
      </c>
      <c r="D423" s="226" t="str">
        <f t="shared" si="6"/>
        <v>15010243001</v>
      </c>
      <c r="E423" s="39" t="s">
        <v>511</v>
      </c>
      <c r="F423" s="47">
        <v>113731378</v>
      </c>
      <c r="G423" s="47">
        <v>0</v>
      </c>
      <c r="H423" s="47">
        <v>0</v>
      </c>
      <c r="I423" s="47">
        <v>113731378</v>
      </c>
    </row>
    <row r="424" spans="1:9" x14ac:dyDescent="0.2">
      <c r="A424" s="39" t="s">
        <v>1150</v>
      </c>
      <c r="B424" s="39" t="s">
        <v>1762</v>
      </c>
      <c r="C424" s="39" t="s">
        <v>1763</v>
      </c>
      <c r="D424" s="226" t="str">
        <f t="shared" si="6"/>
        <v>15010243001</v>
      </c>
      <c r="E424" s="39" t="s">
        <v>512</v>
      </c>
      <c r="F424" s="47">
        <v>0</v>
      </c>
      <c r="G424" s="47">
        <v>12465.92</v>
      </c>
      <c r="H424" s="47">
        <v>91573776</v>
      </c>
      <c r="I424" s="47">
        <v>91573776</v>
      </c>
    </row>
    <row r="425" spans="1:9" x14ac:dyDescent="0.2">
      <c r="A425" s="39" t="s">
        <v>1103</v>
      </c>
      <c r="B425" s="39" t="s">
        <v>1764</v>
      </c>
      <c r="C425" s="39" t="s">
        <v>1765</v>
      </c>
      <c r="D425" s="226" t="str">
        <f t="shared" si="6"/>
        <v>15010245000</v>
      </c>
      <c r="E425" s="39" t="s">
        <v>513</v>
      </c>
      <c r="F425" s="47">
        <v>6667445004</v>
      </c>
      <c r="G425" s="47">
        <v>0</v>
      </c>
      <c r="H425" s="47">
        <v>0</v>
      </c>
      <c r="I425" s="47">
        <v>6667445004</v>
      </c>
    </row>
    <row r="426" spans="1:9" x14ac:dyDescent="0.2">
      <c r="A426" s="39" t="s">
        <v>1103</v>
      </c>
      <c r="B426" s="39" t="s">
        <v>1766</v>
      </c>
      <c r="C426" s="39" t="s">
        <v>1767</v>
      </c>
      <c r="D426" s="226" t="str">
        <f t="shared" si="6"/>
        <v>15010245004</v>
      </c>
      <c r="E426" s="39" t="s">
        <v>514</v>
      </c>
      <c r="F426" s="47">
        <v>3217767953</v>
      </c>
      <c r="G426" s="47">
        <v>0</v>
      </c>
      <c r="H426" s="47">
        <v>0</v>
      </c>
      <c r="I426" s="47">
        <v>3217767953</v>
      </c>
    </row>
    <row r="427" spans="1:9" x14ac:dyDescent="0.2">
      <c r="A427" s="39" t="s">
        <v>1103</v>
      </c>
      <c r="B427" s="39" t="s">
        <v>1768</v>
      </c>
      <c r="C427" s="39" t="s">
        <v>1769</v>
      </c>
      <c r="D427" s="226" t="str">
        <f t="shared" si="6"/>
        <v>15010245004</v>
      </c>
      <c r="E427" s="39" t="s">
        <v>4246</v>
      </c>
      <c r="F427" s="47">
        <v>57688844</v>
      </c>
      <c r="G427" s="47">
        <v>0</v>
      </c>
      <c r="H427" s="47">
        <v>0</v>
      </c>
      <c r="I427" s="47">
        <v>57688844</v>
      </c>
    </row>
    <row r="428" spans="1:9" x14ac:dyDescent="0.2">
      <c r="A428" s="39" t="s">
        <v>1103</v>
      </c>
      <c r="B428" s="39" t="s">
        <v>1770</v>
      </c>
      <c r="C428" s="39" t="s">
        <v>1771</v>
      </c>
      <c r="D428" s="226" t="str">
        <f t="shared" si="6"/>
        <v>15010245004</v>
      </c>
      <c r="E428" s="39" t="s">
        <v>515</v>
      </c>
      <c r="F428" s="47">
        <v>2349831088</v>
      </c>
      <c r="G428" s="47">
        <v>0</v>
      </c>
      <c r="H428" s="47">
        <v>0</v>
      </c>
      <c r="I428" s="47">
        <v>2349831088</v>
      </c>
    </row>
    <row r="429" spans="1:9" x14ac:dyDescent="0.2">
      <c r="A429" s="39" t="s">
        <v>1103</v>
      </c>
      <c r="B429" s="39" t="s">
        <v>1772</v>
      </c>
      <c r="C429" s="39" t="s">
        <v>1773</v>
      </c>
      <c r="D429" s="226" t="str">
        <f t="shared" si="6"/>
        <v>15010245004</v>
      </c>
      <c r="E429" s="39" t="s">
        <v>516</v>
      </c>
      <c r="F429" s="47">
        <v>810248021</v>
      </c>
      <c r="G429" s="47">
        <v>0</v>
      </c>
      <c r="H429" s="47">
        <v>0</v>
      </c>
      <c r="I429" s="47">
        <v>810248021</v>
      </c>
    </row>
    <row r="430" spans="1:9" x14ac:dyDescent="0.2">
      <c r="A430" s="39" t="s">
        <v>1103</v>
      </c>
      <c r="B430" s="39" t="s">
        <v>3921</v>
      </c>
      <c r="C430" s="39" t="s">
        <v>3922</v>
      </c>
      <c r="D430" s="226" t="str">
        <f t="shared" si="6"/>
        <v>15010245006</v>
      </c>
      <c r="E430" s="39" t="s">
        <v>1021</v>
      </c>
      <c r="F430" s="47">
        <v>3449677051</v>
      </c>
      <c r="G430" s="47">
        <v>0</v>
      </c>
      <c r="H430" s="47">
        <v>0</v>
      </c>
      <c r="I430" s="47">
        <v>3449677051</v>
      </c>
    </row>
    <row r="431" spans="1:9" x14ac:dyDescent="0.2">
      <c r="A431" s="39" t="s">
        <v>1103</v>
      </c>
      <c r="B431" s="39" t="s">
        <v>3923</v>
      </c>
      <c r="C431" s="39" t="s">
        <v>3924</v>
      </c>
      <c r="D431" s="226" t="str">
        <f t="shared" si="6"/>
        <v>15010245006</v>
      </c>
      <c r="E431" s="39" t="s">
        <v>1021</v>
      </c>
      <c r="F431" s="47">
        <v>1152718844</v>
      </c>
      <c r="G431" s="47">
        <v>0</v>
      </c>
      <c r="H431" s="47">
        <v>0</v>
      </c>
      <c r="I431" s="47">
        <v>1152718844</v>
      </c>
    </row>
    <row r="432" spans="1:9" x14ac:dyDescent="0.2">
      <c r="A432" s="39" t="s">
        <v>1103</v>
      </c>
      <c r="B432" s="39" t="s">
        <v>4792</v>
      </c>
      <c r="C432" s="39" t="s">
        <v>4793</v>
      </c>
      <c r="D432" s="226" t="str">
        <f t="shared" si="6"/>
        <v>15010245006</v>
      </c>
      <c r="E432" s="39" t="s">
        <v>4794</v>
      </c>
      <c r="F432" s="47">
        <v>2296958207</v>
      </c>
      <c r="G432" s="47">
        <v>0</v>
      </c>
      <c r="H432" s="47">
        <v>0</v>
      </c>
      <c r="I432" s="47">
        <v>2296958207</v>
      </c>
    </row>
    <row r="433" spans="1:9" x14ac:dyDescent="0.2">
      <c r="A433" s="39" t="s">
        <v>1103</v>
      </c>
      <c r="B433" s="39" t="s">
        <v>1774</v>
      </c>
      <c r="C433" s="39" t="s">
        <v>1775</v>
      </c>
      <c r="D433" s="226" t="str">
        <f t="shared" si="6"/>
        <v>15010247000</v>
      </c>
      <c r="E433" s="39" t="s">
        <v>517</v>
      </c>
      <c r="F433" s="47">
        <v>2798327782</v>
      </c>
      <c r="G433" s="47">
        <v>0</v>
      </c>
      <c r="H433" s="47">
        <v>0</v>
      </c>
      <c r="I433" s="47">
        <v>2798327782</v>
      </c>
    </row>
    <row r="434" spans="1:9" x14ac:dyDescent="0.2">
      <c r="A434" s="39" t="s">
        <v>1103</v>
      </c>
      <c r="B434" s="39" t="s">
        <v>4795</v>
      </c>
      <c r="C434" s="39" t="s">
        <v>4796</v>
      </c>
      <c r="D434" s="226" t="str">
        <f t="shared" si="6"/>
        <v>15010247002</v>
      </c>
      <c r="E434" s="39" t="s">
        <v>4797</v>
      </c>
      <c r="F434" s="47">
        <v>1279382</v>
      </c>
      <c r="G434" s="47">
        <v>0</v>
      </c>
      <c r="H434" s="47">
        <v>0</v>
      </c>
      <c r="I434" s="47">
        <v>1279382</v>
      </c>
    </row>
    <row r="435" spans="1:9" x14ac:dyDescent="0.2">
      <c r="A435" s="39" t="s">
        <v>1103</v>
      </c>
      <c r="B435" s="39" t="s">
        <v>4798</v>
      </c>
      <c r="C435" s="39" t="s">
        <v>4799</v>
      </c>
      <c r="D435" s="226" t="str">
        <f t="shared" si="6"/>
        <v>15010247002</v>
      </c>
      <c r="E435" s="39" t="s">
        <v>4800</v>
      </c>
      <c r="F435" s="47">
        <v>1279382</v>
      </c>
      <c r="G435" s="47">
        <v>0</v>
      </c>
      <c r="H435" s="47">
        <v>0</v>
      </c>
      <c r="I435" s="47">
        <v>1279382</v>
      </c>
    </row>
    <row r="436" spans="1:9" x14ac:dyDescent="0.2">
      <c r="A436" s="39" t="s">
        <v>1103</v>
      </c>
      <c r="B436" s="39" t="s">
        <v>1776</v>
      </c>
      <c r="C436" s="39" t="s">
        <v>1777</v>
      </c>
      <c r="D436" s="226" t="str">
        <f t="shared" si="6"/>
        <v>15010247003</v>
      </c>
      <c r="E436" s="39" t="s">
        <v>518</v>
      </c>
      <c r="F436" s="47">
        <v>2797048400</v>
      </c>
      <c r="G436" s="47">
        <v>0</v>
      </c>
      <c r="H436" s="47">
        <v>0</v>
      </c>
      <c r="I436" s="47">
        <v>2797048400</v>
      </c>
    </row>
    <row r="437" spans="1:9" x14ac:dyDescent="0.2">
      <c r="A437" s="39" t="s">
        <v>1103</v>
      </c>
      <c r="B437" s="39" t="s">
        <v>4248</v>
      </c>
      <c r="C437" s="39" t="s">
        <v>4249</v>
      </c>
      <c r="D437" s="226" t="str">
        <f t="shared" si="6"/>
        <v>15010247003</v>
      </c>
      <c r="E437" s="39" t="s">
        <v>4247</v>
      </c>
      <c r="F437" s="47">
        <v>117348713</v>
      </c>
      <c r="G437" s="47">
        <v>0</v>
      </c>
      <c r="H437" s="47">
        <v>0</v>
      </c>
      <c r="I437" s="47">
        <v>117348713</v>
      </c>
    </row>
    <row r="438" spans="1:9" x14ac:dyDescent="0.2">
      <c r="A438" s="39" t="s">
        <v>1103</v>
      </c>
      <c r="B438" s="39" t="s">
        <v>1778</v>
      </c>
      <c r="C438" s="39" t="s">
        <v>1779</v>
      </c>
      <c r="D438" s="226" t="str">
        <f t="shared" si="6"/>
        <v>15010247003</v>
      </c>
      <c r="E438" s="39" t="s">
        <v>519</v>
      </c>
      <c r="F438" s="47">
        <v>3458564</v>
      </c>
      <c r="G438" s="47">
        <v>0</v>
      </c>
      <c r="H438" s="47">
        <v>0</v>
      </c>
      <c r="I438" s="47">
        <v>3458564</v>
      </c>
    </row>
    <row r="439" spans="1:9" x14ac:dyDescent="0.2">
      <c r="A439" s="39" t="s">
        <v>1103</v>
      </c>
      <c r="B439" s="39" t="s">
        <v>1780</v>
      </c>
      <c r="C439" s="39" t="s">
        <v>1781</v>
      </c>
      <c r="D439" s="226" t="str">
        <f t="shared" si="6"/>
        <v>15010247003</v>
      </c>
      <c r="E439" s="39" t="s">
        <v>520</v>
      </c>
      <c r="F439" s="47">
        <v>2676241123</v>
      </c>
      <c r="G439" s="47">
        <v>0</v>
      </c>
      <c r="H439" s="47">
        <v>0</v>
      </c>
      <c r="I439" s="47">
        <v>2676241123</v>
      </c>
    </row>
    <row r="440" spans="1:9" x14ac:dyDescent="0.2">
      <c r="A440" s="39" t="s">
        <v>1103</v>
      </c>
      <c r="B440" s="39" t="s">
        <v>1782</v>
      </c>
      <c r="C440" s="39" t="s">
        <v>1783</v>
      </c>
      <c r="D440" s="226" t="str">
        <f t="shared" si="6"/>
        <v>15010253000</v>
      </c>
      <c r="E440" s="39" t="s">
        <v>521</v>
      </c>
      <c r="F440" s="47">
        <v>321200656</v>
      </c>
      <c r="G440" s="47">
        <v>57420.86</v>
      </c>
      <c r="H440" s="47">
        <v>421809618</v>
      </c>
      <c r="I440" s="47">
        <v>743010274</v>
      </c>
    </row>
    <row r="441" spans="1:9" x14ac:dyDescent="0.2">
      <c r="A441" s="39" t="s">
        <v>1103</v>
      </c>
      <c r="B441" s="39" t="s">
        <v>1784</v>
      </c>
      <c r="C441" s="39" t="s">
        <v>1785</v>
      </c>
      <c r="D441" s="226" t="str">
        <f t="shared" si="6"/>
        <v>15010253002</v>
      </c>
      <c r="E441" s="39" t="s">
        <v>225</v>
      </c>
      <c r="F441" s="47">
        <v>321200656</v>
      </c>
      <c r="G441" s="47">
        <v>57420.86</v>
      </c>
      <c r="H441" s="47">
        <v>421809618</v>
      </c>
      <c r="I441" s="47">
        <v>743010274</v>
      </c>
    </row>
    <row r="442" spans="1:9" x14ac:dyDescent="0.2">
      <c r="A442" s="39" t="s">
        <v>1103</v>
      </c>
      <c r="B442" s="39" t="s">
        <v>1786</v>
      </c>
      <c r="C442" s="39" t="s">
        <v>1787</v>
      </c>
      <c r="D442" s="226" t="str">
        <f t="shared" si="6"/>
        <v>15010253002</v>
      </c>
      <c r="E442" s="39" t="s">
        <v>522</v>
      </c>
      <c r="F442" s="47">
        <v>321200656</v>
      </c>
      <c r="G442" s="47">
        <v>0</v>
      </c>
      <c r="H442" s="47">
        <v>0</v>
      </c>
      <c r="I442" s="47">
        <v>321200656</v>
      </c>
    </row>
    <row r="443" spans="1:9" x14ac:dyDescent="0.2">
      <c r="A443" s="39" t="s">
        <v>1150</v>
      </c>
      <c r="B443" s="39" t="s">
        <v>1788</v>
      </c>
      <c r="C443" s="39" t="s">
        <v>1789</v>
      </c>
      <c r="D443" s="226" t="str">
        <f t="shared" si="6"/>
        <v>15010253002</v>
      </c>
      <c r="E443" s="39" t="s">
        <v>523</v>
      </c>
      <c r="F443" s="47">
        <v>0</v>
      </c>
      <c r="G443" s="47">
        <v>57420.86</v>
      </c>
      <c r="H443" s="47">
        <v>421809618</v>
      </c>
      <c r="I443" s="47">
        <v>421809618</v>
      </c>
    </row>
    <row r="444" spans="1:9" x14ac:dyDescent="0.2">
      <c r="A444" s="39" t="s">
        <v>1103</v>
      </c>
      <c r="B444" s="39" t="s">
        <v>1790</v>
      </c>
      <c r="C444" s="39" t="s">
        <v>1791</v>
      </c>
      <c r="D444" s="226" t="str">
        <f t="shared" si="6"/>
        <v>15010257000</v>
      </c>
      <c r="E444" s="39" t="s">
        <v>42</v>
      </c>
      <c r="F444" s="47">
        <v>32646239996</v>
      </c>
      <c r="G444" s="47">
        <v>6808785.1799999997</v>
      </c>
      <c r="H444" s="47">
        <v>50016859319</v>
      </c>
      <c r="I444" s="47">
        <v>82663099315</v>
      </c>
    </row>
    <row r="445" spans="1:9" x14ac:dyDescent="0.2">
      <c r="A445" s="39" t="s">
        <v>1103</v>
      </c>
      <c r="B445" s="39" t="s">
        <v>1792</v>
      </c>
      <c r="C445" s="39" t="s">
        <v>1793</v>
      </c>
      <c r="D445" s="226" t="str">
        <f t="shared" si="6"/>
        <v>15010257002</v>
      </c>
      <c r="E445" s="39" t="s">
        <v>225</v>
      </c>
      <c r="F445" s="47">
        <v>32646239996</v>
      </c>
      <c r="G445" s="47">
        <v>6808785.1799999997</v>
      </c>
      <c r="H445" s="47">
        <v>50016859319</v>
      </c>
      <c r="I445" s="47">
        <v>82663099315</v>
      </c>
    </row>
    <row r="446" spans="1:9" x14ac:dyDescent="0.2">
      <c r="A446" s="39" t="s">
        <v>1150</v>
      </c>
      <c r="B446" s="39" t="s">
        <v>4801</v>
      </c>
      <c r="C446" s="39" t="s">
        <v>4802</v>
      </c>
      <c r="D446" s="226" t="str">
        <f t="shared" si="6"/>
        <v>15010257002</v>
      </c>
      <c r="E446" s="39" t="s">
        <v>4803</v>
      </c>
      <c r="F446" s="47">
        <v>0</v>
      </c>
      <c r="G446" s="47">
        <v>13625.78</v>
      </c>
      <c r="H446" s="47">
        <v>100094026</v>
      </c>
      <c r="I446" s="47">
        <v>100094026</v>
      </c>
    </row>
    <row r="447" spans="1:9" x14ac:dyDescent="0.2">
      <c r="A447" s="39" t="s">
        <v>1103</v>
      </c>
      <c r="B447" s="39" t="s">
        <v>3926</v>
      </c>
      <c r="C447" s="39" t="s">
        <v>3927</v>
      </c>
      <c r="D447" s="226" t="str">
        <f t="shared" si="6"/>
        <v>15010257002</v>
      </c>
      <c r="E447" s="39" t="s">
        <v>756</v>
      </c>
      <c r="F447" s="47">
        <v>5714606</v>
      </c>
      <c r="G447" s="47">
        <v>0</v>
      </c>
      <c r="H447" s="47">
        <v>0</v>
      </c>
      <c r="I447" s="47">
        <v>5714606</v>
      </c>
    </row>
    <row r="448" spans="1:9" x14ac:dyDescent="0.2">
      <c r="A448" s="39" t="s">
        <v>1103</v>
      </c>
      <c r="B448" s="39" t="s">
        <v>4250</v>
      </c>
      <c r="C448" s="39" t="s">
        <v>4251</v>
      </c>
      <c r="D448" s="226" t="str">
        <f t="shared" si="6"/>
        <v>15010257002</v>
      </c>
      <c r="E448" s="39" t="s">
        <v>4252</v>
      </c>
      <c r="F448" s="47">
        <v>8031120803</v>
      </c>
      <c r="G448" s="47">
        <v>0</v>
      </c>
      <c r="H448" s="47">
        <v>0</v>
      </c>
      <c r="I448" s="47">
        <v>8031120803</v>
      </c>
    </row>
    <row r="449" spans="1:9" x14ac:dyDescent="0.2">
      <c r="A449" s="39" t="s">
        <v>1103</v>
      </c>
      <c r="B449" s="39" t="s">
        <v>4253</v>
      </c>
      <c r="C449" s="39" t="s">
        <v>4254</v>
      </c>
      <c r="D449" s="226" t="str">
        <f t="shared" si="6"/>
        <v>15010257002</v>
      </c>
      <c r="E449" s="39" t="s">
        <v>4255</v>
      </c>
      <c r="F449" s="47">
        <v>204539785</v>
      </c>
      <c r="G449" s="47">
        <v>0</v>
      </c>
      <c r="H449" s="47">
        <v>0</v>
      </c>
      <c r="I449" s="47">
        <v>204539785</v>
      </c>
    </row>
    <row r="450" spans="1:9" x14ac:dyDescent="0.2">
      <c r="A450" s="39" t="s">
        <v>1150</v>
      </c>
      <c r="B450" s="39" t="s">
        <v>1794</v>
      </c>
      <c r="C450" s="39" t="s">
        <v>1795</v>
      </c>
      <c r="D450" s="226" t="str">
        <f t="shared" si="6"/>
        <v>15010257002</v>
      </c>
      <c r="E450" s="39" t="s">
        <v>524</v>
      </c>
      <c r="F450" s="47">
        <v>0</v>
      </c>
      <c r="G450" s="47">
        <v>78643.77</v>
      </c>
      <c r="H450" s="47">
        <v>577711628</v>
      </c>
      <c r="I450" s="47">
        <v>577711628</v>
      </c>
    </row>
    <row r="451" spans="1:9" x14ac:dyDescent="0.2">
      <c r="A451" s="39" t="s">
        <v>1103</v>
      </c>
      <c r="B451" s="39" t="s">
        <v>1796</v>
      </c>
      <c r="C451" s="39" t="s">
        <v>1797</v>
      </c>
      <c r="D451" s="226" t="str">
        <f t="shared" ref="D451:D514" si="7">CONCATENATE(MID(C451,1,2),"0",MID(C451,4,5),"0",MID(C451,9,2))</f>
        <v>15010257002</v>
      </c>
      <c r="E451" s="39" t="s">
        <v>524</v>
      </c>
      <c r="F451" s="47">
        <v>1340015620</v>
      </c>
      <c r="G451" s="47">
        <v>0</v>
      </c>
      <c r="H451" s="47">
        <v>0</v>
      </c>
      <c r="I451" s="47">
        <v>1340015620</v>
      </c>
    </row>
    <row r="452" spans="1:9" x14ac:dyDescent="0.2">
      <c r="A452" s="39" t="s">
        <v>1103</v>
      </c>
      <c r="B452" s="39" t="s">
        <v>3928</v>
      </c>
      <c r="C452" s="39" t="s">
        <v>3929</v>
      </c>
      <c r="D452" s="226" t="str">
        <f t="shared" si="7"/>
        <v>15010257002</v>
      </c>
      <c r="E452" s="39" t="s">
        <v>3930</v>
      </c>
      <c r="F452" s="47">
        <v>6626091560</v>
      </c>
      <c r="G452" s="47">
        <v>0</v>
      </c>
      <c r="H452" s="47">
        <v>0</v>
      </c>
      <c r="I452" s="47">
        <v>6626091560</v>
      </c>
    </row>
    <row r="453" spans="1:9" x14ac:dyDescent="0.2">
      <c r="A453" s="39" t="s">
        <v>1150</v>
      </c>
      <c r="B453" s="39" t="s">
        <v>4256</v>
      </c>
      <c r="C453" s="39" t="s">
        <v>4257</v>
      </c>
      <c r="D453" s="226" t="str">
        <f t="shared" si="7"/>
        <v>15010257002</v>
      </c>
      <c r="E453" s="39" t="s">
        <v>3925</v>
      </c>
      <c r="F453" s="47">
        <v>0</v>
      </c>
      <c r="G453" s="47">
        <v>871795.86</v>
      </c>
      <c r="H453" s="47">
        <v>6404151361</v>
      </c>
      <c r="I453" s="47">
        <v>6404151361</v>
      </c>
    </row>
    <row r="454" spans="1:9" x14ac:dyDescent="0.2">
      <c r="A454" s="39" t="s">
        <v>1103</v>
      </c>
      <c r="B454" s="39" t="s">
        <v>4804</v>
      </c>
      <c r="C454" s="39" t="s">
        <v>4805</v>
      </c>
      <c r="D454" s="226" t="str">
        <f t="shared" si="7"/>
        <v>15010257002</v>
      </c>
      <c r="E454" s="39" t="s">
        <v>3925</v>
      </c>
      <c r="F454" s="47">
        <v>1721214574</v>
      </c>
      <c r="G454" s="47">
        <v>0</v>
      </c>
      <c r="H454" s="47">
        <v>0</v>
      </c>
      <c r="I454" s="47">
        <v>1721214574</v>
      </c>
    </row>
    <row r="455" spans="1:9" x14ac:dyDescent="0.2">
      <c r="A455" s="39" t="s">
        <v>1103</v>
      </c>
      <c r="B455" s="39" t="s">
        <v>4258</v>
      </c>
      <c r="C455" s="39" t="s">
        <v>4259</v>
      </c>
      <c r="D455" s="226" t="str">
        <f t="shared" si="7"/>
        <v>15010257002</v>
      </c>
      <c r="E455" s="39" t="s">
        <v>4260</v>
      </c>
      <c r="F455" s="47">
        <v>72161259</v>
      </c>
      <c r="G455" s="47">
        <v>0</v>
      </c>
      <c r="H455" s="47">
        <v>0</v>
      </c>
      <c r="I455" s="47">
        <v>72161259</v>
      </c>
    </row>
    <row r="456" spans="1:9" x14ac:dyDescent="0.2">
      <c r="A456" s="39" t="s">
        <v>1103</v>
      </c>
      <c r="B456" s="39" t="s">
        <v>1798</v>
      </c>
      <c r="C456" s="39" t="s">
        <v>1799</v>
      </c>
      <c r="D456" s="226" t="str">
        <f t="shared" si="7"/>
        <v>15010257002</v>
      </c>
      <c r="E456" s="39" t="s">
        <v>525</v>
      </c>
      <c r="F456" s="47">
        <v>183655951</v>
      </c>
      <c r="G456" s="47">
        <v>0</v>
      </c>
      <c r="H456" s="47">
        <v>0</v>
      </c>
      <c r="I456" s="47">
        <v>183655951</v>
      </c>
    </row>
    <row r="457" spans="1:9" x14ac:dyDescent="0.2">
      <c r="A457" s="39" t="s">
        <v>1103</v>
      </c>
      <c r="B457" s="39" t="s">
        <v>4806</v>
      </c>
      <c r="C457" s="39" t="s">
        <v>4807</v>
      </c>
      <c r="D457" s="226" t="str">
        <f t="shared" si="7"/>
        <v>15010257002</v>
      </c>
      <c r="E457" s="39" t="s">
        <v>394</v>
      </c>
      <c r="F457" s="47">
        <v>2260560000</v>
      </c>
      <c r="G457" s="47">
        <v>0</v>
      </c>
      <c r="H457" s="47">
        <v>0</v>
      </c>
      <c r="I457" s="47">
        <v>2260560000</v>
      </c>
    </row>
    <row r="458" spans="1:9" x14ac:dyDescent="0.2">
      <c r="A458" s="39" t="s">
        <v>1103</v>
      </c>
      <c r="B458" s="39" t="s">
        <v>4808</v>
      </c>
      <c r="C458" s="39" t="s">
        <v>4809</v>
      </c>
      <c r="D458" s="226" t="str">
        <f t="shared" si="7"/>
        <v>15010257002</v>
      </c>
      <c r="E458" s="39" t="s">
        <v>4810</v>
      </c>
      <c r="F458" s="47">
        <v>7174131963</v>
      </c>
      <c r="G458" s="47">
        <v>0</v>
      </c>
      <c r="H458" s="47">
        <v>0</v>
      </c>
      <c r="I458" s="47">
        <v>7174131963</v>
      </c>
    </row>
    <row r="459" spans="1:9" x14ac:dyDescent="0.2">
      <c r="A459" s="39" t="s">
        <v>1103</v>
      </c>
      <c r="B459" s="39" t="s">
        <v>1800</v>
      </c>
      <c r="C459" s="39" t="s">
        <v>1801</v>
      </c>
      <c r="D459" s="226" t="str">
        <f t="shared" si="7"/>
        <v>15010257002</v>
      </c>
      <c r="E459" s="39" t="s">
        <v>526</v>
      </c>
      <c r="F459" s="47">
        <v>540840701</v>
      </c>
      <c r="G459" s="47">
        <v>0</v>
      </c>
      <c r="H459" s="47">
        <v>0</v>
      </c>
      <c r="I459" s="47">
        <v>540840701</v>
      </c>
    </row>
    <row r="460" spans="1:9" x14ac:dyDescent="0.2">
      <c r="A460" s="39" t="s">
        <v>1103</v>
      </c>
      <c r="B460" s="39" t="s">
        <v>1802</v>
      </c>
      <c r="C460" s="39" t="s">
        <v>1803</v>
      </c>
      <c r="D460" s="226" t="str">
        <f t="shared" si="7"/>
        <v>15010257002</v>
      </c>
      <c r="E460" s="39" t="s">
        <v>527</v>
      </c>
      <c r="F460" s="47">
        <v>111011652</v>
      </c>
      <c r="G460" s="47">
        <v>0</v>
      </c>
      <c r="H460" s="47">
        <v>0</v>
      </c>
      <c r="I460" s="47">
        <v>111011652</v>
      </c>
    </row>
    <row r="461" spans="1:9" x14ac:dyDescent="0.2">
      <c r="A461" s="39" t="s">
        <v>1150</v>
      </c>
      <c r="B461" s="39" t="s">
        <v>1804</v>
      </c>
      <c r="C461" s="39" t="s">
        <v>1805</v>
      </c>
      <c r="D461" s="226" t="str">
        <f t="shared" si="7"/>
        <v>15010257002</v>
      </c>
      <c r="E461" s="39" t="s">
        <v>528</v>
      </c>
      <c r="F461" s="47">
        <v>0</v>
      </c>
      <c r="G461" s="47">
        <v>3199.93</v>
      </c>
      <c r="H461" s="47">
        <v>23506463</v>
      </c>
      <c r="I461" s="47">
        <v>23506463</v>
      </c>
    </row>
    <row r="462" spans="1:9" x14ac:dyDescent="0.2">
      <c r="A462" s="39" t="s">
        <v>1103</v>
      </c>
      <c r="B462" s="39" t="s">
        <v>1806</v>
      </c>
      <c r="C462" s="39" t="s">
        <v>1807</v>
      </c>
      <c r="D462" s="226" t="str">
        <f t="shared" si="7"/>
        <v>15010257002</v>
      </c>
      <c r="E462" s="39" t="s">
        <v>529</v>
      </c>
      <c r="F462" s="47">
        <v>48289615</v>
      </c>
      <c r="G462" s="47">
        <v>0</v>
      </c>
      <c r="H462" s="47">
        <v>0</v>
      </c>
      <c r="I462" s="47">
        <v>48289615</v>
      </c>
    </row>
    <row r="463" spans="1:9" x14ac:dyDescent="0.2">
      <c r="A463" s="39" t="s">
        <v>1103</v>
      </c>
      <c r="B463" s="39" t="s">
        <v>1808</v>
      </c>
      <c r="C463" s="39" t="s">
        <v>1809</v>
      </c>
      <c r="D463" s="226" t="str">
        <f t="shared" si="7"/>
        <v>15010257002</v>
      </c>
      <c r="E463" s="39" t="s">
        <v>530</v>
      </c>
      <c r="F463" s="47">
        <v>1760239</v>
      </c>
      <c r="G463" s="47">
        <v>0</v>
      </c>
      <c r="H463" s="47">
        <v>0</v>
      </c>
      <c r="I463" s="47">
        <v>1760239</v>
      </c>
    </row>
    <row r="464" spans="1:9" x14ac:dyDescent="0.2">
      <c r="A464" s="39" t="s">
        <v>1103</v>
      </c>
      <c r="B464" s="39" t="s">
        <v>1810</v>
      </c>
      <c r="C464" s="39" t="s">
        <v>1811</v>
      </c>
      <c r="D464" s="226" t="str">
        <f t="shared" si="7"/>
        <v>15010257002</v>
      </c>
      <c r="E464" s="39" t="s">
        <v>531</v>
      </c>
      <c r="F464" s="47">
        <v>9940000</v>
      </c>
      <c r="G464" s="47">
        <v>0</v>
      </c>
      <c r="H464" s="47">
        <v>0</v>
      </c>
      <c r="I464" s="47">
        <v>9940000</v>
      </c>
    </row>
    <row r="465" spans="1:9" x14ac:dyDescent="0.2">
      <c r="A465" s="39" t="s">
        <v>1103</v>
      </c>
      <c r="B465" s="39" t="s">
        <v>1812</v>
      </c>
      <c r="C465" s="39" t="s">
        <v>1813</v>
      </c>
      <c r="D465" s="226" t="str">
        <f t="shared" si="7"/>
        <v>15010257002</v>
      </c>
      <c r="E465" s="39" t="s">
        <v>532</v>
      </c>
      <c r="F465" s="47">
        <v>177846326</v>
      </c>
      <c r="G465" s="47">
        <v>0</v>
      </c>
      <c r="H465" s="47">
        <v>0</v>
      </c>
      <c r="I465" s="47">
        <v>177846326</v>
      </c>
    </row>
    <row r="466" spans="1:9" x14ac:dyDescent="0.2">
      <c r="A466" s="39" t="s">
        <v>1150</v>
      </c>
      <c r="B466" s="39" t="s">
        <v>1814</v>
      </c>
      <c r="C466" s="39" t="s">
        <v>1815</v>
      </c>
      <c r="D466" s="226" t="str">
        <f t="shared" si="7"/>
        <v>15010257002</v>
      </c>
      <c r="E466" s="39" t="s">
        <v>533</v>
      </c>
      <c r="F466" s="47">
        <v>0</v>
      </c>
      <c r="G466" s="47">
        <v>85499.58</v>
      </c>
      <c r="H466" s="47">
        <v>628073932</v>
      </c>
      <c r="I466" s="47">
        <v>628073932</v>
      </c>
    </row>
    <row r="467" spans="1:9" x14ac:dyDescent="0.2">
      <c r="A467" s="39" t="s">
        <v>1103</v>
      </c>
      <c r="B467" s="39" t="s">
        <v>1816</v>
      </c>
      <c r="C467" s="39" t="s">
        <v>1817</v>
      </c>
      <c r="D467" s="226" t="str">
        <f t="shared" si="7"/>
        <v>15010257002</v>
      </c>
      <c r="E467" s="39" t="s">
        <v>533</v>
      </c>
      <c r="F467" s="47">
        <v>309528655</v>
      </c>
      <c r="G467" s="47">
        <v>0</v>
      </c>
      <c r="H467" s="47">
        <v>0</v>
      </c>
      <c r="I467" s="47">
        <v>309528655</v>
      </c>
    </row>
    <row r="468" spans="1:9" x14ac:dyDescent="0.2">
      <c r="A468" s="39" t="s">
        <v>1150</v>
      </c>
      <c r="B468" s="39" t="s">
        <v>1818</v>
      </c>
      <c r="C468" s="39" t="s">
        <v>1819</v>
      </c>
      <c r="D468" s="226" t="str">
        <f t="shared" si="7"/>
        <v>15010257002</v>
      </c>
      <c r="E468" s="39" t="s">
        <v>534</v>
      </c>
      <c r="F468" s="47">
        <v>0</v>
      </c>
      <c r="G468" s="47">
        <v>2900</v>
      </c>
      <c r="H468" s="47">
        <v>21303197</v>
      </c>
      <c r="I468" s="47">
        <v>21303197</v>
      </c>
    </row>
    <row r="469" spans="1:9" x14ac:dyDescent="0.2">
      <c r="A469" s="39" t="s">
        <v>1103</v>
      </c>
      <c r="B469" s="39" t="s">
        <v>1820</v>
      </c>
      <c r="C469" s="39" t="s">
        <v>1821</v>
      </c>
      <c r="D469" s="226" t="str">
        <f t="shared" si="7"/>
        <v>15010257002</v>
      </c>
      <c r="E469" s="39" t="s">
        <v>534</v>
      </c>
      <c r="F469" s="47">
        <v>64682593</v>
      </c>
      <c r="G469" s="47">
        <v>0</v>
      </c>
      <c r="H469" s="47">
        <v>0</v>
      </c>
      <c r="I469" s="47">
        <v>64682593</v>
      </c>
    </row>
    <row r="470" spans="1:9" x14ac:dyDescent="0.2">
      <c r="A470" s="39" t="s">
        <v>1103</v>
      </c>
      <c r="B470" s="39" t="s">
        <v>4261</v>
      </c>
      <c r="C470" s="39" t="s">
        <v>4262</v>
      </c>
      <c r="D470" s="226" t="str">
        <f t="shared" si="7"/>
        <v>15010257002</v>
      </c>
      <c r="E470" s="39" t="s">
        <v>4263</v>
      </c>
      <c r="F470" s="47">
        <v>1830000</v>
      </c>
      <c r="G470" s="47">
        <v>0</v>
      </c>
      <c r="H470" s="47">
        <v>0</v>
      </c>
      <c r="I470" s="47">
        <v>1830000</v>
      </c>
    </row>
    <row r="471" spans="1:9" x14ac:dyDescent="0.2">
      <c r="A471" s="39" t="s">
        <v>1150</v>
      </c>
      <c r="B471" s="39" t="s">
        <v>1822</v>
      </c>
      <c r="C471" s="39" t="s">
        <v>1823</v>
      </c>
      <c r="D471" s="226" t="str">
        <f t="shared" si="7"/>
        <v>15010257002</v>
      </c>
      <c r="E471" s="39" t="s">
        <v>535</v>
      </c>
      <c r="F471" s="47">
        <v>0</v>
      </c>
      <c r="G471" s="47">
        <v>26906</v>
      </c>
      <c r="H471" s="47">
        <v>197649593</v>
      </c>
      <c r="I471" s="47">
        <v>197649593</v>
      </c>
    </row>
    <row r="472" spans="1:9" x14ac:dyDescent="0.2">
      <c r="A472" s="39" t="s">
        <v>1103</v>
      </c>
      <c r="B472" s="39" t="s">
        <v>1824</v>
      </c>
      <c r="C472" s="39" t="s">
        <v>1825</v>
      </c>
      <c r="D472" s="226" t="str">
        <f t="shared" si="7"/>
        <v>15010257002</v>
      </c>
      <c r="E472" s="39" t="s">
        <v>535</v>
      </c>
      <c r="F472" s="47">
        <v>164995002</v>
      </c>
      <c r="G472" s="47">
        <v>0</v>
      </c>
      <c r="H472" s="47">
        <v>0</v>
      </c>
      <c r="I472" s="47">
        <v>164995002</v>
      </c>
    </row>
    <row r="473" spans="1:9" x14ac:dyDescent="0.2">
      <c r="A473" s="39" t="s">
        <v>1150</v>
      </c>
      <c r="B473" s="39" t="s">
        <v>1826</v>
      </c>
      <c r="C473" s="39" t="s">
        <v>1827</v>
      </c>
      <c r="D473" s="226" t="str">
        <f t="shared" si="7"/>
        <v>15010257002</v>
      </c>
      <c r="E473" s="39" t="s">
        <v>536</v>
      </c>
      <c r="F473" s="47">
        <v>0</v>
      </c>
      <c r="G473" s="47">
        <v>67500</v>
      </c>
      <c r="H473" s="47">
        <v>495850275</v>
      </c>
      <c r="I473" s="47">
        <v>495850275</v>
      </c>
    </row>
    <row r="474" spans="1:9" x14ac:dyDescent="0.2">
      <c r="A474" s="39" t="s">
        <v>1150</v>
      </c>
      <c r="B474" s="39" t="s">
        <v>1828</v>
      </c>
      <c r="C474" s="39" t="s">
        <v>1829</v>
      </c>
      <c r="D474" s="226" t="str">
        <f t="shared" si="7"/>
        <v>15010257002</v>
      </c>
      <c r="E474" s="39" t="s">
        <v>537</v>
      </c>
      <c r="F474" s="47">
        <v>0</v>
      </c>
      <c r="G474" s="47">
        <v>5486988.1699999999</v>
      </c>
      <c r="H474" s="47">
        <v>40307031008</v>
      </c>
      <c r="I474" s="47">
        <v>40307031008</v>
      </c>
    </row>
    <row r="475" spans="1:9" x14ac:dyDescent="0.2">
      <c r="A475" s="39" t="s">
        <v>1103</v>
      </c>
      <c r="B475" s="39" t="s">
        <v>1830</v>
      </c>
      <c r="C475" s="39" t="s">
        <v>1831</v>
      </c>
      <c r="D475" s="226" t="str">
        <f t="shared" si="7"/>
        <v>15010257002</v>
      </c>
      <c r="E475" s="39" t="s">
        <v>538</v>
      </c>
      <c r="F475" s="47">
        <v>1717503561</v>
      </c>
      <c r="G475" s="47">
        <v>0</v>
      </c>
      <c r="H475" s="47">
        <v>0</v>
      </c>
      <c r="I475" s="47">
        <v>1717503561</v>
      </c>
    </row>
    <row r="476" spans="1:9" x14ac:dyDescent="0.2">
      <c r="A476" s="39" t="s">
        <v>1150</v>
      </c>
      <c r="B476" s="39" t="s">
        <v>1832</v>
      </c>
      <c r="C476" s="39" t="s">
        <v>1833</v>
      </c>
      <c r="D476" s="226" t="str">
        <f t="shared" si="7"/>
        <v>15010257002</v>
      </c>
      <c r="E476" s="39" t="s">
        <v>539</v>
      </c>
      <c r="F476" s="47">
        <v>0</v>
      </c>
      <c r="G476" s="47">
        <v>14550.44</v>
      </c>
      <c r="H476" s="47">
        <v>106886514</v>
      </c>
      <c r="I476" s="47">
        <v>106886514</v>
      </c>
    </row>
    <row r="477" spans="1:9" x14ac:dyDescent="0.2">
      <c r="A477" s="39" t="s">
        <v>1103</v>
      </c>
      <c r="B477" s="39" t="s">
        <v>1834</v>
      </c>
      <c r="C477" s="39" t="s">
        <v>1835</v>
      </c>
      <c r="D477" s="226" t="str">
        <f t="shared" si="7"/>
        <v>15010257002</v>
      </c>
      <c r="E477" s="39" t="s">
        <v>540</v>
      </c>
      <c r="F477" s="47">
        <v>263540578</v>
      </c>
      <c r="G477" s="47">
        <v>0</v>
      </c>
      <c r="H477" s="47">
        <v>0</v>
      </c>
      <c r="I477" s="47">
        <v>263540578</v>
      </c>
    </row>
    <row r="478" spans="1:9" x14ac:dyDescent="0.2">
      <c r="A478" s="39" t="s">
        <v>1150</v>
      </c>
      <c r="B478" s="39" t="s">
        <v>1836</v>
      </c>
      <c r="C478" s="39" t="s">
        <v>1837</v>
      </c>
      <c r="D478" s="226" t="str">
        <f t="shared" si="7"/>
        <v>15010257002</v>
      </c>
      <c r="E478" s="39" t="s">
        <v>541</v>
      </c>
      <c r="F478" s="47">
        <v>0</v>
      </c>
      <c r="G478" s="47">
        <v>39362.300000000003</v>
      </c>
      <c r="H478" s="47">
        <v>289152700</v>
      </c>
      <c r="I478" s="47">
        <v>289152700</v>
      </c>
    </row>
    <row r="479" spans="1:9" x14ac:dyDescent="0.2">
      <c r="A479" s="39" t="s">
        <v>1103</v>
      </c>
      <c r="B479" s="39" t="s">
        <v>1838</v>
      </c>
      <c r="C479" s="39" t="s">
        <v>1839</v>
      </c>
      <c r="D479" s="226" t="str">
        <f t="shared" si="7"/>
        <v>15010257002</v>
      </c>
      <c r="E479" s="39" t="s">
        <v>541</v>
      </c>
      <c r="F479" s="47">
        <v>135792842</v>
      </c>
      <c r="G479" s="47">
        <v>0</v>
      </c>
      <c r="H479" s="47">
        <v>0</v>
      </c>
      <c r="I479" s="47">
        <v>135792842</v>
      </c>
    </row>
    <row r="480" spans="1:9" x14ac:dyDescent="0.2">
      <c r="A480" s="39" t="s">
        <v>1150</v>
      </c>
      <c r="B480" s="39" t="s">
        <v>1840</v>
      </c>
      <c r="C480" s="39" t="s">
        <v>1841</v>
      </c>
      <c r="D480" s="226" t="str">
        <f t="shared" si="7"/>
        <v>15010257002</v>
      </c>
      <c r="E480" s="39" t="s">
        <v>542</v>
      </c>
      <c r="F480" s="47">
        <v>0</v>
      </c>
      <c r="G480" s="47">
        <v>117813.35</v>
      </c>
      <c r="H480" s="47">
        <v>865448622</v>
      </c>
      <c r="I480" s="47">
        <v>865448622</v>
      </c>
    </row>
    <row r="481" spans="1:9" x14ac:dyDescent="0.2">
      <c r="A481" s="39" t="s">
        <v>1103</v>
      </c>
      <c r="B481" s="39" t="s">
        <v>1842</v>
      </c>
      <c r="C481" s="39" t="s">
        <v>1843</v>
      </c>
      <c r="D481" s="226" t="str">
        <f t="shared" si="7"/>
        <v>15010257002</v>
      </c>
      <c r="E481" s="39" t="s">
        <v>543</v>
      </c>
      <c r="F481" s="47">
        <v>1479472111</v>
      </c>
      <c r="G481" s="47">
        <v>0</v>
      </c>
      <c r="H481" s="47">
        <v>0</v>
      </c>
      <c r="I481" s="47">
        <v>1479472111</v>
      </c>
    </row>
    <row r="482" spans="1:9" x14ac:dyDescent="0.2">
      <c r="A482" s="39" t="s">
        <v>1150</v>
      </c>
      <c r="B482" s="39" t="s">
        <v>1844</v>
      </c>
      <c r="C482" s="39" t="s">
        <v>1845</v>
      </c>
      <c r="D482" s="226" t="str">
        <f t="shared" si="7"/>
        <v>15010257004</v>
      </c>
      <c r="E482" s="39" t="s">
        <v>544</v>
      </c>
      <c r="F482" s="47">
        <v>0</v>
      </c>
      <c r="G482" s="47">
        <v>435910719.88999999</v>
      </c>
      <c r="H482" s="47">
        <v>3202169634561</v>
      </c>
      <c r="I482" s="47">
        <v>3202169634561</v>
      </c>
    </row>
    <row r="483" spans="1:9" x14ac:dyDescent="0.2">
      <c r="A483" s="39" t="s">
        <v>1103</v>
      </c>
      <c r="B483" s="39" t="s">
        <v>1846</v>
      </c>
      <c r="C483" s="39" t="s">
        <v>1847</v>
      </c>
      <c r="D483" s="226" t="str">
        <f t="shared" si="7"/>
        <v>15010257004</v>
      </c>
      <c r="E483" s="39" t="s">
        <v>544</v>
      </c>
      <c r="F483" s="47">
        <v>2760547097111</v>
      </c>
      <c r="G483" s="47">
        <v>0</v>
      </c>
      <c r="H483" s="47">
        <v>0</v>
      </c>
      <c r="I483" s="47">
        <v>2760547097111</v>
      </c>
    </row>
    <row r="484" spans="1:9" x14ac:dyDescent="0.2">
      <c r="A484" s="39" t="s">
        <v>1150</v>
      </c>
      <c r="B484" s="39" t="s">
        <v>1848</v>
      </c>
      <c r="C484" s="39" t="s">
        <v>1849</v>
      </c>
      <c r="D484" s="226" t="str">
        <f t="shared" si="7"/>
        <v>15010257004</v>
      </c>
      <c r="E484" s="39" t="s">
        <v>4264</v>
      </c>
      <c r="F484" s="47">
        <v>0</v>
      </c>
      <c r="G484" s="47">
        <v>94548254.349999994</v>
      </c>
      <c r="H484" s="47">
        <v>694544858079</v>
      </c>
      <c r="I484" s="47">
        <v>694544858079</v>
      </c>
    </row>
    <row r="485" spans="1:9" x14ac:dyDescent="0.2">
      <c r="A485" s="39" t="s">
        <v>1103</v>
      </c>
      <c r="B485" s="39" t="s">
        <v>1850</v>
      </c>
      <c r="C485" s="39" t="s">
        <v>1851</v>
      </c>
      <c r="D485" s="226" t="str">
        <f t="shared" si="7"/>
        <v>15010257004</v>
      </c>
      <c r="E485" s="39" t="s">
        <v>4264</v>
      </c>
      <c r="F485" s="47">
        <v>-702080846520</v>
      </c>
      <c r="G485" s="47">
        <v>0</v>
      </c>
      <c r="H485" s="47">
        <v>0</v>
      </c>
      <c r="I485" s="47">
        <v>-702080846520</v>
      </c>
    </row>
    <row r="486" spans="1:9" x14ac:dyDescent="0.2">
      <c r="A486" s="39" t="s">
        <v>1150</v>
      </c>
      <c r="B486" s="39" t="s">
        <v>1852</v>
      </c>
      <c r="C486" s="39" t="s">
        <v>1853</v>
      </c>
      <c r="D486" s="226" t="str">
        <f t="shared" si="7"/>
        <v>15010257004</v>
      </c>
      <c r="E486" s="39" t="s">
        <v>545</v>
      </c>
      <c r="F486" s="47">
        <v>0</v>
      </c>
      <c r="G486" s="47">
        <v>-232586498.56999999</v>
      </c>
      <c r="H486" s="47">
        <v>-1708564137439</v>
      </c>
      <c r="I486" s="47">
        <v>-1708564137439</v>
      </c>
    </row>
    <row r="487" spans="1:9" x14ac:dyDescent="0.2">
      <c r="A487" s="39" t="s">
        <v>1103</v>
      </c>
      <c r="B487" s="39" t="s">
        <v>1854</v>
      </c>
      <c r="C487" s="39" t="s">
        <v>1855</v>
      </c>
      <c r="D487" s="226" t="str">
        <f t="shared" si="7"/>
        <v>15010257004</v>
      </c>
      <c r="E487" s="39" t="s">
        <v>545</v>
      </c>
      <c r="F487" s="47">
        <v>-2485973961512</v>
      </c>
      <c r="G487" s="47">
        <v>0</v>
      </c>
      <c r="H487" s="47">
        <v>0</v>
      </c>
      <c r="I487" s="47">
        <v>-2485973961512</v>
      </c>
    </row>
    <row r="488" spans="1:9" x14ac:dyDescent="0.2">
      <c r="A488" s="39" t="s">
        <v>1150</v>
      </c>
      <c r="B488" s="39" t="s">
        <v>1856</v>
      </c>
      <c r="C488" s="39" t="s">
        <v>1857</v>
      </c>
      <c r="D488" s="226" t="str">
        <f t="shared" si="7"/>
        <v>15010257004</v>
      </c>
      <c r="E488" s="39" t="s">
        <v>546</v>
      </c>
      <c r="F488" s="47">
        <v>0</v>
      </c>
      <c r="G488" s="47">
        <v>-21299215.739999998</v>
      </c>
      <c r="H488" s="47">
        <v>-156462547881</v>
      </c>
      <c r="I488" s="47">
        <v>-156462547881</v>
      </c>
    </row>
    <row r="489" spans="1:9" x14ac:dyDescent="0.2">
      <c r="A489" s="39" t="s">
        <v>1103</v>
      </c>
      <c r="B489" s="39" t="s">
        <v>1858</v>
      </c>
      <c r="C489" s="39" t="s">
        <v>1859</v>
      </c>
      <c r="D489" s="226" t="str">
        <f t="shared" si="7"/>
        <v>15010257004</v>
      </c>
      <c r="E489" s="39" t="s">
        <v>546</v>
      </c>
      <c r="F489" s="47">
        <v>-292411441951</v>
      </c>
      <c r="G489" s="47">
        <v>0</v>
      </c>
      <c r="H489" s="47">
        <v>0</v>
      </c>
      <c r="I489" s="47">
        <v>-292411441951</v>
      </c>
    </row>
    <row r="490" spans="1:9" x14ac:dyDescent="0.2">
      <c r="A490" s="39" t="s">
        <v>1150</v>
      </c>
      <c r="B490" s="39" t="s">
        <v>1860</v>
      </c>
      <c r="C490" s="39" t="s">
        <v>1861</v>
      </c>
      <c r="D490" s="226" t="str">
        <f t="shared" si="7"/>
        <v>15010257004</v>
      </c>
      <c r="E490" s="39" t="s">
        <v>547</v>
      </c>
      <c r="F490" s="47">
        <v>0</v>
      </c>
      <c r="G490" s="47">
        <v>-12503987.07</v>
      </c>
      <c r="H490" s="47">
        <v>-91853413739</v>
      </c>
      <c r="I490" s="47">
        <v>-91853413739</v>
      </c>
    </row>
    <row r="491" spans="1:9" x14ac:dyDescent="0.2">
      <c r="A491" s="39" t="s">
        <v>1103</v>
      </c>
      <c r="B491" s="39" t="s">
        <v>1862</v>
      </c>
      <c r="C491" s="39" t="s">
        <v>1863</v>
      </c>
      <c r="D491" s="226" t="str">
        <f t="shared" si="7"/>
        <v>15010257004</v>
      </c>
      <c r="E491" s="39" t="s">
        <v>547</v>
      </c>
      <c r="F491" s="47">
        <v>-38592822640</v>
      </c>
      <c r="G491" s="47">
        <v>0</v>
      </c>
      <c r="H491" s="47">
        <v>0</v>
      </c>
      <c r="I491" s="47">
        <v>-38592822640</v>
      </c>
    </row>
    <row r="492" spans="1:9" x14ac:dyDescent="0.2">
      <c r="A492" s="39" t="s">
        <v>1150</v>
      </c>
      <c r="B492" s="39" t="s">
        <v>1864</v>
      </c>
      <c r="C492" s="39" t="s">
        <v>1865</v>
      </c>
      <c r="D492" s="226" t="str">
        <f t="shared" si="7"/>
        <v>15010257004</v>
      </c>
      <c r="E492" s="39" t="s">
        <v>548</v>
      </c>
      <c r="F492" s="47">
        <v>0</v>
      </c>
      <c r="G492" s="47">
        <v>-19752641.5</v>
      </c>
      <c r="H492" s="47">
        <v>-145101521776</v>
      </c>
      <c r="I492" s="47">
        <v>-145101521776</v>
      </c>
    </row>
    <row r="493" spans="1:9" x14ac:dyDescent="0.2">
      <c r="A493" s="39" t="s">
        <v>1103</v>
      </c>
      <c r="B493" s="39" t="s">
        <v>1866</v>
      </c>
      <c r="C493" s="39" t="s">
        <v>1867</v>
      </c>
      <c r="D493" s="226" t="str">
        <f t="shared" si="7"/>
        <v>15010257004</v>
      </c>
      <c r="E493" s="39" t="s">
        <v>548</v>
      </c>
      <c r="F493" s="47">
        <v>-74425492065</v>
      </c>
      <c r="G493" s="47">
        <v>0</v>
      </c>
      <c r="H493" s="47">
        <v>0</v>
      </c>
      <c r="I493" s="47">
        <v>-74425492065</v>
      </c>
    </row>
    <row r="494" spans="1:9" x14ac:dyDescent="0.2">
      <c r="A494" s="39" t="s">
        <v>1150</v>
      </c>
      <c r="B494" s="39" t="s">
        <v>1868</v>
      </c>
      <c r="C494" s="39" t="s">
        <v>1869</v>
      </c>
      <c r="D494" s="226" t="str">
        <f t="shared" si="7"/>
        <v>15010257004</v>
      </c>
      <c r="E494" s="39" t="s">
        <v>549</v>
      </c>
      <c r="F494" s="47">
        <v>0</v>
      </c>
      <c r="G494" s="47">
        <v>2845</v>
      </c>
      <c r="H494" s="47">
        <v>20899171</v>
      </c>
      <c r="I494" s="47">
        <v>20899171</v>
      </c>
    </row>
    <row r="495" spans="1:9" x14ac:dyDescent="0.2">
      <c r="A495" s="39" t="s">
        <v>1103</v>
      </c>
      <c r="B495" s="39" t="s">
        <v>1870</v>
      </c>
      <c r="C495" s="39" t="s">
        <v>1871</v>
      </c>
      <c r="D495" s="226" t="str">
        <f t="shared" si="7"/>
        <v>15010257004</v>
      </c>
      <c r="E495" s="39" t="s">
        <v>549</v>
      </c>
      <c r="F495" s="47">
        <v>-450649999</v>
      </c>
      <c r="G495" s="47">
        <v>0</v>
      </c>
      <c r="H495" s="47">
        <v>0</v>
      </c>
      <c r="I495" s="47">
        <v>-450649999</v>
      </c>
    </row>
    <row r="496" spans="1:9" x14ac:dyDescent="0.2">
      <c r="A496" s="39" t="s">
        <v>1150</v>
      </c>
      <c r="B496" s="39" t="s">
        <v>1872</v>
      </c>
      <c r="C496" s="39" t="s">
        <v>1873</v>
      </c>
      <c r="D496" s="226" t="str">
        <f t="shared" si="7"/>
        <v>15010257004</v>
      </c>
      <c r="E496" s="39" t="s">
        <v>550</v>
      </c>
      <c r="F496" s="47">
        <v>0</v>
      </c>
      <c r="G496" s="47">
        <v>4458831.25</v>
      </c>
      <c r="H496" s="47">
        <v>32754262243</v>
      </c>
      <c r="I496" s="47">
        <v>32754262243</v>
      </c>
    </row>
    <row r="497" spans="1:9" x14ac:dyDescent="0.2">
      <c r="A497" s="39" t="s">
        <v>1103</v>
      </c>
      <c r="B497" s="39" t="s">
        <v>1874</v>
      </c>
      <c r="C497" s="39" t="s">
        <v>1875</v>
      </c>
      <c r="D497" s="226" t="str">
        <f t="shared" si="7"/>
        <v>15010257004</v>
      </c>
      <c r="E497" s="39" t="s">
        <v>550</v>
      </c>
      <c r="F497" s="47">
        <v>-279212852881</v>
      </c>
      <c r="G497" s="47">
        <v>0</v>
      </c>
      <c r="H497" s="47">
        <v>0</v>
      </c>
      <c r="I497" s="47">
        <v>-279212852881</v>
      </c>
    </row>
    <row r="498" spans="1:9" x14ac:dyDescent="0.2">
      <c r="A498" s="39" t="s">
        <v>1150</v>
      </c>
      <c r="B498" s="39" t="s">
        <v>1876</v>
      </c>
      <c r="C498" s="39" t="s">
        <v>1877</v>
      </c>
      <c r="D498" s="226" t="str">
        <f t="shared" si="7"/>
        <v>15010257004</v>
      </c>
      <c r="E498" s="39" t="s">
        <v>551</v>
      </c>
      <c r="F498" s="47">
        <v>0</v>
      </c>
      <c r="G498" s="47">
        <v>-16293430.65</v>
      </c>
      <c r="H498" s="47">
        <v>-119690401012</v>
      </c>
      <c r="I498" s="47">
        <v>-119690401012</v>
      </c>
    </row>
    <row r="499" spans="1:9" x14ac:dyDescent="0.2">
      <c r="A499" s="39" t="s">
        <v>1103</v>
      </c>
      <c r="B499" s="39" t="s">
        <v>1878</v>
      </c>
      <c r="C499" s="39" t="s">
        <v>1879</v>
      </c>
      <c r="D499" s="226" t="str">
        <f t="shared" si="7"/>
        <v>15010257004</v>
      </c>
      <c r="E499" s="39" t="s">
        <v>551</v>
      </c>
      <c r="F499" s="47">
        <v>-16828496674</v>
      </c>
      <c r="G499" s="47">
        <v>0</v>
      </c>
      <c r="H499" s="47">
        <v>0</v>
      </c>
      <c r="I499" s="47">
        <v>-16828496674</v>
      </c>
    </row>
    <row r="500" spans="1:9" x14ac:dyDescent="0.2">
      <c r="A500" s="39" t="s">
        <v>1150</v>
      </c>
      <c r="B500" s="39" t="s">
        <v>1880</v>
      </c>
      <c r="C500" s="39" t="s">
        <v>1881</v>
      </c>
      <c r="D500" s="226" t="str">
        <f t="shared" si="7"/>
        <v>15010257004</v>
      </c>
      <c r="E500" s="39" t="s">
        <v>552</v>
      </c>
      <c r="F500" s="47">
        <v>0</v>
      </c>
      <c r="G500" s="47">
        <v>43520.69</v>
      </c>
      <c r="H500" s="47">
        <v>319699942</v>
      </c>
      <c r="I500" s="47">
        <v>319699942</v>
      </c>
    </row>
    <row r="501" spans="1:9" x14ac:dyDescent="0.2">
      <c r="A501" s="39" t="s">
        <v>1103</v>
      </c>
      <c r="B501" s="39" t="s">
        <v>1882</v>
      </c>
      <c r="C501" s="39" t="s">
        <v>1883</v>
      </c>
      <c r="D501" s="226" t="str">
        <f t="shared" si="7"/>
        <v>15010257004</v>
      </c>
      <c r="E501" s="39" t="s">
        <v>552</v>
      </c>
      <c r="F501" s="47">
        <v>14678181</v>
      </c>
      <c r="G501" s="47">
        <v>0</v>
      </c>
      <c r="H501" s="47">
        <v>0</v>
      </c>
      <c r="I501" s="47">
        <v>14678181</v>
      </c>
    </row>
    <row r="502" spans="1:9" x14ac:dyDescent="0.2">
      <c r="A502" s="39" t="s">
        <v>1150</v>
      </c>
      <c r="B502" s="39" t="s">
        <v>1884</v>
      </c>
      <c r="C502" s="39" t="s">
        <v>1885</v>
      </c>
      <c r="D502" s="226" t="str">
        <f t="shared" si="7"/>
        <v>15010257004</v>
      </c>
      <c r="E502" s="39" t="s">
        <v>553</v>
      </c>
      <c r="F502" s="47">
        <v>0</v>
      </c>
      <c r="G502" s="47">
        <v>-5024456.24</v>
      </c>
      <c r="H502" s="47">
        <v>-36909303830</v>
      </c>
      <c r="I502" s="47">
        <v>-36909303830</v>
      </c>
    </row>
    <row r="503" spans="1:9" x14ac:dyDescent="0.2">
      <c r="A503" s="39" t="s">
        <v>1103</v>
      </c>
      <c r="B503" s="39" t="s">
        <v>1886</v>
      </c>
      <c r="C503" s="39" t="s">
        <v>1887</v>
      </c>
      <c r="D503" s="226" t="str">
        <f t="shared" si="7"/>
        <v>15010257004</v>
      </c>
      <c r="E503" s="39" t="s">
        <v>553</v>
      </c>
      <c r="F503" s="47">
        <v>253510195920</v>
      </c>
      <c r="G503" s="47">
        <v>0</v>
      </c>
      <c r="H503" s="47">
        <v>0</v>
      </c>
      <c r="I503" s="47">
        <v>253510195920</v>
      </c>
    </row>
    <row r="504" spans="1:9" x14ac:dyDescent="0.2">
      <c r="A504" s="39" t="s">
        <v>1150</v>
      </c>
      <c r="B504" s="39" t="s">
        <v>4811</v>
      </c>
      <c r="C504" s="39" t="s">
        <v>4812</v>
      </c>
      <c r="D504" s="226" t="str">
        <f t="shared" si="7"/>
        <v>15010257004</v>
      </c>
      <c r="E504" s="39" t="s">
        <v>4267</v>
      </c>
      <c r="F504" s="47">
        <v>0</v>
      </c>
      <c r="G504" s="47">
        <v>599821.42000000004</v>
      </c>
      <c r="H504" s="47">
        <v>4406246164</v>
      </c>
      <c r="I504" s="47">
        <v>4406246164</v>
      </c>
    </row>
    <row r="505" spans="1:9" x14ac:dyDescent="0.2">
      <c r="A505" s="39" t="s">
        <v>1103</v>
      </c>
      <c r="B505" s="39" t="s">
        <v>4265</v>
      </c>
      <c r="C505" s="39" t="s">
        <v>4266</v>
      </c>
      <c r="D505" s="226" t="str">
        <f t="shared" si="7"/>
        <v>15010257004</v>
      </c>
      <c r="E505" s="39" t="s">
        <v>4267</v>
      </c>
      <c r="F505" s="47">
        <v>6355396</v>
      </c>
      <c r="G505" s="47">
        <v>0</v>
      </c>
      <c r="H505" s="47">
        <v>0</v>
      </c>
      <c r="I505" s="47">
        <v>6355396</v>
      </c>
    </row>
    <row r="506" spans="1:9" x14ac:dyDescent="0.2">
      <c r="A506" s="39" t="s">
        <v>1150</v>
      </c>
      <c r="B506" s="39" t="s">
        <v>1888</v>
      </c>
      <c r="C506" s="39" t="s">
        <v>1889</v>
      </c>
      <c r="D506" s="226" t="str">
        <f t="shared" si="7"/>
        <v>15010257004</v>
      </c>
      <c r="E506" s="39" t="s">
        <v>554</v>
      </c>
      <c r="F506" s="47">
        <v>0</v>
      </c>
      <c r="G506" s="47">
        <v>-19136446.469999999</v>
      </c>
      <c r="H506" s="47">
        <v>-140574996217</v>
      </c>
      <c r="I506" s="47">
        <v>-140574996217</v>
      </c>
    </row>
    <row r="507" spans="1:9" x14ac:dyDescent="0.2">
      <c r="A507" s="39" t="s">
        <v>1103</v>
      </c>
      <c r="B507" s="39" t="s">
        <v>1890</v>
      </c>
      <c r="C507" s="39" t="s">
        <v>1891</v>
      </c>
      <c r="D507" s="226" t="str">
        <f t="shared" si="7"/>
        <v>15010257004</v>
      </c>
      <c r="E507" s="39" t="s">
        <v>554</v>
      </c>
      <c r="F507" s="47">
        <v>156216138856</v>
      </c>
      <c r="G507" s="47">
        <v>0</v>
      </c>
      <c r="H507" s="47">
        <v>0</v>
      </c>
      <c r="I507" s="47">
        <v>156216138856</v>
      </c>
    </row>
    <row r="508" spans="1:9" x14ac:dyDescent="0.2">
      <c r="A508" s="39" t="s">
        <v>1150</v>
      </c>
      <c r="B508" s="39" t="s">
        <v>1892</v>
      </c>
      <c r="C508" s="39" t="s">
        <v>1893</v>
      </c>
      <c r="D508" s="226" t="str">
        <f t="shared" si="7"/>
        <v>15010257004</v>
      </c>
      <c r="E508" s="39" t="s">
        <v>555</v>
      </c>
      <c r="F508" s="47">
        <v>0</v>
      </c>
      <c r="G508" s="47">
        <v>-5956871.0499999998</v>
      </c>
      <c r="H508" s="47">
        <v>-43758757753</v>
      </c>
      <c r="I508" s="47">
        <v>-43758757753</v>
      </c>
    </row>
    <row r="509" spans="1:9" x14ac:dyDescent="0.2">
      <c r="A509" s="39" t="s">
        <v>1103</v>
      </c>
      <c r="B509" s="39" t="s">
        <v>1894</v>
      </c>
      <c r="C509" s="39" t="s">
        <v>1895</v>
      </c>
      <c r="D509" s="226" t="str">
        <f t="shared" si="7"/>
        <v>15010257004</v>
      </c>
      <c r="E509" s="39" t="s">
        <v>555</v>
      </c>
      <c r="F509" s="47">
        <v>214009479165</v>
      </c>
      <c r="G509" s="47">
        <v>0</v>
      </c>
      <c r="H509" s="47">
        <v>0</v>
      </c>
      <c r="I509" s="47">
        <v>214009479165</v>
      </c>
    </row>
    <row r="510" spans="1:9" x14ac:dyDescent="0.2">
      <c r="A510" s="39" t="s">
        <v>1103</v>
      </c>
      <c r="B510" s="39" t="s">
        <v>1896</v>
      </c>
      <c r="C510" s="39" t="s">
        <v>1897</v>
      </c>
      <c r="D510" s="226" t="str">
        <f t="shared" si="7"/>
        <v>15010257004</v>
      </c>
      <c r="E510" s="39" t="s">
        <v>556</v>
      </c>
      <c r="F510" s="47">
        <v>-32363453</v>
      </c>
      <c r="G510" s="47">
        <v>0</v>
      </c>
      <c r="H510" s="47">
        <v>0</v>
      </c>
      <c r="I510" s="47">
        <v>-32363453</v>
      </c>
    </row>
    <row r="511" spans="1:9" x14ac:dyDescent="0.2">
      <c r="A511" s="39" t="s">
        <v>1150</v>
      </c>
      <c r="B511" s="39" t="s">
        <v>1898</v>
      </c>
      <c r="C511" s="39" t="s">
        <v>1899</v>
      </c>
      <c r="D511" s="226" t="str">
        <f t="shared" si="7"/>
        <v>15010257004</v>
      </c>
      <c r="E511" s="39" t="s">
        <v>557</v>
      </c>
      <c r="F511" s="47">
        <v>0</v>
      </c>
      <c r="G511" s="47">
        <v>6542154.1799999997</v>
      </c>
      <c r="H511" s="47">
        <v>48058206656</v>
      </c>
      <c r="I511" s="47">
        <v>48058206656</v>
      </c>
    </row>
    <row r="512" spans="1:9" x14ac:dyDescent="0.2">
      <c r="A512" s="39" t="s">
        <v>1103</v>
      </c>
      <c r="B512" s="39" t="s">
        <v>1900</v>
      </c>
      <c r="C512" s="39" t="s">
        <v>1901</v>
      </c>
      <c r="D512" s="226" t="str">
        <f t="shared" si="7"/>
        <v>15010257004</v>
      </c>
      <c r="E512" s="39" t="s">
        <v>557</v>
      </c>
      <c r="F512" s="47">
        <v>-323490498961</v>
      </c>
      <c r="G512" s="47">
        <v>0</v>
      </c>
      <c r="H512" s="47">
        <v>0</v>
      </c>
      <c r="I512" s="47">
        <v>-323490498961</v>
      </c>
    </row>
    <row r="513" spans="1:9" x14ac:dyDescent="0.2">
      <c r="A513" s="39" t="s">
        <v>1150</v>
      </c>
      <c r="B513" s="39" t="s">
        <v>1902</v>
      </c>
      <c r="C513" s="39" t="s">
        <v>1903</v>
      </c>
      <c r="D513" s="226" t="str">
        <f t="shared" si="7"/>
        <v>15010257004</v>
      </c>
      <c r="E513" s="39" t="s">
        <v>558</v>
      </c>
      <c r="F513" s="47">
        <v>0</v>
      </c>
      <c r="G513" s="47">
        <v>33788384.270000003</v>
      </c>
      <c r="H513" s="47">
        <v>248207105661</v>
      </c>
      <c r="I513" s="47">
        <v>248207105661</v>
      </c>
    </row>
    <row r="514" spans="1:9" x14ac:dyDescent="0.2">
      <c r="A514" s="39" t="s">
        <v>1103</v>
      </c>
      <c r="B514" s="39" t="s">
        <v>1904</v>
      </c>
      <c r="C514" s="39" t="s">
        <v>1905</v>
      </c>
      <c r="D514" s="226" t="str">
        <f t="shared" si="7"/>
        <v>15010257004</v>
      </c>
      <c r="E514" s="39" t="s">
        <v>558</v>
      </c>
      <c r="F514" s="47">
        <v>243527027647</v>
      </c>
      <c r="G514" s="47">
        <v>0</v>
      </c>
      <c r="H514" s="47">
        <v>0</v>
      </c>
      <c r="I514" s="47">
        <v>243527027647</v>
      </c>
    </row>
    <row r="515" spans="1:9" x14ac:dyDescent="0.2">
      <c r="A515" s="39" t="s">
        <v>1150</v>
      </c>
      <c r="B515" s="39" t="s">
        <v>1906</v>
      </c>
      <c r="C515" s="39" t="s">
        <v>1907</v>
      </c>
      <c r="D515" s="226" t="str">
        <f t="shared" ref="D515:D578" si="8">CONCATENATE(MID(C515,1,2),"0",MID(C515,4,5),"0",MID(C515,9,2))</f>
        <v>15010257004</v>
      </c>
      <c r="E515" s="39" t="s">
        <v>559</v>
      </c>
      <c r="F515" s="47">
        <v>0</v>
      </c>
      <c r="G515" s="47">
        <v>-89994016.920000002</v>
      </c>
      <c r="H515" s="47">
        <v>-661089748714</v>
      </c>
      <c r="I515" s="47">
        <v>-661089748714</v>
      </c>
    </row>
    <row r="516" spans="1:9" x14ac:dyDescent="0.2">
      <c r="A516" s="39" t="s">
        <v>1103</v>
      </c>
      <c r="B516" s="39" t="s">
        <v>1908</v>
      </c>
      <c r="C516" s="39" t="s">
        <v>1909</v>
      </c>
      <c r="D516" s="226" t="str">
        <f t="shared" si="8"/>
        <v>15010257004</v>
      </c>
      <c r="E516" s="39" t="s">
        <v>559</v>
      </c>
      <c r="F516" s="47">
        <v>1133739228816</v>
      </c>
      <c r="G516" s="47">
        <v>0</v>
      </c>
      <c r="H516" s="47">
        <v>0</v>
      </c>
      <c r="I516" s="47">
        <v>1133739228816</v>
      </c>
    </row>
    <row r="517" spans="1:9" x14ac:dyDescent="0.2">
      <c r="A517" s="39" t="s">
        <v>1150</v>
      </c>
      <c r="B517" s="39" t="s">
        <v>1910</v>
      </c>
      <c r="C517" s="39" t="s">
        <v>1911</v>
      </c>
      <c r="D517" s="226" t="str">
        <f t="shared" si="8"/>
        <v>15010257004</v>
      </c>
      <c r="E517" s="39" t="s">
        <v>560</v>
      </c>
      <c r="F517" s="47">
        <v>0</v>
      </c>
      <c r="G517" s="47">
        <v>-8200578.7400000002</v>
      </c>
      <c r="H517" s="47">
        <v>-60240877382</v>
      </c>
      <c r="I517" s="47">
        <v>-60240877382</v>
      </c>
    </row>
    <row r="518" spans="1:9" x14ac:dyDescent="0.2">
      <c r="A518" s="39" t="s">
        <v>1103</v>
      </c>
      <c r="B518" s="39" t="s">
        <v>1912</v>
      </c>
      <c r="C518" s="39" t="s">
        <v>1913</v>
      </c>
      <c r="D518" s="226" t="str">
        <f t="shared" si="8"/>
        <v>15010257004</v>
      </c>
      <c r="E518" s="39" t="s">
        <v>560</v>
      </c>
      <c r="F518" s="47">
        <v>-380936180752</v>
      </c>
      <c r="G518" s="47">
        <v>0</v>
      </c>
      <c r="H518" s="47">
        <v>0</v>
      </c>
      <c r="I518" s="47">
        <v>-380936180752</v>
      </c>
    </row>
    <row r="519" spans="1:9" x14ac:dyDescent="0.2">
      <c r="A519" s="39" t="s">
        <v>1103</v>
      </c>
      <c r="B519" s="39" t="s">
        <v>1914</v>
      </c>
      <c r="C519" s="39" t="s">
        <v>1915</v>
      </c>
      <c r="D519" s="226" t="str">
        <f t="shared" si="8"/>
        <v>15010257004</v>
      </c>
      <c r="E519" s="39" t="s">
        <v>561</v>
      </c>
      <c r="F519" s="47">
        <v>-187705001</v>
      </c>
      <c r="G519" s="47">
        <v>0</v>
      </c>
      <c r="H519" s="47">
        <v>0</v>
      </c>
      <c r="I519" s="47">
        <v>-187705001</v>
      </c>
    </row>
    <row r="520" spans="1:9" x14ac:dyDescent="0.2">
      <c r="A520" s="39" t="s">
        <v>1150</v>
      </c>
      <c r="B520" s="39" t="s">
        <v>1916</v>
      </c>
      <c r="C520" s="39" t="s">
        <v>1917</v>
      </c>
      <c r="D520" s="226" t="str">
        <f t="shared" si="8"/>
        <v>15010257004</v>
      </c>
      <c r="E520" s="39" t="s">
        <v>562</v>
      </c>
      <c r="F520" s="47">
        <v>0</v>
      </c>
      <c r="G520" s="47">
        <v>-26404293.120000001</v>
      </c>
      <c r="H520" s="47">
        <v>-193964088962</v>
      </c>
      <c r="I520" s="47">
        <v>-193964088962</v>
      </c>
    </row>
    <row r="521" spans="1:9" x14ac:dyDescent="0.2">
      <c r="A521" s="39" t="s">
        <v>1103</v>
      </c>
      <c r="B521" s="39" t="s">
        <v>1918</v>
      </c>
      <c r="C521" s="39" t="s">
        <v>1919</v>
      </c>
      <c r="D521" s="226" t="str">
        <f t="shared" si="8"/>
        <v>15010257004</v>
      </c>
      <c r="E521" s="39" t="s">
        <v>562</v>
      </c>
      <c r="F521" s="47">
        <v>-267830535673</v>
      </c>
      <c r="G521" s="47">
        <v>0</v>
      </c>
      <c r="H521" s="47">
        <v>0</v>
      </c>
      <c r="I521" s="47">
        <v>-267830535673</v>
      </c>
    </row>
    <row r="522" spans="1:9" x14ac:dyDescent="0.2">
      <c r="A522" s="39" t="s">
        <v>1150</v>
      </c>
      <c r="B522" s="39" t="s">
        <v>1920</v>
      </c>
      <c r="C522" s="39" t="s">
        <v>1921</v>
      </c>
      <c r="D522" s="226" t="str">
        <f t="shared" si="8"/>
        <v>15010257004</v>
      </c>
      <c r="E522" s="39" t="s">
        <v>563</v>
      </c>
      <c r="F522" s="47">
        <v>0</v>
      </c>
      <c r="G522" s="47">
        <v>-10559753.91</v>
      </c>
      <c r="H522" s="47">
        <v>-77571213041</v>
      </c>
      <c r="I522" s="47">
        <v>-77571213041</v>
      </c>
    </row>
    <row r="523" spans="1:9" x14ac:dyDescent="0.2">
      <c r="A523" s="39" t="s">
        <v>1103</v>
      </c>
      <c r="B523" s="39" t="s">
        <v>1922</v>
      </c>
      <c r="C523" s="39" t="s">
        <v>1923</v>
      </c>
      <c r="D523" s="226" t="str">
        <f t="shared" si="8"/>
        <v>15010257004</v>
      </c>
      <c r="E523" s="39" t="s">
        <v>563</v>
      </c>
      <c r="F523" s="47">
        <v>-170083303590</v>
      </c>
      <c r="G523" s="47">
        <v>0</v>
      </c>
      <c r="H523" s="47">
        <v>0</v>
      </c>
      <c r="I523" s="47">
        <v>-170083303590</v>
      </c>
    </row>
    <row r="524" spans="1:9" x14ac:dyDescent="0.2">
      <c r="A524" s="39" t="s">
        <v>1150</v>
      </c>
      <c r="B524" s="39" t="s">
        <v>1924</v>
      </c>
      <c r="C524" s="39" t="s">
        <v>1925</v>
      </c>
      <c r="D524" s="226" t="str">
        <f t="shared" si="8"/>
        <v>15010257004</v>
      </c>
      <c r="E524" s="39" t="s">
        <v>564</v>
      </c>
      <c r="F524" s="47">
        <v>0</v>
      </c>
      <c r="G524" s="47">
        <v>-1071165.1499999999</v>
      </c>
      <c r="H524" s="47">
        <v>-7868704210</v>
      </c>
      <c r="I524" s="47">
        <v>-7868704210</v>
      </c>
    </row>
    <row r="525" spans="1:9" x14ac:dyDescent="0.2">
      <c r="A525" s="39" t="s">
        <v>1103</v>
      </c>
      <c r="B525" s="39" t="s">
        <v>1926</v>
      </c>
      <c r="C525" s="39" t="s">
        <v>1927</v>
      </c>
      <c r="D525" s="226" t="str">
        <f t="shared" si="8"/>
        <v>15010257004</v>
      </c>
      <c r="E525" s="39" t="s">
        <v>564</v>
      </c>
      <c r="F525" s="47">
        <v>314451186923</v>
      </c>
      <c r="G525" s="47">
        <v>0</v>
      </c>
      <c r="H525" s="47">
        <v>0</v>
      </c>
      <c r="I525" s="47">
        <v>314451186923</v>
      </c>
    </row>
    <row r="526" spans="1:9" x14ac:dyDescent="0.2">
      <c r="A526" s="39" t="s">
        <v>1150</v>
      </c>
      <c r="B526" s="39" t="s">
        <v>1928</v>
      </c>
      <c r="C526" s="39" t="s">
        <v>1929</v>
      </c>
      <c r="D526" s="226" t="str">
        <f t="shared" si="8"/>
        <v>15010257004</v>
      </c>
      <c r="E526" s="39" t="s">
        <v>565</v>
      </c>
      <c r="F526" s="47">
        <v>0</v>
      </c>
      <c r="G526" s="47">
        <v>-339885.4</v>
      </c>
      <c r="H526" s="47">
        <v>-2496774356</v>
      </c>
      <c r="I526" s="47">
        <v>-2496774356</v>
      </c>
    </row>
    <row r="527" spans="1:9" x14ac:dyDescent="0.2">
      <c r="A527" s="39" t="s">
        <v>1103</v>
      </c>
      <c r="B527" s="39" t="s">
        <v>1930</v>
      </c>
      <c r="C527" s="39" t="s">
        <v>1931</v>
      </c>
      <c r="D527" s="226" t="str">
        <f t="shared" si="8"/>
        <v>15010257004</v>
      </c>
      <c r="E527" s="39" t="s">
        <v>565</v>
      </c>
      <c r="F527" s="47">
        <v>-149160927187</v>
      </c>
      <c r="G527" s="47">
        <v>0</v>
      </c>
      <c r="H527" s="47">
        <v>0</v>
      </c>
      <c r="I527" s="47">
        <v>-149160927187</v>
      </c>
    </row>
    <row r="528" spans="1:9" x14ac:dyDescent="0.2">
      <c r="A528" s="39" t="s">
        <v>1150</v>
      </c>
      <c r="B528" s="39" t="s">
        <v>1932</v>
      </c>
      <c r="C528" s="39" t="s">
        <v>1933</v>
      </c>
      <c r="D528" s="226" t="str">
        <f t="shared" si="8"/>
        <v>15010257004</v>
      </c>
      <c r="E528" s="39" t="s">
        <v>566</v>
      </c>
      <c r="F528" s="47">
        <v>0</v>
      </c>
      <c r="G528" s="47">
        <v>-617</v>
      </c>
      <c r="H528" s="47">
        <v>-4532437</v>
      </c>
      <c r="I528" s="47">
        <v>-4532437</v>
      </c>
    </row>
    <row r="529" spans="1:9" x14ac:dyDescent="0.2">
      <c r="A529" s="39" t="s">
        <v>1103</v>
      </c>
      <c r="B529" s="39" t="s">
        <v>1934</v>
      </c>
      <c r="C529" s="39" t="s">
        <v>1935</v>
      </c>
      <c r="D529" s="226" t="str">
        <f t="shared" si="8"/>
        <v>15010257004</v>
      </c>
      <c r="E529" s="39" t="s">
        <v>566</v>
      </c>
      <c r="F529" s="47">
        <v>-2123139</v>
      </c>
      <c r="G529" s="47">
        <v>0</v>
      </c>
      <c r="H529" s="47">
        <v>0</v>
      </c>
      <c r="I529" s="47">
        <v>-2123139</v>
      </c>
    </row>
    <row r="530" spans="1:9" x14ac:dyDescent="0.2">
      <c r="A530" s="39" t="s">
        <v>1150</v>
      </c>
      <c r="B530" s="39" t="s">
        <v>1936</v>
      </c>
      <c r="C530" s="39" t="s">
        <v>1937</v>
      </c>
      <c r="D530" s="226" t="str">
        <f t="shared" si="8"/>
        <v>15010257004</v>
      </c>
      <c r="E530" s="39" t="s">
        <v>567</v>
      </c>
      <c r="F530" s="47">
        <v>0</v>
      </c>
      <c r="G530" s="47">
        <v>241451.34</v>
      </c>
      <c r="H530" s="47">
        <v>1773684644</v>
      </c>
      <c r="I530" s="47">
        <v>1773684644</v>
      </c>
    </row>
    <row r="531" spans="1:9" x14ac:dyDescent="0.2">
      <c r="A531" s="39" t="s">
        <v>1150</v>
      </c>
      <c r="B531" s="39" t="s">
        <v>1938</v>
      </c>
      <c r="C531" s="39" t="s">
        <v>1939</v>
      </c>
      <c r="D531" s="226" t="str">
        <f t="shared" si="8"/>
        <v>15010257004</v>
      </c>
      <c r="E531" s="39" t="s">
        <v>568</v>
      </c>
      <c r="F531" s="47">
        <v>0</v>
      </c>
      <c r="G531" s="47">
        <v>-18885542.34</v>
      </c>
      <c r="H531" s="47">
        <v>-138731872041</v>
      </c>
      <c r="I531" s="47">
        <v>-138731872041</v>
      </c>
    </row>
    <row r="532" spans="1:9" x14ac:dyDescent="0.2">
      <c r="A532" s="39" t="s">
        <v>1103</v>
      </c>
      <c r="B532" s="39" t="s">
        <v>1940</v>
      </c>
      <c r="C532" s="39" t="s">
        <v>1941</v>
      </c>
      <c r="D532" s="226" t="str">
        <f t="shared" si="8"/>
        <v>15010257004</v>
      </c>
      <c r="E532" s="39" t="s">
        <v>568</v>
      </c>
      <c r="F532" s="47">
        <v>306454557072</v>
      </c>
      <c r="G532" s="47">
        <v>0</v>
      </c>
      <c r="H532" s="47">
        <v>0</v>
      </c>
      <c r="I532" s="47">
        <v>306454557072</v>
      </c>
    </row>
    <row r="533" spans="1:9" x14ac:dyDescent="0.2">
      <c r="A533" s="39" t="s">
        <v>1150</v>
      </c>
      <c r="B533" s="39" t="s">
        <v>1942</v>
      </c>
      <c r="C533" s="39" t="s">
        <v>1943</v>
      </c>
      <c r="D533" s="226" t="str">
        <f t="shared" si="8"/>
        <v>15010257004</v>
      </c>
      <c r="E533" s="39" t="s">
        <v>569</v>
      </c>
      <c r="F533" s="47">
        <v>0</v>
      </c>
      <c r="G533" s="47">
        <v>-8724813.5</v>
      </c>
      <c r="H533" s="47">
        <v>-64091869233</v>
      </c>
      <c r="I533" s="47">
        <v>-64091869233</v>
      </c>
    </row>
    <row r="534" spans="1:9" x14ac:dyDescent="0.2">
      <c r="A534" s="39" t="s">
        <v>1103</v>
      </c>
      <c r="B534" s="39" t="s">
        <v>1944</v>
      </c>
      <c r="C534" s="39" t="s">
        <v>1945</v>
      </c>
      <c r="D534" s="226" t="str">
        <f t="shared" si="8"/>
        <v>15010257004</v>
      </c>
      <c r="E534" s="39" t="s">
        <v>569</v>
      </c>
      <c r="F534" s="47">
        <v>-178445737424</v>
      </c>
      <c r="G534" s="47">
        <v>0</v>
      </c>
      <c r="H534" s="47">
        <v>0</v>
      </c>
      <c r="I534" s="47">
        <v>-178445737424</v>
      </c>
    </row>
    <row r="535" spans="1:9" x14ac:dyDescent="0.2">
      <c r="A535" s="39" t="s">
        <v>1150</v>
      </c>
      <c r="B535" s="39" t="s">
        <v>1946</v>
      </c>
      <c r="C535" s="39" t="s">
        <v>1947</v>
      </c>
      <c r="D535" s="226" t="str">
        <f t="shared" si="8"/>
        <v>15010257004</v>
      </c>
      <c r="E535" s="39" t="s">
        <v>4268</v>
      </c>
      <c r="F535" s="47">
        <v>0</v>
      </c>
      <c r="G535" s="47">
        <v>-40165073.219999999</v>
      </c>
      <c r="H535" s="47">
        <v>-295049816319</v>
      </c>
      <c r="I535" s="47">
        <v>-295049816319</v>
      </c>
    </row>
    <row r="536" spans="1:9" x14ac:dyDescent="0.2">
      <c r="A536" s="39" t="s">
        <v>1103</v>
      </c>
      <c r="B536" s="39" t="s">
        <v>1948</v>
      </c>
      <c r="C536" s="39" t="s">
        <v>1949</v>
      </c>
      <c r="D536" s="226" t="str">
        <f t="shared" si="8"/>
        <v>15010257004</v>
      </c>
      <c r="E536" s="39" t="s">
        <v>4268</v>
      </c>
      <c r="F536" s="47">
        <v>615267294183</v>
      </c>
      <c r="G536" s="47">
        <v>0</v>
      </c>
      <c r="H536" s="47">
        <v>0</v>
      </c>
      <c r="I536" s="47">
        <v>615267294183</v>
      </c>
    </row>
    <row r="537" spans="1:9" x14ac:dyDescent="0.2">
      <c r="A537" s="39" t="s">
        <v>1150</v>
      </c>
      <c r="B537" s="39" t="s">
        <v>1950</v>
      </c>
      <c r="C537" s="39" t="s">
        <v>1951</v>
      </c>
      <c r="D537" s="226" t="str">
        <f t="shared" si="8"/>
        <v>15010257004</v>
      </c>
      <c r="E537" s="39" t="s">
        <v>570</v>
      </c>
      <c r="F537" s="47">
        <v>0</v>
      </c>
      <c r="G537" s="47">
        <v>-3736947.83</v>
      </c>
      <c r="H537" s="47">
        <v>-27451357173</v>
      </c>
      <c r="I537" s="47">
        <v>-27451357173</v>
      </c>
    </row>
    <row r="538" spans="1:9" x14ac:dyDescent="0.2">
      <c r="A538" s="39" t="s">
        <v>1103</v>
      </c>
      <c r="B538" s="39" t="s">
        <v>1952</v>
      </c>
      <c r="C538" s="39" t="s">
        <v>1953</v>
      </c>
      <c r="D538" s="226" t="str">
        <f t="shared" si="8"/>
        <v>15010257004</v>
      </c>
      <c r="E538" s="39" t="s">
        <v>570</v>
      </c>
      <c r="F538" s="47">
        <v>-305001452867</v>
      </c>
      <c r="G538" s="47">
        <v>0</v>
      </c>
      <c r="H538" s="47">
        <v>0</v>
      </c>
      <c r="I538" s="47">
        <v>-305001452867</v>
      </c>
    </row>
    <row r="539" spans="1:9" x14ac:dyDescent="0.2">
      <c r="A539" s="39" t="s">
        <v>1150</v>
      </c>
      <c r="B539" s="39" t="s">
        <v>1954</v>
      </c>
      <c r="C539" s="39" t="s">
        <v>1955</v>
      </c>
      <c r="D539" s="226" t="str">
        <f t="shared" si="8"/>
        <v>15010257004</v>
      </c>
      <c r="E539" s="39" t="s">
        <v>571</v>
      </c>
      <c r="F539" s="47">
        <v>0</v>
      </c>
      <c r="G539" s="47">
        <v>-4611281.4800000004</v>
      </c>
      <c r="H539" s="47">
        <v>-33874150963</v>
      </c>
      <c r="I539" s="47">
        <v>-33874150963</v>
      </c>
    </row>
    <row r="540" spans="1:9" x14ac:dyDescent="0.2">
      <c r="A540" s="39" t="s">
        <v>1103</v>
      </c>
      <c r="B540" s="39" t="s">
        <v>1956</v>
      </c>
      <c r="C540" s="39" t="s">
        <v>1957</v>
      </c>
      <c r="D540" s="226" t="str">
        <f t="shared" si="8"/>
        <v>15010257004</v>
      </c>
      <c r="E540" s="39" t="s">
        <v>571</v>
      </c>
      <c r="F540" s="47">
        <v>178085835739</v>
      </c>
      <c r="G540" s="47">
        <v>0</v>
      </c>
      <c r="H540" s="47">
        <v>0</v>
      </c>
      <c r="I540" s="47">
        <v>178085835739</v>
      </c>
    </row>
    <row r="541" spans="1:9" x14ac:dyDescent="0.2">
      <c r="A541" s="39" t="s">
        <v>1150</v>
      </c>
      <c r="B541" s="39" t="s">
        <v>1958</v>
      </c>
      <c r="C541" s="39" t="s">
        <v>1959</v>
      </c>
      <c r="D541" s="226" t="str">
        <f t="shared" si="8"/>
        <v>15010257004</v>
      </c>
      <c r="E541" s="39" t="s">
        <v>572</v>
      </c>
      <c r="F541" s="47">
        <v>0</v>
      </c>
      <c r="G541" s="47">
        <v>-9460033.4399999995</v>
      </c>
      <c r="H541" s="47">
        <v>-69492743448</v>
      </c>
      <c r="I541" s="47">
        <v>-69492743448</v>
      </c>
    </row>
    <row r="542" spans="1:9" x14ac:dyDescent="0.2">
      <c r="A542" s="39" t="s">
        <v>1103</v>
      </c>
      <c r="B542" s="39" t="s">
        <v>1960</v>
      </c>
      <c r="C542" s="39" t="s">
        <v>1961</v>
      </c>
      <c r="D542" s="226" t="str">
        <f t="shared" si="8"/>
        <v>15010257004</v>
      </c>
      <c r="E542" s="39" t="s">
        <v>572</v>
      </c>
      <c r="F542" s="47">
        <v>-174435823559</v>
      </c>
      <c r="G542" s="47">
        <v>0</v>
      </c>
      <c r="H542" s="47">
        <v>0</v>
      </c>
      <c r="I542" s="47">
        <v>-174435823559</v>
      </c>
    </row>
    <row r="543" spans="1:9" x14ac:dyDescent="0.2">
      <c r="A543" s="39" t="s">
        <v>1150</v>
      </c>
      <c r="B543" s="39" t="s">
        <v>1962</v>
      </c>
      <c r="C543" s="39" t="s">
        <v>1963</v>
      </c>
      <c r="D543" s="226" t="str">
        <f t="shared" si="8"/>
        <v>15010257004</v>
      </c>
      <c r="E543" s="39" t="s">
        <v>573</v>
      </c>
      <c r="F543" s="47">
        <v>0</v>
      </c>
      <c r="G543" s="47">
        <v>-6839339.4400000004</v>
      </c>
      <c r="H543" s="47">
        <v>-50241308776</v>
      </c>
      <c r="I543" s="47">
        <v>-50241308776</v>
      </c>
    </row>
    <row r="544" spans="1:9" x14ac:dyDescent="0.2">
      <c r="A544" s="39" t="s">
        <v>1103</v>
      </c>
      <c r="B544" s="39" t="s">
        <v>1964</v>
      </c>
      <c r="C544" s="39" t="s">
        <v>1965</v>
      </c>
      <c r="D544" s="226" t="str">
        <f t="shared" si="8"/>
        <v>15010257004</v>
      </c>
      <c r="E544" s="39" t="s">
        <v>573</v>
      </c>
      <c r="F544" s="47">
        <v>11206656333</v>
      </c>
      <c r="G544" s="47">
        <v>0</v>
      </c>
      <c r="H544" s="47">
        <v>0</v>
      </c>
      <c r="I544" s="47">
        <v>11206656333</v>
      </c>
    </row>
    <row r="545" spans="1:9" x14ac:dyDescent="0.2">
      <c r="A545" s="39" t="s">
        <v>1150</v>
      </c>
      <c r="B545" s="39" t="s">
        <v>1966</v>
      </c>
      <c r="C545" s="39" t="s">
        <v>1967</v>
      </c>
      <c r="D545" s="226" t="str">
        <f t="shared" si="8"/>
        <v>15010257004</v>
      </c>
      <c r="E545" s="39" t="s">
        <v>574</v>
      </c>
      <c r="F545" s="47">
        <v>0</v>
      </c>
      <c r="G545" s="47">
        <v>-14589093.609999999</v>
      </c>
      <c r="H545" s="47">
        <v>-107170460419</v>
      </c>
      <c r="I545" s="47">
        <v>-107170460419</v>
      </c>
    </row>
    <row r="546" spans="1:9" x14ac:dyDescent="0.2">
      <c r="A546" s="39" t="s">
        <v>1103</v>
      </c>
      <c r="B546" s="39" t="s">
        <v>1968</v>
      </c>
      <c r="C546" s="39" t="s">
        <v>1969</v>
      </c>
      <c r="D546" s="226" t="str">
        <f t="shared" si="8"/>
        <v>15010257004</v>
      </c>
      <c r="E546" s="39" t="s">
        <v>574</v>
      </c>
      <c r="F546" s="47">
        <v>-347452515494</v>
      </c>
      <c r="G546" s="47">
        <v>0</v>
      </c>
      <c r="H546" s="47">
        <v>0</v>
      </c>
      <c r="I546" s="47">
        <v>-347452515494</v>
      </c>
    </row>
    <row r="547" spans="1:9" x14ac:dyDescent="0.2">
      <c r="A547" s="39" t="s">
        <v>1103</v>
      </c>
      <c r="B547" s="39" t="s">
        <v>4813</v>
      </c>
      <c r="C547" s="39" t="s">
        <v>4814</v>
      </c>
      <c r="D547" s="226" t="str">
        <f t="shared" si="8"/>
        <v>15090000000</v>
      </c>
      <c r="E547" s="39" t="s">
        <v>284</v>
      </c>
      <c r="F547" s="47">
        <v>-2255256269</v>
      </c>
      <c r="G547" s="47">
        <v>-60154.92</v>
      </c>
      <c r="H547" s="47">
        <v>-441893831</v>
      </c>
      <c r="I547" s="47">
        <v>-2697150100</v>
      </c>
    </row>
    <row r="548" spans="1:9" x14ac:dyDescent="0.2">
      <c r="A548" s="39" t="s">
        <v>1103</v>
      </c>
      <c r="B548" s="39" t="s">
        <v>4815</v>
      </c>
      <c r="C548" s="39" t="s">
        <v>4816</v>
      </c>
      <c r="D548" s="226" t="str">
        <f t="shared" si="8"/>
        <v>15090263000</v>
      </c>
      <c r="E548" s="39" t="s">
        <v>4817</v>
      </c>
      <c r="F548" s="47">
        <v>-2255256269</v>
      </c>
      <c r="G548" s="47">
        <v>-60154.92</v>
      </c>
      <c r="H548" s="47">
        <v>-441893831</v>
      </c>
      <c r="I548" s="47">
        <v>-2697150100</v>
      </c>
    </row>
    <row r="549" spans="1:9" x14ac:dyDescent="0.2">
      <c r="A549" s="39" t="s">
        <v>1103</v>
      </c>
      <c r="B549" s="39" t="s">
        <v>4818</v>
      </c>
      <c r="C549" s="39" t="s">
        <v>4819</v>
      </c>
      <c r="D549" s="226" t="str">
        <f t="shared" si="8"/>
        <v>15090263092</v>
      </c>
      <c r="E549" s="39" t="s">
        <v>4820</v>
      </c>
      <c r="F549" s="47">
        <v>0</v>
      </c>
      <c r="G549" s="47">
        <v>-60154.92</v>
      </c>
      <c r="H549" s="47">
        <v>-441893831</v>
      </c>
      <c r="I549" s="47">
        <v>-441893831</v>
      </c>
    </row>
    <row r="550" spans="1:9" x14ac:dyDescent="0.2">
      <c r="A550" s="39" t="s">
        <v>1150</v>
      </c>
      <c r="B550" s="39" t="s">
        <v>4821</v>
      </c>
      <c r="C550" s="39" t="s">
        <v>4822</v>
      </c>
      <c r="D550" s="226" t="str">
        <f t="shared" si="8"/>
        <v>15090263092</v>
      </c>
      <c r="E550" s="39" t="s">
        <v>4820</v>
      </c>
      <c r="F550" s="47">
        <v>0</v>
      </c>
      <c r="G550" s="47">
        <v>-60154.92</v>
      </c>
      <c r="H550" s="47">
        <v>-441893831</v>
      </c>
      <c r="I550" s="47">
        <v>-441893831</v>
      </c>
    </row>
    <row r="551" spans="1:9" x14ac:dyDescent="0.2">
      <c r="A551" s="39" t="s">
        <v>1103</v>
      </c>
      <c r="B551" s="39" t="s">
        <v>4823</v>
      </c>
      <c r="C551" s="39" t="s">
        <v>4824</v>
      </c>
      <c r="D551" s="226" t="str">
        <f t="shared" si="8"/>
        <v>15090263092</v>
      </c>
      <c r="E551" s="39" t="s">
        <v>4820</v>
      </c>
      <c r="F551" s="47">
        <v>-2255256269</v>
      </c>
      <c r="G551" s="47">
        <v>0</v>
      </c>
      <c r="H551" s="47">
        <v>0</v>
      </c>
      <c r="I551" s="47">
        <v>-2255256269</v>
      </c>
    </row>
    <row r="552" spans="1:9" x14ac:dyDescent="0.2">
      <c r="A552" s="39" t="s">
        <v>1103</v>
      </c>
      <c r="B552" s="39" t="s">
        <v>1970</v>
      </c>
      <c r="C552" s="39" t="s">
        <v>1971</v>
      </c>
      <c r="D552" s="226" t="str">
        <f t="shared" si="8"/>
        <v>16000000000</v>
      </c>
      <c r="E552" s="39" t="s">
        <v>575</v>
      </c>
      <c r="F552" s="47">
        <v>42993950311</v>
      </c>
      <c r="G552" s="47">
        <v>1832694.95</v>
      </c>
      <c r="H552" s="47">
        <v>13462848812</v>
      </c>
      <c r="I552" s="47">
        <v>56456799123</v>
      </c>
    </row>
    <row r="553" spans="1:9" x14ac:dyDescent="0.2">
      <c r="A553" s="39" t="s">
        <v>1103</v>
      </c>
      <c r="B553" s="39" t="s">
        <v>1972</v>
      </c>
      <c r="C553" s="39" t="s">
        <v>1973</v>
      </c>
      <c r="D553" s="226" t="str">
        <f t="shared" si="8"/>
        <v>16010000000</v>
      </c>
      <c r="E553" s="39" t="s">
        <v>576</v>
      </c>
      <c r="F553" s="47">
        <v>31242615569</v>
      </c>
      <c r="G553" s="47">
        <v>124818.96</v>
      </c>
      <c r="H553" s="47">
        <v>916911342</v>
      </c>
      <c r="I553" s="47">
        <v>32159526911</v>
      </c>
    </row>
    <row r="554" spans="1:9" x14ac:dyDescent="0.2">
      <c r="A554" s="39" t="s">
        <v>1103</v>
      </c>
      <c r="B554" s="39" t="s">
        <v>1974</v>
      </c>
      <c r="C554" s="39" t="s">
        <v>1975</v>
      </c>
      <c r="D554" s="226" t="str">
        <f t="shared" si="8"/>
        <v>16010265000</v>
      </c>
      <c r="E554" s="39" t="s">
        <v>577</v>
      </c>
      <c r="F554" s="47">
        <v>16250754267</v>
      </c>
      <c r="G554" s="47">
        <v>50302.17</v>
      </c>
      <c r="H554" s="47">
        <v>369516219</v>
      </c>
      <c r="I554" s="47">
        <v>16620270486</v>
      </c>
    </row>
    <row r="555" spans="1:9" x14ac:dyDescent="0.2">
      <c r="A555" s="39" t="s">
        <v>1103</v>
      </c>
      <c r="B555" s="39" t="s">
        <v>1976</v>
      </c>
      <c r="C555" s="39" t="s">
        <v>1977</v>
      </c>
      <c r="D555" s="226" t="str">
        <f t="shared" si="8"/>
        <v>16010265002</v>
      </c>
      <c r="E555" s="39" t="s">
        <v>225</v>
      </c>
      <c r="F555" s="47">
        <v>14676705681</v>
      </c>
      <c r="G555" s="47">
        <v>50302.17</v>
      </c>
      <c r="H555" s="47">
        <v>369516219</v>
      </c>
      <c r="I555" s="47">
        <v>15046221900</v>
      </c>
    </row>
    <row r="556" spans="1:9" x14ac:dyDescent="0.2">
      <c r="A556" s="39" t="s">
        <v>1150</v>
      </c>
      <c r="B556" s="39" t="s">
        <v>1978</v>
      </c>
      <c r="C556" s="39" t="s">
        <v>1979</v>
      </c>
      <c r="D556" s="226" t="str">
        <f t="shared" si="8"/>
        <v>16010265002</v>
      </c>
      <c r="E556" s="39" t="s">
        <v>578</v>
      </c>
      <c r="F556" s="47">
        <v>0</v>
      </c>
      <c r="G556" s="47">
        <v>23723.95</v>
      </c>
      <c r="H556" s="47">
        <v>174274476</v>
      </c>
      <c r="I556" s="47">
        <v>174274476</v>
      </c>
    </row>
    <row r="557" spans="1:9" x14ac:dyDescent="0.2">
      <c r="A557" s="39" t="s">
        <v>1103</v>
      </c>
      <c r="B557" s="39" t="s">
        <v>1980</v>
      </c>
      <c r="C557" s="39" t="s">
        <v>1981</v>
      </c>
      <c r="D557" s="226" t="str">
        <f t="shared" si="8"/>
        <v>16010265002</v>
      </c>
      <c r="E557" s="39" t="s">
        <v>578</v>
      </c>
      <c r="F557" s="47">
        <v>12690732833</v>
      </c>
      <c r="G557" s="47">
        <v>0</v>
      </c>
      <c r="H557" s="47">
        <v>0</v>
      </c>
      <c r="I557" s="47">
        <v>12690732833</v>
      </c>
    </row>
    <row r="558" spans="1:9" x14ac:dyDescent="0.2">
      <c r="A558" s="39" t="s">
        <v>1103</v>
      </c>
      <c r="B558" s="39" t="s">
        <v>1982</v>
      </c>
      <c r="C558" s="39" t="s">
        <v>1983</v>
      </c>
      <c r="D558" s="226" t="str">
        <f t="shared" si="8"/>
        <v>16010265002</v>
      </c>
      <c r="E558" s="39" t="s">
        <v>579</v>
      </c>
      <c r="F558" s="47">
        <v>1608262989</v>
      </c>
      <c r="G558" s="47">
        <v>0</v>
      </c>
      <c r="H558" s="47">
        <v>0</v>
      </c>
      <c r="I558" s="47">
        <v>1608262989</v>
      </c>
    </row>
    <row r="559" spans="1:9" x14ac:dyDescent="0.2">
      <c r="A559" s="39" t="s">
        <v>1150</v>
      </c>
      <c r="B559" s="39" t="s">
        <v>3931</v>
      </c>
      <c r="C559" s="39" t="s">
        <v>3932</v>
      </c>
      <c r="D559" s="226" t="str">
        <f t="shared" si="8"/>
        <v>16010265002</v>
      </c>
      <c r="E559" s="39" t="s">
        <v>580</v>
      </c>
      <c r="F559" s="47">
        <v>0</v>
      </c>
      <c r="G559" s="47">
        <v>26578.22</v>
      </c>
      <c r="H559" s="47">
        <v>195241743</v>
      </c>
      <c r="I559" s="47">
        <v>195241743</v>
      </c>
    </row>
    <row r="560" spans="1:9" x14ac:dyDescent="0.2">
      <c r="A560" s="39" t="s">
        <v>1103</v>
      </c>
      <c r="B560" s="39" t="s">
        <v>1984</v>
      </c>
      <c r="C560" s="39" t="s">
        <v>1985</v>
      </c>
      <c r="D560" s="226" t="str">
        <f t="shared" si="8"/>
        <v>16010265002</v>
      </c>
      <c r="E560" s="39" t="s">
        <v>580</v>
      </c>
      <c r="F560" s="47">
        <v>377709859</v>
      </c>
      <c r="G560" s="47">
        <v>0</v>
      </c>
      <c r="H560" s="47">
        <v>0</v>
      </c>
      <c r="I560" s="47">
        <v>377709859</v>
      </c>
    </row>
    <row r="561" spans="1:9" x14ac:dyDescent="0.2">
      <c r="A561" s="39" t="s">
        <v>1103</v>
      </c>
      <c r="B561" s="39" t="s">
        <v>1986</v>
      </c>
      <c r="C561" s="39" t="s">
        <v>1987</v>
      </c>
      <c r="D561" s="226" t="str">
        <f t="shared" si="8"/>
        <v>16010265008</v>
      </c>
      <c r="E561" s="39" t="s">
        <v>430</v>
      </c>
      <c r="F561" s="47">
        <v>1436387900</v>
      </c>
      <c r="G561" s="47">
        <v>0</v>
      </c>
      <c r="H561" s="47">
        <v>0</v>
      </c>
      <c r="I561" s="47">
        <v>1436387900</v>
      </c>
    </row>
    <row r="562" spans="1:9" x14ac:dyDescent="0.2">
      <c r="A562" s="39" t="s">
        <v>1103</v>
      </c>
      <c r="B562" s="39" t="s">
        <v>1988</v>
      </c>
      <c r="C562" s="39" t="s">
        <v>1989</v>
      </c>
      <c r="D562" s="226" t="str">
        <f t="shared" si="8"/>
        <v>16010265008</v>
      </c>
      <c r="E562" s="39" t="s">
        <v>581</v>
      </c>
      <c r="F562" s="47">
        <v>1436387900</v>
      </c>
      <c r="G562" s="47">
        <v>0</v>
      </c>
      <c r="H562" s="47">
        <v>0</v>
      </c>
      <c r="I562" s="47">
        <v>1436387900</v>
      </c>
    </row>
    <row r="563" spans="1:9" x14ac:dyDescent="0.2">
      <c r="A563" s="39" t="s">
        <v>1103</v>
      </c>
      <c r="B563" s="39" t="s">
        <v>1990</v>
      </c>
      <c r="C563" s="39" t="s">
        <v>1991</v>
      </c>
      <c r="D563" s="226" t="str">
        <f t="shared" si="8"/>
        <v>16010265010</v>
      </c>
      <c r="E563" s="39" t="s">
        <v>582</v>
      </c>
      <c r="F563" s="47">
        <v>137660686</v>
      </c>
      <c r="G563" s="47">
        <v>0</v>
      </c>
      <c r="H563" s="47">
        <v>0</v>
      </c>
      <c r="I563" s="47">
        <v>137660686</v>
      </c>
    </row>
    <row r="564" spans="1:9" x14ac:dyDescent="0.2">
      <c r="A564" s="39" t="s">
        <v>1103</v>
      </c>
      <c r="B564" s="39" t="s">
        <v>1992</v>
      </c>
      <c r="C564" s="39" t="s">
        <v>1993</v>
      </c>
      <c r="D564" s="226" t="str">
        <f t="shared" si="8"/>
        <v>16010265010</v>
      </c>
      <c r="E564" s="39" t="s">
        <v>582</v>
      </c>
      <c r="F564" s="47">
        <v>137660686</v>
      </c>
      <c r="G564" s="47">
        <v>0</v>
      </c>
      <c r="H564" s="47">
        <v>0</v>
      </c>
      <c r="I564" s="47">
        <v>137660686</v>
      </c>
    </row>
    <row r="565" spans="1:9" x14ac:dyDescent="0.2">
      <c r="A565" s="39" t="s">
        <v>1103</v>
      </c>
      <c r="B565" s="39" t="s">
        <v>1994</v>
      </c>
      <c r="C565" s="39" t="s">
        <v>1995</v>
      </c>
      <c r="D565" s="226" t="str">
        <f t="shared" si="8"/>
        <v>16010269000</v>
      </c>
      <c r="E565" s="39" t="s">
        <v>583</v>
      </c>
      <c r="F565" s="47">
        <v>14991861302</v>
      </c>
      <c r="G565" s="47">
        <v>74516.789999999994</v>
      </c>
      <c r="H565" s="47">
        <v>547395123</v>
      </c>
      <c r="I565" s="47">
        <v>15539256425</v>
      </c>
    </row>
    <row r="566" spans="1:9" x14ac:dyDescent="0.2">
      <c r="A566" s="39" t="s">
        <v>1103</v>
      </c>
      <c r="B566" s="39" t="s">
        <v>1996</v>
      </c>
      <c r="C566" s="39" t="s">
        <v>1997</v>
      </c>
      <c r="D566" s="226" t="str">
        <f t="shared" si="8"/>
        <v>16010269002</v>
      </c>
      <c r="E566" s="39" t="s">
        <v>584</v>
      </c>
      <c r="F566" s="47">
        <v>12924756513</v>
      </c>
      <c r="G566" s="47">
        <v>74516.789999999994</v>
      </c>
      <c r="H566" s="47">
        <v>547395123</v>
      </c>
      <c r="I566" s="47">
        <v>13472151636</v>
      </c>
    </row>
    <row r="567" spans="1:9" x14ac:dyDescent="0.2">
      <c r="A567" s="39" t="s">
        <v>1150</v>
      </c>
      <c r="B567" s="39" t="s">
        <v>3933</v>
      </c>
      <c r="C567" s="39" t="s">
        <v>3934</v>
      </c>
      <c r="D567" s="226" t="str">
        <f t="shared" si="8"/>
        <v>16010269002</v>
      </c>
      <c r="E567" s="39" t="s">
        <v>585</v>
      </c>
      <c r="F567" s="47">
        <v>0</v>
      </c>
      <c r="G567" s="47">
        <v>74516.789999999994</v>
      </c>
      <c r="H567" s="47">
        <v>547395123</v>
      </c>
      <c r="I567" s="47">
        <v>547395123</v>
      </c>
    </row>
    <row r="568" spans="1:9" x14ac:dyDescent="0.2">
      <c r="A568" s="39" t="s">
        <v>1103</v>
      </c>
      <c r="B568" s="39" t="s">
        <v>1998</v>
      </c>
      <c r="C568" s="39" t="s">
        <v>1999</v>
      </c>
      <c r="D568" s="226" t="str">
        <f t="shared" si="8"/>
        <v>16010269002</v>
      </c>
      <c r="E568" s="39" t="s">
        <v>585</v>
      </c>
      <c r="F568" s="47">
        <v>11158071111</v>
      </c>
      <c r="G568" s="47">
        <v>0</v>
      </c>
      <c r="H568" s="47">
        <v>0</v>
      </c>
      <c r="I568" s="47">
        <v>11158071111</v>
      </c>
    </row>
    <row r="569" spans="1:9" x14ac:dyDescent="0.2">
      <c r="A569" s="39" t="s">
        <v>1103</v>
      </c>
      <c r="B569" s="39" t="s">
        <v>2000</v>
      </c>
      <c r="C569" s="39" t="s">
        <v>2001</v>
      </c>
      <c r="D569" s="226" t="str">
        <f t="shared" si="8"/>
        <v>16010269002</v>
      </c>
      <c r="E569" s="39" t="s">
        <v>586</v>
      </c>
      <c r="F569" s="47">
        <v>1766685402</v>
      </c>
      <c r="G569" s="47">
        <v>0</v>
      </c>
      <c r="H569" s="47">
        <v>0</v>
      </c>
      <c r="I569" s="47">
        <v>1766685402</v>
      </c>
    </row>
    <row r="570" spans="1:9" x14ac:dyDescent="0.2">
      <c r="A570" s="39" t="s">
        <v>1103</v>
      </c>
      <c r="B570" s="39" t="s">
        <v>2002</v>
      </c>
      <c r="C570" s="39" t="s">
        <v>2003</v>
      </c>
      <c r="D570" s="226" t="str">
        <f t="shared" si="8"/>
        <v>16010269008</v>
      </c>
      <c r="E570" s="39" t="s">
        <v>430</v>
      </c>
      <c r="F570" s="47">
        <v>1456128916</v>
      </c>
      <c r="G570" s="47">
        <v>0</v>
      </c>
      <c r="H570" s="47">
        <v>0</v>
      </c>
      <c r="I570" s="47">
        <v>1456128916</v>
      </c>
    </row>
    <row r="571" spans="1:9" x14ac:dyDescent="0.2">
      <c r="A571" s="39" t="s">
        <v>1103</v>
      </c>
      <c r="B571" s="39" t="s">
        <v>2004</v>
      </c>
      <c r="C571" s="39" t="s">
        <v>2005</v>
      </c>
      <c r="D571" s="226" t="str">
        <f t="shared" si="8"/>
        <v>16010269008</v>
      </c>
      <c r="E571" s="39" t="s">
        <v>587</v>
      </c>
      <c r="F571" s="47">
        <v>1456128916</v>
      </c>
      <c r="G571" s="47">
        <v>0</v>
      </c>
      <c r="H571" s="47">
        <v>0</v>
      </c>
      <c r="I571" s="47">
        <v>1456128916</v>
      </c>
    </row>
    <row r="572" spans="1:9" x14ac:dyDescent="0.2">
      <c r="A572" s="39" t="s">
        <v>1103</v>
      </c>
      <c r="B572" s="39" t="s">
        <v>2006</v>
      </c>
      <c r="C572" s="39" t="s">
        <v>2007</v>
      </c>
      <c r="D572" s="226" t="str">
        <f t="shared" si="8"/>
        <v>16010269010</v>
      </c>
      <c r="E572" s="39" t="s">
        <v>588</v>
      </c>
      <c r="F572" s="47">
        <v>610975873</v>
      </c>
      <c r="G572" s="47">
        <v>0</v>
      </c>
      <c r="H572" s="47">
        <v>0</v>
      </c>
      <c r="I572" s="47">
        <v>610975873</v>
      </c>
    </row>
    <row r="573" spans="1:9" x14ac:dyDescent="0.2">
      <c r="A573" s="39" t="s">
        <v>1103</v>
      </c>
      <c r="B573" s="39" t="s">
        <v>2008</v>
      </c>
      <c r="C573" s="39" t="s">
        <v>2009</v>
      </c>
      <c r="D573" s="226" t="str">
        <f t="shared" si="8"/>
        <v>16010269010</v>
      </c>
      <c r="E573" s="39" t="s">
        <v>588</v>
      </c>
      <c r="F573" s="47">
        <v>610975873</v>
      </c>
      <c r="G573" s="47">
        <v>0</v>
      </c>
      <c r="H573" s="47">
        <v>0</v>
      </c>
      <c r="I573" s="47">
        <v>610975873</v>
      </c>
    </row>
    <row r="574" spans="1:9" x14ac:dyDescent="0.2">
      <c r="A574" s="39" t="s">
        <v>1103</v>
      </c>
      <c r="B574" s="39" t="s">
        <v>2010</v>
      </c>
      <c r="C574" s="39" t="s">
        <v>2011</v>
      </c>
      <c r="D574" s="226" t="str">
        <f t="shared" si="8"/>
        <v>16020000000</v>
      </c>
      <c r="E574" s="39" t="s">
        <v>589</v>
      </c>
      <c r="F574" s="47">
        <v>153112038</v>
      </c>
      <c r="G574" s="47">
        <v>8871.7999999999993</v>
      </c>
      <c r="H574" s="47">
        <v>65171622</v>
      </c>
      <c r="I574" s="47">
        <v>218283660</v>
      </c>
    </row>
    <row r="575" spans="1:9" x14ac:dyDescent="0.2">
      <c r="A575" s="39" t="s">
        <v>1103</v>
      </c>
      <c r="B575" s="39" t="s">
        <v>2012</v>
      </c>
      <c r="C575" s="39" t="s">
        <v>2013</v>
      </c>
      <c r="D575" s="226" t="str">
        <f t="shared" si="8"/>
        <v>16020273000</v>
      </c>
      <c r="E575" s="39" t="s">
        <v>589</v>
      </c>
      <c r="F575" s="47">
        <v>153112038</v>
      </c>
      <c r="G575" s="47">
        <v>8871.7999999999993</v>
      </c>
      <c r="H575" s="47">
        <v>65171622</v>
      </c>
      <c r="I575" s="47">
        <v>218283660</v>
      </c>
    </row>
    <row r="576" spans="1:9" x14ac:dyDescent="0.2">
      <c r="A576" s="39" t="s">
        <v>1103</v>
      </c>
      <c r="B576" s="39" t="s">
        <v>2014</v>
      </c>
      <c r="C576" s="39" t="s">
        <v>2015</v>
      </c>
      <c r="D576" s="226" t="str">
        <f t="shared" si="8"/>
        <v>16020273002</v>
      </c>
      <c r="E576" s="39" t="s">
        <v>590</v>
      </c>
      <c r="F576" s="47">
        <v>153112038</v>
      </c>
      <c r="G576" s="47">
        <v>8871.7999999999993</v>
      </c>
      <c r="H576" s="47">
        <v>65171622</v>
      </c>
      <c r="I576" s="47">
        <v>218283660</v>
      </c>
    </row>
    <row r="577" spans="1:9" x14ac:dyDescent="0.2">
      <c r="A577" s="39" t="s">
        <v>1150</v>
      </c>
      <c r="B577" s="39" t="s">
        <v>4269</v>
      </c>
      <c r="C577" s="39" t="s">
        <v>4270</v>
      </c>
      <c r="D577" s="226" t="str">
        <f t="shared" si="8"/>
        <v>16020273002</v>
      </c>
      <c r="E577" s="39" t="s">
        <v>591</v>
      </c>
      <c r="F577" s="47">
        <v>0</v>
      </c>
      <c r="G577" s="47">
        <v>8871.7999999999993</v>
      </c>
      <c r="H577" s="47">
        <v>65171622</v>
      </c>
      <c r="I577" s="47">
        <v>65171622</v>
      </c>
    </row>
    <row r="578" spans="1:9" x14ac:dyDescent="0.2">
      <c r="A578" s="39" t="s">
        <v>1103</v>
      </c>
      <c r="B578" s="39" t="s">
        <v>2016</v>
      </c>
      <c r="C578" s="39" t="s">
        <v>2017</v>
      </c>
      <c r="D578" s="226" t="str">
        <f t="shared" si="8"/>
        <v>16020273002</v>
      </c>
      <c r="E578" s="39" t="s">
        <v>591</v>
      </c>
      <c r="F578" s="47">
        <v>153112038</v>
      </c>
      <c r="G578" s="47">
        <v>0</v>
      </c>
      <c r="H578" s="47">
        <v>0</v>
      </c>
      <c r="I578" s="47">
        <v>153112038</v>
      </c>
    </row>
    <row r="579" spans="1:9" x14ac:dyDescent="0.2">
      <c r="A579" s="39" t="s">
        <v>1103</v>
      </c>
      <c r="B579" s="39" t="s">
        <v>2018</v>
      </c>
      <c r="C579" s="39" t="s">
        <v>2019</v>
      </c>
      <c r="D579" s="226" t="str">
        <f t="shared" ref="D579:D642" si="9">CONCATENATE(MID(C579,1,2),"0",MID(C579,4,5),"0",MID(C579,9,2))</f>
        <v>16030000000</v>
      </c>
      <c r="E579" s="39" t="s">
        <v>592</v>
      </c>
      <c r="F579" s="47">
        <v>62751801575</v>
      </c>
      <c r="G579" s="47">
        <v>3550952.06</v>
      </c>
      <c r="H579" s="47">
        <v>26085045265</v>
      </c>
      <c r="I579" s="47">
        <v>88836846840</v>
      </c>
    </row>
    <row r="580" spans="1:9" x14ac:dyDescent="0.2">
      <c r="A580" s="39" t="s">
        <v>1103</v>
      </c>
      <c r="B580" s="39" t="s">
        <v>2020</v>
      </c>
      <c r="C580" s="39" t="s">
        <v>2021</v>
      </c>
      <c r="D580" s="226" t="str">
        <f t="shared" si="9"/>
        <v>16030275000</v>
      </c>
      <c r="E580" s="39" t="s">
        <v>593</v>
      </c>
      <c r="F580" s="47">
        <v>62751801575</v>
      </c>
      <c r="G580" s="47">
        <v>3550952.06</v>
      </c>
      <c r="H580" s="47">
        <v>26085045265</v>
      </c>
      <c r="I580" s="47">
        <v>88836846840</v>
      </c>
    </row>
    <row r="581" spans="1:9" x14ac:dyDescent="0.2">
      <c r="A581" s="39" t="s">
        <v>1103</v>
      </c>
      <c r="B581" s="39" t="s">
        <v>2022</v>
      </c>
      <c r="C581" s="39" t="s">
        <v>2023</v>
      </c>
      <c r="D581" s="226" t="str">
        <f t="shared" si="9"/>
        <v>16030275002</v>
      </c>
      <c r="E581" s="39" t="s">
        <v>225</v>
      </c>
      <c r="F581" s="47">
        <v>46022181334</v>
      </c>
      <c r="G581" s="47">
        <v>2960965.22</v>
      </c>
      <c r="H581" s="47">
        <v>21751043238</v>
      </c>
      <c r="I581" s="47">
        <v>67773224572</v>
      </c>
    </row>
    <row r="582" spans="1:9" x14ac:dyDescent="0.2">
      <c r="A582" s="39" t="s">
        <v>1150</v>
      </c>
      <c r="B582" s="39" t="s">
        <v>2024</v>
      </c>
      <c r="C582" s="39" t="s">
        <v>2025</v>
      </c>
      <c r="D582" s="226" t="str">
        <f t="shared" si="9"/>
        <v>16030275002</v>
      </c>
      <c r="E582" s="39" t="s">
        <v>594</v>
      </c>
      <c r="F582" s="47">
        <v>0</v>
      </c>
      <c r="G582" s="47">
        <v>2960965.22</v>
      </c>
      <c r="H582" s="47">
        <v>21751043238</v>
      </c>
      <c r="I582" s="47">
        <v>21751043238</v>
      </c>
    </row>
    <row r="583" spans="1:9" x14ac:dyDescent="0.2">
      <c r="A583" s="39" t="s">
        <v>1103</v>
      </c>
      <c r="B583" s="39" t="s">
        <v>2026</v>
      </c>
      <c r="C583" s="39" t="s">
        <v>2027</v>
      </c>
      <c r="D583" s="226" t="str">
        <f t="shared" si="9"/>
        <v>16030275002</v>
      </c>
      <c r="E583" s="39" t="s">
        <v>594</v>
      </c>
      <c r="F583" s="47">
        <v>42840282248</v>
      </c>
      <c r="G583" s="47">
        <v>0</v>
      </c>
      <c r="H583" s="47">
        <v>0</v>
      </c>
      <c r="I583" s="47">
        <v>42840282248</v>
      </c>
    </row>
    <row r="584" spans="1:9" x14ac:dyDescent="0.2">
      <c r="A584" s="39" t="s">
        <v>1103</v>
      </c>
      <c r="B584" s="39" t="s">
        <v>2028</v>
      </c>
      <c r="C584" s="39" t="s">
        <v>2029</v>
      </c>
      <c r="D584" s="226" t="str">
        <f t="shared" si="9"/>
        <v>16030275002</v>
      </c>
      <c r="E584" s="39" t="s">
        <v>595</v>
      </c>
      <c r="F584" s="47">
        <v>3181899086</v>
      </c>
      <c r="G584" s="47">
        <v>0</v>
      </c>
      <c r="H584" s="47">
        <v>0</v>
      </c>
      <c r="I584" s="47">
        <v>3181899086</v>
      </c>
    </row>
    <row r="585" spans="1:9" x14ac:dyDescent="0.2">
      <c r="A585" s="39" t="s">
        <v>1103</v>
      </c>
      <c r="B585" s="39" t="s">
        <v>2030</v>
      </c>
      <c r="C585" s="39" t="s">
        <v>2031</v>
      </c>
      <c r="D585" s="226" t="str">
        <f t="shared" si="9"/>
        <v>16030275006</v>
      </c>
      <c r="E585" s="39" t="s">
        <v>430</v>
      </c>
      <c r="F585" s="47">
        <v>13803156987</v>
      </c>
      <c r="G585" s="47">
        <v>589986.84</v>
      </c>
      <c r="H585" s="47">
        <v>4334002027</v>
      </c>
      <c r="I585" s="47">
        <v>18137159014</v>
      </c>
    </row>
    <row r="586" spans="1:9" x14ac:dyDescent="0.2">
      <c r="A586" s="39" t="s">
        <v>1150</v>
      </c>
      <c r="B586" s="39" t="s">
        <v>2032</v>
      </c>
      <c r="C586" s="39" t="s">
        <v>2033</v>
      </c>
      <c r="D586" s="226" t="str">
        <f t="shared" si="9"/>
        <v>16030275006</v>
      </c>
      <c r="E586" s="39" t="s">
        <v>587</v>
      </c>
      <c r="F586" s="47">
        <v>0</v>
      </c>
      <c r="G586" s="47">
        <v>589986.84</v>
      </c>
      <c r="H586" s="47">
        <v>4334002027</v>
      </c>
      <c r="I586" s="47">
        <v>4334002027</v>
      </c>
    </row>
    <row r="587" spans="1:9" x14ac:dyDescent="0.2">
      <c r="A587" s="39" t="s">
        <v>1103</v>
      </c>
      <c r="B587" s="39" t="s">
        <v>2034</v>
      </c>
      <c r="C587" s="39" t="s">
        <v>2035</v>
      </c>
      <c r="D587" s="226" t="str">
        <f t="shared" si="9"/>
        <v>16030275006</v>
      </c>
      <c r="E587" s="39" t="s">
        <v>587</v>
      </c>
      <c r="F587" s="47">
        <v>13803156987</v>
      </c>
      <c r="G587" s="47">
        <v>0</v>
      </c>
      <c r="H587" s="47">
        <v>0</v>
      </c>
      <c r="I587" s="47">
        <v>13803156987</v>
      </c>
    </row>
    <row r="588" spans="1:9" x14ac:dyDescent="0.2">
      <c r="A588" s="39" t="s">
        <v>1103</v>
      </c>
      <c r="B588" s="39" t="s">
        <v>3935</v>
      </c>
      <c r="C588" s="39" t="s">
        <v>3936</v>
      </c>
      <c r="D588" s="226" t="str">
        <f t="shared" si="9"/>
        <v>16030275008</v>
      </c>
      <c r="E588" s="39" t="s">
        <v>3937</v>
      </c>
      <c r="F588" s="47">
        <v>2926463254</v>
      </c>
      <c r="G588" s="47">
        <v>0</v>
      </c>
      <c r="H588" s="47">
        <v>0</v>
      </c>
      <c r="I588" s="47">
        <v>2926463254</v>
      </c>
    </row>
    <row r="589" spans="1:9" x14ac:dyDescent="0.2">
      <c r="A589" s="39" t="s">
        <v>1103</v>
      </c>
      <c r="B589" s="39" t="s">
        <v>2036</v>
      </c>
      <c r="C589" s="39" t="s">
        <v>2037</v>
      </c>
      <c r="D589" s="226" t="str">
        <f t="shared" si="9"/>
        <v>16030275008</v>
      </c>
      <c r="E589" s="39" t="s">
        <v>596</v>
      </c>
      <c r="F589" s="47">
        <v>2926463254</v>
      </c>
      <c r="G589" s="47">
        <v>0</v>
      </c>
      <c r="H589" s="47">
        <v>0</v>
      </c>
      <c r="I589" s="47">
        <v>2926463254</v>
      </c>
    </row>
    <row r="590" spans="1:9" x14ac:dyDescent="0.2">
      <c r="A590" s="39" t="s">
        <v>1103</v>
      </c>
      <c r="B590" s="39" t="s">
        <v>2038</v>
      </c>
      <c r="C590" s="39" t="s">
        <v>2039</v>
      </c>
      <c r="D590" s="226" t="str">
        <f t="shared" si="9"/>
        <v>16080000000</v>
      </c>
      <c r="E590" s="39" t="s">
        <v>40</v>
      </c>
      <c r="F590" s="47">
        <v>6640519159</v>
      </c>
      <c r="G590" s="47">
        <v>184114.69</v>
      </c>
      <c r="H590" s="47">
        <v>1352493625</v>
      </c>
      <c r="I590" s="47">
        <v>7993012784</v>
      </c>
    </row>
    <row r="591" spans="1:9" x14ac:dyDescent="0.2">
      <c r="A591" s="39" t="s">
        <v>1103</v>
      </c>
      <c r="B591" s="39" t="s">
        <v>2040</v>
      </c>
      <c r="C591" s="39" t="s">
        <v>2041</v>
      </c>
      <c r="D591" s="226" t="str">
        <f t="shared" si="9"/>
        <v>16080277000</v>
      </c>
      <c r="E591" s="39" t="s">
        <v>597</v>
      </c>
      <c r="F591" s="47">
        <v>819688363</v>
      </c>
      <c r="G591" s="47">
        <v>1969.13</v>
      </c>
      <c r="H591" s="47">
        <v>14465091</v>
      </c>
      <c r="I591" s="47">
        <v>834153454</v>
      </c>
    </row>
    <row r="592" spans="1:9" x14ac:dyDescent="0.2">
      <c r="A592" s="39" t="s">
        <v>1103</v>
      </c>
      <c r="B592" s="39" t="s">
        <v>2042</v>
      </c>
      <c r="C592" s="39" t="s">
        <v>2043</v>
      </c>
      <c r="D592" s="226" t="str">
        <f t="shared" si="9"/>
        <v>16080277082</v>
      </c>
      <c r="E592" s="39" t="s">
        <v>598</v>
      </c>
      <c r="F592" s="47">
        <v>2615710309</v>
      </c>
      <c r="G592" s="47">
        <v>2671.39</v>
      </c>
      <c r="H592" s="47">
        <v>19623844</v>
      </c>
      <c r="I592" s="47">
        <v>2635334153</v>
      </c>
    </row>
    <row r="593" spans="1:9" x14ac:dyDescent="0.2">
      <c r="A593" s="39" t="s">
        <v>1150</v>
      </c>
      <c r="B593" s="39" t="s">
        <v>2044</v>
      </c>
      <c r="C593" s="39" t="s">
        <v>2045</v>
      </c>
      <c r="D593" s="226" t="str">
        <f t="shared" si="9"/>
        <v>16080277082</v>
      </c>
      <c r="E593" s="39" t="s">
        <v>599</v>
      </c>
      <c r="F593" s="47">
        <v>0</v>
      </c>
      <c r="G593" s="47">
        <v>2671.39</v>
      </c>
      <c r="H593" s="47">
        <v>19623844</v>
      </c>
      <c r="I593" s="47">
        <v>19623844</v>
      </c>
    </row>
    <row r="594" spans="1:9" x14ac:dyDescent="0.2">
      <c r="A594" s="39" t="s">
        <v>1103</v>
      </c>
      <c r="B594" s="39" t="s">
        <v>2046</v>
      </c>
      <c r="C594" s="39" t="s">
        <v>2047</v>
      </c>
      <c r="D594" s="226" t="str">
        <f t="shared" si="9"/>
        <v>16080277082</v>
      </c>
      <c r="E594" s="39" t="s">
        <v>599</v>
      </c>
      <c r="F594" s="47">
        <v>2615710309</v>
      </c>
      <c r="G594" s="47">
        <v>0</v>
      </c>
      <c r="H594" s="47">
        <v>0</v>
      </c>
      <c r="I594" s="47">
        <v>2615710309</v>
      </c>
    </row>
    <row r="595" spans="1:9" x14ac:dyDescent="0.2">
      <c r="A595" s="39" t="s">
        <v>1103</v>
      </c>
      <c r="B595" s="39" t="s">
        <v>2048</v>
      </c>
      <c r="C595" s="39" t="s">
        <v>2049</v>
      </c>
      <c r="D595" s="226" t="str">
        <f t="shared" si="9"/>
        <v>16080277086</v>
      </c>
      <c r="E595" s="39" t="s">
        <v>600</v>
      </c>
      <c r="F595" s="47">
        <v>251214663</v>
      </c>
      <c r="G595" s="47">
        <v>0</v>
      </c>
      <c r="H595" s="47">
        <v>0</v>
      </c>
      <c r="I595" s="47">
        <v>251214663</v>
      </c>
    </row>
    <row r="596" spans="1:9" x14ac:dyDescent="0.2">
      <c r="A596" s="39" t="s">
        <v>1103</v>
      </c>
      <c r="B596" s="39" t="s">
        <v>2050</v>
      </c>
      <c r="C596" s="39" t="s">
        <v>2051</v>
      </c>
      <c r="D596" s="226" t="str">
        <f t="shared" si="9"/>
        <v>16080277086</v>
      </c>
      <c r="E596" s="39" t="s">
        <v>600</v>
      </c>
      <c r="F596" s="47">
        <v>251214663</v>
      </c>
      <c r="G596" s="47">
        <v>0</v>
      </c>
      <c r="H596" s="47">
        <v>0</v>
      </c>
      <c r="I596" s="47">
        <v>251214663</v>
      </c>
    </row>
    <row r="597" spans="1:9" x14ac:dyDescent="0.2">
      <c r="A597" s="39" t="s">
        <v>1103</v>
      </c>
      <c r="B597" s="39" t="s">
        <v>2052</v>
      </c>
      <c r="C597" s="39" t="s">
        <v>2053</v>
      </c>
      <c r="D597" s="226" t="str">
        <f t="shared" si="9"/>
        <v>16080277092</v>
      </c>
      <c r="E597" s="39" t="s">
        <v>601</v>
      </c>
      <c r="F597" s="47">
        <v>-85306102</v>
      </c>
      <c r="G597" s="47">
        <v>-44.25</v>
      </c>
      <c r="H597" s="47">
        <v>-325057</v>
      </c>
      <c r="I597" s="47">
        <v>-85631159</v>
      </c>
    </row>
    <row r="598" spans="1:9" x14ac:dyDescent="0.2">
      <c r="A598" s="39" t="s">
        <v>1150</v>
      </c>
      <c r="B598" s="39" t="s">
        <v>2054</v>
      </c>
      <c r="C598" s="39" t="s">
        <v>2055</v>
      </c>
      <c r="D598" s="226" t="str">
        <f t="shared" si="9"/>
        <v>16080277092</v>
      </c>
      <c r="E598" s="39" t="s">
        <v>602</v>
      </c>
      <c r="F598" s="47">
        <v>0</v>
      </c>
      <c r="G598" s="47">
        <v>-44.25</v>
      </c>
      <c r="H598" s="47">
        <v>-325057</v>
      </c>
      <c r="I598" s="47">
        <v>-325057</v>
      </c>
    </row>
    <row r="599" spans="1:9" x14ac:dyDescent="0.2">
      <c r="A599" s="39" t="s">
        <v>1103</v>
      </c>
      <c r="B599" s="39" t="s">
        <v>2056</v>
      </c>
      <c r="C599" s="39" t="s">
        <v>2057</v>
      </c>
      <c r="D599" s="226" t="str">
        <f t="shared" si="9"/>
        <v>16080277092</v>
      </c>
      <c r="E599" s="39" t="s">
        <v>602</v>
      </c>
      <c r="F599" s="47">
        <v>-85306102</v>
      </c>
      <c r="G599" s="47">
        <v>0</v>
      </c>
      <c r="H599" s="47">
        <v>0</v>
      </c>
      <c r="I599" s="47">
        <v>-85306102</v>
      </c>
    </row>
    <row r="600" spans="1:9" x14ac:dyDescent="0.2">
      <c r="A600" s="39" t="s">
        <v>1103</v>
      </c>
      <c r="B600" s="39" t="s">
        <v>2058</v>
      </c>
      <c r="C600" s="39" t="s">
        <v>2059</v>
      </c>
      <c r="D600" s="226" t="str">
        <f t="shared" si="9"/>
        <v>16080277094</v>
      </c>
      <c r="E600" s="39" t="s">
        <v>413</v>
      </c>
      <c r="F600" s="47">
        <v>-1885471699</v>
      </c>
      <c r="G600" s="47">
        <v>-658.01</v>
      </c>
      <c r="H600" s="47">
        <v>-4833696</v>
      </c>
      <c r="I600" s="47">
        <v>-1890305395</v>
      </c>
    </row>
    <row r="601" spans="1:9" x14ac:dyDescent="0.2">
      <c r="A601" s="39" t="s">
        <v>1150</v>
      </c>
      <c r="B601" s="39" t="s">
        <v>2060</v>
      </c>
      <c r="C601" s="39" t="s">
        <v>2061</v>
      </c>
      <c r="D601" s="226" t="str">
        <f t="shared" si="9"/>
        <v>16080277094</v>
      </c>
      <c r="E601" s="39" t="s">
        <v>603</v>
      </c>
      <c r="F601" s="47">
        <v>0</v>
      </c>
      <c r="G601" s="47">
        <v>-658.01</v>
      </c>
      <c r="H601" s="47">
        <v>-4833696</v>
      </c>
      <c r="I601" s="47">
        <v>-4833696</v>
      </c>
    </row>
    <row r="602" spans="1:9" x14ac:dyDescent="0.2">
      <c r="A602" s="39" t="s">
        <v>1103</v>
      </c>
      <c r="B602" s="39" t="s">
        <v>2062</v>
      </c>
      <c r="C602" s="39" t="s">
        <v>2063</v>
      </c>
      <c r="D602" s="226" t="str">
        <f t="shared" si="9"/>
        <v>16080277094</v>
      </c>
      <c r="E602" s="39" t="s">
        <v>603</v>
      </c>
      <c r="F602" s="47">
        <v>-1885471699</v>
      </c>
      <c r="G602" s="47">
        <v>0</v>
      </c>
      <c r="H602" s="47">
        <v>0</v>
      </c>
      <c r="I602" s="47">
        <v>-1885471699</v>
      </c>
    </row>
    <row r="603" spans="1:9" x14ac:dyDescent="0.2">
      <c r="A603" s="39" t="s">
        <v>1103</v>
      </c>
      <c r="B603" s="39" t="s">
        <v>2064</v>
      </c>
      <c r="C603" s="39" t="s">
        <v>2065</v>
      </c>
      <c r="D603" s="226" t="str">
        <f t="shared" si="9"/>
        <v>16080277096</v>
      </c>
      <c r="E603" s="39" t="s">
        <v>604</v>
      </c>
      <c r="F603" s="47">
        <v>-13923905</v>
      </c>
      <c r="G603" s="47">
        <v>0</v>
      </c>
      <c r="H603" s="47">
        <v>0</v>
      </c>
      <c r="I603" s="47">
        <v>-13923905</v>
      </c>
    </row>
    <row r="604" spans="1:9" x14ac:dyDescent="0.2">
      <c r="A604" s="39" t="s">
        <v>1103</v>
      </c>
      <c r="B604" s="39" t="s">
        <v>2066</v>
      </c>
      <c r="C604" s="39" t="s">
        <v>2067</v>
      </c>
      <c r="D604" s="226" t="str">
        <f t="shared" si="9"/>
        <v>16080277096</v>
      </c>
      <c r="E604" s="39" t="s">
        <v>604</v>
      </c>
      <c r="F604" s="47">
        <v>-13923905</v>
      </c>
      <c r="G604" s="47">
        <v>0</v>
      </c>
      <c r="H604" s="47">
        <v>0</v>
      </c>
      <c r="I604" s="47">
        <v>-13923905</v>
      </c>
    </row>
    <row r="605" spans="1:9" x14ac:dyDescent="0.2">
      <c r="A605" s="39" t="s">
        <v>1103</v>
      </c>
      <c r="B605" s="39" t="s">
        <v>2068</v>
      </c>
      <c r="C605" s="39" t="s">
        <v>2069</v>
      </c>
      <c r="D605" s="226" t="str">
        <f t="shared" si="9"/>
        <v>16080277097</v>
      </c>
      <c r="E605" s="39" t="s">
        <v>605</v>
      </c>
      <c r="F605" s="47">
        <v>-62534903</v>
      </c>
      <c r="G605" s="47">
        <v>0</v>
      </c>
      <c r="H605" s="47">
        <v>0</v>
      </c>
      <c r="I605" s="47">
        <v>-62534903</v>
      </c>
    </row>
    <row r="606" spans="1:9" x14ac:dyDescent="0.2">
      <c r="A606" s="39" t="s">
        <v>1103</v>
      </c>
      <c r="B606" s="39" t="s">
        <v>2070</v>
      </c>
      <c r="C606" s="39" t="s">
        <v>2071</v>
      </c>
      <c r="D606" s="226" t="str">
        <f t="shared" si="9"/>
        <v>16080277097</v>
      </c>
      <c r="E606" s="39" t="s">
        <v>606</v>
      </c>
      <c r="F606" s="47">
        <v>-62534903</v>
      </c>
      <c r="G606" s="47">
        <v>0</v>
      </c>
      <c r="H606" s="47">
        <v>0</v>
      </c>
      <c r="I606" s="47">
        <v>-62534903</v>
      </c>
    </row>
    <row r="607" spans="1:9" x14ac:dyDescent="0.2">
      <c r="A607" s="39" t="s">
        <v>1103</v>
      </c>
      <c r="B607" s="39" t="s">
        <v>2072</v>
      </c>
      <c r="C607" s="39" t="s">
        <v>2073</v>
      </c>
      <c r="D607" s="226" t="str">
        <f t="shared" si="9"/>
        <v>16080279000</v>
      </c>
      <c r="E607" s="39" t="s">
        <v>607</v>
      </c>
      <c r="F607" s="47">
        <v>792576791</v>
      </c>
      <c r="G607" s="47">
        <v>15582.85</v>
      </c>
      <c r="H607" s="47">
        <v>114470526</v>
      </c>
      <c r="I607" s="47">
        <v>907047317</v>
      </c>
    </row>
    <row r="608" spans="1:9" x14ac:dyDescent="0.2">
      <c r="A608" s="39" t="s">
        <v>1103</v>
      </c>
      <c r="B608" s="39" t="s">
        <v>2074</v>
      </c>
      <c r="C608" s="39" t="s">
        <v>2075</v>
      </c>
      <c r="D608" s="226" t="str">
        <f t="shared" si="9"/>
        <v>16080279082</v>
      </c>
      <c r="E608" s="39" t="s">
        <v>608</v>
      </c>
      <c r="F608" s="47">
        <v>1918633873</v>
      </c>
      <c r="G608" s="47">
        <v>26764</v>
      </c>
      <c r="H608" s="47">
        <v>196606471</v>
      </c>
      <c r="I608" s="47">
        <v>2115240344</v>
      </c>
    </row>
    <row r="609" spans="1:9" x14ac:dyDescent="0.2">
      <c r="A609" s="39" t="s">
        <v>1150</v>
      </c>
      <c r="B609" s="39" t="s">
        <v>2076</v>
      </c>
      <c r="C609" s="39" t="s">
        <v>2077</v>
      </c>
      <c r="D609" s="226" t="str">
        <f t="shared" si="9"/>
        <v>16080279082</v>
      </c>
      <c r="E609" s="39" t="s">
        <v>609</v>
      </c>
      <c r="F609" s="47">
        <v>0</v>
      </c>
      <c r="G609" s="47">
        <v>26764</v>
      </c>
      <c r="H609" s="47">
        <v>196606471</v>
      </c>
      <c r="I609" s="47">
        <v>196606471</v>
      </c>
    </row>
    <row r="610" spans="1:9" x14ac:dyDescent="0.2">
      <c r="A610" s="39" t="s">
        <v>1103</v>
      </c>
      <c r="B610" s="39" t="s">
        <v>2078</v>
      </c>
      <c r="C610" s="39" t="s">
        <v>2079</v>
      </c>
      <c r="D610" s="226" t="str">
        <f t="shared" si="9"/>
        <v>16080279082</v>
      </c>
      <c r="E610" s="39" t="s">
        <v>609</v>
      </c>
      <c r="F610" s="47">
        <v>1918633873</v>
      </c>
      <c r="G610" s="47">
        <v>0</v>
      </c>
      <c r="H610" s="47">
        <v>0</v>
      </c>
      <c r="I610" s="47">
        <v>1918633873</v>
      </c>
    </row>
    <row r="611" spans="1:9" x14ac:dyDescent="0.2">
      <c r="A611" s="39" t="s">
        <v>1103</v>
      </c>
      <c r="B611" s="39" t="s">
        <v>2080</v>
      </c>
      <c r="C611" s="39" t="s">
        <v>2081</v>
      </c>
      <c r="D611" s="226" t="str">
        <f t="shared" si="9"/>
        <v>16080279086</v>
      </c>
      <c r="E611" s="39" t="s">
        <v>610</v>
      </c>
      <c r="F611" s="47">
        <v>388996093</v>
      </c>
      <c r="G611" s="47">
        <v>0</v>
      </c>
      <c r="H611" s="47">
        <v>0</v>
      </c>
      <c r="I611" s="47">
        <v>388996093</v>
      </c>
    </row>
    <row r="612" spans="1:9" x14ac:dyDescent="0.2">
      <c r="A612" s="39" t="s">
        <v>1103</v>
      </c>
      <c r="B612" s="39" t="s">
        <v>2082</v>
      </c>
      <c r="C612" s="39" t="s">
        <v>2083</v>
      </c>
      <c r="D612" s="226" t="str">
        <f t="shared" si="9"/>
        <v>16080279086</v>
      </c>
      <c r="E612" s="39" t="s">
        <v>611</v>
      </c>
      <c r="F612" s="47">
        <v>388996093</v>
      </c>
      <c r="G612" s="47">
        <v>0</v>
      </c>
      <c r="H612" s="47">
        <v>0</v>
      </c>
      <c r="I612" s="47">
        <v>388996093</v>
      </c>
    </row>
    <row r="613" spans="1:9" x14ac:dyDescent="0.2">
      <c r="A613" s="39" t="s">
        <v>1103</v>
      </c>
      <c r="B613" s="39" t="s">
        <v>2084</v>
      </c>
      <c r="C613" s="39" t="s">
        <v>2085</v>
      </c>
      <c r="D613" s="226" t="str">
        <f t="shared" si="9"/>
        <v>16080279092</v>
      </c>
      <c r="E613" s="39" t="s">
        <v>436</v>
      </c>
      <c r="F613" s="47">
        <v>-350648623</v>
      </c>
      <c r="G613" s="47">
        <v>-9375.4500000000007</v>
      </c>
      <c r="H613" s="47">
        <v>-68871399</v>
      </c>
      <c r="I613" s="47">
        <v>-419520022</v>
      </c>
    </row>
    <row r="614" spans="1:9" x14ac:dyDescent="0.2">
      <c r="A614" s="39" t="s">
        <v>1150</v>
      </c>
      <c r="B614" s="39" t="s">
        <v>2086</v>
      </c>
      <c r="C614" s="39" t="s">
        <v>2087</v>
      </c>
      <c r="D614" s="226" t="str">
        <f t="shared" si="9"/>
        <v>16080279092</v>
      </c>
      <c r="E614" s="39" t="s">
        <v>612</v>
      </c>
      <c r="F614" s="47">
        <v>0</v>
      </c>
      <c r="G614" s="47">
        <v>-9375.4500000000007</v>
      </c>
      <c r="H614" s="47">
        <v>-68871399</v>
      </c>
      <c r="I614" s="47">
        <v>-68871399</v>
      </c>
    </row>
    <row r="615" spans="1:9" x14ac:dyDescent="0.2">
      <c r="A615" s="39" t="s">
        <v>1103</v>
      </c>
      <c r="B615" s="39" t="s">
        <v>2088</v>
      </c>
      <c r="C615" s="39" t="s">
        <v>2089</v>
      </c>
      <c r="D615" s="226" t="str">
        <f t="shared" si="9"/>
        <v>16080279092</v>
      </c>
      <c r="E615" s="39" t="s">
        <v>612</v>
      </c>
      <c r="F615" s="47">
        <v>-350648623</v>
      </c>
      <c r="G615" s="47">
        <v>0</v>
      </c>
      <c r="H615" s="47">
        <v>0</v>
      </c>
      <c r="I615" s="47">
        <v>-350648623</v>
      </c>
    </row>
    <row r="616" spans="1:9" x14ac:dyDescent="0.2">
      <c r="A616" s="39" t="s">
        <v>1103</v>
      </c>
      <c r="B616" s="39" t="s">
        <v>2090</v>
      </c>
      <c r="C616" s="39" t="s">
        <v>2091</v>
      </c>
      <c r="D616" s="226" t="str">
        <f t="shared" si="9"/>
        <v>16080279094</v>
      </c>
      <c r="E616" s="39" t="s">
        <v>413</v>
      </c>
      <c r="F616" s="47">
        <v>-946253445</v>
      </c>
      <c r="G616" s="47">
        <v>-1805.7</v>
      </c>
      <c r="H616" s="47">
        <v>-13264546</v>
      </c>
      <c r="I616" s="47">
        <v>-959517991</v>
      </c>
    </row>
    <row r="617" spans="1:9" x14ac:dyDescent="0.2">
      <c r="A617" s="39" t="s">
        <v>1150</v>
      </c>
      <c r="B617" s="39" t="s">
        <v>2092</v>
      </c>
      <c r="C617" s="39" t="s">
        <v>2093</v>
      </c>
      <c r="D617" s="226" t="str">
        <f t="shared" si="9"/>
        <v>16080279094</v>
      </c>
      <c r="E617" s="39" t="s">
        <v>603</v>
      </c>
      <c r="F617" s="47">
        <v>0</v>
      </c>
      <c r="G617" s="47">
        <v>-1805.7</v>
      </c>
      <c r="H617" s="47">
        <v>-13264546</v>
      </c>
      <c r="I617" s="47">
        <v>-13264546</v>
      </c>
    </row>
    <row r="618" spans="1:9" x14ac:dyDescent="0.2">
      <c r="A618" s="39" t="s">
        <v>1103</v>
      </c>
      <c r="B618" s="39" t="s">
        <v>2094</v>
      </c>
      <c r="C618" s="39" t="s">
        <v>2095</v>
      </c>
      <c r="D618" s="226" t="str">
        <f t="shared" si="9"/>
        <v>16080279094</v>
      </c>
      <c r="E618" s="39" t="s">
        <v>603</v>
      </c>
      <c r="F618" s="47">
        <v>-946253445</v>
      </c>
      <c r="G618" s="47">
        <v>0</v>
      </c>
      <c r="H618" s="47">
        <v>0</v>
      </c>
      <c r="I618" s="47">
        <v>-946253445</v>
      </c>
    </row>
    <row r="619" spans="1:9" x14ac:dyDescent="0.2">
      <c r="A619" s="39" t="s">
        <v>1103</v>
      </c>
      <c r="B619" s="39" t="s">
        <v>2096</v>
      </c>
      <c r="C619" s="39" t="s">
        <v>2097</v>
      </c>
      <c r="D619" s="226" t="str">
        <f t="shared" si="9"/>
        <v>16080279096</v>
      </c>
      <c r="E619" s="39" t="s">
        <v>613</v>
      </c>
      <c r="F619" s="47">
        <v>-69870818</v>
      </c>
      <c r="G619" s="47">
        <v>0</v>
      </c>
      <c r="H619" s="47">
        <v>0</v>
      </c>
      <c r="I619" s="47">
        <v>-69870818</v>
      </c>
    </row>
    <row r="620" spans="1:9" x14ac:dyDescent="0.2">
      <c r="A620" s="39" t="s">
        <v>1103</v>
      </c>
      <c r="B620" s="39" t="s">
        <v>2098</v>
      </c>
      <c r="C620" s="39" t="s">
        <v>2099</v>
      </c>
      <c r="D620" s="226" t="str">
        <f t="shared" si="9"/>
        <v>16080279096</v>
      </c>
      <c r="E620" s="39" t="s">
        <v>613</v>
      </c>
      <c r="F620" s="47">
        <v>-69870818</v>
      </c>
      <c r="G620" s="47">
        <v>0</v>
      </c>
      <c r="H620" s="47">
        <v>0</v>
      </c>
      <c r="I620" s="47">
        <v>-69870818</v>
      </c>
    </row>
    <row r="621" spans="1:9" x14ac:dyDescent="0.2">
      <c r="A621" s="39" t="s">
        <v>1103</v>
      </c>
      <c r="B621" s="39" t="s">
        <v>2100</v>
      </c>
      <c r="C621" s="39" t="s">
        <v>2101</v>
      </c>
      <c r="D621" s="226" t="str">
        <f t="shared" si="9"/>
        <v>16080279097</v>
      </c>
      <c r="E621" s="39" t="s">
        <v>614</v>
      </c>
      <c r="F621" s="47">
        <v>-148280289</v>
      </c>
      <c r="G621" s="47">
        <v>0</v>
      </c>
      <c r="H621" s="47">
        <v>0</v>
      </c>
      <c r="I621" s="47">
        <v>-148280289</v>
      </c>
    </row>
    <row r="622" spans="1:9" x14ac:dyDescent="0.2">
      <c r="A622" s="39" t="s">
        <v>1103</v>
      </c>
      <c r="B622" s="39" t="s">
        <v>2102</v>
      </c>
      <c r="C622" s="39" t="s">
        <v>2103</v>
      </c>
      <c r="D622" s="226" t="str">
        <f t="shared" si="9"/>
        <v>16080279097</v>
      </c>
      <c r="E622" s="39" t="s">
        <v>615</v>
      </c>
      <c r="F622" s="47">
        <v>-148280289</v>
      </c>
      <c r="G622" s="47">
        <v>0</v>
      </c>
      <c r="H622" s="47">
        <v>0</v>
      </c>
      <c r="I622" s="47">
        <v>-148280289</v>
      </c>
    </row>
    <row r="623" spans="1:9" x14ac:dyDescent="0.2">
      <c r="A623" s="39" t="s">
        <v>1103</v>
      </c>
      <c r="B623" s="39" t="s">
        <v>2104</v>
      </c>
      <c r="C623" s="39" t="s">
        <v>2105</v>
      </c>
      <c r="D623" s="226" t="str">
        <f t="shared" si="9"/>
        <v>16080347000</v>
      </c>
      <c r="E623" s="39" t="s">
        <v>616</v>
      </c>
      <c r="F623" s="47">
        <v>5028254005</v>
      </c>
      <c r="G623" s="47">
        <v>166562.71</v>
      </c>
      <c r="H623" s="47">
        <v>1223558008</v>
      </c>
      <c r="I623" s="47">
        <v>6251812013</v>
      </c>
    </row>
    <row r="624" spans="1:9" x14ac:dyDescent="0.2">
      <c r="A624" s="39" t="s">
        <v>1103</v>
      </c>
      <c r="B624" s="39" t="s">
        <v>2106</v>
      </c>
      <c r="C624" s="39" t="s">
        <v>2107</v>
      </c>
      <c r="D624" s="226" t="str">
        <f t="shared" si="9"/>
        <v>16080347082</v>
      </c>
      <c r="E624" s="39" t="s">
        <v>617</v>
      </c>
      <c r="F624" s="47">
        <v>12692800596</v>
      </c>
      <c r="G624" s="47">
        <v>439718.56</v>
      </c>
      <c r="H624" s="47">
        <v>3230141761</v>
      </c>
      <c r="I624" s="47">
        <v>15922942357</v>
      </c>
    </row>
    <row r="625" spans="1:9" x14ac:dyDescent="0.2">
      <c r="A625" s="39" t="s">
        <v>1150</v>
      </c>
      <c r="B625" s="39" t="s">
        <v>2108</v>
      </c>
      <c r="C625" s="39" t="s">
        <v>2109</v>
      </c>
      <c r="D625" s="226" t="str">
        <f t="shared" si="9"/>
        <v>16080347082</v>
      </c>
      <c r="E625" s="39" t="s">
        <v>618</v>
      </c>
      <c r="F625" s="47">
        <v>0</v>
      </c>
      <c r="G625" s="47">
        <v>439718.56</v>
      </c>
      <c r="H625" s="47">
        <v>3230141761</v>
      </c>
      <c r="I625" s="47">
        <v>3230141761</v>
      </c>
    </row>
    <row r="626" spans="1:9" x14ac:dyDescent="0.2">
      <c r="A626" s="39" t="s">
        <v>1103</v>
      </c>
      <c r="B626" s="39" t="s">
        <v>2110</v>
      </c>
      <c r="C626" s="39" t="s">
        <v>2111</v>
      </c>
      <c r="D626" s="226" t="str">
        <f t="shared" si="9"/>
        <v>16080347082</v>
      </c>
      <c r="E626" s="39" t="s">
        <v>618</v>
      </c>
      <c r="F626" s="47">
        <v>12692800596</v>
      </c>
      <c r="G626" s="47">
        <v>0</v>
      </c>
      <c r="H626" s="47">
        <v>0</v>
      </c>
      <c r="I626" s="47">
        <v>12692800596</v>
      </c>
    </row>
    <row r="627" spans="1:9" x14ac:dyDescent="0.2">
      <c r="A627" s="39" t="s">
        <v>1103</v>
      </c>
      <c r="B627" s="39" t="s">
        <v>2112</v>
      </c>
      <c r="C627" s="39" t="s">
        <v>2113</v>
      </c>
      <c r="D627" s="226" t="str">
        <f t="shared" si="9"/>
        <v>16080347086</v>
      </c>
      <c r="E627" s="39" t="s">
        <v>619</v>
      </c>
      <c r="F627" s="47">
        <v>2943476505</v>
      </c>
      <c r="G627" s="47">
        <v>73658.3</v>
      </c>
      <c r="H627" s="47">
        <v>541088716</v>
      </c>
      <c r="I627" s="47">
        <v>3484565221</v>
      </c>
    </row>
    <row r="628" spans="1:9" x14ac:dyDescent="0.2">
      <c r="A628" s="39" t="s">
        <v>1150</v>
      </c>
      <c r="B628" s="39" t="s">
        <v>2114</v>
      </c>
      <c r="C628" s="39" t="s">
        <v>2115</v>
      </c>
      <c r="D628" s="226" t="str">
        <f t="shared" si="9"/>
        <v>16080347086</v>
      </c>
      <c r="E628" s="39" t="s">
        <v>620</v>
      </c>
      <c r="F628" s="47">
        <v>0</v>
      </c>
      <c r="G628" s="47">
        <v>73658.3</v>
      </c>
      <c r="H628" s="47">
        <v>541088716</v>
      </c>
      <c r="I628" s="47">
        <v>541088716</v>
      </c>
    </row>
    <row r="629" spans="1:9" x14ac:dyDescent="0.2">
      <c r="A629" s="39" t="s">
        <v>1103</v>
      </c>
      <c r="B629" s="39" t="s">
        <v>2116</v>
      </c>
      <c r="C629" s="39" t="s">
        <v>2117</v>
      </c>
      <c r="D629" s="226" t="str">
        <f t="shared" si="9"/>
        <v>16080347086</v>
      </c>
      <c r="E629" s="39" t="s">
        <v>620</v>
      </c>
      <c r="F629" s="47">
        <v>2943476505</v>
      </c>
      <c r="G629" s="47">
        <v>0</v>
      </c>
      <c r="H629" s="47">
        <v>0</v>
      </c>
      <c r="I629" s="47">
        <v>2943476505</v>
      </c>
    </row>
    <row r="630" spans="1:9" x14ac:dyDescent="0.2">
      <c r="A630" s="39" t="s">
        <v>1103</v>
      </c>
      <c r="B630" s="39" t="s">
        <v>2118</v>
      </c>
      <c r="C630" s="39" t="s">
        <v>2119</v>
      </c>
      <c r="D630" s="226" t="str">
        <f t="shared" si="9"/>
        <v>16080347092</v>
      </c>
      <c r="E630" s="39" t="s">
        <v>621</v>
      </c>
      <c r="F630" s="47">
        <v>-4102765352</v>
      </c>
      <c r="G630" s="47">
        <v>-125241.21</v>
      </c>
      <c r="H630" s="47">
        <v>-920013162</v>
      </c>
      <c r="I630" s="47">
        <v>-5022778514</v>
      </c>
    </row>
    <row r="631" spans="1:9" x14ac:dyDescent="0.2">
      <c r="A631" s="39" t="s">
        <v>1150</v>
      </c>
      <c r="B631" s="39" t="s">
        <v>2120</v>
      </c>
      <c r="C631" s="39" t="s">
        <v>2121</v>
      </c>
      <c r="D631" s="226" t="str">
        <f t="shared" si="9"/>
        <v>16080347092</v>
      </c>
      <c r="E631" s="39" t="s">
        <v>622</v>
      </c>
      <c r="F631" s="47">
        <v>0</v>
      </c>
      <c r="G631" s="47">
        <v>-125241.21</v>
      </c>
      <c r="H631" s="47">
        <v>-920013162</v>
      </c>
      <c r="I631" s="47">
        <v>-920013162</v>
      </c>
    </row>
    <row r="632" spans="1:9" x14ac:dyDescent="0.2">
      <c r="A632" s="39" t="s">
        <v>1103</v>
      </c>
      <c r="B632" s="39" t="s">
        <v>2122</v>
      </c>
      <c r="C632" s="39" t="s">
        <v>2123</v>
      </c>
      <c r="D632" s="226" t="str">
        <f t="shared" si="9"/>
        <v>16080347092</v>
      </c>
      <c r="E632" s="39" t="s">
        <v>622</v>
      </c>
      <c r="F632" s="47">
        <v>-4102765352</v>
      </c>
      <c r="G632" s="47">
        <v>0</v>
      </c>
      <c r="H632" s="47">
        <v>0</v>
      </c>
      <c r="I632" s="47">
        <v>-4102765352</v>
      </c>
    </row>
    <row r="633" spans="1:9" x14ac:dyDescent="0.2">
      <c r="A633" s="39" t="s">
        <v>1103</v>
      </c>
      <c r="B633" s="39" t="s">
        <v>2124</v>
      </c>
      <c r="C633" s="39" t="s">
        <v>2125</v>
      </c>
      <c r="D633" s="226" t="str">
        <f t="shared" si="9"/>
        <v>16080347094</v>
      </c>
      <c r="E633" s="39" t="s">
        <v>413</v>
      </c>
      <c r="F633" s="47">
        <v>-5361240330</v>
      </c>
      <c r="G633" s="47">
        <v>-201106.52</v>
      </c>
      <c r="H633" s="47">
        <v>-1477314419</v>
      </c>
      <c r="I633" s="47">
        <v>-6838554749</v>
      </c>
    </row>
    <row r="634" spans="1:9" x14ac:dyDescent="0.2">
      <c r="A634" s="39" t="s">
        <v>1150</v>
      </c>
      <c r="B634" s="39" t="s">
        <v>2126</v>
      </c>
      <c r="C634" s="39" t="s">
        <v>2127</v>
      </c>
      <c r="D634" s="226" t="str">
        <f t="shared" si="9"/>
        <v>16080347094</v>
      </c>
      <c r="E634" s="39" t="s">
        <v>603</v>
      </c>
      <c r="F634" s="47">
        <v>0</v>
      </c>
      <c r="G634" s="47">
        <v>-201106.52</v>
      </c>
      <c r="H634" s="47">
        <v>-1477314419</v>
      </c>
      <c r="I634" s="47">
        <v>-1477314419</v>
      </c>
    </row>
    <row r="635" spans="1:9" x14ac:dyDescent="0.2">
      <c r="A635" s="39" t="s">
        <v>1103</v>
      </c>
      <c r="B635" s="39" t="s">
        <v>2128</v>
      </c>
      <c r="C635" s="39" t="s">
        <v>2129</v>
      </c>
      <c r="D635" s="226" t="str">
        <f t="shared" si="9"/>
        <v>16080347094</v>
      </c>
      <c r="E635" s="39" t="s">
        <v>603</v>
      </c>
      <c r="F635" s="47">
        <v>-5361240330</v>
      </c>
      <c r="G635" s="47">
        <v>0</v>
      </c>
      <c r="H635" s="47">
        <v>0</v>
      </c>
      <c r="I635" s="47">
        <v>-5361240330</v>
      </c>
    </row>
    <row r="636" spans="1:9" x14ac:dyDescent="0.2">
      <c r="A636" s="39" t="s">
        <v>1103</v>
      </c>
      <c r="B636" s="39" t="s">
        <v>2130</v>
      </c>
      <c r="C636" s="39" t="s">
        <v>2131</v>
      </c>
      <c r="D636" s="226" t="str">
        <f t="shared" si="9"/>
        <v>16080347096</v>
      </c>
      <c r="E636" s="39" t="s">
        <v>623</v>
      </c>
      <c r="F636" s="47">
        <v>-710777380</v>
      </c>
      <c r="G636" s="47">
        <v>-9676.14</v>
      </c>
      <c r="H636" s="47">
        <v>-71080247</v>
      </c>
      <c r="I636" s="47">
        <v>-781857627</v>
      </c>
    </row>
    <row r="637" spans="1:9" x14ac:dyDescent="0.2">
      <c r="A637" s="39" t="s">
        <v>1150</v>
      </c>
      <c r="B637" s="39" t="s">
        <v>2132</v>
      </c>
      <c r="C637" s="39" t="s">
        <v>2133</v>
      </c>
      <c r="D637" s="226" t="str">
        <f t="shared" si="9"/>
        <v>16080347096</v>
      </c>
      <c r="E637" s="39" t="s">
        <v>623</v>
      </c>
      <c r="F637" s="47">
        <v>0</v>
      </c>
      <c r="G637" s="47">
        <v>-9676.14</v>
      </c>
      <c r="H637" s="47">
        <v>-71080247</v>
      </c>
      <c r="I637" s="47">
        <v>-71080247</v>
      </c>
    </row>
    <row r="638" spans="1:9" x14ac:dyDescent="0.2">
      <c r="A638" s="39" t="s">
        <v>1103</v>
      </c>
      <c r="B638" s="39" t="s">
        <v>2134</v>
      </c>
      <c r="C638" s="39" t="s">
        <v>2135</v>
      </c>
      <c r="D638" s="226" t="str">
        <f t="shared" si="9"/>
        <v>16080347096</v>
      </c>
      <c r="E638" s="39" t="s">
        <v>623</v>
      </c>
      <c r="F638" s="47">
        <v>-710777380</v>
      </c>
      <c r="G638" s="47">
        <v>0</v>
      </c>
      <c r="H638" s="47">
        <v>0</v>
      </c>
      <c r="I638" s="47">
        <v>-710777380</v>
      </c>
    </row>
    <row r="639" spans="1:9" x14ac:dyDescent="0.2">
      <c r="A639" s="39" t="s">
        <v>1103</v>
      </c>
      <c r="B639" s="39" t="s">
        <v>2136</v>
      </c>
      <c r="C639" s="39" t="s">
        <v>2137</v>
      </c>
      <c r="D639" s="226" t="str">
        <f t="shared" si="9"/>
        <v>16080347097</v>
      </c>
      <c r="E639" s="39" t="s">
        <v>624</v>
      </c>
      <c r="F639" s="47">
        <v>-433240034</v>
      </c>
      <c r="G639" s="47">
        <v>-10790.28</v>
      </c>
      <c r="H639" s="47">
        <v>-79264641</v>
      </c>
      <c r="I639" s="47">
        <v>-512504675</v>
      </c>
    </row>
    <row r="640" spans="1:9" x14ac:dyDescent="0.2">
      <c r="A640" s="39" t="s">
        <v>1150</v>
      </c>
      <c r="B640" s="39" t="s">
        <v>2138</v>
      </c>
      <c r="C640" s="39" t="s">
        <v>2139</v>
      </c>
      <c r="D640" s="226" t="str">
        <f t="shared" si="9"/>
        <v>16080347097</v>
      </c>
      <c r="E640" s="39" t="s">
        <v>624</v>
      </c>
      <c r="F640" s="47">
        <v>0</v>
      </c>
      <c r="G640" s="47">
        <v>-10790.28</v>
      </c>
      <c r="H640" s="47">
        <v>-79264641</v>
      </c>
      <c r="I640" s="47">
        <v>-79264641</v>
      </c>
    </row>
    <row r="641" spans="1:9" x14ac:dyDescent="0.2">
      <c r="A641" s="39" t="s">
        <v>1103</v>
      </c>
      <c r="B641" s="39" t="s">
        <v>2140</v>
      </c>
      <c r="C641" s="39" t="s">
        <v>2141</v>
      </c>
      <c r="D641" s="226" t="str">
        <f t="shared" si="9"/>
        <v>16080347097</v>
      </c>
      <c r="E641" s="39" t="s">
        <v>624</v>
      </c>
      <c r="F641" s="47">
        <v>-433240034</v>
      </c>
      <c r="G641" s="47">
        <v>0</v>
      </c>
      <c r="H641" s="47">
        <v>0</v>
      </c>
      <c r="I641" s="47">
        <v>-433240034</v>
      </c>
    </row>
    <row r="642" spans="1:9" x14ac:dyDescent="0.2">
      <c r="A642" s="39" t="s">
        <v>1103</v>
      </c>
      <c r="B642" s="39" t="s">
        <v>2142</v>
      </c>
      <c r="C642" s="39" t="s">
        <v>2143</v>
      </c>
      <c r="D642" s="226" t="str">
        <f t="shared" si="9"/>
        <v>16090000000</v>
      </c>
      <c r="E642" s="39" t="s">
        <v>284</v>
      </c>
      <c r="F642" s="47">
        <v>-57794098030</v>
      </c>
      <c r="G642" s="47">
        <v>-2036062.56</v>
      </c>
      <c r="H642" s="47">
        <v>-14956773042</v>
      </c>
      <c r="I642" s="47">
        <v>-72750871072</v>
      </c>
    </row>
    <row r="643" spans="1:9" x14ac:dyDescent="0.2">
      <c r="A643" s="39" t="s">
        <v>1103</v>
      </c>
      <c r="B643" s="39" t="s">
        <v>2144</v>
      </c>
      <c r="C643" s="39" t="s">
        <v>2145</v>
      </c>
      <c r="D643" s="226" t="str">
        <f t="shared" ref="D643:D706" si="10">CONCATENATE(MID(C643,1,2),"0",MID(C643,4,5),"0",MID(C643,9,2))</f>
        <v>16090285000</v>
      </c>
      <c r="E643" s="39" t="s">
        <v>625</v>
      </c>
      <c r="F643" s="47">
        <v>-2434795776</v>
      </c>
      <c r="G643" s="47">
        <v>-6991.05</v>
      </c>
      <c r="H643" s="47">
        <v>-51355765</v>
      </c>
      <c r="I643" s="47">
        <v>-2486151541</v>
      </c>
    </row>
    <row r="644" spans="1:9" x14ac:dyDescent="0.2">
      <c r="A644" s="39" t="s">
        <v>1103</v>
      </c>
      <c r="B644" s="39" t="s">
        <v>2146</v>
      </c>
      <c r="C644" s="39" t="s">
        <v>2147</v>
      </c>
      <c r="D644" s="226" t="str">
        <f t="shared" si="10"/>
        <v>16090285092</v>
      </c>
      <c r="E644" s="39" t="s">
        <v>225</v>
      </c>
      <c r="F644" s="47">
        <v>-2220531544</v>
      </c>
      <c r="G644" s="47">
        <v>-6991.05</v>
      </c>
      <c r="H644" s="47">
        <v>-51355765</v>
      </c>
      <c r="I644" s="47">
        <v>-2271887309</v>
      </c>
    </row>
    <row r="645" spans="1:9" x14ac:dyDescent="0.2">
      <c r="A645" s="39" t="s">
        <v>1150</v>
      </c>
      <c r="B645" s="39" t="s">
        <v>2148</v>
      </c>
      <c r="C645" s="39" t="s">
        <v>2149</v>
      </c>
      <c r="D645" s="226" t="str">
        <f t="shared" si="10"/>
        <v>16090285092</v>
      </c>
      <c r="E645" s="39" t="s">
        <v>626</v>
      </c>
      <c r="F645" s="47">
        <v>0</v>
      </c>
      <c r="G645" s="47">
        <v>-6991.05</v>
      </c>
      <c r="H645" s="47">
        <v>-51355765</v>
      </c>
      <c r="I645" s="47">
        <v>-51355765</v>
      </c>
    </row>
    <row r="646" spans="1:9" x14ac:dyDescent="0.2">
      <c r="A646" s="39" t="s">
        <v>1103</v>
      </c>
      <c r="B646" s="39" t="s">
        <v>2150</v>
      </c>
      <c r="C646" s="39" t="s">
        <v>2151</v>
      </c>
      <c r="D646" s="226" t="str">
        <f t="shared" si="10"/>
        <v>16090285092</v>
      </c>
      <c r="E646" s="39" t="s">
        <v>626</v>
      </c>
      <c r="F646" s="47">
        <v>-1815707599</v>
      </c>
      <c r="G646" s="47">
        <v>0</v>
      </c>
      <c r="H646" s="47">
        <v>0</v>
      </c>
      <c r="I646" s="47">
        <v>-1815707599</v>
      </c>
    </row>
    <row r="647" spans="1:9" x14ac:dyDescent="0.2">
      <c r="A647" s="39" t="s">
        <v>1103</v>
      </c>
      <c r="B647" s="39" t="s">
        <v>2152</v>
      </c>
      <c r="C647" s="39" t="s">
        <v>2153</v>
      </c>
      <c r="D647" s="226" t="str">
        <f t="shared" si="10"/>
        <v>16090285092</v>
      </c>
      <c r="E647" s="39" t="s">
        <v>627</v>
      </c>
      <c r="F647" s="47">
        <v>-404823945</v>
      </c>
      <c r="G647" s="47">
        <v>0</v>
      </c>
      <c r="H647" s="47">
        <v>0</v>
      </c>
      <c r="I647" s="47">
        <v>-404823945</v>
      </c>
    </row>
    <row r="648" spans="1:9" x14ac:dyDescent="0.2">
      <c r="A648" s="39" t="s">
        <v>1103</v>
      </c>
      <c r="B648" s="39" t="s">
        <v>2154</v>
      </c>
      <c r="C648" s="39" t="s">
        <v>2155</v>
      </c>
      <c r="D648" s="226" t="str">
        <f t="shared" si="10"/>
        <v>16090285094</v>
      </c>
      <c r="E648" s="39" t="s">
        <v>628</v>
      </c>
      <c r="F648" s="47">
        <v>-200844250</v>
      </c>
      <c r="G648" s="47">
        <v>0</v>
      </c>
      <c r="H648" s="47">
        <v>0</v>
      </c>
      <c r="I648" s="47">
        <v>-200844250</v>
      </c>
    </row>
    <row r="649" spans="1:9" x14ac:dyDescent="0.2">
      <c r="A649" s="39" t="s">
        <v>1103</v>
      </c>
      <c r="B649" s="39" t="s">
        <v>2156</v>
      </c>
      <c r="C649" s="39" t="s">
        <v>2157</v>
      </c>
      <c r="D649" s="226" t="str">
        <f t="shared" si="10"/>
        <v>16090285094</v>
      </c>
      <c r="E649" s="39" t="s">
        <v>629</v>
      </c>
      <c r="F649" s="47">
        <v>-200844250</v>
      </c>
      <c r="G649" s="47">
        <v>0</v>
      </c>
      <c r="H649" s="47">
        <v>0</v>
      </c>
      <c r="I649" s="47">
        <v>-200844250</v>
      </c>
    </row>
    <row r="650" spans="1:9" x14ac:dyDescent="0.2">
      <c r="A650" s="39" t="s">
        <v>1103</v>
      </c>
      <c r="B650" s="39" t="s">
        <v>2158</v>
      </c>
      <c r="C650" s="39" t="s">
        <v>2159</v>
      </c>
      <c r="D650" s="226" t="str">
        <f t="shared" si="10"/>
        <v>16090285095</v>
      </c>
      <c r="E650" s="39" t="s">
        <v>630</v>
      </c>
      <c r="F650" s="47">
        <v>-13419982</v>
      </c>
      <c r="G650" s="47">
        <v>0</v>
      </c>
      <c r="H650" s="47">
        <v>0</v>
      </c>
      <c r="I650" s="47">
        <v>-13419982</v>
      </c>
    </row>
    <row r="651" spans="1:9" x14ac:dyDescent="0.2">
      <c r="A651" s="39" t="s">
        <v>1103</v>
      </c>
      <c r="B651" s="39" t="s">
        <v>2160</v>
      </c>
      <c r="C651" s="39" t="s">
        <v>2161</v>
      </c>
      <c r="D651" s="226" t="str">
        <f t="shared" si="10"/>
        <v>16090285095</v>
      </c>
      <c r="E651" s="39" t="s">
        <v>630</v>
      </c>
      <c r="F651" s="47">
        <v>-13419982</v>
      </c>
      <c r="G651" s="47">
        <v>0</v>
      </c>
      <c r="H651" s="47">
        <v>0</v>
      </c>
      <c r="I651" s="47">
        <v>-13419982</v>
      </c>
    </row>
    <row r="652" spans="1:9" x14ac:dyDescent="0.2">
      <c r="A652" s="39" t="s">
        <v>1103</v>
      </c>
      <c r="B652" s="39" t="s">
        <v>2162</v>
      </c>
      <c r="C652" s="39" t="s">
        <v>2163</v>
      </c>
      <c r="D652" s="226" t="str">
        <f t="shared" si="10"/>
        <v>16090287000</v>
      </c>
      <c r="E652" s="39" t="s">
        <v>631</v>
      </c>
      <c r="F652" s="47">
        <v>-5409672838</v>
      </c>
      <c r="G652" s="47">
        <v>-42693.36</v>
      </c>
      <c r="H652" s="47">
        <v>-313622433</v>
      </c>
      <c r="I652" s="47">
        <v>-5723295271</v>
      </c>
    </row>
    <row r="653" spans="1:9" x14ac:dyDescent="0.2">
      <c r="A653" s="39" t="s">
        <v>1103</v>
      </c>
      <c r="B653" s="39" t="s">
        <v>2164</v>
      </c>
      <c r="C653" s="39" t="s">
        <v>2165</v>
      </c>
      <c r="D653" s="226" t="str">
        <f t="shared" si="10"/>
        <v>16090287092</v>
      </c>
      <c r="E653" s="39" t="s">
        <v>225</v>
      </c>
      <c r="F653" s="47">
        <v>-4849977046</v>
      </c>
      <c r="G653" s="47">
        <v>-42693.36</v>
      </c>
      <c r="H653" s="47">
        <v>-313622433</v>
      </c>
      <c r="I653" s="47">
        <v>-5163599479</v>
      </c>
    </row>
    <row r="654" spans="1:9" x14ac:dyDescent="0.2">
      <c r="A654" s="39" t="s">
        <v>1150</v>
      </c>
      <c r="B654" s="39" t="s">
        <v>2166</v>
      </c>
      <c r="C654" s="39" t="s">
        <v>2167</v>
      </c>
      <c r="D654" s="226" t="str">
        <f t="shared" si="10"/>
        <v>16090287092</v>
      </c>
      <c r="E654" s="39" t="s">
        <v>632</v>
      </c>
      <c r="F654" s="47">
        <v>0</v>
      </c>
      <c r="G654" s="47">
        <v>-42693.36</v>
      </c>
      <c r="H654" s="47">
        <v>-313622433</v>
      </c>
      <c r="I654" s="47">
        <v>-313622433</v>
      </c>
    </row>
    <row r="655" spans="1:9" x14ac:dyDescent="0.2">
      <c r="A655" s="39" t="s">
        <v>1103</v>
      </c>
      <c r="B655" s="39" t="s">
        <v>2168</v>
      </c>
      <c r="C655" s="39" t="s">
        <v>2169</v>
      </c>
      <c r="D655" s="226" t="str">
        <f t="shared" si="10"/>
        <v>16090287092</v>
      </c>
      <c r="E655" s="39" t="s">
        <v>632</v>
      </c>
      <c r="F655" s="47">
        <v>-4365527548</v>
      </c>
      <c r="G655" s="47">
        <v>0</v>
      </c>
      <c r="H655" s="47">
        <v>0</v>
      </c>
      <c r="I655" s="47">
        <v>-4365527548</v>
      </c>
    </row>
    <row r="656" spans="1:9" x14ac:dyDescent="0.2">
      <c r="A656" s="39" t="s">
        <v>1103</v>
      </c>
      <c r="B656" s="39" t="s">
        <v>2170</v>
      </c>
      <c r="C656" s="39" t="s">
        <v>2171</v>
      </c>
      <c r="D656" s="226" t="str">
        <f t="shared" si="10"/>
        <v>16090287092</v>
      </c>
      <c r="E656" s="39" t="s">
        <v>633</v>
      </c>
      <c r="F656" s="47">
        <v>-484449498</v>
      </c>
      <c r="G656" s="47">
        <v>0</v>
      </c>
      <c r="H656" s="47">
        <v>0</v>
      </c>
      <c r="I656" s="47">
        <v>-484449498</v>
      </c>
    </row>
    <row r="657" spans="1:9" x14ac:dyDescent="0.2">
      <c r="A657" s="39" t="s">
        <v>1103</v>
      </c>
      <c r="B657" s="39" t="s">
        <v>2172</v>
      </c>
      <c r="C657" s="39" t="s">
        <v>2173</v>
      </c>
      <c r="D657" s="226" t="str">
        <f t="shared" si="10"/>
        <v>16090287094</v>
      </c>
      <c r="E657" s="39" t="s">
        <v>634</v>
      </c>
      <c r="F657" s="47">
        <v>-483303178</v>
      </c>
      <c r="G657" s="47">
        <v>0</v>
      </c>
      <c r="H657" s="47">
        <v>0</v>
      </c>
      <c r="I657" s="47">
        <v>-483303178</v>
      </c>
    </row>
    <row r="658" spans="1:9" x14ac:dyDescent="0.2">
      <c r="A658" s="39" t="s">
        <v>1103</v>
      </c>
      <c r="B658" s="39" t="s">
        <v>2174</v>
      </c>
      <c r="C658" s="39" t="s">
        <v>2175</v>
      </c>
      <c r="D658" s="226" t="str">
        <f t="shared" si="10"/>
        <v>16090287094</v>
      </c>
      <c r="E658" s="39" t="s">
        <v>634</v>
      </c>
      <c r="F658" s="47">
        <v>-483303178</v>
      </c>
      <c r="G658" s="47">
        <v>0</v>
      </c>
      <c r="H658" s="47">
        <v>0</v>
      </c>
      <c r="I658" s="47">
        <v>-483303178</v>
      </c>
    </row>
    <row r="659" spans="1:9" x14ac:dyDescent="0.2">
      <c r="A659" s="39" t="s">
        <v>1103</v>
      </c>
      <c r="B659" s="39" t="s">
        <v>2176</v>
      </c>
      <c r="C659" s="39" t="s">
        <v>2177</v>
      </c>
      <c r="D659" s="226" t="str">
        <f t="shared" si="10"/>
        <v>16090287095</v>
      </c>
      <c r="E659" s="39" t="s">
        <v>635</v>
      </c>
      <c r="F659" s="47">
        <v>-76392614</v>
      </c>
      <c r="G659" s="47">
        <v>0</v>
      </c>
      <c r="H659" s="47">
        <v>0</v>
      </c>
      <c r="I659" s="47">
        <v>-76392614</v>
      </c>
    </row>
    <row r="660" spans="1:9" x14ac:dyDescent="0.2">
      <c r="A660" s="39" t="s">
        <v>1103</v>
      </c>
      <c r="B660" s="39" t="s">
        <v>2178</v>
      </c>
      <c r="C660" s="39" t="s">
        <v>2179</v>
      </c>
      <c r="D660" s="226" t="str">
        <f t="shared" si="10"/>
        <v>16090287095</v>
      </c>
      <c r="E660" s="39" t="s">
        <v>635</v>
      </c>
      <c r="F660" s="47">
        <v>-76392614</v>
      </c>
      <c r="G660" s="47">
        <v>0</v>
      </c>
      <c r="H660" s="47">
        <v>0</v>
      </c>
      <c r="I660" s="47">
        <v>-76392614</v>
      </c>
    </row>
    <row r="661" spans="1:9" x14ac:dyDescent="0.2">
      <c r="A661" s="39" t="s">
        <v>1103</v>
      </c>
      <c r="B661" s="39" t="s">
        <v>2180</v>
      </c>
      <c r="C661" s="39" t="s">
        <v>2181</v>
      </c>
      <c r="D661" s="226" t="str">
        <f t="shared" si="10"/>
        <v>16090349000</v>
      </c>
      <c r="E661" s="39" t="s">
        <v>636</v>
      </c>
      <c r="F661" s="47">
        <v>-49949629416</v>
      </c>
      <c r="G661" s="47">
        <v>-1986378.15</v>
      </c>
      <c r="H661" s="47">
        <v>-14591794844</v>
      </c>
      <c r="I661" s="47">
        <v>-64541424260</v>
      </c>
    </row>
    <row r="662" spans="1:9" x14ac:dyDescent="0.2">
      <c r="A662" s="39" t="s">
        <v>1103</v>
      </c>
      <c r="B662" s="39" t="s">
        <v>2182</v>
      </c>
      <c r="C662" s="39" t="s">
        <v>2183</v>
      </c>
      <c r="D662" s="226" t="str">
        <f t="shared" si="10"/>
        <v>16090349092</v>
      </c>
      <c r="E662" s="39" t="s">
        <v>225</v>
      </c>
      <c r="F662" s="47">
        <v>-36117185323</v>
      </c>
      <c r="G662" s="47">
        <v>-1596939.25</v>
      </c>
      <c r="H662" s="47">
        <v>-11731003945</v>
      </c>
      <c r="I662" s="47">
        <v>-47848189268</v>
      </c>
    </row>
    <row r="663" spans="1:9" x14ac:dyDescent="0.2">
      <c r="A663" s="39" t="s">
        <v>1150</v>
      </c>
      <c r="B663" s="39" t="s">
        <v>2184</v>
      </c>
      <c r="C663" s="39" t="s">
        <v>2185</v>
      </c>
      <c r="D663" s="226" t="str">
        <f t="shared" si="10"/>
        <v>16090349092</v>
      </c>
      <c r="E663" s="39" t="s">
        <v>637</v>
      </c>
      <c r="F663" s="47">
        <v>0</v>
      </c>
      <c r="G663" s="47">
        <v>-1596939.25</v>
      </c>
      <c r="H663" s="47">
        <v>-11731003945</v>
      </c>
      <c r="I663" s="47">
        <v>-11731003945</v>
      </c>
    </row>
    <row r="664" spans="1:9" x14ac:dyDescent="0.2">
      <c r="A664" s="39" t="s">
        <v>1103</v>
      </c>
      <c r="B664" s="39" t="s">
        <v>2186</v>
      </c>
      <c r="C664" s="39" t="s">
        <v>2187</v>
      </c>
      <c r="D664" s="226" t="str">
        <f t="shared" si="10"/>
        <v>16090349092</v>
      </c>
      <c r="E664" s="39" t="s">
        <v>637</v>
      </c>
      <c r="F664" s="47">
        <v>-33668781501</v>
      </c>
      <c r="G664" s="47">
        <v>0</v>
      </c>
      <c r="H664" s="47">
        <v>0</v>
      </c>
      <c r="I664" s="47">
        <v>-33668781501</v>
      </c>
    </row>
    <row r="665" spans="1:9" x14ac:dyDescent="0.2">
      <c r="A665" s="39" t="s">
        <v>1103</v>
      </c>
      <c r="B665" s="39" t="s">
        <v>2188</v>
      </c>
      <c r="C665" s="39" t="s">
        <v>2189</v>
      </c>
      <c r="D665" s="226" t="str">
        <f t="shared" si="10"/>
        <v>16090349092</v>
      </c>
      <c r="E665" s="39" t="s">
        <v>638</v>
      </c>
      <c r="F665" s="47">
        <v>-2448403822</v>
      </c>
      <c r="G665" s="47">
        <v>0</v>
      </c>
      <c r="H665" s="47">
        <v>0</v>
      </c>
      <c r="I665" s="47">
        <v>-2448403822</v>
      </c>
    </row>
    <row r="666" spans="1:9" x14ac:dyDescent="0.2">
      <c r="A666" s="39" t="s">
        <v>1103</v>
      </c>
      <c r="B666" s="39" t="s">
        <v>2190</v>
      </c>
      <c r="C666" s="39" t="s">
        <v>2191</v>
      </c>
      <c r="D666" s="226" t="str">
        <f t="shared" si="10"/>
        <v>16090349094</v>
      </c>
      <c r="E666" s="39" t="s">
        <v>639</v>
      </c>
      <c r="F666" s="47">
        <v>-12779631270</v>
      </c>
      <c r="G666" s="47">
        <v>-389438.9</v>
      </c>
      <c r="H666" s="47">
        <v>-2860790899</v>
      </c>
      <c r="I666" s="47">
        <v>-15640422169</v>
      </c>
    </row>
    <row r="667" spans="1:9" x14ac:dyDescent="0.2">
      <c r="A667" s="39" t="s">
        <v>1150</v>
      </c>
      <c r="B667" s="39" t="s">
        <v>2192</v>
      </c>
      <c r="C667" s="39" t="s">
        <v>2193</v>
      </c>
      <c r="D667" s="226" t="str">
        <f t="shared" si="10"/>
        <v>16090349094</v>
      </c>
      <c r="E667" s="39" t="s">
        <v>634</v>
      </c>
      <c r="F667" s="47">
        <v>0</v>
      </c>
      <c r="G667" s="47">
        <v>-389438.9</v>
      </c>
      <c r="H667" s="47">
        <v>-2860790899</v>
      </c>
      <c r="I667" s="47">
        <v>-2860790899</v>
      </c>
    </row>
    <row r="668" spans="1:9" x14ac:dyDescent="0.2">
      <c r="A668" s="39" t="s">
        <v>1103</v>
      </c>
      <c r="B668" s="39" t="s">
        <v>2194</v>
      </c>
      <c r="C668" s="39" t="s">
        <v>2195</v>
      </c>
      <c r="D668" s="226" t="str">
        <f t="shared" si="10"/>
        <v>16090349094</v>
      </c>
      <c r="E668" s="39" t="s">
        <v>634</v>
      </c>
      <c r="F668" s="47">
        <v>-12779631270</v>
      </c>
      <c r="G668" s="47">
        <v>0</v>
      </c>
      <c r="H668" s="47">
        <v>0</v>
      </c>
      <c r="I668" s="47">
        <v>-12779631270</v>
      </c>
    </row>
    <row r="669" spans="1:9" x14ac:dyDescent="0.2">
      <c r="A669" s="39" t="s">
        <v>1103</v>
      </c>
      <c r="B669" s="39" t="s">
        <v>2196</v>
      </c>
      <c r="C669" s="39" t="s">
        <v>2197</v>
      </c>
      <c r="D669" s="226" t="str">
        <f t="shared" si="10"/>
        <v>16090349095</v>
      </c>
      <c r="E669" s="39" t="s">
        <v>635</v>
      </c>
      <c r="F669" s="47">
        <v>-1052812823</v>
      </c>
      <c r="G669" s="47">
        <v>0</v>
      </c>
      <c r="H669" s="47">
        <v>0</v>
      </c>
      <c r="I669" s="47">
        <v>-1052812823</v>
      </c>
    </row>
    <row r="670" spans="1:9" x14ac:dyDescent="0.2">
      <c r="A670" s="39" t="s">
        <v>1103</v>
      </c>
      <c r="B670" s="39" t="s">
        <v>2198</v>
      </c>
      <c r="C670" s="39" t="s">
        <v>2199</v>
      </c>
      <c r="D670" s="226" t="str">
        <f t="shared" si="10"/>
        <v>16090349095</v>
      </c>
      <c r="E670" s="39" t="s">
        <v>635</v>
      </c>
      <c r="F670" s="47">
        <v>-1052812823</v>
      </c>
      <c r="G670" s="47">
        <v>0</v>
      </c>
      <c r="H670" s="47">
        <v>0</v>
      </c>
      <c r="I670" s="47">
        <v>-1052812823</v>
      </c>
    </row>
    <row r="671" spans="1:9" x14ac:dyDescent="0.2">
      <c r="A671" s="39" t="s">
        <v>1103</v>
      </c>
      <c r="B671" s="39" t="s">
        <v>2200</v>
      </c>
      <c r="C671" s="39" t="s">
        <v>2201</v>
      </c>
      <c r="D671" s="226" t="str">
        <f t="shared" si="10"/>
        <v>17000000000</v>
      </c>
      <c r="E671" s="39" t="s">
        <v>640</v>
      </c>
      <c r="F671" s="47">
        <v>61635178635</v>
      </c>
      <c r="G671" s="47">
        <v>1054193.1000000001</v>
      </c>
      <c r="H671" s="47">
        <v>7744028719</v>
      </c>
      <c r="I671" s="47">
        <v>69379207354</v>
      </c>
    </row>
    <row r="672" spans="1:9" x14ac:dyDescent="0.2">
      <c r="A672" s="39" t="s">
        <v>1103</v>
      </c>
      <c r="B672" s="39" t="s">
        <v>2202</v>
      </c>
      <c r="C672" s="39" t="s">
        <v>2203</v>
      </c>
      <c r="D672" s="226" t="str">
        <f t="shared" si="10"/>
        <v>17010000000</v>
      </c>
      <c r="E672" s="39" t="s">
        <v>641</v>
      </c>
      <c r="F672" s="47">
        <v>44361145225</v>
      </c>
      <c r="G672" s="47">
        <v>1377533</v>
      </c>
      <c r="H672" s="47">
        <v>10119260991</v>
      </c>
      <c r="I672" s="47">
        <v>54480406216</v>
      </c>
    </row>
    <row r="673" spans="1:9" x14ac:dyDescent="0.2">
      <c r="A673" s="39" t="s">
        <v>1103</v>
      </c>
      <c r="B673" s="39" t="s">
        <v>2204</v>
      </c>
      <c r="C673" s="39" t="s">
        <v>2205</v>
      </c>
      <c r="D673" s="226" t="str">
        <f t="shared" si="10"/>
        <v>17010293000</v>
      </c>
      <c r="E673" s="39" t="s">
        <v>641</v>
      </c>
      <c r="F673" s="47">
        <v>44361145225</v>
      </c>
      <c r="G673" s="47">
        <v>1377533</v>
      </c>
      <c r="H673" s="47">
        <v>10119260991</v>
      </c>
      <c r="I673" s="47">
        <v>54480406216</v>
      </c>
    </row>
    <row r="674" spans="1:9" x14ac:dyDescent="0.2">
      <c r="A674" s="39" t="s">
        <v>1103</v>
      </c>
      <c r="B674" s="39" t="s">
        <v>2206</v>
      </c>
      <c r="C674" s="39" t="s">
        <v>2207</v>
      </c>
      <c r="D674" s="226" t="str">
        <f t="shared" si="10"/>
        <v>17010293002</v>
      </c>
      <c r="E674" s="39" t="s">
        <v>642</v>
      </c>
      <c r="F674" s="47">
        <v>85800003</v>
      </c>
      <c r="G674" s="47">
        <v>0</v>
      </c>
      <c r="H674" s="47">
        <v>0</v>
      </c>
      <c r="I674" s="47">
        <v>85800003</v>
      </c>
    </row>
    <row r="675" spans="1:9" x14ac:dyDescent="0.2">
      <c r="A675" s="39" t="s">
        <v>1103</v>
      </c>
      <c r="B675" s="39" t="s">
        <v>2208</v>
      </c>
      <c r="C675" s="39" t="s">
        <v>2209</v>
      </c>
      <c r="D675" s="226" t="str">
        <f t="shared" si="10"/>
        <v>17010293002</v>
      </c>
      <c r="E675" s="39" t="s">
        <v>643</v>
      </c>
      <c r="F675" s="47">
        <v>85800003</v>
      </c>
      <c r="G675" s="47">
        <v>0</v>
      </c>
      <c r="H675" s="47">
        <v>0</v>
      </c>
      <c r="I675" s="47">
        <v>85800003</v>
      </c>
    </row>
    <row r="676" spans="1:9" x14ac:dyDescent="0.2">
      <c r="A676" s="39" t="s">
        <v>1103</v>
      </c>
      <c r="B676" s="39" t="s">
        <v>2210</v>
      </c>
      <c r="C676" s="39" t="s">
        <v>2211</v>
      </c>
      <c r="D676" s="226" t="str">
        <f t="shared" si="10"/>
        <v>17010293004</v>
      </c>
      <c r="E676" s="39" t="s">
        <v>644</v>
      </c>
      <c r="F676" s="47">
        <v>44275345222</v>
      </c>
      <c r="G676" s="47">
        <v>1377533</v>
      </c>
      <c r="H676" s="47">
        <v>10119260991</v>
      </c>
      <c r="I676" s="47">
        <v>54394606213</v>
      </c>
    </row>
    <row r="677" spans="1:9" x14ac:dyDescent="0.2">
      <c r="A677" s="39" t="s">
        <v>1150</v>
      </c>
      <c r="B677" s="39" t="s">
        <v>2212</v>
      </c>
      <c r="C677" s="39" t="s">
        <v>2213</v>
      </c>
      <c r="D677" s="226" t="str">
        <f t="shared" si="10"/>
        <v>17010293004</v>
      </c>
      <c r="E677" s="39" t="s">
        <v>644</v>
      </c>
      <c r="F677" s="47">
        <v>0</v>
      </c>
      <c r="G677" s="47">
        <v>1377533</v>
      </c>
      <c r="H677" s="47">
        <v>10119260991</v>
      </c>
      <c r="I677" s="47">
        <v>10119260991</v>
      </c>
    </row>
    <row r="678" spans="1:9" x14ac:dyDescent="0.2">
      <c r="A678" s="39" t="s">
        <v>1103</v>
      </c>
      <c r="B678" s="39" t="s">
        <v>2214</v>
      </c>
      <c r="C678" s="39" t="s">
        <v>2215</v>
      </c>
      <c r="D678" s="226" t="str">
        <f t="shared" si="10"/>
        <v>17010293004</v>
      </c>
      <c r="E678" s="39" t="s">
        <v>644</v>
      </c>
      <c r="F678" s="47">
        <v>44275345222</v>
      </c>
      <c r="G678" s="47">
        <v>0</v>
      </c>
      <c r="H678" s="47">
        <v>0</v>
      </c>
      <c r="I678" s="47">
        <v>44275345222</v>
      </c>
    </row>
    <row r="679" spans="1:9" x14ac:dyDescent="0.2">
      <c r="A679" s="39" t="s">
        <v>1103</v>
      </c>
      <c r="B679" s="39" t="s">
        <v>2216</v>
      </c>
      <c r="C679" s="39" t="s">
        <v>2217</v>
      </c>
      <c r="D679" s="226" t="str">
        <f t="shared" si="10"/>
        <v>17020000000</v>
      </c>
      <c r="E679" s="39" t="s">
        <v>640</v>
      </c>
      <c r="F679" s="47">
        <v>18486039700</v>
      </c>
      <c r="G679" s="47">
        <v>0</v>
      </c>
      <c r="H679" s="47">
        <v>0</v>
      </c>
      <c r="I679" s="47">
        <v>18486039700</v>
      </c>
    </row>
    <row r="680" spans="1:9" x14ac:dyDescent="0.2">
      <c r="A680" s="39" t="s">
        <v>1103</v>
      </c>
      <c r="B680" s="39" t="s">
        <v>2218</v>
      </c>
      <c r="C680" s="39" t="s">
        <v>2219</v>
      </c>
      <c r="D680" s="226" t="str">
        <f t="shared" si="10"/>
        <v>17020295000</v>
      </c>
      <c r="E680" s="39" t="s">
        <v>645</v>
      </c>
      <c r="F680" s="47">
        <v>18486039700</v>
      </c>
      <c r="G680" s="47">
        <v>0</v>
      </c>
      <c r="H680" s="47">
        <v>0</v>
      </c>
      <c r="I680" s="47">
        <v>18486039700</v>
      </c>
    </row>
    <row r="681" spans="1:9" x14ac:dyDescent="0.2">
      <c r="A681" s="39" t="s">
        <v>1103</v>
      </c>
      <c r="B681" s="39" t="s">
        <v>2220</v>
      </c>
      <c r="C681" s="39" t="s">
        <v>2221</v>
      </c>
      <c r="D681" s="226" t="str">
        <f t="shared" si="10"/>
        <v>17020295002</v>
      </c>
      <c r="E681" s="39" t="s">
        <v>646</v>
      </c>
      <c r="F681" s="47">
        <v>18486039700</v>
      </c>
      <c r="G681" s="47">
        <v>0</v>
      </c>
      <c r="H681" s="47">
        <v>0</v>
      </c>
      <c r="I681" s="47">
        <v>18486039700</v>
      </c>
    </row>
    <row r="682" spans="1:9" x14ac:dyDescent="0.2">
      <c r="A682" s="39" t="s">
        <v>1103</v>
      </c>
      <c r="B682" s="39" t="s">
        <v>2222</v>
      </c>
      <c r="C682" s="39" t="s">
        <v>2223</v>
      </c>
      <c r="D682" s="226" t="str">
        <f t="shared" si="10"/>
        <v>17020295002</v>
      </c>
      <c r="E682" s="39" t="s">
        <v>646</v>
      </c>
      <c r="F682" s="47">
        <v>10187238446</v>
      </c>
      <c r="G682" s="47">
        <v>0</v>
      </c>
      <c r="H682" s="47">
        <v>0</v>
      </c>
      <c r="I682" s="47">
        <v>10187238446</v>
      </c>
    </row>
    <row r="683" spans="1:9" x14ac:dyDescent="0.2">
      <c r="A683" s="39" t="s">
        <v>1103</v>
      </c>
      <c r="B683" s="39" t="s">
        <v>4271</v>
      </c>
      <c r="C683" s="39" t="s">
        <v>4272</v>
      </c>
      <c r="D683" s="226" t="str">
        <f t="shared" si="10"/>
        <v>17020295002</v>
      </c>
      <c r="E683" s="39" t="s">
        <v>3938</v>
      </c>
      <c r="F683" s="47">
        <v>8298801254</v>
      </c>
      <c r="G683" s="47">
        <v>0</v>
      </c>
      <c r="H683" s="47">
        <v>0</v>
      </c>
      <c r="I683" s="47">
        <v>8298801254</v>
      </c>
    </row>
    <row r="684" spans="1:9" x14ac:dyDescent="0.2">
      <c r="A684" s="39" t="s">
        <v>1103</v>
      </c>
      <c r="B684" s="39" t="s">
        <v>4273</v>
      </c>
      <c r="C684" s="39" t="s">
        <v>4274</v>
      </c>
      <c r="D684" s="226" t="str">
        <f t="shared" si="10"/>
        <v>17080000000</v>
      </c>
      <c r="E684" s="39" t="s">
        <v>4275</v>
      </c>
      <c r="F684" s="47">
        <v>206594690</v>
      </c>
      <c r="G684" s="47">
        <v>0</v>
      </c>
      <c r="H684" s="47">
        <v>0</v>
      </c>
      <c r="I684" s="47">
        <v>206594690</v>
      </c>
    </row>
    <row r="685" spans="1:9" x14ac:dyDescent="0.2">
      <c r="A685" s="39" t="s">
        <v>1103</v>
      </c>
      <c r="B685" s="39" t="s">
        <v>4276</v>
      </c>
      <c r="C685" s="39" t="s">
        <v>4277</v>
      </c>
      <c r="D685" s="226" t="str">
        <f t="shared" si="10"/>
        <v>17080415000</v>
      </c>
      <c r="E685" s="39" t="s">
        <v>4278</v>
      </c>
      <c r="F685" s="47">
        <v>206594690</v>
      </c>
      <c r="G685" s="47">
        <v>0</v>
      </c>
      <c r="H685" s="47">
        <v>0</v>
      </c>
      <c r="I685" s="47">
        <v>206594690</v>
      </c>
    </row>
    <row r="686" spans="1:9" x14ac:dyDescent="0.2">
      <c r="A686" s="39" t="s">
        <v>1103</v>
      </c>
      <c r="B686" s="39" t="s">
        <v>4279</v>
      </c>
      <c r="C686" s="39" t="s">
        <v>4280</v>
      </c>
      <c r="D686" s="226" t="str">
        <f t="shared" si="10"/>
        <v>17080415082</v>
      </c>
      <c r="E686" s="39" t="s">
        <v>4281</v>
      </c>
      <c r="F686" s="47">
        <v>9479828891</v>
      </c>
      <c r="G686" s="47">
        <v>0</v>
      </c>
      <c r="H686" s="47">
        <v>0</v>
      </c>
      <c r="I686" s="47">
        <v>9479828891</v>
      </c>
    </row>
    <row r="687" spans="1:9" x14ac:dyDescent="0.2">
      <c r="A687" s="39" t="s">
        <v>1103</v>
      </c>
      <c r="B687" s="39" t="s">
        <v>4282</v>
      </c>
      <c r="C687" s="39" t="s">
        <v>4283</v>
      </c>
      <c r="D687" s="226" t="str">
        <f t="shared" si="10"/>
        <v>17080415082</v>
      </c>
      <c r="E687" s="39" t="s">
        <v>4284</v>
      </c>
      <c r="F687" s="47">
        <v>9479828891</v>
      </c>
      <c r="G687" s="47">
        <v>0</v>
      </c>
      <c r="H687" s="47">
        <v>0</v>
      </c>
      <c r="I687" s="47">
        <v>9479828891</v>
      </c>
    </row>
    <row r="688" spans="1:9" x14ac:dyDescent="0.2">
      <c r="A688" s="39" t="s">
        <v>1103</v>
      </c>
      <c r="B688" s="39" t="s">
        <v>4285</v>
      </c>
      <c r="C688" s="39" t="s">
        <v>4286</v>
      </c>
      <c r="D688" s="226" t="str">
        <f t="shared" si="10"/>
        <v>17080415092</v>
      </c>
      <c r="E688" s="39" t="s">
        <v>4287</v>
      </c>
      <c r="F688" s="47">
        <v>-9273234201</v>
      </c>
      <c r="G688" s="47">
        <v>0</v>
      </c>
      <c r="H688" s="47">
        <v>0</v>
      </c>
      <c r="I688" s="47">
        <v>-9273234201</v>
      </c>
    </row>
    <row r="689" spans="1:9" x14ac:dyDescent="0.2">
      <c r="A689" s="39" t="s">
        <v>1103</v>
      </c>
      <c r="B689" s="39" t="s">
        <v>4288</v>
      </c>
      <c r="C689" s="39" t="s">
        <v>4289</v>
      </c>
      <c r="D689" s="226" t="str">
        <f t="shared" si="10"/>
        <v>17080415092</v>
      </c>
      <c r="E689" s="39" t="s">
        <v>4287</v>
      </c>
      <c r="F689" s="47">
        <v>-9273234201</v>
      </c>
      <c r="G689" s="47">
        <v>0</v>
      </c>
      <c r="H689" s="47">
        <v>0</v>
      </c>
      <c r="I689" s="47">
        <v>-9273234201</v>
      </c>
    </row>
    <row r="690" spans="1:9" x14ac:dyDescent="0.2">
      <c r="A690" s="39" t="s">
        <v>1103</v>
      </c>
      <c r="B690" s="39" t="s">
        <v>4290</v>
      </c>
      <c r="C690" s="39" t="s">
        <v>4291</v>
      </c>
      <c r="D690" s="226" t="str">
        <f t="shared" si="10"/>
        <v>17080415092</v>
      </c>
      <c r="E690" s="39" t="s">
        <v>4292</v>
      </c>
      <c r="F690" s="47">
        <v>-9273234201</v>
      </c>
      <c r="G690" s="47">
        <v>0</v>
      </c>
      <c r="H690" s="47">
        <v>0</v>
      </c>
      <c r="I690" s="47">
        <v>-9273234201</v>
      </c>
    </row>
    <row r="691" spans="1:9" x14ac:dyDescent="0.2">
      <c r="A691" s="39" t="s">
        <v>1103</v>
      </c>
      <c r="B691" s="39" t="s">
        <v>2224</v>
      </c>
      <c r="C691" s="39" t="s">
        <v>2225</v>
      </c>
      <c r="D691" s="226" t="str">
        <f t="shared" si="10"/>
        <v>17090000000</v>
      </c>
      <c r="E691" s="39" t="s">
        <v>284</v>
      </c>
      <c r="F691" s="47">
        <v>-1418600980</v>
      </c>
      <c r="G691" s="47">
        <v>-323339.90000000002</v>
      </c>
      <c r="H691" s="47">
        <v>-2375232272</v>
      </c>
      <c r="I691" s="47">
        <v>-3793833252</v>
      </c>
    </row>
    <row r="692" spans="1:9" x14ac:dyDescent="0.2">
      <c r="A692" s="39" t="s">
        <v>1103</v>
      </c>
      <c r="B692" s="39" t="s">
        <v>2226</v>
      </c>
      <c r="C692" s="39" t="s">
        <v>2227</v>
      </c>
      <c r="D692" s="226" t="str">
        <f t="shared" si="10"/>
        <v>17090317000</v>
      </c>
      <c r="E692" s="39" t="s">
        <v>647</v>
      </c>
      <c r="F692" s="47">
        <v>-1418600980</v>
      </c>
      <c r="G692" s="47">
        <v>-323339.90000000002</v>
      </c>
      <c r="H692" s="47">
        <v>-2375232272</v>
      </c>
      <c r="I692" s="47">
        <v>-3793833252</v>
      </c>
    </row>
    <row r="693" spans="1:9" x14ac:dyDescent="0.2">
      <c r="A693" s="39" t="s">
        <v>1103</v>
      </c>
      <c r="B693" s="39" t="s">
        <v>2228</v>
      </c>
      <c r="C693" s="39" t="s">
        <v>2229</v>
      </c>
      <c r="D693" s="226" t="str">
        <f t="shared" si="10"/>
        <v>17090317098</v>
      </c>
      <c r="E693" s="39" t="s">
        <v>648</v>
      </c>
      <c r="F693" s="47">
        <v>-1418600980</v>
      </c>
      <c r="G693" s="47">
        <v>-323339.90000000002</v>
      </c>
      <c r="H693" s="47">
        <v>-2375232272</v>
      </c>
      <c r="I693" s="47">
        <v>-3793833252</v>
      </c>
    </row>
    <row r="694" spans="1:9" x14ac:dyDescent="0.2">
      <c r="A694" s="39" t="s">
        <v>1150</v>
      </c>
      <c r="B694" s="39" t="s">
        <v>2230</v>
      </c>
      <c r="C694" s="39" t="s">
        <v>2231</v>
      </c>
      <c r="D694" s="226" t="str">
        <f t="shared" si="10"/>
        <v>17090317098</v>
      </c>
      <c r="E694" s="39" t="s">
        <v>648</v>
      </c>
      <c r="F694" s="47">
        <v>0</v>
      </c>
      <c r="G694" s="47">
        <v>-323339.90000000002</v>
      </c>
      <c r="H694" s="47">
        <v>-2375232272</v>
      </c>
      <c r="I694" s="47">
        <v>-2375232272</v>
      </c>
    </row>
    <row r="695" spans="1:9" x14ac:dyDescent="0.2">
      <c r="A695" s="39" t="s">
        <v>1103</v>
      </c>
      <c r="B695" s="39" t="s">
        <v>2232</v>
      </c>
      <c r="C695" s="39" t="s">
        <v>2233</v>
      </c>
      <c r="D695" s="226" t="str">
        <f t="shared" si="10"/>
        <v>17090317098</v>
      </c>
      <c r="E695" s="39" t="s">
        <v>648</v>
      </c>
      <c r="F695" s="47">
        <v>-1418600980</v>
      </c>
      <c r="G695" s="47">
        <v>0</v>
      </c>
      <c r="H695" s="47">
        <v>0</v>
      </c>
      <c r="I695" s="47">
        <v>-1418600980</v>
      </c>
    </row>
    <row r="696" spans="1:9" x14ac:dyDescent="0.2">
      <c r="A696" s="39" t="s">
        <v>1103</v>
      </c>
      <c r="B696" s="39" t="s">
        <v>2234</v>
      </c>
      <c r="C696" s="39" t="s">
        <v>2235</v>
      </c>
      <c r="D696" s="226" t="str">
        <f t="shared" si="10"/>
        <v>18000000000</v>
      </c>
      <c r="E696" s="39" t="s">
        <v>44</v>
      </c>
      <c r="F696" s="47">
        <v>16967941061</v>
      </c>
      <c r="G696" s="47">
        <v>0</v>
      </c>
      <c r="H696" s="47">
        <v>0</v>
      </c>
      <c r="I696" s="47">
        <v>16967941061</v>
      </c>
    </row>
    <row r="697" spans="1:9" x14ac:dyDescent="0.2">
      <c r="A697" s="39" t="s">
        <v>1103</v>
      </c>
      <c r="B697" s="39" t="s">
        <v>2236</v>
      </c>
      <c r="C697" s="39" t="s">
        <v>2237</v>
      </c>
      <c r="D697" s="226" t="str">
        <f t="shared" si="10"/>
        <v>18010000000</v>
      </c>
      <c r="E697" s="39" t="s">
        <v>649</v>
      </c>
      <c r="F697" s="47">
        <v>16967941061</v>
      </c>
      <c r="G697" s="47">
        <v>0</v>
      </c>
      <c r="H697" s="47">
        <v>0</v>
      </c>
      <c r="I697" s="47">
        <v>16967941061</v>
      </c>
    </row>
    <row r="698" spans="1:9" x14ac:dyDescent="0.2">
      <c r="A698" s="39" t="s">
        <v>1103</v>
      </c>
      <c r="B698" s="39" t="s">
        <v>2238</v>
      </c>
      <c r="C698" s="39" t="s">
        <v>2239</v>
      </c>
      <c r="D698" s="226" t="str">
        <f t="shared" si="10"/>
        <v>18010319000</v>
      </c>
      <c r="E698" s="39" t="s">
        <v>294</v>
      </c>
      <c r="F698" s="47">
        <v>5095043660</v>
      </c>
      <c r="G698" s="47">
        <v>0</v>
      </c>
      <c r="H698" s="47">
        <v>0</v>
      </c>
      <c r="I698" s="47">
        <v>5095043660</v>
      </c>
    </row>
    <row r="699" spans="1:9" x14ac:dyDescent="0.2">
      <c r="A699" s="39" t="s">
        <v>1103</v>
      </c>
      <c r="B699" s="39" t="s">
        <v>2240</v>
      </c>
      <c r="C699" s="39" t="s">
        <v>2241</v>
      </c>
      <c r="D699" s="226" t="str">
        <f t="shared" si="10"/>
        <v>18010319002</v>
      </c>
      <c r="E699" s="39" t="s">
        <v>650</v>
      </c>
      <c r="F699" s="47">
        <v>7757848112</v>
      </c>
      <c r="G699" s="47">
        <v>0</v>
      </c>
      <c r="H699" s="47">
        <v>0</v>
      </c>
      <c r="I699" s="47">
        <v>7757848112</v>
      </c>
    </row>
    <row r="700" spans="1:9" x14ac:dyDescent="0.2">
      <c r="A700" s="39" t="s">
        <v>1103</v>
      </c>
      <c r="B700" s="39" t="s">
        <v>2242</v>
      </c>
      <c r="C700" s="39" t="s">
        <v>2243</v>
      </c>
      <c r="D700" s="226" t="str">
        <f t="shared" si="10"/>
        <v>18010319002</v>
      </c>
      <c r="E700" s="39" t="s">
        <v>650</v>
      </c>
      <c r="F700" s="47">
        <v>7757848112</v>
      </c>
      <c r="G700" s="47">
        <v>0</v>
      </c>
      <c r="H700" s="47">
        <v>0</v>
      </c>
      <c r="I700" s="47">
        <v>7757848112</v>
      </c>
    </row>
    <row r="701" spans="1:9" x14ac:dyDescent="0.2">
      <c r="A701" s="39" t="s">
        <v>1103</v>
      </c>
      <c r="B701" s="39" t="s">
        <v>2244</v>
      </c>
      <c r="C701" s="39" t="s">
        <v>2245</v>
      </c>
      <c r="D701" s="226" t="str">
        <f t="shared" si="10"/>
        <v>18010319004</v>
      </c>
      <c r="E701" s="39" t="s">
        <v>651</v>
      </c>
      <c r="F701" s="47">
        <v>1204415814</v>
      </c>
      <c r="G701" s="47">
        <v>0</v>
      </c>
      <c r="H701" s="47">
        <v>0</v>
      </c>
      <c r="I701" s="47">
        <v>1204415814</v>
      </c>
    </row>
    <row r="702" spans="1:9" x14ac:dyDescent="0.2">
      <c r="A702" s="39" t="s">
        <v>1103</v>
      </c>
      <c r="B702" s="39" t="s">
        <v>2246</v>
      </c>
      <c r="C702" s="39" t="s">
        <v>2247</v>
      </c>
      <c r="D702" s="226" t="str">
        <f t="shared" si="10"/>
        <v>18010319004</v>
      </c>
      <c r="E702" s="39" t="s">
        <v>651</v>
      </c>
      <c r="F702" s="47">
        <v>1204415814</v>
      </c>
      <c r="G702" s="47">
        <v>0</v>
      </c>
      <c r="H702" s="47">
        <v>0</v>
      </c>
      <c r="I702" s="47">
        <v>1204415814</v>
      </c>
    </row>
    <row r="703" spans="1:9" x14ac:dyDescent="0.2">
      <c r="A703" s="39" t="s">
        <v>1103</v>
      </c>
      <c r="B703" s="39" t="s">
        <v>2248</v>
      </c>
      <c r="C703" s="39" t="s">
        <v>2249</v>
      </c>
      <c r="D703" s="226" t="str">
        <f t="shared" si="10"/>
        <v>18010319092</v>
      </c>
      <c r="E703" s="39" t="s">
        <v>652</v>
      </c>
      <c r="F703" s="47">
        <v>-3867220266</v>
      </c>
      <c r="G703" s="47">
        <v>0</v>
      </c>
      <c r="H703" s="47">
        <v>0</v>
      </c>
      <c r="I703" s="47">
        <v>-3867220266</v>
      </c>
    </row>
    <row r="704" spans="1:9" x14ac:dyDescent="0.2">
      <c r="A704" s="39" t="s">
        <v>1103</v>
      </c>
      <c r="B704" s="39" t="s">
        <v>2250</v>
      </c>
      <c r="C704" s="39" t="s">
        <v>2251</v>
      </c>
      <c r="D704" s="226" t="str">
        <f t="shared" si="10"/>
        <v>18010319092</v>
      </c>
      <c r="E704" s="39" t="s">
        <v>652</v>
      </c>
      <c r="F704" s="47">
        <v>-3867220266</v>
      </c>
      <c r="G704" s="47">
        <v>0</v>
      </c>
      <c r="H704" s="47">
        <v>0</v>
      </c>
      <c r="I704" s="47">
        <v>-3867220266</v>
      </c>
    </row>
    <row r="705" spans="1:9" x14ac:dyDescent="0.2">
      <c r="A705" s="39" t="s">
        <v>1103</v>
      </c>
      <c r="B705" s="39" t="s">
        <v>2252</v>
      </c>
      <c r="C705" s="39" t="s">
        <v>2253</v>
      </c>
      <c r="D705" s="226" t="str">
        <f t="shared" si="10"/>
        <v>18010321000</v>
      </c>
      <c r="E705" s="39" t="s">
        <v>653</v>
      </c>
      <c r="F705" s="47">
        <v>11556950358</v>
      </c>
      <c r="G705" s="47">
        <v>0</v>
      </c>
      <c r="H705" s="47">
        <v>0</v>
      </c>
      <c r="I705" s="47">
        <v>11556950358</v>
      </c>
    </row>
    <row r="706" spans="1:9" x14ac:dyDescent="0.2">
      <c r="A706" s="39" t="s">
        <v>1103</v>
      </c>
      <c r="B706" s="39" t="s">
        <v>2254</v>
      </c>
      <c r="C706" s="39" t="s">
        <v>2255</v>
      </c>
      <c r="D706" s="226" t="str">
        <f t="shared" si="10"/>
        <v>18010321002</v>
      </c>
      <c r="E706" s="39" t="s">
        <v>654</v>
      </c>
      <c r="F706" s="47">
        <v>37282535264</v>
      </c>
      <c r="G706" s="47">
        <v>0</v>
      </c>
      <c r="H706" s="47">
        <v>0</v>
      </c>
      <c r="I706" s="47">
        <v>37282535264</v>
      </c>
    </row>
    <row r="707" spans="1:9" x14ac:dyDescent="0.2">
      <c r="A707" s="39" t="s">
        <v>1103</v>
      </c>
      <c r="B707" s="39" t="s">
        <v>2256</v>
      </c>
      <c r="C707" s="39" t="s">
        <v>2257</v>
      </c>
      <c r="D707" s="226" t="str">
        <f t="shared" ref="D707:D770" si="11">CONCATENATE(MID(C707,1,2),"0",MID(C707,4,5),"0",MID(C707,9,2))</f>
        <v>18010321002</v>
      </c>
      <c r="E707" s="39" t="s">
        <v>655</v>
      </c>
      <c r="F707" s="47">
        <v>13705752298</v>
      </c>
      <c r="G707" s="47">
        <v>0</v>
      </c>
      <c r="H707" s="47">
        <v>0</v>
      </c>
      <c r="I707" s="47">
        <v>13705752298</v>
      </c>
    </row>
    <row r="708" spans="1:9" x14ac:dyDescent="0.2">
      <c r="A708" s="39" t="s">
        <v>1103</v>
      </c>
      <c r="B708" s="39" t="s">
        <v>2258</v>
      </c>
      <c r="C708" s="39" t="s">
        <v>2259</v>
      </c>
      <c r="D708" s="226" t="str">
        <f t="shared" si="11"/>
        <v>18010321002</v>
      </c>
      <c r="E708" s="39" t="s">
        <v>656</v>
      </c>
      <c r="F708" s="47">
        <v>8111729264</v>
      </c>
      <c r="G708" s="47">
        <v>0</v>
      </c>
      <c r="H708" s="47">
        <v>0</v>
      </c>
      <c r="I708" s="47">
        <v>8111729264</v>
      </c>
    </row>
    <row r="709" spans="1:9" x14ac:dyDescent="0.2">
      <c r="A709" s="39" t="s">
        <v>1103</v>
      </c>
      <c r="B709" s="39" t="s">
        <v>2260</v>
      </c>
      <c r="C709" s="39" t="s">
        <v>2261</v>
      </c>
      <c r="D709" s="226" t="str">
        <f t="shared" si="11"/>
        <v>18010321002</v>
      </c>
      <c r="E709" s="39" t="s">
        <v>657</v>
      </c>
      <c r="F709" s="47">
        <v>10512692551</v>
      </c>
      <c r="G709" s="47">
        <v>0</v>
      </c>
      <c r="H709" s="47">
        <v>0</v>
      </c>
      <c r="I709" s="47">
        <v>10512692551</v>
      </c>
    </row>
    <row r="710" spans="1:9" x14ac:dyDescent="0.2">
      <c r="A710" s="39" t="s">
        <v>1103</v>
      </c>
      <c r="B710" s="39" t="s">
        <v>2262</v>
      </c>
      <c r="C710" s="39" t="s">
        <v>2263</v>
      </c>
      <c r="D710" s="226" t="str">
        <f t="shared" si="11"/>
        <v>18010321002</v>
      </c>
      <c r="E710" s="39" t="s">
        <v>658</v>
      </c>
      <c r="F710" s="47">
        <v>4952361151</v>
      </c>
      <c r="G710" s="47">
        <v>0</v>
      </c>
      <c r="H710" s="47">
        <v>0</v>
      </c>
      <c r="I710" s="47">
        <v>4952361151</v>
      </c>
    </row>
    <row r="711" spans="1:9" x14ac:dyDescent="0.2">
      <c r="A711" s="39" t="s">
        <v>1103</v>
      </c>
      <c r="B711" s="39" t="s">
        <v>2264</v>
      </c>
      <c r="C711" s="39" t="s">
        <v>2265</v>
      </c>
      <c r="D711" s="226" t="str">
        <f t="shared" si="11"/>
        <v>18010321092</v>
      </c>
      <c r="E711" s="39" t="s">
        <v>659</v>
      </c>
      <c r="F711" s="47">
        <v>-17329238091</v>
      </c>
      <c r="G711" s="47">
        <v>0</v>
      </c>
      <c r="H711" s="47">
        <v>0</v>
      </c>
      <c r="I711" s="47">
        <v>-17329238091</v>
      </c>
    </row>
    <row r="712" spans="1:9" x14ac:dyDescent="0.2">
      <c r="A712" s="39" t="s">
        <v>1103</v>
      </c>
      <c r="B712" s="39" t="s">
        <v>2266</v>
      </c>
      <c r="C712" s="39" t="s">
        <v>2267</v>
      </c>
      <c r="D712" s="226" t="str">
        <f t="shared" si="11"/>
        <v>18010321092</v>
      </c>
      <c r="E712" s="39" t="s">
        <v>660</v>
      </c>
      <c r="F712" s="47">
        <v>-9939303329</v>
      </c>
      <c r="G712" s="47">
        <v>0</v>
      </c>
      <c r="H712" s="47">
        <v>0</v>
      </c>
      <c r="I712" s="47">
        <v>-9939303329</v>
      </c>
    </row>
    <row r="713" spans="1:9" x14ac:dyDescent="0.2">
      <c r="A713" s="39" t="s">
        <v>1103</v>
      </c>
      <c r="B713" s="39" t="s">
        <v>2268</v>
      </c>
      <c r="C713" s="39" t="s">
        <v>2269</v>
      </c>
      <c r="D713" s="226" t="str">
        <f t="shared" si="11"/>
        <v>18010321092</v>
      </c>
      <c r="E713" s="39" t="s">
        <v>661</v>
      </c>
      <c r="F713" s="47">
        <v>-4783844156</v>
      </c>
      <c r="G713" s="47">
        <v>0</v>
      </c>
      <c r="H713" s="47">
        <v>0</v>
      </c>
      <c r="I713" s="47">
        <v>-4783844156</v>
      </c>
    </row>
    <row r="714" spans="1:9" x14ac:dyDescent="0.2">
      <c r="A714" s="39" t="s">
        <v>1103</v>
      </c>
      <c r="B714" s="39" t="s">
        <v>2270</v>
      </c>
      <c r="C714" s="39" t="s">
        <v>2271</v>
      </c>
      <c r="D714" s="226" t="str">
        <f t="shared" si="11"/>
        <v>18010321092</v>
      </c>
      <c r="E714" s="39" t="s">
        <v>662</v>
      </c>
      <c r="F714" s="47">
        <v>-2606090606</v>
      </c>
      <c r="G714" s="47">
        <v>0</v>
      </c>
      <c r="H714" s="47">
        <v>0</v>
      </c>
      <c r="I714" s="47">
        <v>-2606090606</v>
      </c>
    </row>
    <row r="715" spans="1:9" x14ac:dyDescent="0.2">
      <c r="A715" s="39" t="s">
        <v>1103</v>
      </c>
      <c r="B715" s="39" t="s">
        <v>2272</v>
      </c>
      <c r="C715" s="39" t="s">
        <v>2273</v>
      </c>
      <c r="D715" s="226" t="str">
        <f t="shared" si="11"/>
        <v>18010321094</v>
      </c>
      <c r="E715" s="39" t="s">
        <v>663</v>
      </c>
      <c r="F715" s="47">
        <v>-8396346815</v>
      </c>
      <c r="G715" s="47">
        <v>0</v>
      </c>
      <c r="H715" s="47">
        <v>0</v>
      </c>
      <c r="I715" s="47">
        <v>-8396346815</v>
      </c>
    </row>
    <row r="716" spans="1:9" x14ac:dyDescent="0.2">
      <c r="A716" s="39" t="s">
        <v>1103</v>
      </c>
      <c r="B716" s="39" t="s">
        <v>2274</v>
      </c>
      <c r="C716" s="39" t="s">
        <v>2275</v>
      </c>
      <c r="D716" s="226" t="str">
        <f t="shared" si="11"/>
        <v>18010321094</v>
      </c>
      <c r="E716" s="39" t="s">
        <v>664</v>
      </c>
      <c r="F716" s="47">
        <v>-8396346815</v>
      </c>
      <c r="G716" s="47">
        <v>0</v>
      </c>
      <c r="H716" s="47">
        <v>0</v>
      </c>
      <c r="I716" s="47">
        <v>-8396346815</v>
      </c>
    </row>
    <row r="717" spans="1:9" x14ac:dyDescent="0.2">
      <c r="A717" s="39" t="s">
        <v>1103</v>
      </c>
      <c r="B717" s="39" t="s">
        <v>2276</v>
      </c>
      <c r="C717" s="39" t="s">
        <v>2277</v>
      </c>
      <c r="D717" s="226" t="str">
        <f t="shared" si="11"/>
        <v>18010323000</v>
      </c>
      <c r="E717" s="39" t="s">
        <v>665</v>
      </c>
      <c r="F717" s="47">
        <v>112584085</v>
      </c>
      <c r="G717" s="47">
        <v>0</v>
      </c>
      <c r="H717" s="47">
        <v>0</v>
      </c>
      <c r="I717" s="47">
        <v>112584085</v>
      </c>
    </row>
    <row r="718" spans="1:9" x14ac:dyDescent="0.2">
      <c r="A718" s="39" t="s">
        <v>1103</v>
      </c>
      <c r="B718" s="39" t="s">
        <v>2278</v>
      </c>
      <c r="C718" s="39" t="s">
        <v>2279</v>
      </c>
      <c r="D718" s="226" t="str">
        <f t="shared" si="11"/>
        <v>18010323002</v>
      </c>
      <c r="E718" s="39" t="s">
        <v>666</v>
      </c>
      <c r="F718" s="47">
        <v>14915491037</v>
      </c>
      <c r="G718" s="47">
        <v>0</v>
      </c>
      <c r="H718" s="47">
        <v>0</v>
      </c>
      <c r="I718" s="47">
        <v>14915491037</v>
      </c>
    </row>
    <row r="719" spans="1:9" x14ac:dyDescent="0.2">
      <c r="A719" s="39" t="s">
        <v>1103</v>
      </c>
      <c r="B719" s="39" t="s">
        <v>2280</v>
      </c>
      <c r="C719" s="39" t="s">
        <v>2281</v>
      </c>
      <c r="D719" s="226" t="str">
        <f t="shared" si="11"/>
        <v>18010323002</v>
      </c>
      <c r="E719" s="39" t="s">
        <v>667</v>
      </c>
      <c r="F719" s="47">
        <v>14915491037</v>
      </c>
      <c r="G719" s="47">
        <v>0</v>
      </c>
      <c r="H719" s="47">
        <v>0</v>
      </c>
      <c r="I719" s="47">
        <v>14915491037</v>
      </c>
    </row>
    <row r="720" spans="1:9" x14ac:dyDescent="0.2">
      <c r="A720" s="39" t="s">
        <v>1103</v>
      </c>
      <c r="B720" s="39" t="s">
        <v>2282</v>
      </c>
      <c r="C720" s="39" t="s">
        <v>2283</v>
      </c>
      <c r="D720" s="226" t="str">
        <f t="shared" si="11"/>
        <v>18010323092</v>
      </c>
      <c r="E720" s="39" t="s">
        <v>668</v>
      </c>
      <c r="F720" s="47">
        <v>-14802906952</v>
      </c>
      <c r="G720" s="47">
        <v>0</v>
      </c>
      <c r="H720" s="47">
        <v>0</v>
      </c>
      <c r="I720" s="47">
        <v>-14802906952</v>
      </c>
    </row>
    <row r="721" spans="1:9" x14ac:dyDescent="0.2">
      <c r="A721" s="39" t="s">
        <v>1103</v>
      </c>
      <c r="B721" s="39" t="s">
        <v>2284</v>
      </c>
      <c r="C721" s="39" t="s">
        <v>2285</v>
      </c>
      <c r="D721" s="226" t="str">
        <f t="shared" si="11"/>
        <v>18010323092</v>
      </c>
      <c r="E721" s="39" t="s">
        <v>669</v>
      </c>
      <c r="F721" s="47">
        <v>-14802906952</v>
      </c>
      <c r="G721" s="47">
        <v>0</v>
      </c>
      <c r="H721" s="47">
        <v>0</v>
      </c>
      <c r="I721" s="47">
        <v>-14802906952</v>
      </c>
    </row>
    <row r="722" spans="1:9" x14ac:dyDescent="0.2">
      <c r="A722" s="39" t="s">
        <v>1103</v>
      </c>
      <c r="B722" s="39" t="s">
        <v>2286</v>
      </c>
      <c r="C722" s="39" t="s">
        <v>2287</v>
      </c>
      <c r="D722" s="226" t="str">
        <f t="shared" si="11"/>
        <v>18010327000</v>
      </c>
      <c r="E722" s="39" t="s">
        <v>670</v>
      </c>
      <c r="F722" s="47">
        <v>203362958</v>
      </c>
      <c r="G722" s="47">
        <v>0</v>
      </c>
      <c r="H722" s="47">
        <v>0</v>
      </c>
      <c r="I722" s="47">
        <v>203362958</v>
      </c>
    </row>
    <row r="723" spans="1:9" x14ac:dyDescent="0.2">
      <c r="A723" s="39" t="s">
        <v>1103</v>
      </c>
      <c r="B723" s="39" t="s">
        <v>2288</v>
      </c>
      <c r="C723" s="39" t="s">
        <v>2289</v>
      </c>
      <c r="D723" s="226" t="str">
        <f t="shared" si="11"/>
        <v>18010327002</v>
      </c>
      <c r="E723" s="39" t="s">
        <v>671</v>
      </c>
      <c r="F723" s="47">
        <v>3459087272</v>
      </c>
      <c r="G723" s="47">
        <v>0</v>
      </c>
      <c r="H723" s="47">
        <v>0</v>
      </c>
      <c r="I723" s="47">
        <v>3459087272</v>
      </c>
    </row>
    <row r="724" spans="1:9" x14ac:dyDescent="0.2">
      <c r="A724" s="39" t="s">
        <v>1103</v>
      </c>
      <c r="B724" s="39" t="s">
        <v>2290</v>
      </c>
      <c r="C724" s="39" t="s">
        <v>2291</v>
      </c>
      <c r="D724" s="226" t="str">
        <f t="shared" si="11"/>
        <v>18010327002</v>
      </c>
      <c r="E724" s="39" t="s">
        <v>671</v>
      </c>
      <c r="F724" s="47">
        <v>3459087272</v>
      </c>
      <c r="G724" s="47">
        <v>0</v>
      </c>
      <c r="H724" s="47">
        <v>0</v>
      </c>
      <c r="I724" s="47">
        <v>3459087272</v>
      </c>
    </row>
    <row r="725" spans="1:9" x14ac:dyDescent="0.2">
      <c r="A725" s="39" t="s">
        <v>1103</v>
      </c>
      <c r="B725" s="39" t="s">
        <v>2292</v>
      </c>
      <c r="C725" s="39" t="s">
        <v>2293</v>
      </c>
      <c r="D725" s="226" t="str">
        <f t="shared" si="11"/>
        <v>18010327092</v>
      </c>
      <c r="E725" s="39" t="s">
        <v>672</v>
      </c>
      <c r="F725" s="47">
        <v>-3255724314</v>
      </c>
      <c r="G725" s="47">
        <v>0</v>
      </c>
      <c r="H725" s="47">
        <v>0</v>
      </c>
      <c r="I725" s="47">
        <v>-3255724314</v>
      </c>
    </row>
    <row r="726" spans="1:9" x14ac:dyDescent="0.2">
      <c r="A726" s="39" t="s">
        <v>1103</v>
      </c>
      <c r="B726" s="39" t="s">
        <v>2294</v>
      </c>
      <c r="C726" s="39" t="s">
        <v>2295</v>
      </c>
      <c r="D726" s="226" t="str">
        <f t="shared" si="11"/>
        <v>18010327092</v>
      </c>
      <c r="E726" s="39" t="s">
        <v>672</v>
      </c>
      <c r="F726" s="47">
        <v>-3255724314</v>
      </c>
      <c r="G726" s="47">
        <v>0</v>
      </c>
      <c r="H726" s="47">
        <v>0</v>
      </c>
      <c r="I726" s="47">
        <v>-3255724314</v>
      </c>
    </row>
    <row r="727" spans="1:9" x14ac:dyDescent="0.2">
      <c r="A727" s="39" t="s">
        <v>1103</v>
      </c>
      <c r="B727" s="39" t="s">
        <v>2296</v>
      </c>
      <c r="C727" s="39" t="s">
        <v>2297</v>
      </c>
      <c r="D727" s="226" t="str">
        <f t="shared" si="11"/>
        <v>19000000000</v>
      </c>
      <c r="E727" s="39" t="s">
        <v>43</v>
      </c>
      <c r="F727" s="47">
        <v>31955628978</v>
      </c>
      <c r="G727" s="47">
        <v>667146.73</v>
      </c>
      <c r="H727" s="47">
        <v>4900813179</v>
      </c>
      <c r="I727" s="47">
        <v>36856442157</v>
      </c>
    </row>
    <row r="728" spans="1:9" x14ac:dyDescent="0.2">
      <c r="A728" s="39" t="s">
        <v>1103</v>
      </c>
      <c r="B728" s="39" t="s">
        <v>2298</v>
      </c>
      <c r="C728" s="39" t="s">
        <v>2299</v>
      </c>
      <c r="D728" s="226" t="str">
        <f t="shared" si="11"/>
        <v>19010000000</v>
      </c>
      <c r="E728" s="39" t="s">
        <v>673</v>
      </c>
      <c r="F728" s="47">
        <v>29940381316</v>
      </c>
      <c r="G728" s="47">
        <v>0</v>
      </c>
      <c r="H728" s="47">
        <v>0</v>
      </c>
      <c r="I728" s="47">
        <v>29940381316</v>
      </c>
    </row>
    <row r="729" spans="1:9" x14ac:dyDescent="0.2">
      <c r="A729" s="39" t="s">
        <v>1103</v>
      </c>
      <c r="B729" s="39" t="s">
        <v>2300</v>
      </c>
      <c r="C729" s="39" t="s">
        <v>2301</v>
      </c>
      <c r="D729" s="226" t="str">
        <f t="shared" si="11"/>
        <v>19010337000</v>
      </c>
      <c r="E729" s="39" t="s">
        <v>674</v>
      </c>
      <c r="F729" s="47">
        <v>26986826113</v>
      </c>
      <c r="G729" s="47">
        <v>0</v>
      </c>
      <c r="H729" s="47">
        <v>0</v>
      </c>
      <c r="I729" s="47">
        <v>26986826113</v>
      </c>
    </row>
    <row r="730" spans="1:9" x14ac:dyDescent="0.2">
      <c r="A730" s="39" t="s">
        <v>1103</v>
      </c>
      <c r="B730" s="39" t="s">
        <v>2302</v>
      </c>
      <c r="C730" s="39" t="s">
        <v>2303</v>
      </c>
      <c r="D730" s="226" t="str">
        <f t="shared" si="11"/>
        <v>19010337004</v>
      </c>
      <c r="E730" s="39" t="s">
        <v>675</v>
      </c>
      <c r="F730" s="47">
        <v>37241553800</v>
      </c>
      <c r="G730" s="47">
        <v>0</v>
      </c>
      <c r="H730" s="47">
        <v>0</v>
      </c>
      <c r="I730" s="47">
        <v>37241553800</v>
      </c>
    </row>
    <row r="731" spans="1:9" x14ac:dyDescent="0.2">
      <c r="A731" s="39" t="s">
        <v>1103</v>
      </c>
      <c r="B731" s="39" t="s">
        <v>2304</v>
      </c>
      <c r="C731" s="39" t="s">
        <v>2305</v>
      </c>
      <c r="D731" s="226" t="str">
        <f t="shared" si="11"/>
        <v>19010337004</v>
      </c>
      <c r="E731" s="39" t="s">
        <v>675</v>
      </c>
      <c r="F731" s="47">
        <v>37241553800</v>
      </c>
      <c r="G731" s="47">
        <v>0</v>
      </c>
      <c r="H731" s="47">
        <v>0</v>
      </c>
      <c r="I731" s="47">
        <v>37241553800</v>
      </c>
    </row>
    <row r="732" spans="1:9" x14ac:dyDescent="0.2">
      <c r="A732" s="39" t="s">
        <v>1103</v>
      </c>
      <c r="B732" s="39" t="s">
        <v>2306</v>
      </c>
      <c r="C732" s="39" t="s">
        <v>2307</v>
      </c>
      <c r="D732" s="226" t="str">
        <f t="shared" si="11"/>
        <v>19010337094</v>
      </c>
      <c r="E732" s="39" t="s">
        <v>676</v>
      </c>
      <c r="F732" s="47">
        <v>-10254727687</v>
      </c>
      <c r="G732" s="47">
        <v>0</v>
      </c>
      <c r="H732" s="47">
        <v>0</v>
      </c>
      <c r="I732" s="47">
        <v>-10254727687</v>
      </c>
    </row>
    <row r="733" spans="1:9" x14ac:dyDescent="0.2">
      <c r="A733" s="39" t="s">
        <v>1103</v>
      </c>
      <c r="B733" s="39" t="s">
        <v>2308</v>
      </c>
      <c r="C733" s="39" t="s">
        <v>2309</v>
      </c>
      <c r="D733" s="226" t="str">
        <f t="shared" si="11"/>
        <v>19010337094</v>
      </c>
      <c r="E733" s="39" t="s">
        <v>676</v>
      </c>
      <c r="F733" s="47">
        <v>-10254727687</v>
      </c>
      <c r="G733" s="47">
        <v>0</v>
      </c>
      <c r="H733" s="47">
        <v>0</v>
      </c>
      <c r="I733" s="47">
        <v>-10254727687</v>
      </c>
    </row>
    <row r="734" spans="1:9" x14ac:dyDescent="0.2">
      <c r="A734" s="39" t="s">
        <v>1103</v>
      </c>
      <c r="B734" s="39" t="s">
        <v>2310</v>
      </c>
      <c r="C734" s="39" t="s">
        <v>2311</v>
      </c>
      <c r="D734" s="226" t="str">
        <f t="shared" si="11"/>
        <v>19010339000</v>
      </c>
      <c r="E734" s="39" t="s">
        <v>296</v>
      </c>
      <c r="F734" s="47">
        <v>2953555203</v>
      </c>
      <c r="G734" s="47">
        <v>0</v>
      </c>
      <c r="H734" s="47">
        <v>0</v>
      </c>
      <c r="I734" s="47">
        <v>2953555203</v>
      </c>
    </row>
    <row r="735" spans="1:9" x14ac:dyDescent="0.2">
      <c r="A735" s="39" t="s">
        <v>1103</v>
      </c>
      <c r="B735" s="39" t="s">
        <v>2312</v>
      </c>
      <c r="C735" s="39" t="s">
        <v>2313</v>
      </c>
      <c r="D735" s="226" t="str">
        <f t="shared" si="11"/>
        <v>19010339002</v>
      </c>
      <c r="E735" s="39" t="s">
        <v>677</v>
      </c>
      <c r="F735" s="47">
        <v>29504944550</v>
      </c>
      <c r="G735" s="47">
        <v>0</v>
      </c>
      <c r="H735" s="47">
        <v>0</v>
      </c>
      <c r="I735" s="47">
        <v>29504944550</v>
      </c>
    </row>
    <row r="736" spans="1:9" x14ac:dyDescent="0.2">
      <c r="A736" s="39" t="s">
        <v>1103</v>
      </c>
      <c r="B736" s="39" t="s">
        <v>2314</v>
      </c>
      <c r="C736" s="39" t="s">
        <v>2315</v>
      </c>
      <c r="D736" s="226" t="str">
        <f t="shared" si="11"/>
        <v>19010339002</v>
      </c>
      <c r="E736" s="39" t="s">
        <v>678</v>
      </c>
      <c r="F736" s="47">
        <v>29504944550</v>
      </c>
      <c r="G736" s="47">
        <v>0</v>
      </c>
      <c r="H736" s="47">
        <v>0</v>
      </c>
      <c r="I736" s="47">
        <v>29504944550</v>
      </c>
    </row>
    <row r="737" spans="1:9" x14ac:dyDescent="0.2">
      <c r="A737" s="39" t="s">
        <v>1103</v>
      </c>
      <c r="B737" s="39" t="s">
        <v>2316</v>
      </c>
      <c r="C737" s="39" t="s">
        <v>2317</v>
      </c>
      <c r="D737" s="226" t="str">
        <f t="shared" si="11"/>
        <v>19010339092</v>
      </c>
      <c r="E737" s="39" t="s">
        <v>679</v>
      </c>
      <c r="F737" s="47">
        <v>-26551389347</v>
      </c>
      <c r="G737" s="47">
        <v>0</v>
      </c>
      <c r="H737" s="47">
        <v>0</v>
      </c>
      <c r="I737" s="47">
        <v>-26551389347</v>
      </c>
    </row>
    <row r="738" spans="1:9" x14ac:dyDescent="0.2">
      <c r="A738" s="39" t="s">
        <v>1103</v>
      </c>
      <c r="B738" s="39" t="s">
        <v>2318</v>
      </c>
      <c r="C738" s="39" t="s">
        <v>2319</v>
      </c>
      <c r="D738" s="226" t="str">
        <f t="shared" si="11"/>
        <v>19010339092</v>
      </c>
      <c r="E738" s="39" t="s">
        <v>680</v>
      </c>
      <c r="F738" s="47">
        <v>-26551389347</v>
      </c>
      <c r="G738" s="47">
        <v>0</v>
      </c>
      <c r="H738" s="47">
        <v>0</v>
      </c>
      <c r="I738" s="47">
        <v>-26551389347</v>
      </c>
    </row>
    <row r="739" spans="1:9" x14ac:dyDescent="0.2">
      <c r="A739" s="39" t="s">
        <v>1103</v>
      </c>
      <c r="B739" s="39" t="s">
        <v>2320</v>
      </c>
      <c r="C739" s="39" t="s">
        <v>2321</v>
      </c>
      <c r="D739" s="226" t="str">
        <f t="shared" si="11"/>
        <v>19010341006</v>
      </c>
      <c r="E739" s="39" t="s">
        <v>681</v>
      </c>
      <c r="F739" s="47">
        <v>16717020477</v>
      </c>
      <c r="G739" s="47">
        <v>0</v>
      </c>
      <c r="H739" s="47">
        <v>0</v>
      </c>
      <c r="I739" s="47">
        <v>16717020477</v>
      </c>
    </row>
    <row r="740" spans="1:9" x14ac:dyDescent="0.2">
      <c r="A740" s="39" t="s">
        <v>1103</v>
      </c>
      <c r="B740" s="39" t="s">
        <v>2322</v>
      </c>
      <c r="C740" s="39" t="s">
        <v>2323</v>
      </c>
      <c r="D740" s="226" t="str">
        <f t="shared" si="11"/>
        <v>19010341006</v>
      </c>
      <c r="E740" s="39" t="s">
        <v>681</v>
      </c>
      <c r="F740" s="47">
        <v>16717020477</v>
      </c>
      <c r="G740" s="47">
        <v>0</v>
      </c>
      <c r="H740" s="47">
        <v>0</v>
      </c>
      <c r="I740" s="47">
        <v>16717020477</v>
      </c>
    </row>
    <row r="741" spans="1:9" x14ac:dyDescent="0.2">
      <c r="A741" s="39" t="s">
        <v>1103</v>
      </c>
      <c r="B741" s="39" t="s">
        <v>2324</v>
      </c>
      <c r="C741" s="39" t="s">
        <v>2325</v>
      </c>
      <c r="D741" s="226" t="str">
        <f t="shared" si="11"/>
        <v>19010341094</v>
      </c>
      <c r="E741" s="39" t="s">
        <v>682</v>
      </c>
      <c r="F741" s="47">
        <v>-16717020477</v>
      </c>
      <c r="G741" s="47">
        <v>0</v>
      </c>
      <c r="H741" s="47">
        <v>0</v>
      </c>
      <c r="I741" s="47">
        <v>-16717020477</v>
      </c>
    </row>
    <row r="742" spans="1:9" x14ac:dyDescent="0.2">
      <c r="A742" s="39" t="s">
        <v>1103</v>
      </c>
      <c r="B742" s="39" t="s">
        <v>2326</v>
      </c>
      <c r="C742" s="39" t="s">
        <v>2327</v>
      </c>
      <c r="D742" s="226" t="str">
        <f t="shared" si="11"/>
        <v>19010341094</v>
      </c>
      <c r="E742" s="39" t="s">
        <v>682</v>
      </c>
      <c r="F742" s="47">
        <v>-16717020477</v>
      </c>
      <c r="G742" s="47">
        <v>0</v>
      </c>
      <c r="H742" s="47">
        <v>0</v>
      </c>
      <c r="I742" s="47">
        <v>-16717020477</v>
      </c>
    </row>
    <row r="743" spans="1:9" x14ac:dyDescent="0.2">
      <c r="A743" s="39" t="s">
        <v>1103</v>
      </c>
      <c r="B743" s="39" t="s">
        <v>2328</v>
      </c>
      <c r="C743" s="39" t="s">
        <v>2329</v>
      </c>
      <c r="D743" s="226" t="str">
        <f t="shared" si="11"/>
        <v>19020000000</v>
      </c>
      <c r="E743" s="39" t="s">
        <v>683</v>
      </c>
      <c r="F743" s="47">
        <v>2015247662</v>
      </c>
      <c r="G743" s="47">
        <v>667146.73</v>
      </c>
      <c r="H743" s="47">
        <v>4900813179</v>
      </c>
      <c r="I743" s="47">
        <v>6916060841</v>
      </c>
    </row>
    <row r="744" spans="1:9" x14ac:dyDescent="0.2">
      <c r="A744" s="39" t="s">
        <v>1103</v>
      </c>
      <c r="B744" s="39" t="s">
        <v>2330</v>
      </c>
      <c r="C744" s="39" t="s">
        <v>2331</v>
      </c>
      <c r="D744" s="226" t="str">
        <f t="shared" si="11"/>
        <v>19020345000</v>
      </c>
      <c r="E744" s="39" t="s">
        <v>683</v>
      </c>
      <c r="F744" s="47">
        <v>2015247662</v>
      </c>
      <c r="G744" s="47">
        <v>667146.73</v>
      </c>
      <c r="H744" s="47">
        <v>4900813179</v>
      </c>
      <c r="I744" s="47">
        <v>6916060841</v>
      </c>
    </row>
    <row r="745" spans="1:9" x14ac:dyDescent="0.2">
      <c r="A745" s="39" t="s">
        <v>1103</v>
      </c>
      <c r="B745" s="39" t="s">
        <v>2332</v>
      </c>
      <c r="C745" s="39" t="s">
        <v>2333</v>
      </c>
      <c r="D745" s="226" t="str">
        <f t="shared" si="11"/>
        <v>19020345002</v>
      </c>
      <c r="E745" s="39" t="s">
        <v>684</v>
      </c>
      <c r="F745" s="47">
        <v>2015247662</v>
      </c>
      <c r="G745" s="47">
        <v>667146.73</v>
      </c>
      <c r="H745" s="47">
        <v>4900813179</v>
      </c>
      <c r="I745" s="47">
        <v>6916060841</v>
      </c>
    </row>
    <row r="746" spans="1:9" x14ac:dyDescent="0.2">
      <c r="A746" s="39" t="s">
        <v>1150</v>
      </c>
      <c r="B746" s="39" t="s">
        <v>3939</v>
      </c>
      <c r="C746" s="39" t="s">
        <v>3940</v>
      </c>
      <c r="D746" s="226" t="str">
        <f t="shared" si="11"/>
        <v>19020345002</v>
      </c>
      <c r="E746" s="39" t="s">
        <v>684</v>
      </c>
      <c r="F746" s="47">
        <v>0</v>
      </c>
      <c r="G746" s="47">
        <v>2200</v>
      </c>
      <c r="H746" s="47">
        <v>16161046</v>
      </c>
      <c r="I746" s="47">
        <v>16161046</v>
      </c>
    </row>
    <row r="747" spans="1:9" x14ac:dyDescent="0.2">
      <c r="A747" s="39" t="s">
        <v>1103</v>
      </c>
      <c r="B747" s="39" t="s">
        <v>2334</v>
      </c>
      <c r="C747" s="39" t="s">
        <v>2335</v>
      </c>
      <c r="D747" s="226" t="str">
        <f t="shared" si="11"/>
        <v>19020345002</v>
      </c>
      <c r="E747" s="39" t="s">
        <v>684</v>
      </c>
      <c r="F747" s="47">
        <v>158105604</v>
      </c>
      <c r="G747" s="47">
        <v>0</v>
      </c>
      <c r="H747" s="47">
        <v>0</v>
      </c>
      <c r="I747" s="47">
        <v>158105604</v>
      </c>
    </row>
    <row r="748" spans="1:9" x14ac:dyDescent="0.2">
      <c r="A748" s="39" t="s">
        <v>1150</v>
      </c>
      <c r="B748" s="39" t="s">
        <v>2336</v>
      </c>
      <c r="C748" s="39" t="s">
        <v>2337</v>
      </c>
      <c r="D748" s="226" t="str">
        <f t="shared" si="11"/>
        <v>19020345002</v>
      </c>
      <c r="E748" s="39" t="s">
        <v>685</v>
      </c>
      <c r="F748" s="47">
        <v>0</v>
      </c>
      <c r="G748" s="47">
        <v>193328.54</v>
      </c>
      <c r="H748" s="47">
        <v>1420177922</v>
      </c>
      <c r="I748" s="47">
        <v>1420177922</v>
      </c>
    </row>
    <row r="749" spans="1:9" x14ac:dyDescent="0.2">
      <c r="A749" s="39" t="s">
        <v>1103</v>
      </c>
      <c r="B749" s="39" t="s">
        <v>2338</v>
      </c>
      <c r="C749" s="39" t="s">
        <v>2339</v>
      </c>
      <c r="D749" s="226" t="str">
        <f t="shared" si="11"/>
        <v>19020345002</v>
      </c>
      <c r="E749" s="39" t="s">
        <v>685</v>
      </c>
      <c r="F749" s="47">
        <v>386253219</v>
      </c>
      <c r="G749" s="47">
        <v>0</v>
      </c>
      <c r="H749" s="47">
        <v>0</v>
      </c>
      <c r="I749" s="47">
        <v>386253219</v>
      </c>
    </row>
    <row r="750" spans="1:9" x14ac:dyDescent="0.2">
      <c r="A750" s="39" t="s">
        <v>1150</v>
      </c>
      <c r="B750" s="39" t="s">
        <v>4293</v>
      </c>
      <c r="C750" s="39" t="s">
        <v>4294</v>
      </c>
      <c r="D750" s="226" t="str">
        <f t="shared" si="11"/>
        <v>19020345002</v>
      </c>
      <c r="E750" s="39" t="s">
        <v>686</v>
      </c>
      <c r="F750" s="47">
        <v>0</v>
      </c>
      <c r="G750" s="47">
        <v>1209.0899999999999</v>
      </c>
      <c r="H750" s="47">
        <v>8881891</v>
      </c>
      <c r="I750" s="47">
        <v>8881891</v>
      </c>
    </row>
    <row r="751" spans="1:9" x14ac:dyDescent="0.2">
      <c r="A751" s="39" t="s">
        <v>1103</v>
      </c>
      <c r="B751" s="39" t="s">
        <v>2340</v>
      </c>
      <c r="C751" s="39" t="s">
        <v>2341</v>
      </c>
      <c r="D751" s="226" t="str">
        <f t="shared" si="11"/>
        <v>19020345002</v>
      </c>
      <c r="E751" s="39" t="s">
        <v>686</v>
      </c>
      <c r="F751" s="47">
        <v>431297877</v>
      </c>
      <c r="G751" s="47">
        <v>0</v>
      </c>
      <c r="H751" s="47">
        <v>0</v>
      </c>
      <c r="I751" s="47">
        <v>431297877</v>
      </c>
    </row>
    <row r="752" spans="1:9" x14ac:dyDescent="0.2">
      <c r="A752" s="39" t="s">
        <v>1150</v>
      </c>
      <c r="B752" s="39" t="s">
        <v>2342</v>
      </c>
      <c r="C752" s="39" t="s">
        <v>2343</v>
      </c>
      <c r="D752" s="226" t="str">
        <f t="shared" si="11"/>
        <v>19020345002</v>
      </c>
      <c r="E752" s="39" t="s">
        <v>687</v>
      </c>
      <c r="F752" s="47">
        <v>0</v>
      </c>
      <c r="G752" s="47">
        <v>470409.1</v>
      </c>
      <c r="H752" s="47">
        <v>3455592320</v>
      </c>
      <c r="I752" s="47">
        <v>3455592320</v>
      </c>
    </row>
    <row r="753" spans="1:9" x14ac:dyDescent="0.2">
      <c r="A753" s="39" t="s">
        <v>1103</v>
      </c>
      <c r="B753" s="39" t="s">
        <v>2344</v>
      </c>
      <c r="C753" s="39" t="s">
        <v>2345</v>
      </c>
      <c r="D753" s="226" t="str">
        <f t="shared" si="11"/>
        <v>19020345002</v>
      </c>
      <c r="E753" s="39" t="s">
        <v>687</v>
      </c>
      <c r="F753" s="47">
        <v>1039590962</v>
      </c>
      <c r="G753" s="47">
        <v>0</v>
      </c>
      <c r="H753" s="47">
        <v>0</v>
      </c>
      <c r="I753" s="47">
        <v>1039590962</v>
      </c>
    </row>
    <row r="754" spans="1:9" x14ac:dyDescent="0.2">
      <c r="A754" s="226" t="s">
        <v>1103</v>
      </c>
      <c r="B754" s="226" t="s">
        <v>2346</v>
      </c>
      <c r="C754" s="226" t="s">
        <v>2347</v>
      </c>
      <c r="D754" s="226" t="str">
        <f t="shared" si="11"/>
        <v>20000000000</v>
      </c>
      <c r="E754" s="226" t="s">
        <v>688</v>
      </c>
      <c r="F754" s="227">
        <v>-1665041809019</v>
      </c>
      <c r="G754" s="227">
        <v>-169337625.84</v>
      </c>
      <c r="H754" s="227">
        <v>-1243942345814</v>
      </c>
      <c r="I754" s="227">
        <v>-2908984154833</v>
      </c>
    </row>
    <row r="755" spans="1:9" x14ac:dyDescent="0.2">
      <c r="A755" s="39" t="s">
        <v>1103</v>
      </c>
      <c r="B755" s="39" t="s">
        <v>2348</v>
      </c>
      <c r="C755" s="39" t="s">
        <v>2349</v>
      </c>
      <c r="D755" s="226" t="str">
        <f t="shared" si="11"/>
        <v>21000000000</v>
      </c>
      <c r="E755" s="39" t="s">
        <v>689</v>
      </c>
      <c r="F755" s="47">
        <v>-139232451669</v>
      </c>
      <c r="G755" s="47">
        <v>-27345231.300000001</v>
      </c>
      <c r="H755" s="47">
        <v>-200876154997</v>
      </c>
      <c r="I755" s="47">
        <v>-340108606666</v>
      </c>
    </row>
    <row r="756" spans="1:9" x14ac:dyDescent="0.2">
      <c r="A756" s="39" t="s">
        <v>1103</v>
      </c>
      <c r="B756" s="39" t="s">
        <v>2350</v>
      </c>
      <c r="C756" s="39" t="s">
        <v>2351</v>
      </c>
      <c r="D756" s="226" t="str">
        <f t="shared" si="11"/>
        <v>21010000000</v>
      </c>
      <c r="E756" s="39" t="s">
        <v>690</v>
      </c>
      <c r="F756" s="47">
        <v>-85044106121</v>
      </c>
      <c r="G756" s="47">
        <v>-20715625.969999999</v>
      </c>
      <c r="H756" s="47">
        <v>-152175538283</v>
      </c>
      <c r="I756" s="47">
        <v>-237219644404</v>
      </c>
    </row>
    <row r="757" spans="1:9" x14ac:dyDescent="0.2">
      <c r="A757" s="39" t="s">
        <v>1103</v>
      </c>
      <c r="B757" s="39" t="s">
        <v>2352</v>
      </c>
      <c r="C757" s="39" t="s">
        <v>2353</v>
      </c>
      <c r="D757" s="226" t="str">
        <f t="shared" si="11"/>
        <v>21010100000</v>
      </c>
      <c r="E757" s="39" t="s">
        <v>37</v>
      </c>
      <c r="F757" s="47">
        <v>-1783108985</v>
      </c>
      <c r="G757" s="47">
        <v>-190703.43</v>
      </c>
      <c r="H757" s="47">
        <v>-1400894048</v>
      </c>
      <c r="I757" s="47">
        <v>-3184003033</v>
      </c>
    </row>
    <row r="758" spans="1:9" x14ac:dyDescent="0.2">
      <c r="A758" s="39" t="s">
        <v>1103</v>
      </c>
      <c r="B758" s="39" t="s">
        <v>2354</v>
      </c>
      <c r="C758" s="39" t="s">
        <v>2355</v>
      </c>
      <c r="D758" s="226" t="str">
        <f t="shared" si="11"/>
        <v>21010100016</v>
      </c>
      <c r="E758" s="39" t="s">
        <v>691</v>
      </c>
      <c r="F758" s="47">
        <v>-1783108985</v>
      </c>
      <c r="G758" s="47">
        <v>-190703.43</v>
      </c>
      <c r="H758" s="47">
        <v>-1400894048</v>
      </c>
      <c r="I758" s="47">
        <v>-3184003033</v>
      </c>
    </row>
    <row r="759" spans="1:9" x14ac:dyDescent="0.2">
      <c r="A759" s="39" t="s">
        <v>1150</v>
      </c>
      <c r="B759" s="39" t="s">
        <v>2392</v>
      </c>
      <c r="C759" s="39" t="s">
        <v>2393</v>
      </c>
      <c r="D759" s="226" t="str">
        <f t="shared" si="11"/>
        <v>21010100016</v>
      </c>
      <c r="E759" s="39" t="s">
        <v>705</v>
      </c>
      <c r="F759" s="47">
        <v>0</v>
      </c>
      <c r="G759" s="47">
        <v>-190703.43</v>
      </c>
      <c r="H759" s="47">
        <v>-1400894048</v>
      </c>
      <c r="I759" s="47">
        <v>-1400894048</v>
      </c>
    </row>
    <row r="760" spans="1:9" x14ac:dyDescent="0.2">
      <c r="A760" s="39" t="s">
        <v>1103</v>
      </c>
      <c r="B760" s="39" t="s">
        <v>2394</v>
      </c>
      <c r="C760" s="39" t="s">
        <v>2395</v>
      </c>
      <c r="D760" s="226" t="str">
        <f t="shared" si="11"/>
        <v>21010100016</v>
      </c>
      <c r="E760" s="39" t="s">
        <v>705</v>
      </c>
      <c r="F760" s="47">
        <v>-1783108985</v>
      </c>
      <c r="G760" s="47">
        <v>0</v>
      </c>
      <c r="H760" s="47">
        <v>0</v>
      </c>
      <c r="I760" s="47">
        <v>-1783108985</v>
      </c>
    </row>
    <row r="761" spans="1:9" x14ac:dyDescent="0.2">
      <c r="A761" s="39" t="s">
        <v>1103</v>
      </c>
      <c r="B761" s="39" t="s">
        <v>3941</v>
      </c>
      <c r="C761" s="39" t="s">
        <v>3942</v>
      </c>
      <c r="D761" s="226" t="str">
        <f t="shared" si="11"/>
        <v>21010102000</v>
      </c>
      <c r="E761" s="39" t="s">
        <v>3943</v>
      </c>
      <c r="F761" s="47">
        <v>-2014917677</v>
      </c>
      <c r="G761" s="47">
        <v>-134442.06</v>
      </c>
      <c r="H761" s="47">
        <v>-987601963</v>
      </c>
      <c r="I761" s="47">
        <v>-3002519640</v>
      </c>
    </row>
    <row r="762" spans="1:9" x14ac:dyDescent="0.2">
      <c r="A762" s="39" t="s">
        <v>1103</v>
      </c>
      <c r="B762" s="39" t="s">
        <v>3944</v>
      </c>
      <c r="C762" s="39" t="s">
        <v>3945</v>
      </c>
      <c r="D762" s="226" t="str">
        <f t="shared" si="11"/>
        <v>21010102004</v>
      </c>
      <c r="E762" s="39" t="s">
        <v>364</v>
      </c>
      <c r="F762" s="47">
        <v>-250000000</v>
      </c>
      <c r="G762" s="47">
        <v>0</v>
      </c>
      <c r="H762" s="47">
        <v>0</v>
      </c>
      <c r="I762" s="47">
        <v>-250000000</v>
      </c>
    </row>
    <row r="763" spans="1:9" x14ac:dyDescent="0.2">
      <c r="A763" s="39" t="s">
        <v>1103</v>
      </c>
      <c r="B763" s="39" t="s">
        <v>3946</v>
      </c>
      <c r="C763" s="39" t="s">
        <v>3947</v>
      </c>
      <c r="D763" s="226" t="str">
        <f t="shared" si="11"/>
        <v>21010102004</v>
      </c>
      <c r="E763" s="39" t="s">
        <v>364</v>
      </c>
      <c r="F763" s="47">
        <v>-250000000</v>
      </c>
      <c r="G763" s="47">
        <v>0</v>
      </c>
      <c r="H763" s="47">
        <v>0</v>
      </c>
      <c r="I763" s="47">
        <v>-250000000</v>
      </c>
    </row>
    <row r="764" spans="1:9" x14ac:dyDescent="0.2">
      <c r="A764" s="39" t="s">
        <v>1103</v>
      </c>
      <c r="B764" s="39" t="s">
        <v>3948</v>
      </c>
      <c r="C764" s="39" t="s">
        <v>3949</v>
      </c>
      <c r="D764" s="226" t="str">
        <f t="shared" si="11"/>
        <v>21010102004</v>
      </c>
      <c r="E764" s="39" t="s">
        <v>3950</v>
      </c>
      <c r="F764" s="47">
        <v>-250000000</v>
      </c>
      <c r="G764" s="47">
        <v>0</v>
      </c>
      <c r="H764" s="47">
        <v>0</v>
      </c>
      <c r="I764" s="47">
        <v>-250000000</v>
      </c>
    </row>
    <row r="765" spans="1:9" x14ac:dyDescent="0.2">
      <c r="A765" s="39" t="s">
        <v>1103</v>
      </c>
      <c r="B765" s="39" t="s">
        <v>4295</v>
      </c>
      <c r="C765" s="39" t="s">
        <v>4296</v>
      </c>
      <c r="D765" s="226" t="str">
        <f t="shared" si="11"/>
        <v>21010102008</v>
      </c>
      <c r="E765" s="39" t="s">
        <v>4297</v>
      </c>
      <c r="F765" s="47">
        <v>-261249772</v>
      </c>
      <c r="G765" s="47">
        <v>-33701.379999999997</v>
      </c>
      <c r="H765" s="47">
        <v>-247567979</v>
      </c>
      <c r="I765" s="47">
        <v>-508817751</v>
      </c>
    </row>
    <row r="766" spans="1:9" x14ac:dyDescent="0.2">
      <c r="A766" s="39" t="s">
        <v>1150</v>
      </c>
      <c r="B766" s="39" t="s">
        <v>4298</v>
      </c>
      <c r="C766" s="39" t="s">
        <v>4299</v>
      </c>
      <c r="D766" s="226" t="str">
        <f t="shared" si="11"/>
        <v>21010102008</v>
      </c>
      <c r="E766" s="39" t="s">
        <v>4297</v>
      </c>
      <c r="F766" s="47">
        <v>0</v>
      </c>
      <c r="G766" s="47">
        <v>-33701.379999999997</v>
      </c>
      <c r="H766" s="47">
        <v>-247567979</v>
      </c>
      <c r="I766" s="47">
        <v>-247567979</v>
      </c>
    </row>
    <row r="767" spans="1:9" x14ac:dyDescent="0.2">
      <c r="A767" s="39" t="s">
        <v>1103</v>
      </c>
      <c r="B767" s="39" t="s">
        <v>4300</v>
      </c>
      <c r="C767" s="39" t="s">
        <v>4301</v>
      </c>
      <c r="D767" s="226" t="str">
        <f t="shared" si="11"/>
        <v>21010102008</v>
      </c>
      <c r="E767" s="39" t="s">
        <v>4297</v>
      </c>
      <c r="F767" s="47">
        <v>-255985388</v>
      </c>
      <c r="G767" s="47">
        <v>0</v>
      </c>
      <c r="H767" s="47">
        <v>0</v>
      </c>
      <c r="I767" s="47">
        <v>-255985388</v>
      </c>
    </row>
    <row r="768" spans="1:9" x14ac:dyDescent="0.2">
      <c r="A768" s="39" t="s">
        <v>1103</v>
      </c>
      <c r="B768" s="39" t="s">
        <v>4302</v>
      </c>
      <c r="C768" s="39" t="s">
        <v>4303</v>
      </c>
      <c r="D768" s="226" t="str">
        <f t="shared" si="11"/>
        <v>21010102008</v>
      </c>
      <c r="E768" s="39" t="s">
        <v>4297</v>
      </c>
      <c r="F768" s="47">
        <v>-255985388</v>
      </c>
      <c r="G768" s="47">
        <v>0</v>
      </c>
      <c r="H768" s="47">
        <v>0</v>
      </c>
      <c r="I768" s="47">
        <v>-255985388</v>
      </c>
    </row>
    <row r="769" spans="1:9" x14ac:dyDescent="0.2">
      <c r="A769" s="39" t="s">
        <v>1103</v>
      </c>
      <c r="B769" s="39" t="s">
        <v>4304</v>
      </c>
      <c r="C769" s="39" t="s">
        <v>4305</v>
      </c>
      <c r="D769" s="226" t="str">
        <f t="shared" si="11"/>
        <v>21010102008</v>
      </c>
      <c r="E769" s="39" t="s">
        <v>4297</v>
      </c>
      <c r="F769" s="47">
        <v>-5264384</v>
      </c>
      <c r="G769" s="47">
        <v>0</v>
      </c>
      <c r="H769" s="47">
        <v>0</v>
      </c>
      <c r="I769" s="47">
        <v>-5264384</v>
      </c>
    </row>
    <row r="770" spans="1:9" x14ac:dyDescent="0.2">
      <c r="A770" s="39" t="s">
        <v>1103</v>
      </c>
      <c r="B770" s="39" t="s">
        <v>4306</v>
      </c>
      <c r="C770" s="39" t="s">
        <v>4307</v>
      </c>
      <c r="D770" s="226" t="str">
        <f t="shared" si="11"/>
        <v>21010102008</v>
      </c>
      <c r="E770" s="39" t="s">
        <v>4308</v>
      </c>
      <c r="F770" s="47">
        <v>-5264384</v>
      </c>
      <c r="G770" s="47">
        <v>0</v>
      </c>
      <c r="H770" s="47">
        <v>0</v>
      </c>
      <c r="I770" s="47">
        <v>-5264384</v>
      </c>
    </row>
    <row r="771" spans="1:9" x14ac:dyDescent="0.2">
      <c r="A771" s="39" t="s">
        <v>1103</v>
      </c>
      <c r="B771" s="39" t="s">
        <v>3951</v>
      </c>
      <c r="C771" s="39" t="s">
        <v>3952</v>
      </c>
      <c r="D771" s="226" t="str">
        <f t="shared" ref="D771:D834" si="12">CONCATENATE(MID(C771,1,2),"0",MID(C771,4,5),"0",MID(C771,9,2))</f>
        <v>21010102012</v>
      </c>
      <c r="E771" s="39" t="s">
        <v>707</v>
      </c>
      <c r="F771" s="47">
        <v>-110787093</v>
      </c>
      <c r="G771" s="47">
        <v>-0.44</v>
      </c>
      <c r="H771" s="47">
        <v>-3232</v>
      </c>
      <c r="I771" s="47">
        <v>-110790325</v>
      </c>
    </row>
    <row r="772" spans="1:9" x14ac:dyDescent="0.2">
      <c r="A772" s="39" t="s">
        <v>1150</v>
      </c>
      <c r="B772" s="39" t="s">
        <v>3953</v>
      </c>
      <c r="C772" s="39" t="s">
        <v>3954</v>
      </c>
      <c r="D772" s="226" t="str">
        <f t="shared" si="12"/>
        <v>21010102012</v>
      </c>
      <c r="E772" s="39" t="s">
        <v>707</v>
      </c>
      <c r="F772" s="47">
        <v>0</v>
      </c>
      <c r="G772" s="47">
        <v>-0.44</v>
      </c>
      <c r="H772" s="47">
        <v>-3232</v>
      </c>
      <c r="I772" s="47">
        <v>-3232</v>
      </c>
    </row>
    <row r="773" spans="1:9" x14ac:dyDescent="0.2">
      <c r="A773" s="39" t="s">
        <v>1103</v>
      </c>
      <c r="B773" s="39" t="s">
        <v>3955</v>
      </c>
      <c r="C773" s="39" t="s">
        <v>3956</v>
      </c>
      <c r="D773" s="226" t="str">
        <f t="shared" si="12"/>
        <v>21010102012</v>
      </c>
      <c r="E773" s="39" t="s">
        <v>707</v>
      </c>
      <c r="F773" s="47">
        <v>-110787093</v>
      </c>
      <c r="G773" s="47">
        <v>0</v>
      </c>
      <c r="H773" s="47">
        <v>0</v>
      </c>
      <c r="I773" s="47">
        <v>-110787093</v>
      </c>
    </row>
    <row r="774" spans="1:9" x14ac:dyDescent="0.2">
      <c r="A774" s="39" t="s">
        <v>1103</v>
      </c>
      <c r="B774" s="39" t="s">
        <v>3957</v>
      </c>
      <c r="C774" s="39" t="s">
        <v>3958</v>
      </c>
      <c r="D774" s="226" t="str">
        <f t="shared" si="12"/>
        <v>21010102020</v>
      </c>
      <c r="E774" s="39" t="s">
        <v>692</v>
      </c>
      <c r="F774" s="47">
        <v>-659906690</v>
      </c>
      <c r="G774" s="47">
        <v>-89007.15</v>
      </c>
      <c r="H774" s="47">
        <v>-653840294</v>
      </c>
      <c r="I774" s="47">
        <v>-1313746984</v>
      </c>
    </row>
    <row r="775" spans="1:9" x14ac:dyDescent="0.2">
      <c r="A775" s="39" t="s">
        <v>1150</v>
      </c>
      <c r="B775" s="39" t="s">
        <v>3959</v>
      </c>
      <c r="C775" s="39" t="s">
        <v>3960</v>
      </c>
      <c r="D775" s="226" t="str">
        <f t="shared" si="12"/>
        <v>21010102020</v>
      </c>
      <c r="E775" s="39" t="s">
        <v>692</v>
      </c>
      <c r="F775" s="47">
        <v>0</v>
      </c>
      <c r="G775" s="47">
        <v>-89007.15</v>
      </c>
      <c r="H775" s="47">
        <v>-653840294</v>
      </c>
      <c r="I775" s="47">
        <v>-653840294</v>
      </c>
    </row>
    <row r="776" spans="1:9" x14ac:dyDescent="0.2">
      <c r="A776" s="39" t="s">
        <v>1103</v>
      </c>
      <c r="B776" s="39" t="s">
        <v>3961</v>
      </c>
      <c r="C776" s="39" t="s">
        <v>3962</v>
      </c>
      <c r="D776" s="226" t="str">
        <f t="shared" si="12"/>
        <v>21010102020</v>
      </c>
      <c r="E776" s="39" t="s">
        <v>692</v>
      </c>
      <c r="F776" s="47">
        <v>-659906690</v>
      </c>
      <c r="G776" s="47">
        <v>0</v>
      </c>
      <c r="H776" s="47">
        <v>0</v>
      </c>
      <c r="I776" s="47">
        <v>-659906690</v>
      </c>
    </row>
    <row r="777" spans="1:9" x14ac:dyDescent="0.2">
      <c r="A777" s="39" t="s">
        <v>1103</v>
      </c>
      <c r="B777" s="39" t="s">
        <v>3963</v>
      </c>
      <c r="C777" s="39" t="s">
        <v>3964</v>
      </c>
      <c r="D777" s="226" t="str">
        <f t="shared" si="12"/>
        <v>21010102026</v>
      </c>
      <c r="E777" s="39" t="s">
        <v>695</v>
      </c>
      <c r="F777" s="47">
        <v>-732974122</v>
      </c>
      <c r="G777" s="47">
        <v>-11733.09</v>
      </c>
      <c r="H777" s="47">
        <v>-86190458</v>
      </c>
      <c r="I777" s="47">
        <v>-819164580</v>
      </c>
    </row>
    <row r="778" spans="1:9" x14ac:dyDescent="0.2">
      <c r="A778" s="39" t="s">
        <v>1150</v>
      </c>
      <c r="B778" s="39" t="s">
        <v>3965</v>
      </c>
      <c r="C778" s="39" t="s">
        <v>3966</v>
      </c>
      <c r="D778" s="226" t="str">
        <f t="shared" si="12"/>
        <v>21010102026</v>
      </c>
      <c r="E778" s="39" t="s">
        <v>695</v>
      </c>
      <c r="F778" s="47">
        <v>0</v>
      </c>
      <c r="G778" s="47">
        <v>-11733.09</v>
      </c>
      <c r="H778" s="47">
        <v>-86190458</v>
      </c>
      <c r="I778" s="47">
        <v>-86190458</v>
      </c>
    </row>
    <row r="779" spans="1:9" x14ac:dyDescent="0.2">
      <c r="A779" s="39" t="s">
        <v>1103</v>
      </c>
      <c r="B779" s="39" t="s">
        <v>3967</v>
      </c>
      <c r="C779" s="39" t="s">
        <v>3968</v>
      </c>
      <c r="D779" s="226" t="str">
        <f t="shared" si="12"/>
        <v>21010102026</v>
      </c>
      <c r="E779" s="39" t="s">
        <v>695</v>
      </c>
      <c r="F779" s="47">
        <v>-732974122</v>
      </c>
      <c r="G779" s="47">
        <v>0</v>
      </c>
      <c r="H779" s="47">
        <v>0</v>
      </c>
      <c r="I779" s="47">
        <v>-732974122</v>
      </c>
    </row>
    <row r="780" spans="1:9" x14ac:dyDescent="0.2">
      <c r="A780" s="39" t="s">
        <v>1103</v>
      </c>
      <c r="B780" s="39" t="s">
        <v>3969</v>
      </c>
      <c r="C780" s="39" t="s">
        <v>3970</v>
      </c>
      <c r="D780" s="226" t="str">
        <f t="shared" si="12"/>
        <v>21010196000</v>
      </c>
      <c r="E780" s="39" t="s">
        <v>3971</v>
      </c>
      <c r="F780" s="47">
        <v>-15380278482</v>
      </c>
      <c r="G780" s="47">
        <v>-139668.20000000001</v>
      </c>
      <c r="H780" s="47">
        <v>-1025992820</v>
      </c>
      <c r="I780" s="47">
        <v>-16406271302</v>
      </c>
    </row>
    <row r="781" spans="1:9" x14ac:dyDescent="0.2">
      <c r="A781" s="39" t="s">
        <v>1103</v>
      </c>
      <c r="B781" s="39" t="s">
        <v>4309</v>
      </c>
      <c r="C781" s="39" t="s">
        <v>4310</v>
      </c>
      <c r="D781" s="226" t="str">
        <f t="shared" si="12"/>
        <v>21010196006</v>
      </c>
      <c r="E781" s="39" t="s">
        <v>706</v>
      </c>
      <c r="F781" s="47">
        <v>-772354185</v>
      </c>
      <c r="G781" s="47">
        <v>0</v>
      </c>
      <c r="H781" s="47">
        <v>0</v>
      </c>
      <c r="I781" s="47">
        <v>-772354185</v>
      </c>
    </row>
    <row r="782" spans="1:9" x14ac:dyDescent="0.2">
      <c r="A782" s="39" t="s">
        <v>1103</v>
      </c>
      <c r="B782" s="39" t="s">
        <v>2396</v>
      </c>
      <c r="C782" s="39" t="s">
        <v>2397</v>
      </c>
      <c r="D782" s="226" t="str">
        <f t="shared" si="12"/>
        <v>21010196006</v>
      </c>
      <c r="E782" s="39" t="s">
        <v>706</v>
      </c>
      <c r="F782" s="47">
        <v>-772354185</v>
      </c>
      <c r="G782" s="47">
        <v>0</v>
      </c>
      <c r="H782" s="47">
        <v>0</v>
      </c>
      <c r="I782" s="47">
        <v>-772354185</v>
      </c>
    </row>
    <row r="783" spans="1:9" x14ac:dyDescent="0.2">
      <c r="A783" s="39" t="s">
        <v>1103</v>
      </c>
      <c r="B783" s="39" t="s">
        <v>4311</v>
      </c>
      <c r="C783" s="39" t="s">
        <v>4312</v>
      </c>
      <c r="D783" s="226" t="str">
        <f t="shared" si="12"/>
        <v>21010196012</v>
      </c>
      <c r="E783" s="39" t="s">
        <v>707</v>
      </c>
      <c r="F783" s="47">
        <v>-5754236508</v>
      </c>
      <c r="G783" s="47">
        <v>-139668.20000000001</v>
      </c>
      <c r="H783" s="47">
        <v>-1025992820</v>
      </c>
      <c r="I783" s="47">
        <v>-6780229328</v>
      </c>
    </row>
    <row r="784" spans="1:9" x14ac:dyDescent="0.2">
      <c r="A784" s="39" t="s">
        <v>1150</v>
      </c>
      <c r="B784" s="39" t="s">
        <v>3972</v>
      </c>
      <c r="C784" s="39" t="s">
        <v>3973</v>
      </c>
      <c r="D784" s="226" t="str">
        <f t="shared" si="12"/>
        <v>21010196012</v>
      </c>
      <c r="E784" s="39" t="s">
        <v>707</v>
      </c>
      <c r="F784" s="47">
        <v>0</v>
      </c>
      <c r="G784" s="47">
        <v>-139668.20000000001</v>
      </c>
      <c r="H784" s="47">
        <v>-1025992820</v>
      </c>
      <c r="I784" s="47">
        <v>-1025992820</v>
      </c>
    </row>
    <row r="785" spans="1:9" x14ac:dyDescent="0.2">
      <c r="A785" s="39" t="s">
        <v>1103</v>
      </c>
      <c r="B785" s="39" t="s">
        <v>2398</v>
      </c>
      <c r="C785" s="39" t="s">
        <v>2399</v>
      </c>
      <c r="D785" s="226" t="str">
        <f t="shared" si="12"/>
        <v>21010196012</v>
      </c>
      <c r="E785" s="39" t="s">
        <v>707</v>
      </c>
      <c r="F785" s="47">
        <v>-5754236508</v>
      </c>
      <c r="G785" s="47">
        <v>0</v>
      </c>
      <c r="H785" s="47">
        <v>0</v>
      </c>
      <c r="I785" s="47">
        <v>-5754236508</v>
      </c>
    </row>
    <row r="786" spans="1:9" x14ac:dyDescent="0.2">
      <c r="A786" s="39" t="s">
        <v>1103</v>
      </c>
      <c r="B786" s="39" t="s">
        <v>4313</v>
      </c>
      <c r="C786" s="39" t="s">
        <v>4314</v>
      </c>
      <c r="D786" s="226" t="str">
        <f t="shared" si="12"/>
        <v>21010196020</v>
      </c>
      <c r="E786" s="39" t="s">
        <v>692</v>
      </c>
      <c r="F786" s="47">
        <v>-37998255</v>
      </c>
      <c r="G786" s="47">
        <v>0</v>
      </c>
      <c r="H786" s="47">
        <v>0</v>
      </c>
      <c r="I786" s="47">
        <v>-37998255</v>
      </c>
    </row>
    <row r="787" spans="1:9" x14ac:dyDescent="0.2">
      <c r="A787" s="39" t="s">
        <v>1103</v>
      </c>
      <c r="B787" s="39" t="s">
        <v>3974</v>
      </c>
      <c r="C787" s="39" t="s">
        <v>3975</v>
      </c>
      <c r="D787" s="226" t="str">
        <f t="shared" si="12"/>
        <v>21010196020</v>
      </c>
      <c r="E787" s="39" t="s">
        <v>692</v>
      </c>
      <c r="F787" s="47">
        <v>-37998255</v>
      </c>
      <c r="G787" s="47">
        <v>0</v>
      </c>
      <c r="H787" s="47">
        <v>0</v>
      </c>
      <c r="I787" s="47">
        <v>-37998255</v>
      </c>
    </row>
    <row r="788" spans="1:9" x14ac:dyDescent="0.2">
      <c r="A788" s="39" t="s">
        <v>1103</v>
      </c>
      <c r="B788" s="39" t="s">
        <v>4315</v>
      </c>
      <c r="C788" s="39" t="s">
        <v>4316</v>
      </c>
      <c r="D788" s="226" t="str">
        <f t="shared" si="12"/>
        <v>21010196024</v>
      </c>
      <c r="E788" s="39" t="s">
        <v>694</v>
      </c>
      <c r="F788" s="47">
        <v>-320576948</v>
      </c>
      <c r="G788" s="47">
        <v>0</v>
      </c>
      <c r="H788" s="47">
        <v>0</v>
      </c>
      <c r="I788" s="47">
        <v>-320576948</v>
      </c>
    </row>
    <row r="789" spans="1:9" x14ac:dyDescent="0.2">
      <c r="A789" s="39" t="s">
        <v>1103</v>
      </c>
      <c r="B789" s="39" t="s">
        <v>2400</v>
      </c>
      <c r="C789" s="39" t="s">
        <v>2401</v>
      </c>
      <c r="D789" s="226" t="str">
        <f t="shared" si="12"/>
        <v>21010196024</v>
      </c>
      <c r="E789" s="39" t="s">
        <v>694</v>
      </c>
      <c r="F789" s="47">
        <v>-320576948</v>
      </c>
      <c r="G789" s="47">
        <v>0</v>
      </c>
      <c r="H789" s="47">
        <v>0</v>
      </c>
      <c r="I789" s="47">
        <v>-320576948</v>
      </c>
    </row>
    <row r="790" spans="1:9" x14ac:dyDescent="0.2">
      <c r="A790" s="39" t="s">
        <v>1103</v>
      </c>
      <c r="B790" s="39" t="s">
        <v>4317</v>
      </c>
      <c r="C790" s="39" t="s">
        <v>4318</v>
      </c>
      <c r="D790" s="226" t="str">
        <f t="shared" si="12"/>
        <v>21010196026</v>
      </c>
      <c r="E790" s="39" t="s">
        <v>695</v>
      </c>
      <c r="F790" s="47">
        <v>-8495112586</v>
      </c>
      <c r="G790" s="47">
        <v>0</v>
      </c>
      <c r="H790" s="47">
        <v>0</v>
      </c>
      <c r="I790" s="47">
        <v>-8495112586</v>
      </c>
    </row>
    <row r="791" spans="1:9" x14ac:dyDescent="0.2">
      <c r="A791" s="39" t="s">
        <v>1103</v>
      </c>
      <c r="B791" s="39" t="s">
        <v>2402</v>
      </c>
      <c r="C791" s="39" t="s">
        <v>2403</v>
      </c>
      <c r="D791" s="226" t="str">
        <f t="shared" si="12"/>
        <v>21010196026</v>
      </c>
      <c r="E791" s="39" t="s">
        <v>695</v>
      </c>
      <c r="F791" s="47">
        <v>-8495112586</v>
      </c>
      <c r="G791" s="47">
        <v>0</v>
      </c>
      <c r="H791" s="47">
        <v>0</v>
      </c>
      <c r="I791" s="47">
        <v>-8495112586</v>
      </c>
    </row>
    <row r="792" spans="1:9" x14ac:dyDescent="0.2">
      <c r="A792" s="39" t="s">
        <v>1103</v>
      </c>
      <c r="B792" s="39" t="s">
        <v>2356</v>
      </c>
      <c r="C792" s="39" t="s">
        <v>2357</v>
      </c>
      <c r="D792" s="226" t="str">
        <f t="shared" si="12"/>
        <v>21010284000</v>
      </c>
      <c r="E792" s="39" t="s">
        <v>693</v>
      </c>
      <c r="F792" s="47">
        <v>-19414079545</v>
      </c>
      <c r="G792" s="47">
        <v>-1091244.28</v>
      </c>
      <c r="H792" s="47">
        <v>-8016204094</v>
      </c>
      <c r="I792" s="47">
        <v>-27430283639</v>
      </c>
    </row>
    <row r="793" spans="1:9" x14ac:dyDescent="0.2">
      <c r="A793" s="39" t="s">
        <v>1103</v>
      </c>
      <c r="B793" s="39" t="s">
        <v>4319</v>
      </c>
      <c r="C793" s="39" t="s">
        <v>4320</v>
      </c>
      <c r="D793" s="226" t="str">
        <f t="shared" si="12"/>
        <v>21010284004</v>
      </c>
      <c r="E793" s="39" t="s">
        <v>364</v>
      </c>
      <c r="F793" s="47">
        <v>-5694156018</v>
      </c>
      <c r="G793" s="47">
        <v>-182468.16</v>
      </c>
      <c r="H793" s="47">
        <v>-1340398331</v>
      </c>
      <c r="I793" s="47">
        <v>-7034554349</v>
      </c>
    </row>
    <row r="794" spans="1:9" x14ac:dyDescent="0.2">
      <c r="A794" s="39" t="s">
        <v>1150</v>
      </c>
      <c r="B794" s="39" t="s">
        <v>2404</v>
      </c>
      <c r="C794" s="39" t="s">
        <v>2405</v>
      </c>
      <c r="D794" s="226" t="str">
        <f t="shared" si="12"/>
        <v>21010284004</v>
      </c>
      <c r="E794" s="39" t="s">
        <v>693</v>
      </c>
      <c r="F794" s="47">
        <v>0</v>
      </c>
      <c r="G794" s="47">
        <v>-182468.16</v>
      </c>
      <c r="H794" s="47">
        <v>-1340398331</v>
      </c>
      <c r="I794" s="47">
        <v>-1340398331</v>
      </c>
    </row>
    <row r="795" spans="1:9" x14ac:dyDescent="0.2">
      <c r="A795" s="39" t="s">
        <v>1103</v>
      </c>
      <c r="B795" s="39" t="s">
        <v>2406</v>
      </c>
      <c r="C795" s="39" t="s">
        <v>2407</v>
      </c>
      <c r="D795" s="226" t="str">
        <f t="shared" si="12"/>
        <v>21010284004</v>
      </c>
      <c r="E795" s="39" t="s">
        <v>693</v>
      </c>
      <c r="F795" s="47">
        <v>-5694156018</v>
      </c>
      <c r="G795" s="47">
        <v>0</v>
      </c>
      <c r="H795" s="47">
        <v>0</v>
      </c>
      <c r="I795" s="47">
        <v>-5694156018</v>
      </c>
    </row>
    <row r="796" spans="1:9" x14ac:dyDescent="0.2">
      <c r="A796" s="39" t="s">
        <v>1103</v>
      </c>
      <c r="B796" s="39" t="s">
        <v>4321</v>
      </c>
      <c r="C796" s="39" t="s">
        <v>4322</v>
      </c>
      <c r="D796" s="226" t="str">
        <f t="shared" si="12"/>
        <v>21010284006</v>
      </c>
      <c r="E796" s="39" t="s">
        <v>706</v>
      </c>
      <c r="F796" s="47">
        <v>-388091758</v>
      </c>
      <c r="G796" s="47">
        <v>-20623.28</v>
      </c>
      <c r="H796" s="47">
        <v>-151497171</v>
      </c>
      <c r="I796" s="47">
        <v>-539588929</v>
      </c>
    </row>
    <row r="797" spans="1:9" x14ac:dyDescent="0.2">
      <c r="A797" s="39" t="s">
        <v>1150</v>
      </c>
      <c r="B797" s="39" t="s">
        <v>2408</v>
      </c>
      <c r="C797" s="39" t="s">
        <v>2409</v>
      </c>
      <c r="D797" s="226" t="str">
        <f t="shared" si="12"/>
        <v>21010284006</v>
      </c>
      <c r="E797" s="39" t="s">
        <v>706</v>
      </c>
      <c r="F797" s="47">
        <v>0</v>
      </c>
      <c r="G797" s="47">
        <v>-20623.28</v>
      </c>
      <c r="H797" s="47">
        <v>-151497171</v>
      </c>
      <c r="I797" s="47">
        <v>-151497171</v>
      </c>
    </row>
    <row r="798" spans="1:9" x14ac:dyDescent="0.2">
      <c r="A798" s="39" t="s">
        <v>1103</v>
      </c>
      <c r="B798" s="39" t="s">
        <v>2410</v>
      </c>
      <c r="C798" s="39" t="s">
        <v>2411</v>
      </c>
      <c r="D798" s="226" t="str">
        <f t="shared" si="12"/>
        <v>21010284006</v>
      </c>
      <c r="E798" s="39" t="s">
        <v>706</v>
      </c>
      <c r="F798" s="47">
        <v>-388091758</v>
      </c>
      <c r="G798" s="47">
        <v>0</v>
      </c>
      <c r="H798" s="47">
        <v>0</v>
      </c>
      <c r="I798" s="47">
        <v>-388091758</v>
      </c>
    </row>
    <row r="799" spans="1:9" x14ac:dyDescent="0.2">
      <c r="A799" s="39" t="s">
        <v>1103</v>
      </c>
      <c r="B799" s="39" t="s">
        <v>4323</v>
      </c>
      <c r="C799" s="39" t="s">
        <v>4324</v>
      </c>
      <c r="D799" s="226" t="str">
        <f t="shared" si="12"/>
        <v>21010284008</v>
      </c>
      <c r="E799" s="39" t="s">
        <v>4297</v>
      </c>
      <c r="F799" s="47">
        <v>-207896098</v>
      </c>
      <c r="G799" s="47">
        <v>-37429.51</v>
      </c>
      <c r="H799" s="47">
        <v>-274954560</v>
      </c>
      <c r="I799" s="47">
        <v>-482850658</v>
      </c>
    </row>
    <row r="800" spans="1:9" x14ac:dyDescent="0.2">
      <c r="A800" s="39" t="s">
        <v>1150</v>
      </c>
      <c r="B800" s="39" t="s">
        <v>4325</v>
      </c>
      <c r="C800" s="39" t="s">
        <v>4326</v>
      </c>
      <c r="D800" s="226" t="str">
        <f t="shared" si="12"/>
        <v>21010284008</v>
      </c>
      <c r="E800" s="39" t="s">
        <v>4327</v>
      </c>
      <c r="F800" s="47">
        <v>0</v>
      </c>
      <c r="G800" s="47">
        <v>-37429.51</v>
      </c>
      <c r="H800" s="47">
        <v>-274954560</v>
      </c>
      <c r="I800" s="47">
        <v>-274954560</v>
      </c>
    </row>
    <row r="801" spans="1:9" x14ac:dyDescent="0.2">
      <c r="A801" s="39" t="s">
        <v>1103</v>
      </c>
      <c r="B801" s="39" t="s">
        <v>4328</v>
      </c>
      <c r="C801" s="39" t="s">
        <v>4329</v>
      </c>
      <c r="D801" s="226" t="str">
        <f t="shared" si="12"/>
        <v>21010284008</v>
      </c>
      <c r="E801" s="39" t="s">
        <v>4327</v>
      </c>
      <c r="F801" s="47">
        <v>-207896098</v>
      </c>
      <c r="G801" s="47">
        <v>0</v>
      </c>
      <c r="H801" s="47">
        <v>0</v>
      </c>
      <c r="I801" s="47">
        <v>-207896098</v>
      </c>
    </row>
    <row r="802" spans="1:9" x14ac:dyDescent="0.2">
      <c r="A802" s="39" t="s">
        <v>1103</v>
      </c>
      <c r="B802" s="39" t="s">
        <v>4330</v>
      </c>
      <c r="C802" s="39" t="s">
        <v>4331</v>
      </c>
      <c r="D802" s="226" t="str">
        <f t="shared" si="12"/>
        <v>21010284012</v>
      </c>
      <c r="E802" s="39" t="s">
        <v>707</v>
      </c>
      <c r="F802" s="47">
        <v>-1586025032</v>
      </c>
      <c r="G802" s="47">
        <v>-57014.05</v>
      </c>
      <c r="H802" s="47">
        <v>-418821220</v>
      </c>
      <c r="I802" s="47">
        <v>-2004846252</v>
      </c>
    </row>
    <row r="803" spans="1:9" x14ac:dyDescent="0.2">
      <c r="A803" s="39" t="s">
        <v>1150</v>
      </c>
      <c r="B803" s="39" t="s">
        <v>2412</v>
      </c>
      <c r="C803" s="39" t="s">
        <v>2413</v>
      </c>
      <c r="D803" s="226" t="str">
        <f t="shared" si="12"/>
        <v>21010284012</v>
      </c>
      <c r="E803" s="39" t="s">
        <v>708</v>
      </c>
      <c r="F803" s="47">
        <v>0</v>
      </c>
      <c r="G803" s="47">
        <v>-57014.05</v>
      </c>
      <c r="H803" s="47">
        <v>-418821220</v>
      </c>
      <c r="I803" s="47">
        <v>-418821220</v>
      </c>
    </row>
    <row r="804" spans="1:9" x14ac:dyDescent="0.2">
      <c r="A804" s="39" t="s">
        <v>1103</v>
      </c>
      <c r="B804" s="39" t="s">
        <v>2414</v>
      </c>
      <c r="C804" s="39" t="s">
        <v>2415</v>
      </c>
      <c r="D804" s="226" t="str">
        <f t="shared" si="12"/>
        <v>21010284012</v>
      </c>
      <c r="E804" s="39" t="s">
        <v>708</v>
      </c>
      <c r="F804" s="47">
        <v>-1586025032</v>
      </c>
      <c r="G804" s="47">
        <v>0</v>
      </c>
      <c r="H804" s="47">
        <v>0</v>
      </c>
      <c r="I804" s="47">
        <v>-1586025032</v>
      </c>
    </row>
    <row r="805" spans="1:9" x14ac:dyDescent="0.2">
      <c r="A805" s="39" t="s">
        <v>1103</v>
      </c>
      <c r="B805" s="39" t="s">
        <v>4332</v>
      </c>
      <c r="C805" s="39" t="s">
        <v>4333</v>
      </c>
      <c r="D805" s="226" t="str">
        <f t="shared" si="12"/>
        <v>21010284020</v>
      </c>
      <c r="E805" s="39" t="s">
        <v>692</v>
      </c>
      <c r="F805" s="47">
        <v>-1278553557</v>
      </c>
      <c r="G805" s="47">
        <v>-748053.68</v>
      </c>
      <c r="H805" s="47">
        <v>-5495149970</v>
      </c>
      <c r="I805" s="47">
        <v>-6773703527</v>
      </c>
    </row>
    <row r="806" spans="1:9" x14ac:dyDescent="0.2">
      <c r="A806" s="39" t="s">
        <v>1150</v>
      </c>
      <c r="B806" s="39" t="s">
        <v>2416</v>
      </c>
      <c r="C806" s="39" t="s">
        <v>2417</v>
      </c>
      <c r="D806" s="226" t="str">
        <f t="shared" si="12"/>
        <v>21010284020</v>
      </c>
      <c r="E806" s="39" t="s">
        <v>692</v>
      </c>
      <c r="F806" s="47">
        <v>0</v>
      </c>
      <c r="G806" s="47">
        <v>-748053.68</v>
      </c>
      <c r="H806" s="47">
        <v>-5495149970</v>
      </c>
      <c r="I806" s="47">
        <v>-5495149970</v>
      </c>
    </row>
    <row r="807" spans="1:9" x14ac:dyDescent="0.2">
      <c r="A807" s="39" t="s">
        <v>1103</v>
      </c>
      <c r="B807" s="39" t="s">
        <v>2418</v>
      </c>
      <c r="C807" s="39" t="s">
        <v>2419</v>
      </c>
      <c r="D807" s="226" t="str">
        <f t="shared" si="12"/>
        <v>21010284020</v>
      </c>
      <c r="E807" s="39" t="s">
        <v>692</v>
      </c>
      <c r="F807" s="47">
        <v>-1278553557</v>
      </c>
      <c r="G807" s="47">
        <v>0</v>
      </c>
      <c r="H807" s="47">
        <v>0</v>
      </c>
      <c r="I807" s="47">
        <v>-1278553557</v>
      </c>
    </row>
    <row r="808" spans="1:9" x14ac:dyDescent="0.2">
      <c r="A808" s="39" t="s">
        <v>1103</v>
      </c>
      <c r="B808" s="39" t="s">
        <v>2358</v>
      </c>
      <c r="C808" s="39" t="s">
        <v>2359</v>
      </c>
      <c r="D808" s="226" t="str">
        <f t="shared" si="12"/>
        <v>21010284024</v>
      </c>
      <c r="E808" s="39" t="s">
        <v>694</v>
      </c>
      <c r="F808" s="47">
        <v>-25789884</v>
      </c>
      <c r="G808" s="47">
        <v>-45655.6</v>
      </c>
      <c r="H808" s="47">
        <v>-335382842</v>
      </c>
      <c r="I808" s="47">
        <v>-361172726</v>
      </c>
    </row>
    <row r="809" spans="1:9" x14ac:dyDescent="0.2">
      <c r="A809" s="39" t="s">
        <v>1150</v>
      </c>
      <c r="B809" s="39" t="s">
        <v>3976</v>
      </c>
      <c r="C809" s="39" t="s">
        <v>3977</v>
      </c>
      <c r="D809" s="226" t="str">
        <f t="shared" si="12"/>
        <v>21010284024</v>
      </c>
      <c r="E809" s="39" t="s">
        <v>694</v>
      </c>
      <c r="F809" s="47">
        <v>0</v>
      </c>
      <c r="G809" s="47">
        <v>-45655.6</v>
      </c>
      <c r="H809" s="47">
        <v>-335382842</v>
      </c>
      <c r="I809" s="47">
        <v>-335382842</v>
      </c>
    </row>
    <row r="810" spans="1:9" x14ac:dyDescent="0.2">
      <c r="A810" s="39" t="s">
        <v>1103</v>
      </c>
      <c r="B810" s="39" t="s">
        <v>2420</v>
      </c>
      <c r="C810" s="39" t="s">
        <v>2421</v>
      </c>
      <c r="D810" s="226" t="str">
        <f t="shared" si="12"/>
        <v>21010284024</v>
      </c>
      <c r="E810" s="39" t="s">
        <v>694</v>
      </c>
      <c r="F810" s="47">
        <v>-25789884</v>
      </c>
      <c r="G810" s="47">
        <v>0</v>
      </c>
      <c r="H810" s="47">
        <v>0</v>
      </c>
      <c r="I810" s="47">
        <v>-25789884</v>
      </c>
    </row>
    <row r="811" spans="1:9" x14ac:dyDescent="0.2">
      <c r="A811" s="39" t="s">
        <v>1103</v>
      </c>
      <c r="B811" s="39" t="s">
        <v>2360</v>
      </c>
      <c r="C811" s="39" t="s">
        <v>2361</v>
      </c>
      <c r="D811" s="226" t="str">
        <f t="shared" si="12"/>
        <v>21010284026</v>
      </c>
      <c r="E811" s="39" t="s">
        <v>695</v>
      </c>
      <c r="F811" s="47">
        <v>-10233567198</v>
      </c>
      <c r="G811" s="47">
        <v>0</v>
      </c>
      <c r="H811" s="47">
        <v>0</v>
      </c>
      <c r="I811" s="47">
        <v>-10233567198</v>
      </c>
    </row>
    <row r="812" spans="1:9" x14ac:dyDescent="0.2">
      <c r="A812" s="39" t="s">
        <v>1103</v>
      </c>
      <c r="B812" s="39" t="s">
        <v>2422</v>
      </c>
      <c r="C812" s="39" t="s">
        <v>2423</v>
      </c>
      <c r="D812" s="226" t="str">
        <f t="shared" si="12"/>
        <v>21010284026</v>
      </c>
      <c r="E812" s="39" t="s">
        <v>695</v>
      </c>
      <c r="F812" s="47">
        <v>-10233567198</v>
      </c>
      <c r="G812" s="47">
        <v>0</v>
      </c>
      <c r="H812" s="47">
        <v>0</v>
      </c>
      <c r="I812" s="47">
        <v>-10233567198</v>
      </c>
    </row>
    <row r="813" spans="1:9" x14ac:dyDescent="0.2">
      <c r="A813" s="39" t="s">
        <v>1103</v>
      </c>
      <c r="B813" s="39" t="s">
        <v>2362</v>
      </c>
      <c r="C813" s="39" t="s">
        <v>2363</v>
      </c>
      <c r="D813" s="226" t="str">
        <f t="shared" si="12"/>
        <v>21010306000</v>
      </c>
      <c r="E813" s="39" t="s">
        <v>696</v>
      </c>
      <c r="F813" s="47">
        <v>-46451721432</v>
      </c>
      <c r="G813" s="47">
        <v>-19159568</v>
      </c>
      <c r="H813" s="47">
        <v>-140744845358</v>
      </c>
      <c r="I813" s="47">
        <v>-187196566790</v>
      </c>
    </row>
    <row r="814" spans="1:9" x14ac:dyDescent="0.2">
      <c r="A814" s="39" t="s">
        <v>1103</v>
      </c>
      <c r="B814" s="39" t="s">
        <v>2364</v>
      </c>
      <c r="C814" s="39" t="s">
        <v>2365</v>
      </c>
      <c r="D814" s="226" t="str">
        <f t="shared" si="12"/>
        <v>21010306004</v>
      </c>
      <c r="E814" s="39" t="s">
        <v>697</v>
      </c>
      <c r="F814" s="47">
        <v>-8337589099</v>
      </c>
      <c r="G814" s="47">
        <v>-4090222</v>
      </c>
      <c r="H814" s="47">
        <v>-30046484496</v>
      </c>
      <c r="I814" s="47">
        <v>-38384073595</v>
      </c>
    </row>
    <row r="815" spans="1:9" x14ac:dyDescent="0.2">
      <c r="A815" s="39" t="s">
        <v>1150</v>
      </c>
      <c r="B815" s="39" t="s">
        <v>3979</v>
      </c>
      <c r="C815" s="39" t="s">
        <v>3980</v>
      </c>
      <c r="D815" s="226" t="str">
        <f t="shared" si="12"/>
        <v>21010306004</v>
      </c>
      <c r="E815" s="39" t="s">
        <v>3978</v>
      </c>
      <c r="F815" s="47">
        <v>0</v>
      </c>
      <c r="G815" s="47">
        <v>-4090222</v>
      </c>
      <c r="H815" s="47">
        <v>-30046484496</v>
      </c>
      <c r="I815" s="47">
        <v>-30046484496</v>
      </c>
    </row>
    <row r="816" spans="1:9" x14ac:dyDescent="0.2">
      <c r="A816" s="39" t="s">
        <v>1103</v>
      </c>
      <c r="B816" s="39" t="s">
        <v>2426</v>
      </c>
      <c r="C816" s="39" t="s">
        <v>2427</v>
      </c>
      <c r="D816" s="226" t="str">
        <f t="shared" si="12"/>
        <v>21010306004</v>
      </c>
      <c r="E816" s="39" t="s">
        <v>709</v>
      </c>
      <c r="F816" s="47">
        <v>-3000000000</v>
      </c>
      <c r="G816" s="47">
        <v>0</v>
      </c>
      <c r="H816" s="47">
        <v>0</v>
      </c>
      <c r="I816" s="47">
        <v>-3000000000</v>
      </c>
    </row>
    <row r="817" spans="1:9" x14ac:dyDescent="0.2">
      <c r="A817" s="39" t="s">
        <v>1103</v>
      </c>
      <c r="B817" s="39" t="s">
        <v>3981</v>
      </c>
      <c r="C817" s="39" t="s">
        <v>3982</v>
      </c>
      <c r="D817" s="226" t="str">
        <f t="shared" si="12"/>
        <v>21010306004</v>
      </c>
      <c r="E817" s="39" t="s">
        <v>709</v>
      </c>
      <c r="F817" s="47">
        <v>-5337589099</v>
      </c>
      <c r="G817" s="47">
        <v>0</v>
      </c>
      <c r="H817" s="47">
        <v>0</v>
      </c>
      <c r="I817" s="47">
        <v>-5337589099</v>
      </c>
    </row>
    <row r="818" spans="1:9" x14ac:dyDescent="0.2">
      <c r="A818" s="39" t="s">
        <v>1103</v>
      </c>
      <c r="B818" s="39" t="s">
        <v>4334</v>
      </c>
      <c r="C818" s="39" t="s">
        <v>4335</v>
      </c>
      <c r="D818" s="226" t="str">
        <f t="shared" si="12"/>
        <v>21010306008</v>
      </c>
      <c r="E818" s="39" t="s">
        <v>4336</v>
      </c>
      <c r="F818" s="47">
        <v>-14370000000</v>
      </c>
      <c r="G818" s="47">
        <v>-11141000</v>
      </c>
      <c r="H818" s="47">
        <v>-81841006130</v>
      </c>
      <c r="I818" s="47">
        <v>-96211006130</v>
      </c>
    </row>
    <row r="819" spans="1:9" x14ac:dyDescent="0.2">
      <c r="A819" s="39" t="s">
        <v>1150</v>
      </c>
      <c r="B819" s="39" t="s">
        <v>4337</v>
      </c>
      <c r="C819" s="39" t="s">
        <v>4338</v>
      </c>
      <c r="D819" s="226" t="str">
        <f t="shared" si="12"/>
        <v>21010306008</v>
      </c>
      <c r="E819" s="39" t="s">
        <v>4336</v>
      </c>
      <c r="F819" s="47">
        <v>0</v>
      </c>
      <c r="G819" s="47">
        <v>-7771000</v>
      </c>
      <c r="H819" s="47">
        <v>-57085222030</v>
      </c>
      <c r="I819" s="47">
        <v>-57085222030</v>
      </c>
    </row>
    <row r="820" spans="1:9" x14ac:dyDescent="0.2">
      <c r="A820" s="39" t="s">
        <v>1150</v>
      </c>
      <c r="B820" s="39" t="s">
        <v>4339</v>
      </c>
      <c r="C820" s="39" t="s">
        <v>4340</v>
      </c>
      <c r="D820" s="226" t="str">
        <f t="shared" si="12"/>
        <v>21010306008</v>
      </c>
      <c r="E820" s="39" t="s">
        <v>4336</v>
      </c>
      <c r="F820" s="47">
        <v>0</v>
      </c>
      <c r="G820" s="47">
        <v>-3370000</v>
      </c>
      <c r="H820" s="47">
        <v>-24755784100</v>
      </c>
      <c r="I820" s="47">
        <v>-24755784100</v>
      </c>
    </row>
    <row r="821" spans="1:9" x14ac:dyDescent="0.2">
      <c r="A821" s="39" t="s">
        <v>1103</v>
      </c>
      <c r="B821" s="39" t="s">
        <v>4341</v>
      </c>
      <c r="C821" s="39" t="s">
        <v>4342</v>
      </c>
      <c r="D821" s="226" t="str">
        <f t="shared" si="12"/>
        <v>21010306008</v>
      </c>
      <c r="E821" s="39" t="s">
        <v>4336</v>
      </c>
      <c r="F821" s="47">
        <v>-5000000000</v>
      </c>
      <c r="G821" s="47">
        <v>0</v>
      </c>
      <c r="H821" s="47">
        <v>0</v>
      </c>
      <c r="I821" s="47">
        <v>-5000000000</v>
      </c>
    </row>
    <row r="822" spans="1:9" x14ac:dyDescent="0.2">
      <c r="A822" s="39" t="s">
        <v>1103</v>
      </c>
      <c r="B822" s="39" t="s">
        <v>4343</v>
      </c>
      <c r="C822" s="39" t="s">
        <v>4344</v>
      </c>
      <c r="D822" s="226" t="str">
        <f t="shared" si="12"/>
        <v>21010306008</v>
      </c>
      <c r="E822" s="39" t="s">
        <v>4336</v>
      </c>
      <c r="F822" s="47">
        <v>-9370000000</v>
      </c>
      <c r="G822" s="47">
        <v>0</v>
      </c>
      <c r="H822" s="47">
        <v>0</v>
      </c>
      <c r="I822" s="47">
        <v>-9370000000</v>
      </c>
    </row>
    <row r="823" spans="1:9" x14ac:dyDescent="0.2">
      <c r="A823" s="39" t="s">
        <v>1103</v>
      </c>
      <c r="B823" s="39" t="s">
        <v>3983</v>
      </c>
      <c r="C823" s="39" t="s">
        <v>3984</v>
      </c>
      <c r="D823" s="226" t="str">
        <f t="shared" si="12"/>
        <v>21010306020</v>
      </c>
      <c r="E823" s="39" t="s">
        <v>3985</v>
      </c>
      <c r="F823" s="47">
        <v>-19744132333</v>
      </c>
      <c r="G823" s="47">
        <v>-3928346</v>
      </c>
      <c r="H823" s="47">
        <v>-28857354732</v>
      </c>
      <c r="I823" s="47">
        <v>-48601487065</v>
      </c>
    </row>
    <row r="824" spans="1:9" x14ac:dyDescent="0.2">
      <c r="A824" s="39" t="s">
        <v>1150</v>
      </c>
      <c r="B824" s="39" t="s">
        <v>3986</v>
      </c>
      <c r="C824" s="39" t="s">
        <v>3987</v>
      </c>
      <c r="D824" s="226" t="str">
        <f t="shared" si="12"/>
        <v>21010306020</v>
      </c>
      <c r="E824" s="39" t="s">
        <v>3988</v>
      </c>
      <c r="F824" s="47">
        <v>0</v>
      </c>
      <c r="G824" s="47">
        <v>-3068346</v>
      </c>
      <c r="H824" s="47">
        <v>-22539854932</v>
      </c>
      <c r="I824" s="47">
        <v>-22539854932</v>
      </c>
    </row>
    <row r="825" spans="1:9" x14ac:dyDescent="0.2">
      <c r="A825" s="39" t="s">
        <v>1150</v>
      </c>
      <c r="B825" s="39" t="s">
        <v>3989</v>
      </c>
      <c r="C825" s="39" t="s">
        <v>3990</v>
      </c>
      <c r="D825" s="226" t="str">
        <f t="shared" si="12"/>
        <v>21010306020</v>
      </c>
      <c r="E825" s="39" t="s">
        <v>3988</v>
      </c>
      <c r="F825" s="47">
        <v>0</v>
      </c>
      <c r="G825" s="47">
        <v>-860000</v>
      </c>
      <c r="H825" s="47">
        <v>-6317499800</v>
      </c>
      <c r="I825" s="47">
        <v>-6317499800</v>
      </c>
    </row>
    <row r="826" spans="1:9" x14ac:dyDescent="0.2">
      <c r="A826" s="39" t="s">
        <v>1103</v>
      </c>
      <c r="B826" s="39" t="s">
        <v>3991</v>
      </c>
      <c r="C826" s="39" t="s">
        <v>3992</v>
      </c>
      <c r="D826" s="226" t="str">
        <f t="shared" si="12"/>
        <v>21010306020</v>
      </c>
      <c r="E826" s="39" t="s">
        <v>692</v>
      </c>
      <c r="F826" s="47">
        <v>-8824132333</v>
      </c>
      <c r="G826" s="47">
        <v>0</v>
      </c>
      <c r="H826" s="47">
        <v>0</v>
      </c>
      <c r="I826" s="47">
        <v>-8824132333</v>
      </c>
    </row>
    <row r="827" spans="1:9" x14ac:dyDescent="0.2">
      <c r="A827" s="39" t="s">
        <v>1103</v>
      </c>
      <c r="B827" s="39" t="s">
        <v>3993</v>
      </c>
      <c r="C827" s="39" t="s">
        <v>3994</v>
      </c>
      <c r="D827" s="226" t="str">
        <f t="shared" si="12"/>
        <v>21010306020</v>
      </c>
      <c r="E827" s="39" t="s">
        <v>3985</v>
      </c>
      <c r="F827" s="47">
        <v>-10920000000</v>
      </c>
      <c r="G827" s="47">
        <v>0</v>
      </c>
      <c r="H827" s="47">
        <v>0</v>
      </c>
      <c r="I827" s="47">
        <v>-10920000000</v>
      </c>
    </row>
    <row r="828" spans="1:9" x14ac:dyDescent="0.2">
      <c r="A828" s="39" t="s">
        <v>1103</v>
      </c>
      <c r="B828" s="39" t="s">
        <v>3995</v>
      </c>
      <c r="C828" s="39" t="s">
        <v>3996</v>
      </c>
      <c r="D828" s="226" t="str">
        <f t="shared" si="12"/>
        <v>21010306024</v>
      </c>
      <c r="E828" s="39" t="s">
        <v>694</v>
      </c>
      <c r="F828" s="47">
        <v>-4000000000</v>
      </c>
      <c r="G828" s="47">
        <v>0</v>
      </c>
      <c r="H828" s="47">
        <v>0</v>
      </c>
      <c r="I828" s="47">
        <v>-4000000000</v>
      </c>
    </row>
    <row r="829" spans="1:9" x14ac:dyDescent="0.2">
      <c r="A829" s="39" t="s">
        <v>1103</v>
      </c>
      <c r="B829" s="39" t="s">
        <v>3997</v>
      </c>
      <c r="C829" s="39" t="s">
        <v>3998</v>
      </c>
      <c r="D829" s="226" t="str">
        <f t="shared" si="12"/>
        <v>21010306024</v>
      </c>
      <c r="E829" s="39" t="s">
        <v>694</v>
      </c>
      <c r="F829" s="47">
        <v>-4000000000</v>
      </c>
      <c r="G829" s="47">
        <v>0</v>
      </c>
      <c r="H829" s="47">
        <v>0</v>
      </c>
      <c r="I829" s="47">
        <v>-4000000000</v>
      </c>
    </row>
    <row r="830" spans="1:9" x14ac:dyDescent="0.2">
      <c r="A830" s="39" t="s">
        <v>1103</v>
      </c>
      <c r="B830" s="39" t="s">
        <v>4825</v>
      </c>
      <c r="C830" s="39" t="s">
        <v>4826</v>
      </c>
      <c r="D830" s="226" t="str">
        <f t="shared" si="12"/>
        <v>21030132004</v>
      </c>
      <c r="E830" s="39" t="s">
        <v>4345</v>
      </c>
      <c r="F830" s="47">
        <v>732842497</v>
      </c>
      <c r="G830" s="47">
        <v>0</v>
      </c>
      <c r="H830" s="47">
        <v>0</v>
      </c>
      <c r="I830" s="47">
        <v>732842497</v>
      </c>
    </row>
    <row r="831" spans="1:9" x14ac:dyDescent="0.2">
      <c r="A831" s="39" t="s">
        <v>1103</v>
      </c>
      <c r="B831" s="39" t="s">
        <v>4346</v>
      </c>
      <c r="C831" s="39" t="s">
        <v>4347</v>
      </c>
      <c r="D831" s="226" t="str">
        <f t="shared" si="12"/>
        <v>21030132004</v>
      </c>
      <c r="E831" s="39" t="s">
        <v>4345</v>
      </c>
      <c r="F831" s="47">
        <v>-732842497</v>
      </c>
      <c r="G831" s="47">
        <v>0</v>
      </c>
      <c r="H831" s="47">
        <v>0</v>
      </c>
      <c r="I831" s="47">
        <v>-732842497</v>
      </c>
    </row>
    <row r="832" spans="1:9" x14ac:dyDescent="0.2">
      <c r="A832" s="39" t="s">
        <v>1103</v>
      </c>
      <c r="B832" s="39" t="s">
        <v>2366</v>
      </c>
      <c r="C832" s="39" t="s">
        <v>2367</v>
      </c>
      <c r="D832" s="226" t="str">
        <f t="shared" si="12"/>
        <v>21040000000</v>
      </c>
      <c r="E832" s="39" t="s">
        <v>698</v>
      </c>
      <c r="F832" s="47">
        <v>-51539376228</v>
      </c>
      <c r="G832" s="47">
        <v>-6177821.3300000001</v>
      </c>
      <c r="H832" s="47">
        <v>-45381843076</v>
      </c>
      <c r="I832" s="47">
        <v>-96921219304</v>
      </c>
    </row>
    <row r="833" spans="1:9" x14ac:dyDescent="0.2">
      <c r="A833" s="39" t="s">
        <v>1103</v>
      </c>
      <c r="B833" s="39" t="s">
        <v>2368</v>
      </c>
      <c r="C833" s="39" t="s">
        <v>2369</v>
      </c>
      <c r="D833" s="226" t="str">
        <f t="shared" si="12"/>
        <v>21040390000</v>
      </c>
      <c r="E833" s="39" t="s">
        <v>698</v>
      </c>
      <c r="F833" s="47">
        <v>-51539376228</v>
      </c>
      <c r="G833" s="47">
        <v>-6177821.3300000001</v>
      </c>
      <c r="H833" s="47">
        <v>-45381843076</v>
      </c>
      <c r="I833" s="47">
        <v>-96921219304</v>
      </c>
    </row>
    <row r="834" spans="1:9" x14ac:dyDescent="0.2">
      <c r="A834" s="39" t="s">
        <v>1103</v>
      </c>
      <c r="B834" s="39" t="s">
        <v>2370</v>
      </c>
      <c r="C834" s="39" t="s">
        <v>2371</v>
      </c>
      <c r="D834" s="226" t="str">
        <f t="shared" si="12"/>
        <v>21040390002</v>
      </c>
      <c r="E834" s="39" t="s">
        <v>699</v>
      </c>
      <c r="F834" s="47">
        <v>0</v>
      </c>
      <c r="G834" s="47">
        <v>-3574213</v>
      </c>
      <c r="H834" s="47">
        <v>-26255918503</v>
      </c>
      <c r="I834" s="47">
        <v>-26255918503</v>
      </c>
    </row>
    <row r="835" spans="1:9" x14ac:dyDescent="0.2">
      <c r="A835" s="39" t="s">
        <v>1150</v>
      </c>
      <c r="B835" s="39" t="s">
        <v>2372</v>
      </c>
      <c r="C835" s="39" t="s">
        <v>2373</v>
      </c>
      <c r="D835" s="226" t="str">
        <f t="shared" ref="D835:D898" si="13">CONCATENATE(MID(C835,1,2),"0",MID(C835,4,5),"0",MID(C835,9,2))</f>
        <v>21040390002</v>
      </c>
      <c r="E835" s="39" t="s">
        <v>699</v>
      </c>
      <c r="F835" s="47">
        <v>0</v>
      </c>
      <c r="G835" s="47">
        <v>-3574213</v>
      </c>
      <c r="H835" s="47">
        <v>-26255918503</v>
      </c>
      <c r="I835" s="47">
        <v>-26255918503</v>
      </c>
    </row>
    <row r="836" spans="1:9" x14ac:dyDescent="0.2">
      <c r="A836" s="39" t="s">
        <v>1150</v>
      </c>
      <c r="B836" s="39" t="s">
        <v>2438</v>
      </c>
      <c r="C836" s="39" t="s">
        <v>2439</v>
      </c>
      <c r="D836" s="226" t="str">
        <f t="shared" si="13"/>
        <v>21040390002</v>
      </c>
      <c r="E836" s="39" t="s">
        <v>699</v>
      </c>
      <c r="F836" s="47">
        <v>0</v>
      </c>
      <c r="G836" s="47">
        <v>-3574213</v>
      </c>
      <c r="H836" s="47">
        <v>-26255918503</v>
      </c>
      <c r="I836" s="47">
        <v>-26255918503</v>
      </c>
    </row>
    <row r="837" spans="1:9" x14ac:dyDescent="0.2">
      <c r="A837" s="39" t="s">
        <v>1103</v>
      </c>
      <c r="B837" s="39" t="s">
        <v>2374</v>
      </c>
      <c r="C837" s="39" t="s">
        <v>2375</v>
      </c>
      <c r="D837" s="226" t="str">
        <f t="shared" si="13"/>
        <v>21040390006</v>
      </c>
      <c r="E837" s="39" t="s">
        <v>700</v>
      </c>
      <c r="F837" s="47">
        <v>0</v>
      </c>
      <c r="G837" s="47">
        <v>-2185758.5699999998</v>
      </c>
      <c r="H837" s="47">
        <v>-16056429486</v>
      </c>
      <c r="I837" s="47">
        <v>-16056429486</v>
      </c>
    </row>
    <row r="838" spans="1:9" x14ac:dyDescent="0.2">
      <c r="A838" s="39" t="s">
        <v>1150</v>
      </c>
      <c r="B838" s="39" t="s">
        <v>2424</v>
      </c>
      <c r="C838" s="39" t="s">
        <v>2425</v>
      </c>
      <c r="D838" s="226" t="str">
        <f t="shared" si="13"/>
        <v>21040390006</v>
      </c>
      <c r="E838" s="39" t="s">
        <v>700</v>
      </c>
      <c r="F838" s="47">
        <v>0</v>
      </c>
      <c r="G838" s="47">
        <v>-2185192.41</v>
      </c>
      <c r="H838" s="47">
        <v>-16052270480</v>
      </c>
      <c r="I838" s="47">
        <v>-16052270480</v>
      </c>
    </row>
    <row r="839" spans="1:9" x14ac:dyDescent="0.2">
      <c r="A839" s="39" t="s">
        <v>1159</v>
      </c>
      <c r="B839" s="39" t="s">
        <v>4827</v>
      </c>
      <c r="C839" s="39" t="s">
        <v>4828</v>
      </c>
      <c r="D839" s="226" t="str">
        <f t="shared" si="13"/>
        <v>21040390006</v>
      </c>
      <c r="E839" s="39" t="s">
        <v>700</v>
      </c>
      <c r="F839" s="47">
        <v>0</v>
      </c>
      <c r="G839" s="47">
        <v>-531.66</v>
      </c>
      <c r="H839" s="47">
        <v>-4159006</v>
      </c>
      <c r="I839" s="47">
        <v>-4159006</v>
      </c>
    </row>
    <row r="840" spans="1:9" x14ac:dyDescent="0.2">
      <c r="A840" s="39" t="s">
        <v>1103</v>
      </c>
      <c r="B840" s="39" t="s">
        <v>2376</v>
      </c>
      <c r="C840" s="39" t="s">
        <v>2377</v>
      </c>
      <c r="D840" s="226" t="str">
        <f t="shared" si="13"/>
        <v>21040390008</v>
      </c>
      <c r="E840" s="39" t="s">
        <v>701</v>
      </c>
      <c r="F840" s="47">
        <v>-49114559492</v>
      </c>
      <c r="G840" s="47">
        <v>-289357</v>
      </c>
      <c r="H840" s="47">
        <v>-2125596267</v>
      </c>
      <c r="I840" s="47">
        <v>-51240155759</v>
      </c>
    </row>
    <row r="841" spans="1:9" x14ac:dyDescent="0.2">
      <c r="A841" s="39" t="s">
        <v>1150</v>
      </c>
      <c r="B841" s="39" t="s">
        <v>2440</v>
      </c>
      <c r="C841" s="39" t="s">
        <v>2441</v>
      </c>
      <c r="D841" s="226" t="str">
        <f t="shared" si="13"/>
        <v>21040390008</v>
      </c>
      <c r="E841" s="39" t="s">
        <v>701</v>
      </c>
      <c r="F841" s="47">
        <v>0</v>
      </c>
      <c r="G841" s="47">
        <v>-289357</v>
      </c>
      <c r="H841" s="47">
        <v>-2125596267</v>
      </c>
      <c r="I841" s="47">
        <v>-2125596267</v>
      </c>
    </row>
    <row r="842" spans="1:9" x14ac:dyDescent="0.2">
      <c r="A842" s="39" t="s">
        <v>1103</v>
      </c>
      <c r="B842" s="39" t="s">
        <v>2378</v>
      </c>
      <c r="C842" s="39" t="s">
        <v>2379</v>
      </c>
      <c r="D842" s="226" t="str">
        <f t="shared" si="13"/>
        <v>21040390008</v>
      </c>
      <c r="E842" s="39" t="s">
        <v>701</v>
      </c>
      <c r="F842" s="47">
        <v>-49114559492</v>
      </c>
      <c r="G842" s="47">
        <v>0</v>
      </c>
      <c r="H842" s="47">
        <v>0</v>
      </c>
      <c r="I842" s="47">
        <v>-49114559492</v>
      </c>
    </row>
    <row r="843" spans="1:9" x14ac:dyDescent="0.2">
      <c r="A843" s="39" t="s">
        <v>1103</v>
      </c>
      <c r="B843" s="39" t="s">
        <v>2428</v>
      </c>
      <c r="C843" s="39" t="s">
        <v>2429</v>
      </c>
      <c r="D843" s="226" t="str">
        <f t="shared" si="13"/>
        <v>21040390008</v>
      </c>
      <c r="E843" s="39" t="s">
        <v>701</v>
      </c>
      <c r="F843" s="47">
        <v>-154566602</v>
      </c>
      <c r="G843" s="47">
        <v>0</v>
      </c>
      <c r="H843" s="47">
        <v>0</v>
      </c>
      <c r="I843" s="47">
        <v>-154566602</v>
      </c>
    </row>
    <row r="844" spans="1:9" x14ac:dyDescent="0.2">
      <c r="A844" s="39" t="s">
        <v>1103</v>
      </c>
      <c r="B844" s="39" t="s">
        <v>2442</v>
      </c>
      <c r="C844" s="39" t="s">
        <v>2443</v>
      </c>
      <c r="D844" s="226" t="str">
        <f t="shared" si="13"/>
        <v>21040390008</v>
      </c>
      <c r="E844" s="39" t="s">
        <v>701</v>
      </c>
      <c r="F844" s="47">
        <v>-48959992890</v>
      </c>
      <c r="G844" s="47">
        <v>0</v>
      </c>
      <c r="H844" s="47">
        <v>0</v>
      </c>
      <c r="I844" s="47">
        <v>-48959992890</v>
      </c>
    </row>
    <row r="845" spans="1:9" x14ac:dyDescent="0.2">
      <c r="A845" s="39" t="s">
        <v>1103</v>
      </c>
      <c r="B845" s="39" t="s">
        <v>3999</v>
      </c>
      <c r="C845" s="39" t="s">
        <v>4000</v>
      </c>
      <c r="D845" s="226" t="str">
        <f t="shared" si="13"/>
        <v>21040390010</v>
      </c>
      <c r="E845" s="39" t="s">
        <v>365</v>
      </c>
      <c r="F845" s="47">
        <v>-2424816736</v>
      </c>
      <c r="G845" s="47">
        <v>-128492.76</v>
      </c>
      <c r="H845" s="47">
        <v>-943898820</v>
      </c>
      <c r="I845" s="47">
        <v>-3368715556</v>
      </c>
    </row>
    <row r="846" spans="1:9" x14ac:dyDescent="0.2">
      <c r="A846" s="39" t="s">
        <v>1103</v>
      </c>
      <c r="B846" s="39" t="s">
        <v>4348</v>
      </c>
      <c r="C846" s="39" t="s">
        <v>4349</v>
      </c>
      <c r="D846" s="226" t="str">
        <f t="shared" si="13"/>
        <v>21040390010</v>
      </c>
      <c r="E846" s="39" t="s">
        <v>365</v>
      </c>
      <c r="F846" s="47">
        <v>-4230600</v>
      </c>
      <c r="G846" s="47">
        <v>0</v>
      </c>
      <c r="H846" s="47">
        <v>0</v>
      </c>
      <c r="I846" s="47">
        <v>-4230600</v>
      </c>
    </row>
    <row r="847" spans="1:9" x14ac:dyDescent="0.2">
      <c r="A847" s="39" t="s">
        <v>1103</v>
      </c>
      <c r="B847" s="39" t="s">
        <v>4350</v>
      </c>
      <c r="C847" s="39" t="s">
        <v>4351</v>
      </c>
      <c r="D847" s="226" t="str">
        <f t="shared" si="13"/>
        <v>21040390010</v>
      </c>
      <c r="E847" s="39" t="s">
        <v>4352</v>
      </c>
      <c r="F847" s="47">
        <v>-4230600</v>
      </c>
      <c r="G847" s="47">
        <v>0</v>
      </c>
      <c r="H847" s="47">
        <v>0</v>
      </c>
      <c r="I847" s="47">
        <v>-4230600</v>
      </c>
    </row>
    <row r="848" spans="1:9" x14ac:dyDescent="0.2">
      <c r="A848" s="39" t="s">
        <v>1150</v>
      </c>
      <c r="B848" s="39" t="s">
        <v>4829</v>
      </c>
      <c r="C848" s="39" t="s">
        <v>4830</v>
      </c>
      <c r="D848" s="226" t="str">
        <f t="shared" si="13"/>
        <v>21040390010</v>
      </c>
      <c r="E848" s="39" t="s">
        <v>4160</v>
      </c>
      <c r="F848" s="47">
        <v>0</v>
      </c>
      <c r="G848" s="47">
        <v>-3099.18</v>
      </c>
      <c r="H848" s="47">
        <v>-22766359</v>
      </c>
      <c r="I848" s="47">
        <v>-22766359</v>
      </c>
    </row>
    <row r="849" spans="1:9" x14ac:dyDescent="0.2">
      <c r="A849" s="39" t="s">
        <v>1150</v>
      </c>
      <c r="B849" s="39" t="s">
        <v>4831</v>
      </c>
      <c r="C849" s="39" t="s">
        <v>4832</v>
      </c>
      <c r="D849" s="226" t="str">
        <f t="shared" si="13"/>
        <v>21040390010</v>
      </c>
      <c r="E849" s="39" t="s">
        <v>4833</v>
      </c>
      <c r="F849" s="47">
        <v>0</v>
      </c>
      <c r="G849" s="47">
        <v>-500</v>
      </c>
      <c r="H849" s="47">
        <v>-3672965</v>
      </c>
      <c r="I849" s="47">
        <v>-3672965</v>
      </c>
    </row>
    <row r="850" spans="1:9" x14ac:dyDescent="0.2">
      <c r="A850" s="39" t="s">
        <v>1103</v>
      </c>
      <c r="B850" s="39" t="s">
        <v>4353</v>
      </c>
      <c r="C850" s="39" t="s">
        <v>4354</v>
      </c>
      <c r="D850" s="226" t="str">
        <f t="shared" si="13"/>
        <v>21040390010</v>
      </c>
      <c r="E850" s="39" t="s">
        <v>365</v>
      </c>
      <c r="F850" s="47">
        <v>-105238850</v>
      </c>
      <c r="G850" s="47">
        <v>0</v>
      </c>
      <c r="H850" s="47">
        <v>0</v>
      </c>
      <c r="I850" s="47">
        <v>-105238850</v>
      </c>
    </row>
    <row r="851" spans="1:9" x14ac:dyDescent="0.2">
      <c r="A851" s="39" t="s">
        <v>1103</v>
      </c>
      <c r="B851" s="39" t="s">
        <v>4355</v>
      </c>
      <c r="C851" s="39" t="s">
        <v>4356</v>
      </c>
      <c r="D851" s="226" t="str">
        <f t="shared" si="13"/>
        <v>21040390010</v>
      </c>
      <c r="E851" s="39" t="s">
        <v>3890</v>
      </c>
      <c r="F851" s="47">
        <v>-105238850</v>
      </c>
      <c r="G851" s="47">
        <v>0</v>
      </c>
      <c r="H851" s="47">
        <v>0</v>
      </c>
      <c r="I851" s="47">
        <v>-105238850</v>
      </c>
    </row>
    <row r="852" spans="1:9" x14ac:dyDescent="0.2">
      <c r="A852" s="39" t="s">
        <v>1150</v>
      </c>
      <c r="B852" s="39" t="s">
        <v>4001</v>
      </c>
      <c r="C852" s="39" t="s">
        <v>4002</v>
      </c>
      <c r="D852" s="226" t="str">
        <f t="shared" si="13"/>
        <v>21040390010</v>
      </c>
      <c r="E852" s="39" t="s">
        <v>385</v>
      </c>
      <c r="F852" s="47">
        <v>0</v>
      </c>
      <c r="G852" s="47">
        <v>-2400</v>
      </c>
      <c r="H852" s="47">
        <v>-17630232</v>
      </c>
      <c r="I852" s="47">
        <v>-17630232</v>
      </c>
    </row>
    <row r="853" spans="1:9" x14ac:dyDescent="0.2">
      <c r="A853" s="39" t="s">
        <v>1150</v>
      </c>
      <c r="B853" s="39" t="s">
        <v>4834</v>
      </c>
      <c r="C853" s="39" t="s">
        <v>4835</v>
      </c>
      <c r="D853" s="226" t="str">
        <f t="shared" si="13"/>
        <v>21040390010</v>
      </c>
      <c r="E853" s="39" t="s">
        <v>4836</v>
      </c>
      <c r="F853" s="47">
        <v>0</v>
      </c>
      <c r="G853" s="47">
        <v>-4817.5200000000004</v>
      </c>
      <c r="H853" s="47">
        <v>-35389165</v>
      </c>
      <c r="I853" s="47">
        <v>-35389165</v>
      </c>
    </row>
    <row r="854" spans="1:9" x14ac:dyDescent="0.2">
      <c r="A854" s="39" t="s">
        <v>1150</v>
      </c>
      <c r="B854" s="39" t="s">
        <v>4357</v>
      </c>
      <c r="C854" s="39" t="s">
        <v>4358</v>
      </c>
      <c r="D854" s="226" t="str">
        <f t="shared" si="13"/>
        <v>21040390010</v>
      </c>
      <c r="E854" s="39" t="s">
        <v>3891</v>
      </c>
      <c r="F854" s="47">
        <v>0</v>
      </c>
      <c r="G854" s="47">
        <v>-49155.7</v>
      </c>
      <c r="H854" s="47">
        <v>-361094331</v>
      </c>
      <c r="I854" s="47">
        <v>-361094331</v>
      </c>
    </row>
    <row r="855" spans="1:9" x14ac:dyDescent="0.2">
      <c r="A855" s="39" t="s">
        <v>1150</v>
      </c>
      <c r="B855" s="39" t="s">
        <v>4837</v>
      </c>
      <c r="C855" s="39" t="s">
        <v>4838</v>
      </c>
      <c r="D855" s="226" t="str">
        <f t="shared" si="13"/>
        <v>21040390010</v>
      </c>
      <c r="E855" s="39" t="s">
        <v>4839</v>
      </c>
      <c r="F855" s="47">
        <v>0</v>
      </c>
      <c r="G855" s="47">
        <v>-6500</v>
      </c>
      <c r="H855" s="47">
        <v>-47748545</v>
      </c>
      <c r="I855" s="47">
        <v>-47748545</v>
      </c>
    </row>
    <row r="856" spans="1:9" x14ac:dyDescent="0.2">
      <c r="A856" s="39" t="s">
        <v>1150</v>
      </c>
      <c r="B856" s="39" t="s">
        <v>4359</v>
      </c>
      <c r="C856" s="39" t="s">
        <v>4360</v>
      </c>
      <c r="D856" s="226" t="str">
        <f t="shared" si="13"/>
        <v>21040390010</v>
      </c>
      <c r="E856" s="39" t="s">
        <v>4361</v>
      </c>
      <c r="F856" s="47">
        <v>0</v>
      </c>
      <c r="G856" s="47">
        <v>-55684.480000000003</v>
      </c>
      <c r="H856" s="47">
        <v>-409054292</v>
      </c>
      <c r="I856" s="47">
        <v>-409054292</v>
      </c>
    </row>
    <row r="857" spans="1:9" x14ac:dyDescent="0.2">
      <c r="A857" s="39" t="s">
        <v>1103</v>
      </c>
      <c r="B857" s="39" t="s">
        <v>4362</v>
      </c>
      <c r="C857" s="39" t="s">
        <v>4363</v>
      </c>
      <c r="D857" s="226" t="str">
        <f t="shared" si="13"/>
        <v>21040390010</v>
      </c>
      <c r="E857" s="39" t="s">
        <v>365</v>
      </c>
      <c r="F857" s="47">
        <v>-140757382</v>
      </c>
      <c r="G857" s="47">
        <v>0</v>
      </c>
      <c r="H857" s="47">
        <v>0</v>
      </c>
      <c r="I857" s="47">
        <v>-140757382</v>
      </c>
    </row>
    <row r="858" spans="1:9" x14ac:dyDescent="0.2">
      <c r="A858" s="39" t="s">
        <v>1103</v>
      </c>
      <c r="B858" s="39" t="s">
        <v>4364</v>
      </c>
      <c r="C858" s="39" t="s">
        <v>4365</v>
      </c>
      <c r="D858" s="226" t="str">
        <f t="shared" si="13"/>
        <v>21040390010</v>
      </c>
      <c r="E858" s="39" t="s">
        <v>4361</v>
      </c>
      <c r="F858" s="47">
        <v>-140757382</v>
      </c>
      <c r="G858" s="47">
        <v>0</v>
      </c>
      <c r="H858" s="47">
        <v>0</v>
      </c>
      <c r="I858" s="47">
        <v>-140757382</v>
      </c>
    </row>
    <row r="859" spans="1:9" x14ac:dyDescent="0.2">
      <c r="A859" s="39" t="s">
        <v>1150</v>
      </c>
      <c r="B859" s="39" t="s">
        <v>4840</v>
      </c>
      <c r="C859" s="39" t="s">
        <v>4841</v>
      </c>
      <c r="D859" s="226" t="str">
        <f t="shared" si="13"/>
        <v>21040390010</v>
      </c>
      <c r="E859" s="39" t="s">
        <v>4842</v>
      </c>
      <c r="F859" s="47">
        <v>0</v>
      </c>
      <c r="G859" s="47">
        <v>-3226.18</v>
      </c>
      <c r="H859" s="47">
        <v>-23699292</v>
      </c>
      <c r="I859" s="47">
        <v>-23699292</v>
      </c>
    </row>
    <row r="860" spans="1:9" x14ac:dyDescent="0.2">
      <c r="A860" s="39" t="s">
        <v>1150</v>
      </c>
      <c r="B860" s="39" t="s">
        <v>4843</v>
      </c>
      <c r="C860" s="39" t="s">
        <v>4844</v>
      </c>
      <c r="D860" s="226" t="str">
        <f t="shared" si="13"/>
        <v>21040390010</v>
      </c>
      <c r="E860" s="39" t="s">
        <v>4845</v>
      </c>
      <c r="F860" s="47">
        <v>0</v>
      </c>
      <c r="G860" s="47">
        <v>-200</v>
      </c>
      <c r="H860" s="47">
        <v>-1469186</v>
      </c>
      <c r="I860" s="47">
        <v>-1469186</v>
      </c>
    </row>
    <row r="861" spans="1:9" x14ac:dyDescent="0.2">
      <c r="A861" s="39" t="s">
        <v>1103</v>
      </c>
      <c r="B861" s="39" t="s">
        <v>4846</v>
      </c>
      <c r="C861" s="39" t="s">
        <v>4847</v>
      </c>
      <c r="D861" s="226" t="str">
        <f t="shared" si="13"/>
        <v>21040390010</v>
      </c>
      <c r="E861" s="39" t="s">
        <v>365</v>
      </c>
      <c r="F861" s="47">
        <v>-2166473514</v>
      </c>
      <c r="G861" s="47">
        <v>0</v>
      </c>
      <c r="H861" s="47">
        <v>0</v>
      </c>
      <c r="I861" s="47">
        <v>-2166473514</v>
      </c>
    </row>
    <row r="862" spans="1:9" x14ac:dyDescent="0.2">
      <c r="A862" s="39" t="s">
        <v>1103</v>
      </c>
      <c r="B862" s="39" t="s">
        <v>4848</v>
      </c>
      <c r="C862" s="39" t="s">
        <v>4849</v>
      </c>
      <c r="D862" s="226" t="str">
        <f t="shared" si="13"/>
        <v>21040390010</v>
      </c>
      <c r="E862" s="39" t="s">
        <v>4161</v>
      </c>
      <c r="F862" s="47">
        <v>-2166473514</v>
      </c>
      <c r="G862" s="47">
        <v>0</v>
      </c>
      <c r="H862" s="47">
        <v>0</v>
      </c>
      <c r="I862" s="47">
        <v>-2166473514</v>
      </c>
    </row>
    <row r="863" spans="1:9" x14ac:dyDescent="0.2">
      <c r="A863" s="39" t="s">
        <v>1150</v>
      </c>
      <c r="B863" s="39" t="s">
        <v>4850</v>
      </c>
      <c r="C863" s="39" t="s">
        <v>4851</v>
      </c>
      <c r="D863" s="226" t="str">
        <f t="shared" si="13"/>
        <v>21040390010</v>
      </c>
      <c r="E863" s="39" t="s">
        <v>4852</v>
      </c>
      <c r="F863" s="47">
        <v>0</v>
      </c>
      <c r="G863" s="47">
        <v>-600</v>
      </c>
      <c r="H863" s="47">
        <v>-4407558</v>
      </c>
      <c r="I863" s="47">
        <v>-4407558</v>
      </c>
    </row>
    <row r="864" spans="1:9" x14ac:dyDescent="0.2">
      <c r="A864" s="39" t="s">
        <v>1103</v>
      </c>
      <c r="B864" s="39" t="s">
        <v>4366</v>
      </c>
      <c r="C864" s="39" t="s">
        <v>4367</v>
      </c>
      <c r="D864" s="226" t="str">
        <f t="shared" si="13"/>
        <v>21040390010</v>
      </c>
      <c r="E864" s="39" t="s">
        <v>365</v>
      </c>
      <c r="F864" s="47">
        <v>-6744867</v>
      </c>
      <c r="G864" s="47">
        <v>0</v>
      </c>
      <c r="H864" s="47">
        <v>0</v>
      </c>
      <c r="I864" s="47">
        <v>-6744867</v>
      </c>
    </row>
    <row r="865" spans="1:9" x14ac:dyDescent="0.2">
      <c r="A865" s="39" t="s">
        <v>1103</v>
      </c>
      <c r="B865" s="39" t="s">
        <v>4368</v>
      </c>
      <c r="C865" s="39" t="s">
        <v>4369</v>
      </c>
      <c r="D865" s="226" t="str">
        <f t="shared" si="13"/>
        <v>21040390010</v>
      </c>
      <c r="E865" s="39" t="s">
        <v>4370</v>
      </c>
      <c r="F865" s="47">
        <v>-6744867</v>
      </c>
      <c r="G865" s="47">
        <v>0</v>
      </c>
      <c r="H865" s="47">
        <v>0</v>
      </c>
      <c r="I865" s="47">
        <v>-6744867</v>
      </c>
    </row>
    <row r="866" spans="1:9" x14ac:dyDescent="0.2">
      <c r="A866" s="39" t="s">
        <v>1150</v>
      </c>
      <c r="B866" s="39" t="s">
        <v>4853</v>
      </c>
      <c r="C866" s="39" t="s">
        <v>4854</v>
      </c>
      <c r="D866" s="226" t="str">
        <f t="shared" si="13"/>
        <v>21040390010</v>
      </c>
      <c r="E866" s="39" t="s">
        <v>391</v>
      </c>
      <c r="F866" s="47">
        <v>0</v>
      </c>
      <c r="G866" s="47">
        <v>-309.7</v>
      </c>
      <c r="H866" s="47">
        <v>-2275035</v>
      </c>
      <c r="I866" s="47">
        <v>-2275035</v>
      </c>
    </row>
    <row r="867" spans="1:9" x14ac:dyDescent="0.2">
      <c r="A867" s="39" t="s">
        <v>1150</v>
      </c>
      <c r="B867" s="39" t="s">
        <v>4855</v>
      </c>
      <c r="C867" s="39" t="s">
        <v>4856</v>
      </c>
      <c r="D867" s="226" t="str">
        <f t="shared" si="13"/>
        <v>21040390010</v>
      </c>
      <c r="E867" s="39" t="s">
        <v>4857</v>
      </c>
      <c r="F867" s="47">
        <v>0</v>
      </c>
      <c r="G867" s="47">
        <v>-2000</v>
      </c>
      <c r="H867" s="47">
        <v>-14691860</v>
      </c>
      <c r="I867" s="47">
        <v>-14691860</v>
      </c>
    </row>
    <row r="868" spans="1:9" x14ac:dyDescent="0.2">
      <c r="A868" s="39" t="s">
        <v>1103</v>
      </c>
      <c r="B868" s="39" t="s">
        <v>4858</v>
      </c>
      <c r="C868" s="39" t="s">
        <v>4859</v>
      </c>
      <c r="D868" s="226" t="str">
        <f t="shared" si="13"/>
        <v>21040390010</v>
      </c>
      <c r="E868" s="39" t="s">
        <v>365</v>
      </c>
      <c r="F868" s="47">
        <v>-1371523</v>
      </c>
      <c r="G868" s="47">
        <v>0</v>
      </c>
      <c r="H868" s="47">
        <v>0</v>
      </c>
      <c r="I868" s="47">
        <v>-1371523</v>
      </c>
    </row>
    <row r="869" spans="1:9" x14ac:dyDescent="0.2">
      <c r="A869" s="39" t="s">
        <v>1103</v>
      </c>
      <c r="B869" s="39" t="s">
        <v>4860</v>
      </c>
      <c r="C869" s="39" t="s">
        <v>4861</v>
      </c>
      <c r="D869" s="226" t="str">
        <f t="shared" si="13"/>
        <v>21040390010</v>
      </c>
      <c r="E869" s="39" t="s">
        <v>4706</v>
      </c>
      <c r="F869" s="47">
        <v>-1371523</v>
      </c>
      <c r="G869" s="47">
        <v>0</v>
      </c>
      <c r="H869" s="47">
        <v>0</v>
      </c>
      <c r="I869" s="47">
        <v>-1371523</v>
      </c>
    </row>
    <row r="870" spans="1:9" x14ac:dyDescent="0.2">
      <c r="A870" s="39" t="s">
        <v>1103</v>
      </c>
      <c r="B870" s="39" t="s">
        <v>2380</v>
      </c>
      <c r="C870" s="39" t="s">
        <v>2381</v>
      </c>
      <c r="D870" s="226" t="str">
        <f t="shared" si="13"/>
        <v>21080000000</v>
      </c>
      <c r="E870" s="39" t="s">
        <v>46</v>
      </c>
      <c r="F870" s="47">
        <v>-2648969320</v>
      </c>
      <c r="G870" s="47">
        <v>-451784</v>
      </c>
      <c r="H870" s="47">
        <v>-3318773638</v>
      </c>
      <c r="I870" s="47">
        <v>-5967742958</v>
      </c>
    </row>
    <row r="871" spans="1:9" x14ac:dyDescent="0.2">
      <c r="A871" s="39" t="s">
        <v>1103</v>
      </c>
      <c r="B871" s="39" t="s">
        <v>2382</v>
      </c>
      <c r="C871" s="39" t="s">
        <v>2383</v>
      </c>
      <c r="D871" s="226" t="str">
        <f t="shared" si="13"/>
        <v>21080134000</v>
      </c>
      <c r="E871" s="39" t="s">
        <v>702</v>
      </c>
      <c r="F871" s="47">
        <v>-2648969320</v>
      </c>
      <c r="G871" s="47">
        <v>-451784</v>
      </c>
      <c r="H871" s="47">
        <v>-3318773638</v>
      </c>
      <c r="I871" s="47">
        <v>-5967742958</v>
      </c>
    </row>
    <row r="872" spans="1:9" x14ac:dyDescent="0.2">
      <c r="A872" s="39" t="s">
        <v>1103</v>
      </c>
      <c r="B872" s="39" t="s">
        <v>2384</v>
      </c>
      <c r="C872" s="39" t="s">
        <v>2385</v>
      </c>
      <c r="D872" s="226" t="str">
        <f t="shared" si="13"/>
        <v>21080134082</v>
      </c>
      <c r="E872" s="39" t="s">
        <v>703</v>
      </c>
      <c r="F872" s="47">
        <v>-32994361021</v>
      </c>
      <c r="G872" s="47">
        <v>-1471725.06</v>
      </c>
      <c r="H872" s="47">
        <v>-10811189270</v>
      </c>
      <c r="I872" s="47">
        <v>-43805550291</v>
      </c>
    </row>
    <row r="873" spans="1:9" x14ac:dyDescent="0.2">
      <c r="A873" s="39" t="s">
        <v>1150</v>
      </c>
      <c r="B873" s="39" t="s">
        <v>2430</v>
      </c>
      <c r="C873" s="39" t="s">
        <v>2431</v>
      </c>
      <c r="D873" s="226" t="str">
        <f t="shared" si="13"/>
        <v>21080134082</v>
      </c>
      <c r="E873" s="39" t="s">
        <v>703</v>
      </c>
      <c r="F873" s="47">
        <v>0</v>
      </c>
      <c r="G873" s="47">
        <v>-443101.8</v>
      </c>
      <c r="H873" s="47">
        <v>-3254994806</v>
      </c>
      <c r="I873" s="47">
        <v>-3254994806</v>
      </c>
    </row>
    <row r="874" spans="1:9" x14ac:dyDescent="0.2">
      <c r="A874" s="39" t="s">
        <v>1150</v>
      </c>
      <c r="B874" s="39" t="s">
        <v>2444</v>
      </c>
      <c r="C874" s="39" t="s">
        <v>2445</v>
      </c>
      <c r="D874" s="226" t="str">
        <f t="shared" si="13"/>
        <v>21080134082</v>
      </c>
      <c r="E874" s="39" t="s">
        <v>703</v>
      </c>
      <c r="F874" s="47">
        <v>0</v>
      </c>
      <c r="G874" s="47">
        <v>-1028623.26</v>
      </c>
      <c r="H874" s="47">
        <v>-7556194464</v>
      </c>
      <c r="I874" s="47">
        <v>-7556194464</v>
      </c>
    </row>
    <row r="875" spans="1:9" x14ac:dyDescent="0.2">
      <c r="A875" s="39" t="s">
        <v>1103</v>
      </c>
      <c r="B875" s="39" t="s">
        <v>2386</v>
      </c>
      <c r="C875" s="39" t="s">
        <v>2387</v>
      </c>
      <c r="D875" s="226" t="str">
        <f t="shared" si="13"/>
        <v>21080134082</v>
      </c>
      <c r="E875" s="39" t="s">
        <v>703</v>
      </c>
      <c r="F875" s="47">
        <v>-32994361021</v>
      </c>
      <c r="G875" s="47">
        <v>0</v>
      </c>
      <c r="H875" s="47">
        <v>0</v>
      </c>
      <c r="I875" s="47">
        <v>-32994361021</v>
      </c>
    </row>
    <row r="876" spans="1:9" x14ac:dyDescent="0.2">
      <c r="A876" s="39" t="s">
        <v>1103</v>
      </c>
      <c r="B876" s="39" t="s">
        <v>2432</v>
      </c>
      <c r="C876" s="39" t="s">
        <v>2433</v>
      </c>
      <c r="D876" s="226" t="str">
        <f t="shared" si="13"/>
        <v>21080134082</v>
      </c>
      <c r="E876" s="39" t="s">
        <v>703</v>
      </c>
      <c r="F876" s="47">
        <v>-1400496896</v>
      </c>
      <c r="G876" s="47">
        <v>0</v>
      </c>
      <c r="H876" s="47">
        <v>0</v>
      </c>
      <c r="I876" s="47">
        <v>-1400496896</v>
      </c>
    </row>
    <row r="877" spans="1:9" x14ac:dyDescent="0.2">
      <c r="A877" s="39" t="s">
        <v>1103</v>
      </c>
      <c r="B877" s="39" t="s">
        <v>2446</v>
      </c>
      <c r="C877" s="39" t="s">
        <v>2447</v>
      </c>
      <c r="D877" s="226" t="str">
        <f t="shared" si="13"/>
        <v>21080134082</v>
      </c>
      <c r="E877" s="39" t="s">
        <v>703</v>
      </c>
      <c r="F877" s="47">
        <v>-31593864125</v>
      </c>
      <c r="G877" s="47">
        <v>0</v>
      </c>
      <c r="H877" s="47">
        <v>0</v>
      </c>
      <c r="I877" s="47">
        <v>-31593864125</v>
      </c>
    </row>
    <row r="878" spans="1:9" x14ac:dyDescent="0.2">
      <c r="A878" s="39" t="s">
        <v>1103</v>
      </c>
      <c r="B878" s="39" t="s">
        <v>2388</v>
      </c>
      <c r="C878" s="39" t="s">
        <v>2389</v>
      </c>
      <c r="D878" s="226" t="str">
        <f t="shared" si="13"/>
        <v>21080134092</v>
      </c>
      <c r="E878" s="39" t="s">
        <v>704</v>
      </c>
      <c r="F878" s="47">
        <v>30345391701</v>
      </c>
      <c r="G878" s="47">
        <v>845752.69</v>
      </c>
      <c r="H878" s="47">
        <v>6212840059</v>
      </c>
      <c r="I878" s="47">
        <v>36558231760</v>
      </c>
    </row>
    <row r="879" spans="1:9" x14ac:dyDescent="0.2">
      <c r="A879" s="39" t="s">
        <v>1150</v>
      </c>
      <c r="B879" s="39" t="s">
        <v>2434</v>
      </c>
      <c r="C879" s="39" t="s">
        <v>2435</v>
      </c>
      <c r="D879" s="226" t="str">
        <f t="shared" si="13"/>
        <v>21080134092</v>
      </c>
      <c r="E879" s="39" t="s">
        <v>704</v>
      </c>
      <c r="F879" s="47">
        <v>0</v>
      </c>
      <c r="G879" s="47">
        <v>270442.8</v>
      </c>
      <c r="H879" s="47">
        <v>1986653878</v>
      </c>
      <c r="I879" s="47">
        <v>1986653878</v>
      </c>
    </row>
    <row r="880" spans="1:9" x14ac:dyDescent="0.2">
      <c r="A880" s="39" t="s">
        <v>1150</v>
      </c>
      <c r="B880" s="39" t="s">
        <v>2448</v>
      </c>
      <c r="C880" s="39" t="s">
        <v>2449</v>
      </c>
      <c r="D880" s="226" t="str">
        <f t="shared" si="13"/>
        <v>21080134092</v>
      </c>
      <c r="E880" s="39" t="s">
        <v>704</v>
      </c>
      <c r="F880" s="47">
        <v>0</v>
      </c>
      <c r="G880" s="47">
        <v>575309.89</v>
      </c>
      <c r="H880" s="47">
        <v>4226186181</v>
      </c>
      <c r="I880" s="47">
        <v>4226186181</v>
      </c>
    </row>
    <row r="881" spans="1:9" x14ac:dyDescent="0.2">
      <c r="A881" s="39" t="s">
        <v>1103</v>
      </c>
      <c r="B881" s="39" t="s">
        <v>2390</v>
      </c>
      <c r="C881" s="39" t="s">
        <v>2391</v>
      </c>
      <c r="D881" s="226" t="str">
        <f t="shared" si="13"/>
        <v>21080134092</v>
      </c>
      <c r="E881" s="39" t="s">
        <v>704</v>
      </c>
      <c r="F881" s="47">
        <v>30345391701</v>
      </c>
      <c r="G881" s="47">
        <v>0</v>
      </c>
      <c r="H881" s="47">
        <v>0</v>
      </c>
      <c r="I881" s="47">
        <v>30345391701</v>
      </c>
    </row>
    <row r="882" spans="1:9" x14ac:dyDescent="0.2">
      <c r="A882" s="39" t="s">
        <v>1103</v>
      </c>
      <c r="B882" s="39" t="s">
        <v>2436</v>
      </c>
      <c r="C882" s="39" t="s">
        <v>2437</v>
      </c>
      <c r="D882" s="226" t="str">
        <f t="shared" si="13"/>
        <v>21080134092</v>
      </c>
      <c r="E882" s="39" t="s">
        <v>704</v>
      </c>
      <c r="F882" s="47">
        <v>657469273</v>
      </c>
      <c r="G882" s="47">
        <v>0</v>
      </c>
      <c r="H882" s="47">
        <v>0</v>
      </c>
      <c r="I882" s="47">
        <v>657469273</v>
      </c>
    </row>
    <row r="883" spans="1:9" x14ac:dyDescent="0.2">
      <c r="A883" s="39" t="s">
        <v>1103</v>
      </c>
      <c r="B883" s="39" t="s">
        <v>2450</v>
      </c>
      <c r="C883" s="39" t="s">
        <v>2451</v>
      </c>
      <c r="D883" s="226" t="str">
        <f t="shared" si="13"/>
        <v>21080134092</v>
      </c>
      <c r="E883" s="39" t="s">
        <v>704</v>
      </c>
      <c r="F883" s="47">
        <v>29687922428</v>
      </c>
      <c r="G883" s="47">
        <v>0</v>
      </c>
      <c r="H883" s="47">
        <v>0</v>
      </c>
      <c r="I883" s="47">
        <v>29687922428</v>
      </c>
    </row>
    <row r="884" spans="1:9" x14ac:dyDescent="0.2">
      <c r="A884" s="39" t="s">
        <v>1103</v>
      </c>
      <c r="B884" s="39" t="s">
        <v>4862</v>
      </c>
      <c r="C884" s="39" t="s">
        <v>4863</v>
      </c>
      <c r="D884" s="226" t="str">
        <f t="shared" si="13"/>
        <v>21080134093</v>
      </c>
      <c r="E884" s="39" t="s">
        <v>4864</v>
      </c>
      <c r="F884" s="47">
        <v>0</v>
      </c>
      <c r="G884" s="47">
        <v>174188.37</v>
      </c>
      <c r="H884" s="47">
        <v>1279575573</v>
      </c>
      <c r="I884" s="47">
        <v>1279575573</v>
      </c>
    </row>
    <row r="885" spans="1:9" x14ac:dyDescent="0.2">
      <c r="A885" s="39" t="s">
        <v>1150</v>
      </c>
      <c r="B885" s="39" t="s">
        <v>4865</v>
      </c>
      <c r="C885" s="39" t="s">
        <v>4866</v>
      </c>
      <c r="D885" s="226" t="str">
        <f t="shared" si="13"/>
        <v>21080134093</v>
      </c>
      <c r="E885" s="39" t="s">
        <v>4864</v>
      </c>
      <c r="F885" s="47">
        <v>0</v>
      </c>
      <c r="G885" s="47">
        <v>174188.37</v>
      </c>
      <c r="H885" s="47">
        <v>1279575573</v>
      </c>
      <c r="I885" s="47">
        <v>1279575573</v>
      </c>
    </row>
    <row r="886" spans="1:9" x14ac:dyDescent="0.2">
      <c r="A886" s="39" t="s">
        <v>1103</v>
      </c>
      <c r="B886" s="39" t="s">
        <v>2452</v>
      </c>
      <c r="C886" s="39" t="s">
        <v>2453</v>
      </c>
      <c r="D886" s="226" t="str">
        <f t="shared" si="13"/>
        <v>22000000000</v>
      </c>
      <c r="E886" s="39" t="s">
        <v>710</v>
      </c>
      <c r="F886" s="47">
        <v>-1514851802534</v>
      </c>
      <c r="G886" s="47">
        <v>-137919916.41999999</v>
      </c>
      <c r="H886" s="47">
        <v>-1013150051627</v>
      </c>
      <c r="I886" s="47">
        <v>-2528001854161</v>
      </c>
    </row>
    <row r="887" spans="1:9" x14ac:dyDescent="0.2">
      <c r="A887" s="39" t="s">
        <v>1103</v>
      </c>
      <c r="B887" s="39" t="s">
        <v>2454</v>
      </c>
      <c r="C887" s="39" t="s">
        <v>2455</v>
      </c>
      <c r="D887" s="226" t="str">
        <f t="shared" si="13"/>
        <v>22010000000</v>
      </c>
      <c r="E887" s="39" t="s">
        <v>690</v>
      </c>
      <c r="F887" s="47">
        <v>-1237520128087</v>
      </c>
      <c r="G887" s="47">
        <v>-126515691.36</v>
      </c>
      <c r="H887" s="47">
        <v>-929375412631</v>
      </c>
      <c r="I887" s="47">
        <v>-2166895540718</v>
      </c>
    </row>
    <row r="888" spans="1:9" x14ac:dyDescent="0.2">
      <c r="A888" s="39" t="s">
        <v>1103</v>
      </c>
      <c r="B888" s="39" t="s">
        <v>2456</v>
      </c>
      <c r="C888" s="39" t="s">
        <v>2457</v>
      </c>
      <c r="D888" s="226" t="str">
        <f t="shared" si="13"/>
        <v>22010136000</v>
      </c>
      <c r="E888" s="39" t="s">
        <v>711</v>
      </c>
      <c r="F888" s="47">
        <v>-346144247157</v>
      </c>
      <c r="G888" s="47">
        <v>-41175001.490000002</v>
      </c>
      <c r="H888" s="47">
        <v>-302468678697</v>
      </c>
      <c r="I888" s="47">
        <v>-648612925854</v>
      </c>
    </row>
    <row r="889" spans="1:9" x14ac:dyDescent="0.2">
      <c r="A889" s="39" t="s">
        <v>1103</v>
      </c>
      <c r="B889" s="39" t="s">
        <v>2458</v>
      </c>
      <c r="C889" s="39" t="s">
        <v>2459</v>
      </c>
      <c r="D889" s="226" t="str">
        <f t="shared" si="13"/>
        <v>22010136002</v>
      </c>
      <c r="E889" s="39" t="s">
        <v>225</v>
      </c>
      <c r="F889" s="47">
        <v>-346144247157</v>
      </c>
      <c r="G889" s="47">
        <v>-41175001.490000002</v>
      </c>
      <c r="H889" s="47">
        <v>-302468678697</v>
      </c>
      <c r="I889" s="47">
        <v>-648612925854</v>
      </c>
    </row>
    <row r="890" spans="1:9" x14ac:dyDescent="0.2">
      <c r="A890" s="39" t="s">
        <v>1150</v>
      </c>
      <c r="B890" s="39" t="s">
        <v>2544</v>
      </c>
      <c r="C890" s="39" t="s">
        <v>2545</v>
      </c>
      <c r="D890" s="226" t="str">
        <f t="shared" si="13"/>
        <v>22010136002</v>
      </c>
      <c r="E890" s="39" t="s">
        <v>720</v>
      </c>
      <c r="F890" s="47">
        <v>0</v>
      </c>
      <c r="G890" s="47">
        <v>-41175001.490000002</v>
      </c>
      <c r="H890" s="47">
        <v>-302468678697</v>
      </c>
      <c r="I890" s="47">
        <v>-302468678697</v>
      </c>
    </row>
    <row r="891" spans="1:9" x14ac:dyDescent="0.2">
      <c r="A891" s="39" t="s">
        <v>1103</v>
      </c>
      <c r="B891" s="39" t="s">
        <v>2546</v>
      </c>
      <c r="C891" s="39" t="s">
        <v>2547</v>
      </c>
      <c r="D891" s="226" t="str">
        <f t="shared" si="13"/>
        <v>22010136002</v>
      </c>
      <c r="E891" s="39" t="s">
        <v>720</v>
      </c>
      <c r="F891" s="47">
        <v>-346144247157</v>
      </c>
      <c r="G891" s="47">
        <v>0</v>
      </c>
      <c r="H891" s="47">
        <v>0</v>
      </c>
      <c r="I891" s="47">
        <v>-346144247157</v>
      </c>
    </row>
    <row r="892" spans="1:9" x14ac:dyDescent="0.2">
      <c r="A892" s="39" t="s">
        <v>1103</v>
      </c>
      <c r="B892" s="39" t="s">
        <v>2460</v>
      </c>
      <c r="C892" s="39" t="s">
        <v>2461</v>
      </c>
      <c r="D892" s="226" t="str">
        <f t="shared" si="13"/>
        <v>22010138000</v>
      </c>
      <c r="E892" s="39" t="s">
        <v>712</v>
      </c>
      <c r="F892" s="47">
        <v>-245803786926</v>
      </c>
      <c r="G892" s="47">
        <v>-13595359.76</v>
      </c>
      <c r="H892" s="47">
        <v>-99870561120</v>
      </c>
      <c r="I892" s="47">
        <v>-345674348046</v>
      </c>
    </row>
    <row r="893" spans="1:9" x14ac:dyDescent="0.2">
      <c r="A893" s="39" t="s">
        <v>1103</v>
      </c>
      <c r="B893" s="39" t="s">
        <v>2462</v>
      </c>
      <c r="C893" s="39" t="s">
        <v>2463</v>
      </c>
      <c r="D893" s="226" t="str">
        <f t="shared" si="13"/>
        <v>22010138002</v>
      </c>
      <c r="E893" s="39" t="s">
        <v>225</v>
      </c>
      <c r="F893" s="47">
        <v>-221633062081</v>
      </c>
      <c r="G893" s="47">
        <v>-10277016.189999999</v>
      </c>
      <c r="H893" s="47">
        <v>-75494241538</v>
      </c>
      <c r="I893" s="47">
        <v>-297127303619</v>
      </c>
    </row>
    <row r="894" spans="1:9" x14ac:dyDescent="0.2">
      <c r="A894" s="39" t="s">
        <v>1150</v>
      </c>
      <c r="B894" s="39" t="s">
        <v>2548</v>
      </c>
      <c r="C894" s="39" t="s">
        <v>2549</v>
      </c>
      <c r="D894" s="226" t="str">
        <f t="shared" si="13"/>
        <v>22010138002</v>
      </c>
      <c r="E894" s="39" t="s">
        <v>729</v>
      </c>
      <c r="F894" s="47">
        <v>0</v>
      </c>
      <c r="G894" s="47">
        <v>-10277016.189999999</v>
      </c>
      <c r="H894" s="47">
        <v>-75494241538</v>
      </c>
      <c r="I894" s="47">
        <v>-75494241538</v>
      </c>
    </row>
    <row r="895" spans="1:9" x14ac:dyDescent="0.2">
      <c r="A895" s="39" t="s">
        <v>1103</v>
      </c>
      <c r="B895" s="39" t="s">
        <v>2464</v>
      </c>
      <c r="C895" s="39" t="s">
        <v>2465</v>
      </c>
      <c r="D895" s="226" t="str">
        <f t="shared" si="13"/>
        <v>22010138002</v>
      </c>
      <c r="E895" s="39" t="s">
        <v>225</v>
      </c>
      <c r="F895" s="47">
        <v>-221633062081</v>
      </c>
      <c r="G895" s="47">
        <v>0</v>
      </c>
      <c r="H895" s="47">
        <v>0</v>
      </c>
      <c r="I895" s="47">
        <v>-221633062081</v>
      </c>
    </row>
    <row r="896" spans="1:9" x14ac:dyDescent="0.2">
      <c r="A896" s="39" t="s">
        <v>1103</v>
      </c>
      <c r="B896" s="39" t="s">
        <v>2550</v>
      </c>
      <c r="C896" s="39" t="s">
        <v>2551</v>
      </c>
      <c r="D896" s="226" t="str">
        <f t="shared" si="13"/>
        <v>22010138002</v>
      </c>
      <c r="E896" s="39" t="s">
        <v>729</v>
      </c>
      <c r="F896" s="47">
        <v>-221633062081</v>
      </c>
      <c r="G896" s="47">
        <v>0</v>
      </c>
      <c r="H896" s="47">
        <v>0</v>
      </c>
      <c r="I896" s="47">
        <v>-221633062081</v>
      </c>
    </row>
    <row r="897" spans="1:11" x14ac:dyDescent="0.2">
      <c r="A897" s="39" t="s">
        <v>1103</v>
      </c>
      <c r="B897" s="39" t="s">
        <v>2466</v>
      </c>
      <c r="C897" s="39" t="s">
        <v>2467</v>
      </c>
      <c r="D897" s="226" t="str">
        <f t="shared" si="13"/>
        <v>22010138004</v>
      </c>
      <c r="E897" s="39" t="s">
        <v>713</v>
      </c>
      <c r="F897" s="47">
        <v>-16364617967</v>
      </c>
      <c r="G897" s="47">
        <v>-3318343.57</v>
      </c>
      <c r="H897" s="47">
        <v>-24376319582</v>
      </c>
      <c r="I897" s="47">
        <v>-40740937549</v>
      </c>
    </row>
    <row r="898" spans="1:11" x14ac:dyDescent="0.2">
      <c r="A898" s="39" t="s">
        <v>1150</v>
      </c>
      <c r="B898" s="39" t="s">
        <v>2552</v>
      </c>
      <c r="C898" s="39" t="s">
        <v>2553</v>
      </c>
      <c r="D898" s="226" t="str">
        <f t="shared" si="13"/>
        <v>22010138004</v>
      </c>
      <c r="E898" s="39" t="s">
        <v>730</v>
      </c>
      <c r="F898" s="47">
        <v>0</v>
      </c>
      <c r="G898" s="47">
        <v>-3318343.57</v>
      </c>
      <c r="H898" s="47">
        <v>-24376319582</v>
      </c>
      <c r="I898" s="47">
        <v>-24376319582</v>
      </c>
    </row>
    <row r="899" spans="1:11" x14ac:dyDescent="0.2">
      <c r="A899" s="39" t="s">
        <v>1103</v>
      </c>
      <c r="B899" s="39" t="s">
        <v>2468</v>
      </c>
      <c r="C899" s="39" t="s">
        <v>2469</v>
      </c>
      <c r="D899" s="226" t="str">
        <f t="shared" ref="D899:D962" si="14">CONCATENATE(MID(C899,1,2),"0",MID(C899,4,5),"0",MID(C899,9,2))</f>
        <v>22010138004</v>
      </c>
      <c r="E899" s="39" t="s">
        <v>713</v>
      </c>
      <c r="F899" s="47">
        <v>-16364617967</v>
      </c>
      <c r="G899" s="47">
        <v>0</v>
      </c>
      <c r="H899" s="47">
        <v>0</v>
      </c>
      <c r="I899" s="47">
        <v>-16364617967</v>
      </c>
    </row>
    <row r="900" spans="1:11" x14ac:dyDescent="0.2">
      <c r="A900" s="39" t="s">
        <v>1103</v>
      </c>
      <c r="B900" s="39" t="s">
        <v>2554</v>
      </c>
      <c r="C900" s="39" t="s">
        <v>2555</v>
      </c>
      <c r="D900" s="226" t="str">
        <f t="shared" si="14"/>
        <v>22010138004</v>
      </c>
      <c r="E900" s="39" t="s">
        <v>730</v>
      </c>
      <c r="F900" s="47">
        <v>-16364617967</v>
      </c>
      <c r="G900" s="47">
        <v>0</v>
      </c>
      <c r="H900" s="47">
        <v>0</v>
      </c>
      <c r="I900" s="47">
        <v>-16364617967</v>
      </c>
    </row>
    <row r="901" spans="1:11" x14ac:dyDescent="0.2">
      <c r="A901" s="39" t="s">
        <v>1103</v>
      </c>
      <c r="B901" s="39" t="s">
        <v>2470</v>
      </c>
      <c r="C901" s="39" t="s">
        <v>2471</v>
      </c>
      <c r="D901" s="226" t="str">
        <f t="shared" si="14"/>
        <v>22010138008</v>
      </c>
      <c r="E901" s="39" t="s">
        <v>714</v>
      </c>
      <c r="F901" s="47">
        <v>-7806106878</v>
      </c>
      <c r="G901" s="47">
        <v>0</v>
      </c>
      <c r="H901" s="47">
        <v>0</v>
      </c>
      <c r="I901" s="47">
        <v>-7806106878</v>
      </c>
    </row>
    <row r="902" spans="1:11" x14ac:dyDescent="0.2">
      <c r="A902" s="39" t="s">
        <v>1103</v>
      </c>
      <c r="B902" s="39" t="s">
        <v>2556</v>
      </c>
      <c r="C902" s="39" t="s">
        <v>2557</v>
      </c>
      <c r="D902" s="226" t="str">
        <f t="shared" si="14"/>
        <v>22010138008</v>
      </c>
      <c r="E902" s="39" t="s">
        <v>714</v>
      </c>
      <c r="F902" s="47">
        <v>-7806106878</v>
      </c>
      <c r="G902" s="47">
        <v>0</v>
      </c>
      <c r="H902" s="47">
        <v>0</v>
      </c>
      <c r="I902" s="47">
        <v>-7806106878</v>
      </c>
      <c r="J902" s="48"/>
      <c r="K902" s="36"/>
    </row>
    <row r="903" spans="1:11" x14ac:dyDescent="0.2">
      <c r="A903" s="39" t="s">
        <v>1103</v>
      </c>
      <c r="B903" s="39" t="s">
        <v>2558</v>
      </c>
      <c r="C903" s="39" t="s">
        <v>2559</v>
      </c>
      <c r="D903" s="226" t="str">
        <f t="shared" si="14"/>
        <v>22010138008</v>
      </c>
      <c r="E903" s="39" t="s">
        <v>714</v>
      </c>
      <c r="F903" s="47">
        <v>-7806106878</v>
      </c>
      <c r="G903" s="47">
        <v>0</v>
      </c>
      <c r="H903" s="47">
        <v>0</v>
      </c>
      <c r="I903" s="47">
        <v>-7806106878</v>
      </c>
    </row>
    <row r="904" spans="1:11" x14ac:dyDescent="0.2">
      <c r="A904" s="39" t="s">
        <v>1103</v>
      </c>
      <c r="B904" s="39" t="s">
        <v>2472</v>
      </c>
      <c r="C904" s="39" t="s">
        <v>2473</v>
      </c>
      <c r="D904" s="226" t="str">
        <f t="shared" si="14"/>
        <v>22010140000</v>
      </c>
      <c r="E904" s="39" t="s">
        <v>715</v>
      </c>
      <c r="F904" s="47">
        <v>-6749847835</v>
      </c>
      <c r="G904" s="47">
        <v>0</v>
      </c>
      <c r="H904" s="47">
        <v>0</v>
      </c>
      <c r="I904" s="47">
        <v>-6749847835</v>
      </c>
    </row>
    <row r="905" spans="1:11" x14ac:dyDescent="0.2">
      <c r="A905" s="39" t="s">
        <v>1103</v>
      </c>
      <c r="B905" s="39" t="s">
        <v>2474</v>
      </c>
      <c r="C905" s="39" t="s">
        <v>2475</v>
      </c>
      <c r="D905" s="226" t="str">
        <f t="shared" si="14"/>
        <v>22010140001</v>
      </c>
      <c r="E905" s="39" t="s">
        <v>715</v>
      </c>
      <c r="F905" s="47">
        <v>-6749847835</v>
      </c>
      <c r="G905" s="47">
        <v>0</v>
      </c>
      <c r="H905" s="47">
        <v>0</v>
      </c>
      <c r="I905" s="47">
        <v>-6749847835</v>
      </c>
    </row>
    <row r="906" spans="1:11" x14ac:dyDescent="0.2">
      <c r="A906" s="39" t="s">
        <v>1103</v>
      </c>
      <c r="B906" s="39" t="s">
        <v>2560</v>
      </c>
      <c r="C906" s="39" t="s">
        <v>2561</v>
      </c>
      <c r="D906" s="226" t="str">
        <f t="shared" si="14"/>
        <v>22010140001</v>
      </c>
      <c r="E906" s="39" t="s">
        <v>715</v>
      </c>
      <c r="F906" s="47">
        <v>-6749847835</v>
      </c>
      <c r="G906" s="47">
        <v>0</v>
      </c>
      <c r="H906" s="47">
        <v>0</v>
      </c>
      <c r="I906" s="47">
        <v>-6749847835</v>
      </c>
    </row>
    <row r="907" spans="1:11" x14ac:dyDescent="0.2">
      <c r="A907" s="39" t="s">
        <v>1103</v>
      </c>
      <c r="B907" s="39" t="s">
        <v>2476</v>
      </c>
      <c r="C907" s="39" t="s">
        <v>2477</v>
      </c>
      <c r="D907" s="226" t="str">
        <f t="shared" si="14"/>
        <v>22010142000</v>
      </c>
      <c r="E907" s="39" t="s">
        <v>716</v>
      </c>
      <c r="F907" s="47">
        <v>-258716896</v>
      </c>
      <c r="G907" s="47">
        <v>0</v>
      </c>
      <c r="H907" s="47">
        <v>0</v>
      </c>
      <c r="I907" s="47">
        <v>-258716896</v>
      </c>
    </row>
    <row r="908" spans="1:11" x14ac:dyDescent="0.2">
      <c r="A908" s="39" t="s">
        <v>1103</v>
      </c>
      <c r="B908" s="39" t="s">
        <v>2478</v>
      </c>
      <c r="C908" s="39" t="s">
        <v>2479</v>
      </c>
      <c r="D908" s="226" t="str">
        <f t="shared" si="14"/>
        <v>22010142002</v>
      </c>
      <c r="E908" s="39" t="s">
        <v>225</v>
      </c>
      <c r="F908" s="47">
        <v>-258716896</v>
      </c>
      <c r="G908" s="47">
        <v>0</v>
      </c>
      <c r="H908" s="47">
        <v>0</v>
      </c>
      <c r="I908" s="47">
        <v>-258716896</v>
      </c>
    </row>
    <row r="909" spans="1:11" x14ac:dyDescent="0.2">
      <c r="A909" s="39" t="s">
        <v>1103</v>
      </c>
      <c r="B909" s="39" t="s">
        <v>2562</v>
      </c>
      <c r="C909" s="39" t="s">
        <v>2563</v>
      </c>
      <c r="D909" s="226" t="str">
        <f t="shared" si="14"/>
        <v>22010142002</v>
      </c>
      <c r="E909" s="39" t="s">
        <v>716</v>
      </c>
      <c r="F909" s="47">
        <v>-258716896</v>
      </c>
      <c r="G909" s="47">
        <v>0</v>
      </c>
      <c r="H909" s="47">
        <v>0</v>
      </c>
      <c r="I909" s="47">
        <v>-258716896</v>
      </c>
    </row>
    <row r="910" spans="1:11" x14ac:dyDescent="0.2">
      <c r="A910" s="39" t="s">
        <v>1103</v>
      </c>
      <c r="B910" s="39" t="s">
        <v>2480</v>
      </c>
      <c r="C910" s="39" t="s">
        <v>2481</v>
      </c>
      <c r="D910" s="226" t="str">
        <f t="shared" si="14"/>
        <v>22010156000</v>
      </c>
      <c r="E910" s="39" t="s">
        <v>717</v>
      </c>
      <c r="F910" s="47">
        <v>-612261886037</v>
      </c>
      <c r="G910" s="47">
        <v>-63615826.229999997</v>
      </c>
      <c r="H910" s="47">
        <v>-467317406377</v>
      </c>
      <c r="I910" s="47">
        <v>-1079579292414</v>
      </c>
    </row>
    <row r="911" spans="1:11" x14ac:dyDescent="0.2">
      <c r="A911" s="39" t="s">
        <v>1103</v>
      </c>
      <c r="B911" s="39" t="s">
        <v>2482</v>
      </c>
      <c r="C911" s="39" t="s">
        <v>2483</v>
      </c>
      <c r="D911" s="226" t="str">
        <f t="shared" si="14"/>
        <v>22010156002</v>
      </c>
      <c r="E911" s="39" t="s">
        <v>718</v>
      </c>
      <c r="F911" s="47">
        <v>-612261886037</v>
      </c>
      <c r="G911" s="47">
        <v>-63615826.229999997</v>
      </c>
      <c r="H911" s="47">
        <v>-467317406377</v>
      </c>
      <c r="I911" s="47">
        <v>-1079579292414</v>
      </c>
    </row>
    <row r="912" spans="1:11" x14ac:dyDescent="0.2">
      <c r="A912" s="39" t="s">
        <v>1150</v>
      </c>
      <c r="B912" s="39" t="s">
        <v>4867</v>
      </c>
      <c r="C912" s="39" t="s">
        <v>4868</v>
      </c>
      <c r="D912" s="226" t="str">
        <f t="shared" si="14"/>
        <v>22010156002</v>
      </c>
      <c r="E912" s="39" t="s">
        <v>731</v>
      </c>
      <c r="F912" s="47">
        <v>0</v>
      </c>
      <c r="G912" s="47">
        <v>-850000</v>
      </c>
      <c r="H912" s="47">
        <v>-6244040500</v>
      </c>
      <c r="I912" s="47">
        <v>-6244040500</v>
      </c>
      <c r="J912" s="48">
        <f>SUM(I946,I947,I948,I949,I950,I951,I952,I953,I954,I955,I956,I957)-I916-I914</f>
        <v>152978705229</v>
      </c>
      <c r="K912" s="36">
        <f>+J912-I912</f>
        <v>159222745729</v>
      </c>
    </row>
    <row r="913" spans="1:9" x14ac:dyDescent="0.2">
      <c r="A913" s="39" t="s">
        <v>1150</v>
      </c>
      <c r="B913" s="39" t="s">
        <v>4003</v>
      </c>
      <c r="C913" s="39" t="s">
        <v>4004</v>
      </c>
      <c r="D913" s="226" t="str">
        <f t="shared" si="14"/>
        <v>22010156002</v>
      </c>
      <c r="E913" s="39" t="s">
        <v>732</v>
      </c>
      <c r="F913" s="47">
        <v>0</v>
      </c>
      <c r="G913" s="47">
        <v>-672623.34</v>
      </c>
      <c r="H913" s="47">
        <v>-4941043971</v>
      </c>
      <c r="I913" s="47">
        <v>-4941043971</v>
      </c>
    </row>
    <row r="914" spans="1:9" x14ac:dyDescent="0.2">
      <c r="A914" s="39" t="s">
        <v>1150</v>
      </c>
      <c r="B914" s="39" t="s">
        <v>2588</v>
      </c>
      <c r="C914" s="39" t="s">
        <v>2589</v>
      </c>
      <c r="D914" s="226" t="str">
        <f t="shared" si="14"/>
        <v>22010156002</v>
      </c>
      <c r="E914" s="39" t="s">
        <v>733</v>
      </c>
      <c r="F914" s="47">
        <v>0</v>
      </c>
      <c r="G914" s="47">
        <v>-36344393.909999996</v>
      </c>
      <c r="H914" s="47">
        <v>-266983373555</v>
      </c>
      <c r="I914" s="47">
        <v>-266983373555</v>
      </c>
    </row>
    <row r="915" spans="1:9" x14ac:dyDescent="0.2">
      <c r="A915" s="39" t="s">
        <v>1150</v>
      </c>
      <c r="B915" s="39" t="s">
        <v>2604</v>
      </c>
      <c r="C915" s="39" t="s">
        <v>2605</v>
      </c>
      <c r="D915" s="226" t="str">
        <f t="shared" si="14"/>
        <v>22010156002</v>
      </c>
      <c r="E915" s="39" t="s">
        <v>734</v>
      </c>
      <c r="F915" s="47">
        <v>0</v>
      </c>
      <c r="G915" s="47">
        <v>-25748808.98</v>
      </c>
      <c r="H915" s="47">
        <v>-189148948351</v>
      </c>
      <c r="I915" s="47">
        <v>-189148948351</v>
      </c>
    </row>
    <row r="916" spans="1:9" x14ac:dyDescent="0.2">
      <c r="A916" s="39" t="s">
        <v>1103</v>
      </c>
      <c r="B916" s="39" t="s">
        <v>2484</v>
      </c>
      <c r="C916" s="39" t="s">
        <v>2485</v>
      </c>
      <c r="D916" s="226" t="str">
        <f t="shared" si="14"/>
        <v>22010156002</v>
      </c>
      <c r="E916" s="39" t="s">
        <v>225</v>
      </c>
      <c r="F916" s="47">
        <v>-612261886037</v>
      </c>
      <c r="G916" s="47">
        <v>0</v>
      </c>
      <c r="H916" s="47">
        <v>0</v>
      </c>
      <c r="I916" s="47">
        <v>-612261886037</v>
      </c>
    </row>
    <row r="917" spans="1:9" x14ac:dyDescent="0.2">
      <c r="A917" s="39" t="s">
        <v>1103</v>
      </c>
      <c r="B917" s="39" t="s">
        <v>2572</v>
      </c>
      <c r="C917" s="39" t="s">
        <v>2573</v>
      </c>
      <c r="D917" s="226" t="str">
        <f t="shared" si="14"/>
        <v>22010156002</v>
      </c>
      <c r="E917" s="39" t="s">
        <v>731</v>
      </c>
      <c r="F917" s="47">
        <v>-5700000000</v>
      </c>
      <c r="G917" s="47">
        <v>0</v>
      </c>
      <c r="H917" s="47">
        <v>0</v>
      </c>
      <c r="I917" s="47">
        <v>-5700000000</v>
      </c>
    </row>
    <row r="918" spans="1:9" x14ac:dyDescent="0.2">
      <c r="A918" s="39" t="s">
        <v>1103</v>
      </c>
      <c r="B918" s="39" t="s">
        <v>2578</v>
      </c>
      <c r="C918" s="39" t="s">
        <v>2579</v>
      </c>
      <c r="D918" s="226" t="str">
        <f t="shared" si="14"/>
        <v>22010156002</v>
      </c>
      <c r="E918" s="39" t="s">
        <v>732</v>
      </c>
      <c r="F918" s="47">
        <v>-1514817899</v>
      </c>
      <c r="G918" s="47">
        <v>0</v>
      </c>
      <c r="H918" s="47">
        <v>0</v>
      </c>
      <c r="I918" s="47">
        <v>-1514817899</v>
      </c>
    </row>
    <row r="919" spans="1:9" x14ac:dyDescent="0.2">
      <c r="A919" s="39" t="s">
        <v>1103</v>
      </c>
      <c r="B919" s="39" t="s">
        <v>2590</v>
      </c>
      <c r="C919" s="39" t="s">
        <v>2591</v>
      </c>
      <c r="D919" s="226" t="str">
        <f t="shared" si="14"/>
        <v>22010156002</v>
      </c>
      <c r="E919" s="39" t="s">
        <v>733</v>
      </c>
      <c r="F919" s="47">
        <v>-305948767011</v>
      </c>
      <c r="G919" s="47">
        <v>0</v>
      </c>
      <c r="H919" s="47">
        <v>0</v>
      </c>
      <c r="I919" s="47">
        <v>-305948767011</v>
      </c>
    </row>
    <row r="920" spans="1:9" x14ac:dyDescent="0.2">
      <c r="A920" s="39" t="s">
        <v>1103</v>
      </c>
      <c r="B920" s="39" t="s">
        <v>2606</v>
      </c>
      <c r="C920" s="39" t="s">
        <v>2607</v>
      </c>
      <c r="D920" s="226" t="str">
        <f t="shared" si="14"/>
        <v>22010156002</v>
      </c>
      <c r="E920" s="39" t="s">
        <v>734</v>
      </c>
      <c r="F920" s="47">
        <v>-299098301127</v>
      </c>
      <c r="G920" s="47">
        <v>0</v>
      </c>
      <c r="H920" s="47">
        <v>0</v>
      </c>
      <c r="I920" s="47">
        <v>-299098301127</v>
      </c>
    </row>
    <row r="921" spans="1:9" x14ac:dyDescent="0.2">
      <c r="A921" s="39" t="s">
        <v>1103</v>
      </c>
      <c r="B921" s="39" t="s">
        <v>4005</v>
      </c>
      <c r="C921" s="39" t="s">
        <v>4006</v>
      </c>
      <c r="D921" s="226" t="str">
        <f t="shared" si="14"/>
        <v>22010236000</v>
      </c>
      <c r="E921" s="39" t="s">
        <v>4007</v>
      </c>
      <c r="F921" s="47">
        <v>-26301643236</v>
      </c>
      <c r="G921" s="47">
        <v>-8129503.8799999999</v>
      </c>
      <c r="H921" s="47">
        <v>-59718766437</v>
      </c>
      <c r="I921" s="47">
        <v>-86020409673</v>
      </c>
    </row>
    <row r="922" spans="1:9" x14ac:dyDescent="0.2">
      <c r="A922" s="39" t="s">
        <v>1103</v>
      </c>
      <c r="B922" s="39" t="s">
        <v>4371</v>
      </c>
      <c r="C922" s="39" t="s">
        <v>4372</v>
      </c>
      <c r="D922" s="226" t="str">
        <f t="shared" si="14"/>
        <v>22010236002</v>
      </c>
      <c r="E922" s="39" t="s">
        <v>4010</v>
      </c>
      <c r="F922" s="47">
        <v>-26301643236</v>
      </c>
      <c r="G922" s="47">
        <v>-8129503.8799999999</v>
      </c>
      <c r="H922" s="47">
        <v>-59718766437</v>
      </c>
      <c r="I922" s="47">
        <v>-86020409673</v>
      </c>
    </row>
    <row r="923" spans="1:9" x14ac:dyDescent="0.2">
      <c r="A923" s="39" t="s">
        <v>1150</v>
      </c>
      <c r="B923" s="39" t="s">
        <v>4008</v>
      </c>
      <c r="C923" s="39" t="s">
        <v>4009</v>
      </c>
      <c r="D923" s="226" t="str">
        <f t="shared" si="14"/>
        <v>22010236002</v>
      </c>
      <c r="E923" s="39" t="s">
        <v>4010</v>
      </c>
      <c r="F923" s="47">
        <v>0</v>
      </c>
      <c r="G923" s="47">
        <v>-8129503.8799999999</v>
      </c>
      <c r="H923" s="47">
        <v>-59718766437</v>
      </c>
      <c r="I923" s="47">
        <v>-59718766437</v>
      </c>
    </row>
    <row r="924" spans="1:9" x14ac:dyDescent="0.2">
      <c r="A924" s="39" t="s">
        <v>1103</v>
      </c>
      <c r="B924" s="39" t="s">
        <v>4011</v>
      </c>
      <c r="C924" s="39" t="s">
        <v>4012</v>
      </c>
      <c r="D924" s="226" t="str">
        <f t="shared" si="14"/>
        <v>22010236002</v>
      </c>
      <c r="E924" s="39" t="s">
        <v>4010</v>
      </c>
      <c r="F924" s="47">
        <v>-26301643236</v>
      </c>
      <c r="G924" s="47">
        <v>0</v>
      </c>
      <c r="H924" s="47">
        <v>0</v>
      </c>
      <c r="I924" s="47">
        <v>-26301643236</v>
      </c>
    </row>
    <row r="925" spans="1:9" x14ac:dyDescent="0.2">
      <c r="A925" s="39" t="s">
        <v>1103</v>
      </c>
      <c r="B925" s="39" t="s">
        <v>2486</v>
      </c>
      <c r="C925" s="39" t="s">
        <v>2487</v>
      </c>
      <c r="D925" s="226" t="str">
        <f t="shared" si="14"/>
        <v>22020000000</v>
      </c>
      <c r="E925" s="39" t="s">
        <v>299</v>
      </c>
      <c r="F925" s="47">
        <v>-317718135</v>
      </c>
      <c r="G925" s="47">
        <v>0</v>
      </c>
      <c r="H925" s="47">
        <v>0</v>
      </c>
      <c r="I925" s="47">
        <v>-317718135</v>
      </c>
    </row>
    <row r="926" spans="1:9" x14ac:dyDescent="0.2">
      <c r="A926" s="39" t="s">
        <v>1103</v>
      </c>
      <c r="B926" s="39" t="s">
        <v>2488</v>
      </c>
      <c r="C926" s="39" t="s">
        <v>2489</v>
      </c>
      <c r="D926" s="226" t="str">
        <f t="shared" si="14"/>
        <v>22020174000</v>
      </c>
      <c r="E926" s="39" t="s">
        <v>719</v>
      </c>
      <c r="F926" s="47">
        <v>-317718135</v>
      </c>
      <c r="G926" s="47">
        <v>0</v>
      </c>
      <c r="H926" s="47">
        <v>0</v>
      </c>
      <c r="I926" s="47">
        <v>-317718135</v>
      </c>
    </row>
    <row r="927" spans="1:9" x14ac:dyDescent="0.2">
      <c r="A927" s="39" t="s">
        <v>1103</v>
      </c>
      <c r="B927" s="39" t="s">
        <v>2490</v>
      </c>
      <c r="C927" s="39" t="s">
        <v>2491</v>
      </c>
      <c r="D927" s="226" t="str">
        <f t="shared" si="14"/>
        <v>22020174002</v>
      </c>
      <c r="E927" s="39" t="s">
        <v>225</v>
      </c>
      <c r="F927" s="47">
        <v>-317718135</v>
      </c>
      <c r="G927" s="47">
        <v>0</v>
      </c>
      <c r="H927" s="47">
        <v>0</v>
      </c>
      <c r="I927" s="47">
        <v>-317718135</v>
      </c>
    </row>
    <row r="928" spans="1:9" x14ac:dyDescent="0.2">
      <c r="A928" s="39" t="s">
        <v>1103</v>
      </c>
      <c r="B928" s="39" t="s">
        <v>2492</v>
      </c>
      <c r="C928" s="39" t="s">
        <v>2493</v>
      </c>
      <c r="D928" s="226" t="str">
        <f t="shared" si="14"/>
        <v>22020174002</v>
      </c>
      <c r="E928" s="39" t="s">
        <v>225</v>
      </c>
      <c r="F928" s="47">
        <v>-317718135</v>
      </c>
      <c r="G928" s="47">
        <v>0</v>
      </c>
      <c r="H928" s="47">
        <v>0</v>
      </c>
      <c r="I928" s="47">
        <v>-317718135</v>
      </c>
    </row>
    <row r="929" spans="1:9" x14ac:dyDescent="0.2">
      <c r="A929" s="39" t="s">
        <v>1103</v>
      </c>
      <c r="B929" s="39" t="s">
        <v>2564</v>
      </c>
      <c r="C929" s="39" t="s">
        <v>2565</v>
      </c>
      <c r="D929" s="226" t="str">
        <f t="shared" si="14"/>
        <v>22020174002</v>
      </c>
      <c r="E929" s="39" t="s">
        <v>225</v>
      </c>
      <c r="F929" s="47">
        <v>-317718135</v>
      </c>
      <c r="G929" s="47">
        <v>0</v>
      </c>
      <c r="H929" s="47">
        <v>0</v>
      </c>
      <c r="I929" s="47">
        <v>-317718135</v>
      </c>
    </row>
    <row r="930" spans="1:9" x14ac:dyDescent="0.2">
      <c r="A930" s="39" t="s">
        <v>1103</v>
      </c>
      <c r="B930" s="39" t="s">
        <v>4869</v>
      </c>
      <c r="C930" s="39" t="s">
        <v>4870</v>
      </c>
      <c r="D930" s="226" t="str">
        <f t="shared" si="14"/>
        <v>22030000000</v>
      </c>
      <c r="E930" s="39" t="s">
        <v>78</v>
      </c>
      <c r="F930" s="47">
        <v>-33149210059</v>
      </c>
      <c r="G930" s="47">
        <v>0</v>
      </c>
      <c r="H930" s="47">
        <v>0</v>
      </c>
      <c r="I930" s="47">
        <v>-33149210059</v>
      </c>
    </row>
    <row r="931" spans="1:9" x14ac:dyDescent="0.2">
      <c r="A931" s="39" t="s">
        <v>1103</v>
      </c>
      <c r="B931" s="39" t="s">
        <v>4871</v>
      </c>
      <c r="C931" s="39" t="s">
        <v>4872</v>
      </c>
      <c r="D931" s="226" t="str">
        <f t="shared" si="14"/>
        <v>22030188000</v>
      </c>
      <c r="E931" s="39" t="s">
        <v>4873</v>
      </c>
      <c r="F931" s="47">
        <v>-33149210059</v>
      </c>
      <c r="G931" s="47">
        <v>0</v>
      </c>
      <c r="H931" s="47">
        <v>0</v>
      </c>
      <c r="I931" s="47">
        <v>-33149210059</v>
      </c>
    </row>
    <row r="932" spans="1:9" x14ac:dyDescent="0.2">
      <c r="A932" s="39" t="s">
        <v>1103</v>
      </c>
      <c r="B932" s="39" t="s">
        <v>4874</v>
      </c>
      <c r="C932" s="39" t="s">
        <v>4875</v>
      </c>
      <c r="D932" s="226" t="str">
        <f t="shared" si="14"/>
        <v>22030188004</v>
      </c>
      <c r="E932" s="39" t="s">
        <v>4876</v>
      </c>
      <c r="F932" s="47">
        <v>-33149210059</v>
      </c>
      <c r="G932" s="47">
        <v>0</v>
      </c>
      <c r="H932" s="47">
        <v>0</v>
      </c>
      <c r="I932" s="47">
        <v>-33149210059</v>
      </c>
    </row>
    <row r="933" spans="1:9" x14ac:dyDescent="0.2">
      <c r="A933" s="39" t="s">
        <v>1103</v>
      </c>
      <c r="B933" s="39" t="s">
        <v>4877</v>
      </c>
      <c r="C933" s="39" t="s">
        <v>4878</v>
      </c>
      <c r="D933" s="226" t="str">
        <f t="shared" si="14"/>
        <v>22030188004</v>
      </c>
      <c r="E933" s="39" t="s">
        <v>4876</v>
      </c>
      <c r="F933" s="47">
        <v>-33149210059</v>
      </c>
      <c r="G933" s="47">
        <v>0</v>
      </c>
      <c r="H933" s="47">
        <v>0</v>
      </c>
      <c r="I933" s="47">
        <v>-33149210059</v>
      </c>
    </row>
    <row r="934" spans="1:9" x14ac:dyDescent="0.2">
      <c r="A934" s="39" t="s">
        <v>1103</v>
      </c>
      <c r="B934" s="39" t="s">
        <v>2494</v>
      </c>
      <c r="C934" s="39" t="s">
        <v>2495</v>
      </c>
      <c r="D934" s="226" t="str">
        <f t="shared" si="14"/>
        <v>22040000000</v>
      </c>
      <c r="E934" s="39" t="s">
        <v>431</v>
      </c>
      <c r="F934" s="47">
        <v>-201155647737</v>
      </c>
      <c r="G934" s="47">
        <v>-10050000</v>
      </c>
      <c r="H934" s="47">
        <v>-73826596500</v>
      </c>
      <c r="I934" s="47">
        <v>-274982244237</v>
      </c>
    </row>
    <row r="935" spans="1:9" x14ac:dyDescent="0.2">
      <c r="A935" s="39" t="s">
        <v>1103</v>
      </c>
      <c r="B935" s="39" t="s">
        <v>2496</v>
      </c>
      <c r="C935" s="39" t="s">
        <v>2497</v>
      </c>
      <c r="D935" s="226" t="str">
        <f t="shared" si="14"/>
        <v>22040290000</v>
      </c>
      <c r="E935" s="39" t="s">
        <v>720</v>
      </c>
      <c r="F935" s="47">
        <v>-135497839</v>
      </c>
      <c r="G935" s="47">
        <v>0</v>
      </c>
      <c r="H935" s="47">
        <v>0</v>
      </c>
      <c r="I935" s="47">
        <v>-135497839</v>
      </c>
    </row>
    <row r="936" spans="1:9" x14ac:dyDescent="0.2">
      <c r="A936" s="39" t="s">
        <v>1103</v>
      </c>
      <c r="B936" s="39" t="s">
        <v>2498</v>
      </c>
      <c r="C936" s="39" t="s">
        <v>2499</v>
      </c>
      <c r="D936" s="226" t="str">
        <f t="shared" si="14"/>
        <v>22040290006</v>
      </c>
      <c r="E936" s="39" t="s">
        <v>721</v>
      </c>
      <c r="F936" s="47">
        <v>-10000000</v>
      </c>
      <c r="G936" s="47">
        <v>0</v>
      </c>
      <c r="H936" s="47">
        <v>0</v>
      </c>
      <c r="I936" s="47">
        <v>-10000000</v>
      </c>
    </row>
    <row r="937" spans="1:9" x14ac:dyDescent="0.2">
      <c r="A937" s="39" t="s">
        <v>1103</v>
      </c>
      <c r="B937" s="39" t="s">
        <v>2566</v>
      </c>
      <c r="C937" s="39" t="s">
        <v>2567</v>
      </c>
      <c r="D937" s="226" t="str">
        <f t="shared" si="14"/>
        <v>22040290006</v>
      </c>
      <c r="E937" s="39" t="s">
        <v>721</v>
      </c>
      <c r="F937" s="47">
        <v>-10000000</v>
      </c>
      <c r="G937" s="47">
        <v>0</v>
      </c>
      <c r="H937" s="47">
        <v>0</v>
      </c>
      <c r="I937" s="47">
        <v>-10000000</v>
      </c>
    </row>
    <row r="938" spans="1:9" x14ac:dyDescent="0.2">
      <c r="A938" s="39" t="s">
        <v>1103</v>
      </c>
      <c r="B938" s="39" t="s">
        <v>2500</v>
      </c>
      <c r="C938" s="39" t="s">
        <v>2501</v>
      </c>
      <c r="D938" s="226" t="str">
        <f t="shared" si="14"/>
        <v>22040290008</v>
      </c>
      <c r="E938" s="39" t="s">
        <v>722</v>
      </c>
      <c r="F938" s="47">
        <v>-24846236</v>
      </c>
      <c r="G938" s="47">
        <v>0</v>
      </c>
      <c r="H938" s="47">
        <v>0</v>
      </c>
      <c r="I938" s="47">
        <v>-24846236</v>
      </c>
    </row>
    <row r="939" spans="1:9" x14ac:dyDescent="0.2">
      <c r="A939" s="39" t="s">
        <v>1103</v>
      </c>
      <c r="B939" s="39" t="s">
        <v>2568</v>
      </c>
      <c r="C939" s="39" t="s">
        <v>2569</v>
      </c>
      <c r="D939" s="226" t="str">
        <f t="shared" si="14"/>
        <v>22040290008</v>
      </c>
      <c r="E939" s="39" t="s">
        <v>722</v>
      </c>
      <c r="F939" s="47">
        <v>-24846236</v>
      </c>
      <c r="G939" s="47">
        <v>0</v>
      </c>
      <c r="H939" s="47">
        <v>0</v>
      </c>
      <c r="I939" s="47">
        <v>-24846236</v>
      </c>
    </row>
    <row r="940" spans="1:9" x14ac:dyDescent="0.2">
      <c r="A940" s="39" t="s">
        <v>1103</v>
      </c>
      <c r="B940" s="39" t="s">
        <v>2502</v>
      </c>
      <c r="C940" s="39" t="s">
        <v>2503</v>
      </c>
      <c r="D940" s="226" t="str">
        <f t="shared" si="14"/>
        <v>22040290010</v>
      </c>
      <c r="E940" s="39" t="s">
        <v>433</v>
      </c>
      <c r="F940" s="47">
        <v>-100651603</v>
      </c>
      <c r="G940" s="47">
        <v>0</v>
      </c>
      <c r="H940" s="47">
        <v>0</v>
      </c>
      <c r="I940" s="47">
        <v>-100651603</v>
      </c>
    </row>
    <row r="941" spans="1:9" x14ac:dyDescent="0.2">
      <c r="A941" s="39" t="s">
        <v>1103</v>
      </c>
      <c r="B941" s="39" t="s">
        <v>2570</v>
      </c>
      <c r="C941" s="39" t="s">
        <v>2571</v>
      </c>
      <c r="D941" s="226" t="str">
        <f t="shared" si="14"/>
        <v>22040290010</v>
      </c>
      <c r="E941" s="39" t="s">
        <v>433</v>
      </c>
      <c r="F941" s="47">
        <v>-100651603</v>
      </c>
      <c r="G941" s="47">
        <v>0</v>
      </c>
      <c r="H941" s="47">
        <v>0</v>
      </c>
      <c r="I941" s="47">
        <v>-100651603</v>
      </c>
    </row>
    <row r="942" spans="1:9" x14ac:dyDescent="0.2">
      <c r="A942" s="39" t="s">
        <v>1103</v>
      </c>
      <c r="B942" s="39" t="s">
        <v>4013</v>
      </c>
      <c r="C942" s="39" t="s">
        <v>4014</v>
      </c>
      <c r="D942" s="226" t="str">
        <f t="shared" si="14"/>
        <v>22040292000</v>
      </c>
      <c r="E942" s="39" t="s">
        <v>712</v>
      </c>
      <c r="F942" s="47">
        <v>-20149898</v>
      </c>
      <c r="G942" s="47">
        <v>0</v>
      </c>
      <c r="H942" s="47">
        <v>0</v>
      </c>
      <c r="I942" s="47">
        <v>-20149898</v>
      </c>
    </row>
    <row r="943" spans="1:9" x14ac:dyDescent="0.2">
      <c r="A943" s="39" t="s">
        <v>1103</v>
      </c>
      <c r="B943" s="39" t="s">
        <v>4015</v>
      </c>
      <c r="C943" s="39" t="s">
        <v>4016</v>
      </c>
      <c r="D943" s="226" t="str">
        <f t="shared" si="14"/>
        <v>22040292006</v>
      </c>
      <c r="E943" s="39" t="s">
        <v>721</v>
      </c>
      <c r="F943" s="47">
        <v>-20149898</v>
      </c>
      <c r="G943" s="47">
        <v>0</v>
      </c>
      <c r="H943" s="47">
        <v>0</v>
      </c>
      <c r="I943" s="47">
        <v>-20149898</v>
      </c>
    </row>
    <row r="944" spans="1:9" x14ac:dyDescent="0.2">
      <c r="A944" s="39" t="s">
        <v>1103</v>
      </c>
      <c r="B944" s="39" t="s">
        <v>4017</v>
      </c>
      <c r="C944" s="39" t="s">
        <v>4018</v>
      </c>
      <c r="D944" s="226" t="str">
        <f t="shared" si="14"/>
        <v>22040292006</v>
      </c>
      <c r="E944" s="39" t="s">
        <v>721</v>
      </c>
      <c r="F944" s="47">
        <v>-20149898</v>
      </c>
      <c r="G944" s="47">
        <v>0</v>
      </c>
      <c r="H944" s="47">
        <v>0</v>
      </c>
      <c r="I944" s="47">
        <v>-20149898</v>
      </c>
    </row>
    <row r="945" spans="1:11" x14ac:dyDescent="0.2">
      <c r="A945" s="39" t="s">
        <v>1103</v>
      </c>
      <c r="B945" s="39" t="s">
        <v>4373</v>
      </c>
      <c r="C945" s="39" t="s">
        <v>4374</v>
      </c>
      <c r="D945" s="226" t="str">
        <f t="shared" si="14"/>
        <v>22040298000</v>
      </c>
      <c r="E945" s="39" t="s">
        <v>4375</v>
      </c>
      <c r="F945" s="47">
        <v>-201000000000</v>
      </c>
      <c r="G945" s="47">
        <v>-10050000</v>
      </c>
      <c r="H945" s="47">
        <v>-73826596500</v>
      </c>
      <c r="I945" s="47">
        <v>-274826596500</v>
      </c>
    </row>
    <row r="946" spans="1:11" x14ac:dyDescent="0.2">
      <c r="A946" s="39" t="s">
        <v>1103</v>
      </c>
      <c r="B946" s="39" t="s">
        <v>4376</v>
      </c>
      <c r="C946" s="39" t="s">
        <v>4377</v>
      </c>
      <c r="D946" s="226" t="str">
        <f t="shared" si="14"/>
        <v>22040298006</v>
      </c>
      <c r="E946" s="39" t="s">
        <v>721</v>
      </c>
      <c r="F946" s="47">
        <v>-201000000000</v>
      </c>
      <c r="G946" s="47">
        <v>-10050000</v>
      </c>
      <c r="H946" s="47">
        <v>-73826596500</v>
      </c>
      <c r="I946" s="47">
        <v>-274826596500</v>
      </c>
    </row>
    <row r="947" spans="1:11" x14ac:dyDescent="0.2">
      <c r="A947" s="39" t="s">
        <v>1150</v>
      </c>
      <c r="B947" s="39" t="s">
        <v>4378</v>
      </c>
      <c r="C947" s="39" t="s">
        <v>4379</v>
      </c>
      <c r="D947" s="226" t="str">
        <f t="shared" si="14"/>
        <v>22040298006</v>
      </c>
      <c r="E947" s="39" t="s">
        <v>721</v>
      </c>
      <c r="F947" s="47">
        <v>0</v>
      </c>
      <c r="G947" s="47">
        <v>-1000000</v>
      </c>
      <c r="H947" s="47">
        <v>-7345930000</v>
      </c>
      <c r="I947" s="47">
        <v>-7345930000</v>
      </c>
    </row>
    <row r="948" spans="1:11" x14ac:dyDescent="0.2">
      <c r="A948" s="39" t="s">
        <v>1150</v>
      </c>
      <c r="B948" s="39" t="s">
        <v>4380</v>
      </c>
      <c r="C948" s="39" t="s">
        <v>4381</v>
      </c>
      <c r="D948" s="226" t="str">
        <f t="shared" si="14"/>
        <v>22040298006</v>
      </c>
      <c r="E948" s="39" t="s">
        <v>721</v>
      </c>
      <c r="F948" s="47">
        <v>0</v>
      </c>
      <c r="G948" s="47">
        <v>-9050000</v>
      </c>
      <c r="H948" s="47">
        <v>-66480666500</v>
      </c>
      <c r="I948" s="47">
        <v>-66480666500</v>
      </c>
    </row>
    <row r="949" spans="1:11" x14ac:dyDescent="0.2">
      <c r="A949" s="39" t="s">
        <v>1103</v>
      </c>
      <c r="B949" s="39" t="s">
        <v>4382</v>
      </c>
      <c r="C949" s="39" t="s">
        <v>4383</v>
      </c>
      <c r="D949" s="226" t="str">
        <f t="shared" si="14"/>
        <v>22040298006</v>
      </c>
      <c r="E949" s="39" t="s">
        <v>721</v>
      </c>
      <c r="F949" s="47">
        <v>-60000000000</v>
      </c>
      <c r="G949" s="47">
        <v>0</v>
      </c>
      <c r="H949" s="47">
        <v>0</v>
      </c>
      <c r="I949" s="47">
        <v>-60000000000</v>
      </c>
    </row>
    <row r="950" spans="1:11" x14ac:dyDescent="0.2">
      <c r="A950" s="39" t="s">
        <v>1103</v>
      </c>
      <c r="B950" s="39" t="s">
        <v>4384</v>
      </c>
      <c r="C950" s="39" t="s">
        <v>4385</v>
      </c>
      <c r="D950" s="226" t="str">
        <f t="shared" si="14"/>
        <v>22040298006</v>
      </c>
      <c r="E950" s="39" t="s">
        <v>721</v>
      </c>
      <c r="F950" s="47">
        <v>-141000000000</v>
      </c>
      <c r="G950" s="47">
        <v>0</v>
      </c>
      <c r="H950" s="47">
        <v>0</v>
      </c>
      <c r="I950" s="47">
        <v>-141000000000</v>
      </c>
      <c r="J950" s="1"/>
      <c r="K950" s="36"/>
    </row>
    <row r="951" spans="1:11" x14ac:dyDescent="0.2">
      <c r="A951" s="39" t="s">
        <v>1103</v>
      </c>
      <c r="B951" s="39" t="s">
        <v>2504</v>
      </c>
      <c r="C951" s="39" t="s">
        <v>2505</v>
      </c>
      <c r="D951" s="226" t="str">
        <f t="shared" si="14"/>
        <v>22060000000</v>
      </c>
      <c r="E951" s="39" t="s">
        <v>723</v>
      </c>
      <c r="F951" s="47">
        <v>-25000000000</v>
      </c>
      <c r="G951" s="47">
        <v>0</v>
      </c>
      <c r="H951" s="47">
        <v>0</v>
      </c>
      <c r="I951" s="47">
        <v>-25000000000</v>
      </c>
    </row>
    <row r="952" spans="1:11" x14ac:dyDescent="0.2">
      <c r="A952" s="39" t="s">
        <v>1103</v>
      </c>
      <c r="B952" s="39" t="s">
        <v>2506</v>
      </c>
      <c r="C952" s="39" t="s">
        <v>2507</v>
      </c>
      <c r="D952" s="226" t="str">
        <f t="shared" si="14"/>
        <v>22060266000</v>
      </c>
      <c r="E952" s="39" t="s">
        <v>724</v>
      </c>
      <c r="F952" s="47">
        <v>-25000000000</v>
      </c>
      <c r="G952" s="47">
        <v>0</v>
      </c>
      <c r="H952" s="47">
        <v>0</v>
      </c>
      <c r="I952" s="47">
        <v>-25000000000</v>
      </c>
    </row>
    <row r="953" spans="1:11" x14ac:dyDescent="0.2">
      <c r="A953" s="39" t="s">
        <v>1103</v>
      </c>
      <c r="B953" s="39" t="s">
        <v>2508</v>
      </c>
      <c r="C953" s="39" t="s">
        <v>2509</v>
      </c>
      <c r="D953" s="226" t="str">
        <f t="shared" si="14"/>
        <v>22060266001</v>
      </c>
      <c r="E953" s="39" t="s">
        <v>724</v>
      </c>
      <c r="F953" s="47">
        <v>-25000000000</v>
      </c>
      <c r="G953" s="47">
        <v>0</v>
      </c>
      <c r="H953" s="47">
        <v>0</v>
      </c>
      <c r="I953" s="47">
        <v>-25000000000</v>
      </c>
    </row>
    <row r="954" spans="1:11" x14ac:dyDescent="0.2">
      <c r="A954" s="39" t="s">
        <v>1103</v>
      </c>
      <c r="B954" s="39" t="s">
        <v>2510</v>
      </c>
      <c r="C954" s="39" t="s">
        <v>2511</v>
      </c>
      <c r="D954" s="226" t="str">
        <f t="shared" si="14"/>
        <v>22060266001</v>
      </c>
      <c r="E954" s="39" t="s">
        <v>724</v>
      </c>
      <c r="F954" s="47">
        <v>-25000000000</v>
      </c>
      <c r="G954" s="47">
        <v>0</v>
      </c>
      <c r="H954" s="47">
        <v>0</v>
      </c>
      <c r="I954" s="47">
        <v>-25000000000</v>
      </c>
    </row>
    <row r="955" spans="1:11" x14ac:dyDescent="0.2">
      <c r="A955" s="39" t="s">
        <v>1103</v>
      </c>
      <c r="B955" s="39" t="s">
        <v>2608</v>
      </c>
      <c r="C955" s="39" t="s">
        <v>2609</v>
      </c>
      <c r="D955" s="226" t="str">
        <f t="shared" si="14"/>
        <v>22060266001</v>
      </c>
      <c r="E955" s="39" t="s">
        <v>735</v>
      </c>
      <c r="F955" s="47">
        <v>-25000000000</v>
      </c>
      <c r="G955" s="47">
        <v>0</v>
      </c>
      <c r="H955" s="47">
        <v>0</v>
      </c>
      <c r="I955" s="47">
        <v>-25000000000</v>
      </c>
    </row>
    <row r="956" spans="1:11" x14ac:dyDescent="0.2">
      <c r="A956" s="39" t="s">
        <v>1103</v>
      </c>
      <c r="B956" s="39" t="s">
        <v>2512</v>
      </c>
      <c r="C956" s="39" t="s">
        <v>2513</v>
      </c>
      <c r="D956" s="226" t="str">
        <f t="shared" si="14"/>
        <v>22080000000</v>
      </c>
      <c r="E956" s="39" t="s">
        <v>46</v>
      </c>
      <c r="F956" s="47">
        <v>-17709098516</v>
      </c>
      <c r="G956" s="47">
        <v>-1354225.06</v>
      </c>
      <c r="H956" s="47">
        <v>-9948042496</v>
      </c>
      <c r="I956" s="47">
        <v>-27657141012</v>
      </c>
    </row>
    <row r="957" spans="1:11" x14ac:dyDescent="0.2">
      <c r="A957" s="39" t="s">
        <v>1103</v>
      </c>
      <c r="B957" s="39" t="s">
        <v>2514</v>
      </c>
      <c r="C957" s="39" t="s">
        <v>2515</v>
      </c>
      <c r="D957" s="226" t="str">
        <f t="shared" si="14"/>
        <v>22080224000</v>
      </c>
      <c r="E957" s="39" t="s">
        <v>702</v>
      </c>
      <c r="F957" s="47">
        <v>-14672117700</v>
      </c>
      <c r="G957" s="47">
        <v>-1263843.06</v>
      </c>
      <c r="H957" s="47">
        <v>-9284102651</v>
      </c>
      <c r="I957" s="47">
        <v>-23956220351</v>
      </c>
    </row>
    <row r="958" spans="1:11" x14ac:dyDescent="0.2">
      <c r="A958" s="39" t="s">
        <v>1103</v>
      </c>
      <c r="B958" s="39" t="s">
        <v>2516</v>
      </c>
      <c r="C958" s="39" t="s">
        <v>2517</v>
      </c>
      <c r="D958" s="226" t="str">
        <f t="shared" si="14"/>
        <v>22080224082</v>
      </c>
      <c r="E958" s="39" t="s">
        <v>725</v>
      </c>
      <c r="F958" s="47">
        <v>-80776649294</v>
      </c>
      <c r="G958" s="47">
        <v>-5248033.01</v>
      </c>
      <c r="H958" s="47">
        <v>-38551683128</v>
      </c>
      <c r="I958" s="47">
        <v>-119328332422</v>
      </c>
    </row>
    <row r="959" spans="1:11" x14ac:dyDescent="0.2">
      <c r="A959" s="39" t="s">
        <v>1150</v>
      </c>
      <c r="B959" s="39" t="s">
        <v>4879</v>
      </c>
      <c r="C959" s="39" t="s">
        <v>4880</v>
      </c>
      <c r="D959" s="226" t="str">
        <f t="shared" si="14"/>
        <v>22080224082</v>
      </c>
      <c r="E959" s="39" t="s">
        <v>725</v>
      </c>
      <c r="F959" s="47">
        <v>0</v>
      </c>
      <c r="G959" s="47">
        <v>-5695.89</v>
      </c>
      <c r="H959" s="47">
        <v>-41841609</v>
      </c>
      <c r="I959" s="47">
        <v>-41841609</v>
      </c>
    </row>
    <row r="960" spans="1:11" x14ac:dyDescent="0.2">
      <c r="A960" s="39" t="s">
        <v>1150</v>
      </c>
      <c r="B960" s="39" t="s">
        <v>2580</v>
      </c>
      <c r="C960" s="39" t="s">
        <v>2581</v>
      </c>
      <c r="D960" s="226" t="str">
        <f t="shared" si="14"/>
        <v>22080224082</v>
      </c>
      <c r="E960" s="39" t="s">
        <v>725</v>
      </c>
      <c r="F960" s="47">
        <v>0</v>
      </c>
      <c r="G960" s="47">
        <v>-7310.19</v>
      </c>
      <c r="H960" s="47">
        <v>-53700144</v>
      </c>
      <c r="I960" s="47">
        <v>-53700144</v>
      </c>
    </row>
    <row r="961" spans="1:9" x14ac:dyDescent="0.2">
      <c r="A961" s="39" t="s">
        <v>1150</v>
      </c>
      <c r="B961" s="39" t="s">
        <v>2592</v>
      </c>
      <c r="C961" s="39" t="s">
        <v>2593</v>
      </c>
      <c r="D961" s="226" t="str">
        <f t="shared" si="14"/>
        <v>22080224082</v>
      </c>
      <c r="E961" s="39" t="s">
        <v>725</v>
      </c>
      <c r="F961" s="47">
        <v>0</v>
      </c>
      <c r="G961" s="47">
        <v>-2146458.88</v>
      </c>
      <c r="H961" s="47">
        <v>-15767736680</v>
      </c>
      <c r="I961" s="47">
        <v>-15767736680</v>
      </c>
    </row>
    <row r="962" spans="1:9" x14ac:dyDescent="0.2">
      <c r="A962" s="39" t="s">
        <v>1150</v>
      </c>
      <c r="B962" s="39" t="s">
        <v>2610</v>
      </c>
      <c r="C962" s="39" t="s">
        <v>2611</v>
      </c>
      <c r="D962" s="226" t="str">
        <f t="shared" si="14"/>
        <v>22080224082</v>
      </c>
      <c r="E962" s="39" t="s">
        <v>725</v>
      </c>
      <c r="F962" s="47">
        <v>0</v>
      </c>
      <c r="G962" s="47">
        <v>-3088568.05</v>
      </c>
      <c r="H962" s="47">
        <v>-22688404695</v>
      </c>
      <c r="I962" s="47">
        <v>-22688404695</v>
      </c>
    </row>
    <row r="963" spans="1:9" x14ac:dyDescent="0.2">
      <c r="A963" s="39" t="s">
        <v>1103</v>
      </c>
      <c r="B963" s="39" t="s">
        <v>2518</v>
      </c>
      <c r="C963" s="39" t="s">
        <v>2519</v>
      </c>
      <c r="D963" s="226" t="str">
        <f t="shared" ref="D963:D1026" si="15">CONCATENATE(MID(C963,1,2),"0",MID(C963,4,5),"0",MID(C963,9,2))</f>
        <v>22080224082</v>
      </c>
      <c r="E963" s="39" t="s">
        <v>725</v>
      </c>
      <c r="F963" s="47">
        <v>-80776649294</v>
      </c>
      <c r="G963" s="47">
        <v>0</v>
      </c>
      <c r="H963" s="47">
        <v>0</v>
      </c>
      <c r="I963" s="47">
        <v>-80776649294</v>
      </c>
    </row>
    <row r="964" spans="1:9" x14ac:dyDescent="0.2">
      <c r="A964" s="39" t="s">
        <v>1103</v>
      </c>
      <c r="B964" s="39" t="s">
        <v>2574</v>
      </c>
      <c r="C964" s="39" t="s">
        <v>2575</v>
      </c>
      <c r="D964" s="226" t="str">
        <f t="shared" si="15"/>
        <v>22080224082</v>
      </c>
      <c r="E964" s="39" t="s">
        <v>725</v>
      </c>
      <c r="F964" s="47">
        <v>-63246575</v>
      </c>
      <c r="G964" s="47">
        <v>0</v>
      </c>
      <c r="H964" s="47">
        <v>0</v>
      </c>
      <c r="I964" s="47">
        <v>-63246575</v>
      </c>
    </row>
    <row r="965" spans="1:9" x14ac:dyDescent="0.2">
      <c r="A965" s="39" t="s">
        <v>1103</v>
      </c>
      <c r="B965" s="39" t="s">
        <v>2582</v>
      </c>
      <c r="C965" s="39" t="s">
        <v>2583</v>
      </c>
      <c r="D965" s="226" t="str">
        <f t="shared" si="15"/>
        <v>22080224082</v>
      </c>
      <c r="E965" s="39" t="s">
        <v>725</v>
      </c>
      <c r="F965" s="47">
        <v>-32631317</v>
      </c>
      <c r="G965" s="47">
        <v>0</v>
      </c>
      <c r="H965" s="47">
        <v>0</v>
      </c>
      <c r="I965" s="47">
        <v>-32631317</v>
      </c>
    </row>
    <row r="966" spans="1:9" x14ac:dyDescent="0.2">
      <c r="A966" s="39" t="s">
        <v>1103</v>
      </c>
      <c r="B966" s="39" t="s">
        <v>2594</v>
      </c>
      <c r="C966" s="39" t="s">
        <v>2595</v>
      </c>
      <c r="D966" s="226" t="str">
        <f t="shared" si="15"/>
        <v>22080224082</v>
      </c>
      <c r="E966" s="39" t="s">
        <v>725</v>
      </c>
      <c r="F966" s="47">
        <v>-30640968054</v>
      </c>
      <c r="G966" s="47">
        <v>0</v>
      </c>
      <c r="H966" s="47">
        <v>0</v>
      </c>
      <c r="I966" s="47">
        <v>-30640968054</v>
      </c>
    </row>
    <row r="967" spans="1:9" x14ac:dyDescent="0.2">
      <c r="A967" s="39" t="s">
        <v>1103</v>
      </c>
      <c r="B967" s="39" t="s">
        <v>2612</v>
      </c>
      <c r="C967" s="39" t="s">
        <v>2613</v>
      </c>
      <c r="D967" s="226" t="str">
        <f t="shared" si="15"/>
        <v>22080224082</v>
      </c>
      <c r="E967" s="39" t="s">
        <v>725</v>
      </c>
      <c r="F967" s="47">
        <v>-50039803348</v>
      </c>
      <c r="G967" s="47">
        <v>0</v>
      </c>
      <c r="H967" s="47">
        <v>0</v>
      </c>
      <c r="I967" s="47">
        <v>-50039803348</v>
      </c>
    </row>
    <row r="968" spans="1:9" x14ac:dyDescent="0.2">
      <c r="A968" s="39" t="s">
        <v>1103</v>
      </c>
      <c r="B968" s="39" t="s">
        <v>4881</v>
      </c>
      <c r="C968" s="39" t="s">
        <v>4882</v>
      </c>
      <c r="D968" s="226" t="str">
        <f t="shared" si="15"/>
        <v>22080224084</v>
      </c>
      <c r="E968" s="39" t="s">
        <v>4883</v>
      </c>
      <c r="F968" s="47">
        <v>-57</v>
      </c>
      <c r="G968" s="47">
        <v>-0.06</v>
      </c>
      <c r="H968" s="47">
        <v>-441</v>
      </c>
      <c r="I968" s="47">
        <v>-498</v>
      </c>
    </row>
    <row r="969" spans="1:9" x14ac:dyDescent="0.2">
      <c r="A969" s="39" t="s">
        <v>1150</v>
      </c>
      <c r="B969" s="39" t="s">
        <v>4884</v>
      </c>
      <c r="C969" s="39" t="s">
        <v>4885</v>
      </c>
      <c r="D969" s="226" t="str">
        <f t="shared" si="15"/>
        <v>22080224084</v>
      </c>
      <c r="E969" s="39" t="s">
        <v>4883</v>
      </c>
      <c r="F969" s="47">
        <v>0</v>
      </c>
      <c r="G969" s="47">
        <v>-0.06</v>
      </c>
      <c r="H969" s="47">
        <v>-441</v>
      </c>
      <c r="I969" s="47">
        <v>-441</v>
      </c>
    </row>
    <row r="970" spans="1:9" x14ac:dyDescent="0.2">
      <c r="A970" s="39" t="s">
        <v>1103</v>
      </c>
      <c r="B970" s="39" t="s">
        <v>4886</v>
      </c>
      <c r="C970" s="39" t="s">
        <v>4887</v>
      </c>
      <c r="D970" s="226" t="str">
        <f t="shared" si="15"/>
        <v>22080224084</v>
      </c>
      <c r="E970" s="39" t="s">
        <v>4888</v>
      </c>
      <c r="F970" s="47">
        <v>-57</v>
      </c>
      <c r="G970" s="47">
        <v>0</v>
      </c>
      <c r="H970" s="47">
        <v>0</v>
      </c>
      <c r="I970" s="47">
        <v>-57</v>
      </c>
    </row>
    <row r="971" spans="1:9" x14ac:dyDescent="0.2">
      <c r="A971" s="39" t="s">
        <v>1103</v>
      </c>
      <c r="B971" s="39" t="s">
        <v>4889</v>
      </c>
      <c r="C971" s="39" t="s">
        <v>4890</v>
      </c>
      <c r="D971" s="226" t="str">
        <f t="shared" si="15"/>
        <v>22080224084</v>
      </c>
      <c r="E971" s="39" t="s">
        <v>4883</v>
      </c>
      <c r="F971" s="47">
        <v>-57</v>
      </c>
      <c r="G971" s="47">
        <v>0</v>
      </c>
      <c r="H971" s="47">
        <v>0</v>
      </c>
      <c r="I971" s="47">
        <v>-57</v>
      </c>
    </row>
    <row r="972" spans="1:9" x14ac:dyDescent="0.2">
      <c r="A972" s="39" t="s">
        <v>1103</v>
      </c>
      <c r="B972" s="39" t="s">
        <v>2520</v>
      </c>
      <c r="C972" s="39" t="s">
        <v>2521</v>
      </c>
      <c r="D972" s="226" t="str">
        <f t="shared" si="15"/>
        <v>22080224092</v>
      </c>
      <c r="E972" s="39" t="s">
        <v>726</v>
      </c>
      <c r="F972" s="47">
        <v>66104531651</v>
      </c>
      <c r="G972" s="47">
        <v>3984190.01</v>
      </c>
      <c r="H972" s="47">
        <v>29267580918</v>
      </c>
      <c r="I972" s="47">
        <v>95372112569</v>
      </c>
    </row>
    <row r="973" spans="1:9" x14ac:dyDescent="0.2">
      <c r="A973" s="39" t="s">
        <v>1150</v>
      </c>
      <c r="B973" s="39" t="s">
        <v>4891</v>
      </c>
      <c r="C973" s="39" t="s">
        <v>4892</v>
      </c>
      <c r="D973" s="226" t="str">
        <f t="shared" si="15"/>
        <v>22080224092</v>
      </c>
      <c r="E973" s="39" t="s">
        <v>726</v>
      </c>
      <c r="F973" s="47">
        <v>0</v>
      </c>
      <c r="G973" s="47">
        <v>3878.89</v>
      </c>
      <c r="H973" s="47">
        <v>28494055</v>
      </c>
      <c r="I973" s="47">
        <v>28494055</v>
      </c>
    </row>
    <row r="974" spans="1:9" x14ac:dyDescent="0.2">
      <c r="A974" s="39" t="s">
        <v>1150</v>
      </c>
      <c r="B974" s="39" t="s">
        <v>2584</v>
      </c>
      <c r="C974" s="39" t="s">
        <v>2585</v>
      </c>
      <c r="D974" s="226" t="str">
        <f t="shared" si="15"/>
        <v>22080224092</v>
      </c>
      <c r="E974" s="39" t="s">
        <v>726</v>
      </c>
      <c r="F974" s="47">
        <v>0</v>
      </c>
      <c r="G974" s="47">
        <v>2421.19</v>
      </c>
      <c r="H974" s="47">
        <v>17785892</v>
      </c>
      <c r="I974" s="47">
        <v>17785892</v>
      </c>
    </row>
    <row r="975" spans="1:9" x14ac:dyDescent="0.2">
      <c r="A975" s="39" t="s">
        <v>1150</v>
      </c>
      <c r="B975" s="39" t="s">
        <v>2596</v>
      </c>
      <c r="C975" s="39" t="s">
        <v>2597</v>
      </c>
      <c r="D975" s="226" t="str">
        <f t="shared" si="15"/>
        <v>22080224092</v>
      </c>
      <c r="E975" s="39" t="s">
        <v>726</v>
      </c>
      <c r="F975" s="47">
        <v>0</v>
      </c>
      <c r="G975" s="47">
        <v>1287346.8799999999</v>
      </c>
      <c r="H975" s="47">
        <v>9456760064</v>
      </c>
      <c r="I975" s="47">
        <v>9456760064</v>
      </c>
    </row>
    <row r="976" spans="1:9" x14ac:dyDescent="0.2">
      <c r="A976" s="39" t="s">
        <v>1150</v>
      </c>
      <c r="B976" s="39" t="s">
        <v>2614</v>
      </c>
      <c r="C976" s="39" t="s">
        <v>2615</v>
      </c>
      <c r="D976" s="226" t="str">
        <f t="shared" si="15"/>
        <v>22080224092</v>
      </c>
      <c r="E976" s="39" t="s">
        <v>726</v>
      </c>
      <c r="F976" s="47">
        <v>0</v>
      </c>
      <c r="G976" s="47">
        <v>2690543.05</v>
      </c>
      <c r="H976" s="47">
        <v>19764540907</v>
      </c>
      <c r="I976" s="47">
        <v>19764540907</v>
      </c>
    </row>
    <row r="977" spans="1:9" x14ac:dyDescent="0.2">
      <c r="A977" s="39" t="s">
        <v>1103</v>
      </c>
      <c r="B977" s="39" t="s">
        <v>2522</v>
      </c>
      <c r="C977" s="39" t="s">
        <v>2523</v>
      </c>
      <c r="D977" s="226" t="str">
        <f t="shared" si="15"/>
        <v>22080224092</v>
      </c>
      <c r="E977" s="39" t="s">
        <v>726</v>
      </c>
      <c r="F977" s="47">
        <v>66104531651</v>
      </c>
      <c r="G977" s="47">
        <v>0</v>
      </c>
      <c r="H977" s="47">
        <v>0</v>
      </c>
      <c r="I977" s="47">
        <v>66104531651</v>
      </c>
    </row>
    <row r="978" spans="1:9" x14ac:dyDescent="0.2">
      <c r="A978" s="39" t="s">
        <v>1103</v>
      </c>
      <c r="B978" s="39" t="s">
        <v>2576</v>
      </c>
      <c r="C978" s="39" t="s">
        <v>2577</v>
      </c>
      <c r="D978" s="226" t="str">
        <f t="shared" si="15"/>
        <v>22080224092</v>
      </c>
      <c r="E978" s="39" t="s">
        <v>726</v>
      </c>
      <c r="F978" s="47">
        <v>59732877</v>
      </c>
      <c r="G978" s="47">
        <v>0</v>
      </c>
      <c r="H978" s="47">
        <v>0</v>
      </c>
      <c r="I978" s="47">
        <v>59732877</v>
      </c>
    </row>
    <row r="979" spans="1:9" x14ac:dyDescent="0.2">
      <c r="A979" s="39" t="s">
        <v>1103</v>
      </c>
      <c r="B979" s="39" t="s">
        <v>2586</v>
      </c>
      <c r="C979" s="39" t="s">
        <v>2587</v>
      </c>
      <c r="D979" s="226" t="str">
        <f t="shared" si="15"/>
        <v>22080224092</v>
      </c>
      <c r="E979" s="39" t="s">
        <v>726</v>
      </c>
      <c r="F979" s="47">
        <v>20384078</v>
      </c>
      <c r="G979" s="47">
        <v>0</v>
      </c>
      <c r="H979" s="47">
        <v>0</v>
      </c>
      <c r="I979" s="47">
        <v>20384078</v>
      </c>
    </row>
    <row r="980" spans="1:9" x14ac:dyDescent="0.2">
      <c r="A980" s="39" t="s">
        <v>1103</v>
      </c>
      <c r="B980" s="39" t="s">
        <v>2598</v>
      </c>
      <c r="C980" s="39" t="s">
        <v>2599</v>
      </c>
      <c r="D980" s="226" t="str">
        <f t="shared" si="15"/>
        <v>22080224092</v>
      </c>
      <c r="E980" s="39" t="s">
        <v>726</v>
      </c>
      <c r="F980" s="47">
        <v>22871483946</v>
      </c>
      <c r="G980" s="47">
        <v>0</v>
      </c>
      <c r="H980" s="47">
        <v>0</v>
      </c>
      <c r="I980" s="47">
        <v>22871483946</v>
      </c>
    </row>
    <row r="981" spans="1:9" x14ac:dyDescent="0.2">
      <c r="A981" s="39" t="s">
        <v>1103</v>
      </c>
      <c r="B981" s="39" t="s">
        <v>2616</v>
      </c>
      <c r="C981" s="39" t="s">
        <v>2617</v>
      </c>
      <c r="D981" s="226" t="str">
        <f t="shared" si="15"/>
        <v>22080224092</v>
      </c>
      <c r="E981" s="39" t="s">
        <v>726</v>
      </c>
      <c r="F981" s="47">
        <v>43152930750</v>
      </c>
      <c r="G981" s="47">
        <v>0</v>
      </c>
      <c r="H981" s="47">
        <v>0</v>
      </c>
      <c r="I981" s="47">
        <v>43152930750</v>
      </c>
    </row>
    <row r="982" spans="1:9" x14ac:dyDescent="0.2">
      <c r="A982" s="39" t="s">
        <v>1103</v>
      </c>
      <c r="B982" s="39" t="s">
        <v>2524</v>
      </c>
      <c r="C982" s="39" t="s">
        <v>2525</v>
      </c>
      <c r="D982" s="226" t="str">
        <f t="shared" si="15"/>
        <v>22080230000</v>
      </c>
      <c r="E982" s="39" t="s">
        <v>727</v>
      </c>
      <c r="F982" s="47">
        <v>-2718487668</v>
      </c>
      <c r="G982" s="47">
        <v>-90382</v>
      </c>
      <c r="H982" s="47">
        <v>-663939845</v>
      </c>
      <c r="I982" s="47">
        <v>-3382427513</v>
      </c>
    </row>
    <row r="983" spans="1:9" x14ac:dyDescent="0.2">
      <c r="A983" s="39" t="s">
        <v>1103</v>
      </c>
      <c r="B983" s="39" t="s">
        <v>2526</v>
      </c>
      <c r="C983" s="39" t="s">
        <v>2527</v>
      </c>
      <c r="D983" s="226" t="str">
        <f t="shared" si="15"/>
        <v>22080230082</v>
      </c>
      <c r="E983" s="39" t="s">
        <v>725</v>
      </c>
      <c r="F983" s="47">
        <v>-52798593435</v>
      </c>
      <c r="G983" s="47">
        <v>-1610674.51</v>
      </c>
      <c r="H983" s="47">
        <v>-11831902203</v>
      </c>
      <c r="I983" s="47">
        <v>-64630495638</v>
      </c>
    </row>
    <row r="984" spans="1:9" x14ac:dyDescent="0.2">
      <c r="A984" s="39" t="s">
        <v>1150</v>
      </c>
      <c r="B984" s="39" t="s">
        <v>4019</v>
      </c>
      <c r="C984" s="39" t="s">
        <v>4020</v>
      </c>
      <c r="D984" s="226" t="str">
        <f t="shared" si="15"/>
        <v>22080230082</v>
      </c>
      <c r="E984" s="39" t="s">
        <v>725</v>
      </c>
      <c r="F984" s="47">
        <v>0</v>
      </c>
      <c r="G984" s="47">
        <v>-39671.22</v>
      </c>
      <c r="H984" s="47">
        <v>-291422005</v>
      </c>
      <c r="I984" s="47">
        <v>-291422005</v>
      </c>
    </row>
    <row r="985" spans="1:9" x14ac:dyDescent="0.2">
      <c r="A985" s="39" t="s">
        <v>1150</v>
      </c>
      <c r="B985" s="39" t="s">
        <v>2618</v>
      </c>
      <c r="C985" s="39" t="s">
        <v>2619</v>
      </c>
      <c r="D985" s="226" t="str">
        <f t="shared" si="15"/>
        <v>22080230082</v>
      </c>
      <c r="E985" s="39" t="s">
        <v>725</v>
      </c>
      <c r="F985" s="47">
        <v>0</v>
      </c>
      <c r="G985" s="47">
        <v>-1571003.29</v>
      </c>
      <c r="H985" s="47">
        <v>-11540480198</v>
      </c>
      <c r="I985" s="47">
        <v>-11540480198</v>
      </c>
    </row>
    <row r="986" spans="1:9" x14ac:dyDescent="0.2">
      <c r="A986" s="39" t="s">
        <v>1103</v>
      </c>
      <c r="B986" s="39" t="s">
        <v>2528</v>
      </c>
      <c r="C986" s="39" t="s">
        <v>2529</v>
      </c>
      <c r="D986" s="226" t="str">
        <f t="shared" si="15"/>
        <v>22080230082</v>
      </c>
      <c r="E986" s="39" t="s">
        <v>725</v>
      </c>
      <c r="F986" s="47">
        <v>-52798593435</v>
      </c>
      <c r="G986" s="47">
        <v>0</v>
      </c>
      <c r="H986" s="47">
        <v>0</v>
      </c>
      <c r="I986" s="47">
        <v>-52798593435</v>
      </c>
    </row>
    <row r="987" spans="1:9" x14ac:dyDescent="0.2">
      <c r="A987" s="39" t="s">
        <v>1103</v>
      </c>
      <c r="B987" s="39" t="s">
        <v>2600</v>
      </c>
      <c r="C987" s="39" t="s">
        <v>2601</v>
      </c>
      <c r="D987" s="226" t="str">
        <f t="shared" si="15"/>
        <v>22080230082</v>
      </c>
      <c r="E987" s="39" t="s">
        <v>725</v>
      </c>
      <c r="F987" s="47">
        <v>-7176394522</v>
      </c>
      <c r="G987" s="47">
        <v>0</v>
      </c>
      <c r="H987" s="47">
        <v>0</v>
      </c>
      <c r="I987" s="47">
        <v>-7176394522</v>
      </c>
    </row>
    <row r="988" spans="1:9" x14ac:dyDescent="0.2">
      <c r="A988" s="39" t="s">
        <v>1103</v>
      </c>
      <c r="B988" s="39" t="s">
        <v>2620</v>
      </c>
      <c r="C988" s="39" t="s">
        <v>2621</v>
      </c>
      <c r="D988" s="226" t="str">
        <f t="shared" si="15"/>
        <v>22080230082</v>
      </c>
      <c r="E988" s="39" t="s">
        <v>725</v>
      </c>
      <c r="F988" s="47">
        <v>-45622198913</v>
      </c>
      <c r="G988" s="47">
        <v>0</v>
      </c>
      <c r="H988" s="47">
        <v>0</v>
      </c>
      <c r="I988" s="47">
        <v>-45622198913</v>
      </c>
    </row>
    <row r="989" spans="1:9" x14ac:dyDescent="0.2">
      <c r="A989" s="39" t="s">
        <v>1103</v>
      </c>
      <c r="B989" s="39" t="s">
        <v>2530</v>
      </c>
      <c r="C989" s="39" t="s">
        <v>2531</v>
      </c>
      <c r="D989" s="226" t="str">
        <f t="shared" si="15"/>
        <v>22080230092</v>
      </c>
      <c r="E989" s="39" t="s">
        <v>726</v>
      </c>
      <c r="F989" s="47">
        <v>50080105767</v>
      </c>
      <c r="G989" s="47">
        <v>1520292.51</v>
      </c>
      <c r="H989" s="47">
        <v>11167962358</v>
      </c>
      <c r="I989" s="47">
        <v>61248068125</v>
      </c>
    </row>
    <row r="990" spans="1:9" x14ac:dyDescent="0.2">
      <c r="A990" s="39" t="s">
        <v>1150</v>
      </c>
      <c r="B990" s="39" t="s">
        <v>4021</v>
      </c>
      <c r="C990" s="39" t="s">
        <v>4022</v>
      </c>
      <c r="D990" s="226" t="str">
        <f t="shared" si="15"/>
        <v>22080230092</v>
      </c>
      <c r="E990" s="39" t="s">
        <v>726</v>
      </c>
      <c r="F990" s="47">
        <v>0</v>
      </c>
      <c r="G990" s="47">
        <v>31671.22</v>
      </c>
      <c r="H990" s="47">
        <v>232654565</v>
      </c>
      <c r="I990" s="47">
        <v>232654565</v>
      </c>
    </row>
    <row r="991" spans="1:9" x14ac:dyDescent="0.2">
      <c r="A991" s="39" t="s">
        <v>1150</v>
      </c>
      <c r="B991" s="39" t="s">
        <v>2622</v>
      </c>
      <c r="C991" s="39" t="s">
        <v>2623</v>
      </c>
      <c r="D991" s="226" t="str">
        <f t="shared" si="15"/>
        <v>22080230092</v>
      </c>
      <c r="E991" s="39" t="s">
        <v>726</v>
      </c>
      <c r="F991" s="47">
        <v>0</v>
      </c>
      <c r="G991" s="47">
        <v>1488621.29</v>
      </c>
      <c r="H991" s="47">
        <v>10935307793</v>
      </c>
      <c r="I991" s="47">
        <v>10935307793</v>
      </c>
    </row>
    <row r="992" spans="1:9" x14ac:dyDescent="0.2">
      <c r="A992" s="39" t="s">
        <v>1103</v>
      </c>
      <c r="B992" s="39" t="s">
        <v>2532</v>
      </c>
      <c r="C992" s="39" t="s">
        <v>2533</v>
      </c>
      <c r="D992" s="226" t="str">
        <f t="shared" si="15"/>
        <v>22080230092</v>
      </c>
      <c r="E992" s="39" t="s">
        <v>726</v>
      </c>
      <c r="F992" s="47">
        <v>50080105767</v>
      </c>
      <c r="G992" s="47">
        <v>0</v>
      </c>
      <c r="H992" s="47">
        <v>0</v>
      </c>
      <c r="I992" s="47">
        <v>50080105767</v>
      </c>
    </row>
    <row r="993" spans="1:9" x14ac:dyDescent="0.2">
      <c r="A993" s="39" t="s">
        <v>1103</v>
      </c>
      <c r="B993" s="39" t="s">
        <v>2602</v>
      </c>
      <c r="C993" s="39" t="s">
        <v>2603</v>
      </c>
      <c r="D993" s="226" t="str">
        <f t="shared" si="15"/>
        <v>22080230092</v>
      </c>
      <c r="E993" s="39" t="s">
        <v>726</v>
      </c>
      <c r="F993" s="47">
        <v>6409063017</v>
      </c>
      <c r="G993" s="47">
        <v>0</v>
      </c>
      <c r="H993" s="47">
        <v>0</v>
      </c>
      <c r="I993" s="47">
        <v>6409063017</v>
      </c>
    </row>
    <row r="994" spans="1:9" x14ac:dyDescent="0.2">
      <c r="A994" s="39" t="s">
        <v>1103</v>
      </c>
      <c r="B994" s="39" t="s">
        <v>2624</v>
      </c>
      <c r="C994" s="39" t="s">
        <v>2625</v>
      </c>
      <c r="D994" s="226" t="str">
        <f t="shared" si="15"/>
        <v>22080230092</v>
      </c>
      <c r="E994" s="39" t="s">
        <v>726</v>
      </c>
      <c r="F994" s="47">
        <v>43671042750</v>
      </c>
      <c r="G994" s="47">
        <v>0</v>
      </c>
      <c r="H994" s="47">
        <v>0</v>
      </c>
      <c r="I994" s="47">
        <v>43671042750</v>
      </c>
    </row>
    <row r="995" spans="1:9" x14ac:dyDescent="0.2">
      <c r="A995" s="39" t="s">
        <v>1103</v>
      </c>
      <c r="B995" s="39" t="s">
        <v>2534</v>
      </c>
      <c r="C995" s="39" t="s">
        <v>2535</v>
      </c>
      <c r="D995" s="226" t="str">
        <f t="shared" si="15"/>
        <v>22080234000</v>
      </c>
      <c r="E995" s="39" t="s">
        <v>728</v>
      </c>
      <c r="F995" s="47">
        <v>-318493148</v>
      </c>
      <c r="G995" s="47">
        <v>0</v>
      </c>
      <c r="H995" s="47">
        <v>0</v>
      </c>
      <c r="I995" s="47">
        <v>-318493148</v>
      </c>
    </row>
    <row r="996" spans="1:9" x14ac:dyDescent="0.2">
      <c r="A996" s="39" t="s">
        <v>1103</v>
      </c>
      <c r="B996" s="39" t="s">
        <v>2536</v>
      </c>
      <c r="C996" s="39" t="s">
        <v>2537</v>
      </c>
      <c r="D996" s="226" t="str">
        <f t="shared" si="15"/>
        <v>22080234082</v>
      </c>
      <c r="E996" s="39" t="s">
        <v>725</v>
      </c>
      <c r="F996" s="47">
        <v>-7771232873</v>
      </c>
      <c r="G996" s="47">
        <v>0</v>
      </c>
      <c r="H996" s="47">
        <v>0</v>
      </c>
      <c r="I996" s="47">
        <v>-7771232873</v>
      </c>
    </row>
    <row r="997" spans="1:9" x14ac:dyDescent="0.2">
      <c r="A997" s="39" t="s">
        <v>1103</v>
      </c>
      <c r="B997" s="39" t="s">
        <v>2538</v>
      </c>
      <c r="C997" s="39" t="s">
        <v>2539</v>
      </c>
      <c r="D997" s="226" t="str">
        <f t="shared" si="15"/>
        <v>22080234082</v>
      </c>
      <c r="E997" s="39" t="s">
        <v>725</v>
      </c>
      <c r="F997" s="47">
        <v>-7771232873</v>
      </c>
      <c r="G997" s="47">
        <v>0</v>
      </c>
      <c r="H997" s="47">
        <v>0</v>
      </c>
      <c r="I997" s="47">
        <v>-7771232873</v>
      </c>
    </row>
    <row r="998" spans="1:9" x14ac:dyDescent="0.2">
      <c r="A998" s="39" t="s">
        <v>1103</v>
      </c>
      <c r="B998" s="39" t="s">
        <v>2626</v>
      </c>
      <c r="C998" s="39" t="s">
        <v>2627</v>
      </c>
      <c r="D998" s="226" t="str">
        <f t="shared" si="15"/>
        <v>22080234082</v>
      </c>
      <c r="E998" s="39" t="s">
        <v>725</v>
      </c>
      <c r="F998" s="47">
        <v>-7771232873</v>
      </c>
      <c r="G998" s="47">
        <v>0</v>
      </c>
      <c r="H998" s="47">
        <v>0</v>
      </c>
      <c r="I998" s="47">
        <v>-7771232873</v>
      </c>
    </row>
    <row r="999" spans="1:9" x14ac:dyDescent="0.2">
      <c r="A999" s="39" t="s">
        <v>1103</v>
      </c>
      <c r="B999" s="39" t="s">
        <v>2540</v>
      </c>
      <c r="C999" s="39" t="s">
        <v>2541</v>
      </c>
      <c r="D999" s="226" t="str">
        <f t="shared" si="15"/>
        <v>22080234092</v>
      </c>
      <c r="E999" s="39" t="s">
        <v>726</v>
      </c>
      <c r="F999" s="47">
        <v>7452739725</v>
      </c>
      <c r="G999" s="47">
        <v>0</v>
      </c>
      <c r="H999" s="47">
        <v>0</v>
      </c>
      <c r="I999" s="47">
        <v>7452739725</v>
      </c>
    </row>
    <row r="1000" spans="1:9" x14ac:dyDescent="0.2">
      <c r="A1000" s="39" t="s">
        <v>1103</v>
      </c>
      <c r="B1000" s="39" t="s">
        <v>2542</v>
      </c>
      <c r="C1000" s="39" t="s">
        <v>2543</v>
      </c>
      <c r="D1000" s="226" t="str">
        <f t="shared" si="15"/>
        <v>22080234092</v>
      </c>
      <c r="E1000" s="39" t="s">
        <v>726</v>
      </c>
      <c r="F1000" s="47">
        <v>7452739725</v>
      </c>
      <c r="G1000" s="47">
        <v>0</v>
      </c>
      <c r="H1000" s="47">
        <v>0</v>
      </c>
      <c r="I1000" s="47">
        <v>7452739725</v>
      </c>
    </row>
    <row r="1001" spans="1:9" x14ac:dyDescent="0.2">
      <c r="A1001" s="39" t="s">
        <v>1103</v>
      </c>
      <c r="B1001" s="39" t="s">
        <v>2628</v>
      </c>
      <c r="C1001" s="39" t="s">
        <v>2629</v>
      </c>
      <c r="D1001" s="226" t="str">
        <f t="shared" si="15"/>
        <v>22080234092</v>
      </c>
      <c r="E1001" s="39" t="s">
        <v>726</v>
      </c>
      <c r="F1001" s="47">
        <v>7452739725</v>
      </c>
      <c r="G1001" s="47">
        <v>0</v>
      </c>
      <c r="H1001" s="47">
        <v>0</v>
      </c>
      <c r="I1001" s="47">
        <v>7452739725</v>
      </c>
    </row>
    <row r="1002" spans="1:9" x14ac:dyDescent="0.2">
      <c r="A1002" s="39" t="s">
        <v>1103</v>
      </c>
      <c r="B1002" s="39" t="s">
        <v>2630</v>
      </c>
      <c r="C1002" s="39" t="s">
        <v>2631</v>
      </c>
      <c r="D1002" s="226" t="str">
        <f t="shared" si="15"/>
        <v>24000000000</v>
      </c>
      <c r="E1002" s="39" t="s">
        <v>9</v>
      </c>
      <c r="F1002" s="47">
        <v>-10957554816</v>
      </c>
      <c r="G1002" s="47">
        <v>-4072478.12</v>
      </c>
      <c r="H1002" s="47">
        <v>-29916139190</v>
      </c>
      <c r="I1002" s="47">
        <v>-40873694006</v>
      </c>
    </row>
    <row r="1003" spans="1:9" x14ac:dyDescent="0.2">
      <c r="A1003" s="39" t="s">
        <v>1103</v>
      </c>
      <c r="B1003" s="39" t="s">
        <v>2632</v>
      </c>
      <c r="C1003" s="39" t="s">
        <v>2633</v>
      </c>
      <c r="D1003" s="226" t="str">
        <f t="shared" si="15"/>
        <v>24010000000</v>
      </c>
      <c r="E1003" s="39" t="s">
        <v>10</v>
      </c>
      <c r="F1003" s="47">
        <v>-3048002496</v>
      </c>
      <c r="G1003" s="47">
        <v>0</v>
      </c>
      <c r="H1003" s="47">
        <v>0</v>
      </c>
      <c r="I1003" s="47">
        <v>-3048002496</v>
      </c>
    </row>
    <row r="1004" spans="1:9" x14ac:dyDescent="0.2">
      <c r="A1004" s="39" t="s">
        <v>1103</v>
      </c>
      <c r="B1004" s="39" t="s">
        <v>2634</v>
      </c>
      <c r="C1004" s="39" t="s">
        <v>2635</v>
      </c>
      <c r="D1004" s="226" t="str">
        <f t="shared" si="15"/>
        <v>24010242000</v>
      </c>
      <c r="E1004" s="39" t="s">
        <v>736</v>
      </c>
      <c r="F1004" s="47">
        <v>-1109959860</v>
      </c>
      <c r="G1004" s="47">
        <v>0</v>
      </c>
      <c r="H1004" s="47">
        <v>0</v>
      </c>
      <c r="I1004" s="47">
        <v>-1109959860</v>
      </c>
    </row>
    <row r="1005" spans="1:9" x14ac:dyDescent="0.2">
      <c r="A1005" s="39" t="s">
        <v>1103</v>
      </c>
      <c r="B1005" s="39" t="s">
        <v>2636</v>
      </c>
      <c r="C1005" s="39" t="s">
        <v>2637</v>
      </c>
      <c r="D1005" s="226" t="str">
        <f t="shared" si="15"/>
        <v>24010242001</v>
      </c>
      <c r="E1005" s="39" t="s">
        <v>736</v>
      </c>
      <c r="F1005" s="47">
        <v>-1109959860</v>
      </c>
      <c r="G1005" s="47">
        <v>0</v>
      </c>
      <c r="H1005" s="47">
        <v>0</v>
      </c>
      <c r="I1005" s="47">
        <v>-1109959860</v>
      </c>
    </row>
    <row r="1006" spans="1:9" x14ac:dyDescent="0.2">
      <c r="A1006" s="39" t="s">
        <v>1103</v>
      </c>
      <c r="B1006" s="39" t="s">
        <v>4893</v>
      </c>
      <c r="C1006" s="39" t="s">
        <v>4894</v>
      </c>
      <c r="D1006" s="226" t="str">
        <f t="shared" si="15"/>
        <v>24010242001</v>
      </c>
      <c r="E1006" s="39" t="s">
        <v>4895</v>
      </c>
      <c r="F1006" s="47">
        <v>-72003942</v>
      </c>
      <c r="G1006" s="47">
        <v>0</v>
      </c>
      <c r="H1006" s="47">
        <v>0</v>
      </c>
      <c r="I1006" s="47">
        <v>-72003942</v>
      </c>
    </row>
    <row r="1007" spans="1:9" x14ac:dyDescent="0.2">
      <c r="A1007" s="39" t="s">
        <v>1103</v>
      </c>
      <c r="B1007" s="39" t="s">
        <v>2638</v>
      </c>
      <c r="C1007" s="39" t="s">
        <v>2639</v>
      </c>
      <c r="D1007" s="226" t="str">
        <f t="shared" si="15"/>
        <v>24010242001</v>
      </c>
      <c r="E1007" s="39" t="s">
        <v>737</v>
      </c>
      <c r="F1007" s="47">
        <v>-829889735</v>
      </c>
      <c r="G1007" s="47">
        <v>0</v>
      </c>
      <c r="H1007" s="47">
        <v>0</v>
      </c>
      <c r="I1007" s="47">
        <v>-829889735</v>
      </c>
    </row>
    <row r="1008" spans="1:9" x14ac:dyDescent="0.2">
      <c r="A1008" s="39" t="s">
        <v>1103</v>
      </c>
      <c r="B1008" s="39" t="s">
        <v>2640</v>
      </c>
      <c r="C1008" s="39" t="s">
        <v>2641</v>
      </c>
      <c r="D1008" s="226" t="str">
        <f t="shared" si="15"/>
        <v>24010242001</v>
      </c>
      <c r="E1008" s="39" t="s">
        <v>738</v>
      </c>
      <c r="F1008" s="47">
        <v>-208066183</v>
      </c>
      <c r="G1008" s="47">
        <v>0</v>
      </c>
      <c r="H1008" s="47">
        <v>0</v>
      </c>
      <c r="I1008" s="47">
        <v>-208066183</v>
      </c>
    </row>
    <row r="1009" spans="1:9" x14ac:dyDescent="0.2">
      <c r="A1009" s="39" t="s">
        <v>1103</v>
      </c>
      <c r="B1009" s="39" t="s">
        <v>2642</v>
      </c>
      <c r="C1009" s="39" t="s">
        <v>2643</v>
      </c>
      <c r="D1009" s="226" t="str">
        <f t="shared" si="15"/>
        <v>24010244000</v>
      </c>
      <c r="E1009" s="39" t="s">
        <v>739</v>
      </c>
      <c r="F1009" s="47">
        <v>-1938042636</v>
      </c>
      <c r="G1009" s="47">
        <v>0</v>
      </c>
      <c r="H1009" s="47">
        <v>0</v>
      </c>
      <c r="I1009" s="47">
        <v>-1938042636</v>
      </c>
    </row>
    <row r="1010" spans="1:9" x14ac:dyDescent="0.2">
      <c r="A1010" s="39" t="s">
        <v>1103</v>
      </c>
      <c r="B1010" s="39" t="s">
        <v>2644</v>
      </c>
      <c r="C1010" s="39" t="s">
        <v>2645</v>
      </c>
      <c r="D1010" s="226" t="str">
        <f t="shared" si="15"/>
        <v>24010244001</v>
      </c>
      <c r="E1010" s="39" t="s">
        <v>739</v>
      </c>
      <c r="F1010" s="47">
        <v>-1938042636</v>
      </c>
      <c r="G1010" s="47">
        <v>0</v>
      </c>
      <c r="H1010" s="47">
        <v>0</v>
      </c>
      <c r="I1010" s="47">
        <v>-1938042636</v>
      </c>
    </row>
    <row r="1011" spans="1:9" x14ac:dyDescent="0.2">
      <c r="A1011" s="39" t="s">
        <v>1103</v>
      </c>
      <c r="B1011" s="39" t="s">
        <v>2646</v>
      </c>
      <c r="C1011" s="39" t="s">
        <v>2647</v>
      </c>
      <c r="D1011" s="226" t="str">
        <f t="shared" si="15"/>
        <v>24010244001</v>
      </c>
      <c r="E1011" s="39" t="s">
        <v>739</v>
      </c>
      <c r="F1011" s="47">
        <v>-1756237787</v>
      </c>
      <c r="G1011" s="47">
        <v>0</v>
      </c>
      <c r="H1011" s="47">
        <v>0</v>
      </c>
      <c r="I1011" s="47">
        <v>-1756237787</v>
      </c>
    </row>
    <row r="1012" spans="1:9" x14ac:dyDescent="0.2">
      <c r="A1012" s="39" t="s">
        <v>1103</v>
      </c>
      <c r="B1012" s="39" t="s">
        <v>4386</v>
      </c>
      <c r="C1012" s="39" t="s">
        <v>4387</v>
      </c>
      <c r="D1012" s="226" t="str">
        <f t="shared" si="15"/>
        <v>24010244001</v>
      </c>
      <c r="E1012" s="39" t="s">
        <v>4388</v>
      </c>
      <c r="F1012" s="47">
        <v>-11622762</v>
      </c>
      <c r="G1012" s="47">
        <v>0</v>
      </c>
      <c r="H1012" s="47">
        <v>0</v>
      </c>
      <c r="I1012" s="47">
        <v>-11622762</v>
      </c>
    </row>
    <row r="1013" spans="1:9" x14ac:dyDescent="0.2">
      <c r="A1013" s="39" t="s">
        <v>1103</v>
      </c>
      <c r="B1013" s="39" t="s">
        <v>2648</v>
      </c>
      <c r="C1013" s="39" t="s">
        <v>2649</v>
      </c>
      <c r="D1013" s="226" t="str">
        <f t="shared" si="15"/>
        <v>24010244001</v>
      </c>
      <c r="E1013" s="39" t="s">
        <v>740</v>
      </c>
      <c r="F1013" s="47">
        <v>-170182087</v>
      </c>
      <c r="G1013" s="47">
        <v>0</v>
      </c>
      <c r="H1013" s="47">
        <v>0</v>
      </c>
      <c r="I1013" s="47">
        <v>-170182087</v>
      </c>
    </row>
    <row r="1014" spans="1:9" x14ac:dyDescent="0.2">
      <c r="A1014" s="39" t="s">
        <v>1103</v>
      </c>
      <c r="B1014" s="39" t="s">
        <v>2650</v>
      </c>
      <c r="C1014" s="39" t="s">
        <v>2651</v>
      </c>
      <c r="D1014" s="226" t="str">
        <f t="shared" si="15"/>
        <v>24020000000</v>
      </c>
      <c r="E1014" s="39" t="s">
        <v>11</v>
      </c>
      <c r="F1014" s="47">
        <v>-276510737</v>
      </c>
      <c r="G1014" s="47">
        <v>0</v>
      </c>
      <c r="H1014" s="47">
        <v>0</v>
      </c>
      <c r="I1014" s="47">
        <v>-276510737</v>
      </c>
    </row>
    <row r="1015" spans="1:9" x14ac:dyDescent="0.2">
      <c r="A1015" s="39" t="s">
        <v>1103</v>
      </c>
      <c r="B1015" s="39" t="s">
        <v>2652</v>
      </c>
      <c r="C1015" s="39" t="s">
        <v>2653</v>
      </c>
      <c r="D1015" s="226" t="str">
        <f t="shared" si="15"/>
        <v>24020250000</v>
      </c>
      <c r="E1015" s="39" t="s">
        <v>741</v>
      </c>
      <c r="F1015" s="47">
        <v>-5497404</v>
      </c>
      <c r="G1015" s="47">
        <v>0</v>
      </c>
      <c r="H1015" s="47">
        <v>0</v>
      </c>
      <c r="I1015" s="47">
        <v>-5497404</v>
      </c>
    </row>
    <row r="1016" spans="1:9" x14ac:dyDescent="0.2">
      <c r="A1016" s="39" t="s">
        <v>1103</v>
      </c>
      <c r="B1016" s="39" t="s">
        <v>2654</v>
      </c>
      <c r="C1016" s="39" t="s">
        <v>2655</v>
      </c>
      <c r="D1016" s="226" t="str">
        <f t="shared" si="15"/>
        <v>24020250001</v>
      </c>
      <c r="E1016" s="39" t="s">
        <v>741</v>
      </c>
      <c r="F1016" s="47">
        <v>-5497404</v>
      </c>
      <c r="G1016" s="47">
        <v>0</v>
      </c>
      <c r="H1016" s="47">
        <v>0</v>
      </c>
      <c r="I1016" s="47">
        <v>-5497404</v>
      </c>
    </row>
    <row r="1017" spans="1:9" x14ac:dyDescent="0.2">
      <c r="A1017" s="39" t="s">
        <v>1103</v>
      </c>
      <c r="B1017" s="39" t="s">
        <v>2656</v>
      </c>
      <c r="C1017" s="39" t="s">
        <v>2657</v>
      </c>
      <c r="D1017" s="226" t="str">
        <f t="shared" si="15"/>
        <v>24020250001</v>
      </c>
      <c r="E1017" s="39" t="s">
        <v>742</v>
      </c>
      <c r="F1017" s="47">
        <v>-5497404</v>
      </c>
      <c r="G1017" s="47">
        <v>0</v>
      </c>
      <c r="H1017" s="47">
        <v>0</v>
      </c>
      <c r="I1017" s="47">
        <v>-5497404</v>
      </c>
    </row>
    <row r="1018" spans="1:9" x14ac:dyDescent="0.2">
      <c r="A1018" s="39" t="s">
        <v>1103</v>
      </c>
      <c r="B1018" s="39" t="s">
        <v>2658</v>
      </c>
      <c r="C1018" s="39" t="s">
        <v>2659</v>
      </c>
      <c r="D1018" s="226" t="str">
        <f t="shared" si="15"/>
        <v>24020252000</v>
      </c>
      <c r="E1018" s="39" t="s">
        <v>743</v>
      </c>
      <c r="F1018" s="47">
        <v>-271013333</v>
      </c>
      <c r="G1018" s="47">
        <v>0</v>
      </c>
      <c r="H1018" s="47">
        <v>0</v>
      </c>
      <c r="I1018" s="47">
        <v>-271013333</v>
      </c>
    </row>
    <row r="1019" spans="1:9" x14ac:dyDescent="0.2">
      <c r="A1019" s="39" t="s">
        <v>1103</v>
      </c>
      <c r="B1019" s="39" t="s">
        <v>2660</v>
      </c>
      <c r="C1019" s="39" t="s">
        <v>2661</v>
      </c>
      <c r="D1019" s="226" t="str">
        <f t="shared" si="15"/>
        <v>24020252001</v>
      </c>
      <c r="E1019" s="39" t="s">
        <v>743</v>
      </c>
      <c r="F1019" s="47">
        <v>-271013333</v>
      </c>
      <c r="G1019" s="47">
        <v>0</v>
      </c>
      <c r="H1019" s="47">
        <v>0</v>
      </c>
      <c r="I1019" s="47">
        <v>-271013333</v>
      </c>
    </row>
    <row r="1020" spans="1:9" x14ac:dyDescent="0.2">
      <c r="A1020" s="39" t="s">
        <v>1103</v>
      </c>
      <c r="B1020" s="39" t="s">
        <v>4896</v>
      </c>
      <c r="C1020" s="39" t="s">
        <v>4897</v>
      </c>
      <c r="D1020" s="226" t="str">
        <f t="shared" si="15"/>
        <v>24020252001</v>
      </c>
      <c r="E1020" s="39" t="s">
        <v>4898</v>
      </c>
      <c r="F1020" s="47">
        <v>-153450000</v>
      </c>
      <c r="G1020" s="47">
        <v>0</v>
      </c>
      <c r="H1020" s="47">
        <v>0</v>
      </c>
      <c r="I1020" s="47">
        <v>-153450000</v>
      </c>
    </row>
    <row r="1021" spans="1:9" x14ac:dyDescent="0.2">
      <c r="A1021" s="39" t="s">
        <v>1103</v>
      </c>
      <c r="B1021" s="39" t="s">
        <v>2662</v>
      </c>
      <c r="C1021" s="39" t="s">
        <v>2663</v>
      </c>
      <c r="D1021" s="226" t="str">
        <f t="shared" si="15"/>
        <v>24020252001</v>
      </c>
      <c r="E1021" s="39" t="s">
        <v>744</v>
      </c>
      <c r="F1021" s="47">
        <v>-117563333</v>
      </c>
      <c r="G1021" s="47">
        <v>0</v>
      </c>
      <c r="H1021" s="47">
        <v>0</v>
      </c>
      <c r="I1021" s="47">
        <v>-117563333</v>
      </c>
    </row>
    <row r="1022" spans="1:9" x14ac:dyDescent="0.2">
      <c r="A1022" s="39" t="s">
        <v>1103</v>
      </c>
      <c r="B1022" s="39" t="s">
        <v>2664</v>
      </c>
      <c r="C1022" s="39" t="s">
        <v>2665</v>
      </c>
      <c r="D1022" s="226" t="str">
        <f t="shared" si="15"/>
        <v>24040000000</v>
      </c>
      <c r="E1022" s="39" t="s">
        <v>12</v>
      </c>
      <c r="F1022" s="47">
        <v>-7633041583</v>
      </c>
      <c r="G1022" s="47">
        <v>-4072478.12</v>
      </c>
      <c r="H1022" s="47">
        <v>-29916139190</v>
      </c>
      <c r="I1022" s="47">
        <v>-37549180773</v>
      </c>
    </row>
    <row r="1023" spans="1:9" x14ac:dyDescent="0.2">
      <c r="A1023" s="39" t="s">
        <v>1103</v>
      </c>
      <c r="B1023" s="39" t="s">
        <v>2666</v>
      </c>
      <c r="C1023" s="39" t="s">
        <v>2667</v>
      </c>
      <c r="D1023" s="226" t="str">
        <f t="shared" si="15"/>
        <v>24040258000</v>
      </c>
      <c r="E1023" s="39" t="s">
        <v>745</v>
      </c>
      <c r="F1023" s="47">
        <v>-5029850615</v>
      </c>
      <c r="G1023" s="47">
        <v>-25820.85</v>
      </c>
      <c r="H1023" s="47">
        <v>-189678156</v>
      </c>
      <c r="I1023" s="47">
        <v>-5219528771</v>
      </c>
    </row>
    <row r="1024" spans="1:9" x14ac:dyDescent="0.2">
      <c r="A1024" s="39" t="s">
        <v>1103</v>
      </c>
      <c r="B1024" s="39" t="s">
        <v>2668</v>
      </c>
      <c r="C1024" s="39" t="s">
        <v>2669</v>
      </c>
      <c r="D1024" s="226" t="str">
        <f t="shared" si="15"/>
        <v>24040258002</v>
      </c>
      <c r="E1024" s="39" t="s">
        <v>225</v>
      </c>
      <c r="F1024" s="47">
        <v>-5029850615</v>
      </c>
      <c r="G1024" s="47">
        <v>-25820.85</v>
      </c>
      <c r="H1024" s="47">
        <v>-189678156</v>
      </c>
      <c r="I1024" s="47">
        <v>-5219528771</v>
      </c>
    </row>
    <row r="1025" spans="1:9" x14ac:dyDescent="0.2">
      <c r="A1025" s="39" t="s">
        <v>1103</v>
      </c>
      <c r="B1025" s="39" t="s">
        <v>4899</v>
      </c>
      <c r="C1025" s="39" t="s">
        <v>4900</v>
      </c>
      <c r="D1025" s="226" t="str">
        <f t="shared" si="15"/>
        <v>24040258002</v>
      </c>
      <c r="E1025" s="39" t="s">
        <v>4901</v>
      </c>
      <c r="F1025" s="47">
        <v>-325763962</v>
      </c>
      <c r="G1025" s="47">
        <v>0</v>
      </c>
      <c r="H1025" s="47">
        <v>0</v>
      </c>
      <c r="I1025" s="47">
        <v>-325763962</v>
      </c>
    </row>
    <row r="1026" spans="1:9" x14ac:dyDescent="0.2">
      <c r="A1026" s="39" t="s">
        <v>1103</v>
      </c>
      <c r="B1026" s="39" t="s">
        <v>2670</v>
      </c>
      <c r="C1026" s="39" t="s">
        <v>2671</v>
      </c>
      <c r="D1026" s="226" t="str">
        <f t="shared" si="15"/>
        <v>24040258002</v>
      </c>
      <c r="E1026" s="39" t="s">
        <v>746</v>
      </c>
      <c r="F1026" s="47">
        <v>-133508494</v>
      </c>
      <c r="G1026" s="47">
        <v>0</v>
      </c>
      <c r="H1026" s="47">
        <v>0</v>
      </c>
      <c r="I1026" s="47">
        <v>-133508494</v>
      </c>
    </row>
    <row r="1027" spans="1:9" x14ac:dyDescent="0.2">
      <c r="A1027" s="39" t="s">
        <v>1103</v>
      </c>
      <c r="B1027" s="39" t="s">
        <v>2672</v>
      </c>
      <c r="C1027" s="39" t="s">
        <v>2673</v>
      </c>
      <c r="D1027" s="226" t="str">
        <f t="shared" ref="D1027:D1090" si="16">CONCATENATE(MID(C1027,1,2),"0",MID(C1027,4,5),"0",MID(C1027,9,2))</f>
        <v>24040258002</v>
      </c>
      <c r="E1027" s="39" t="s">
        <v>747</v>
      </c>
      <c r="F1027" s="47">
        <v>-63869536</v>
      </c>
      <c r="G1027" s="47">
        <v>0</v>
      </c>
      <c r="H1027" s="47">
        <v>0</v>
      </c>
      <c r="I1027" s="47">
        <v>-63869536</v>
      </c>
    </row>
    <row r="1028" spans="1:9" x14ac:dyDescent="0.2">
      <c r="A1028" s="39" t="s">
        <v>1103</v>
      </c>
      <c r="B1028" s="39" t="s">
        <v>2674</v>
      </c>
      <c r="C1028" s="39" t="s">
        <v>2675</v>
      </c>
      <c r="D1028" s="226" t="str">
        <f t="shared" si="16"/>
        <v>24040258002</v>
      </c>
      <c r="E1028" s="39" t="s">
        <v>748</v>
      </c>
      <c r="F1028" s="47">
        <v>-341965177</v>
      </c>
      <c r="G1028" s="47">
        <v>0</v>
      </c>
      <c r="H1028" s="47">
        <v>0</v>
      </c>
      <c r="I1028" s="47">
        <v>-341965177</v>
      </c>
    </row>
    <row r="1029" spans="1:9" x14ac:dyDescent="0.2">
      <c r="A1029" s="39" t="s">
        <v>1103</v>
      </c>
      <c r="B1029" s="39" t="s">
        <v>2676</v>
      </c>
      <c r="C1029" s="39" t="s">
        <v>2677</v>
      </c>
      <c r="D1029" s="226" t="str">
        <f t="shared" si="16"/>
        <v>24040258002</v>
      </c>
      <c r="E1029" s="39" t="s">
        <v>749</v>
      </c>
      <c r="F1029" s="47">
        <v>-20706287</v>
      </c>
      <c r="G1029" s="47">
        <v>0</v>
      </c>
      <c r="H1029" s="47">
        <v>0</v>
      </c>
      <c r="I1029" s="47">
        <v>-20706287</v>
      </c>
    </row>
    <row r="1030" spans="1:9" x14ac:dyDescent="0.2">
      <c r="A1030" s="39" t="s">
        <v>1150</v>
      </c>
      <c r="B1030" s="39" t="s">
        <v>2678</v>
      </c>
      <c r="C1030" s="39" t="s">
        <v>2679</v>
      </c>
      <c r="D1030" s="226" t="str">
        <f t="shared" si="16"/>
        <v>24040258002</v>
      </c>
      <c r="E1030" s="39" t="s">
        <v>750</v>
      </c>
      <c r="F1030" s="47">
        <v>0</v>
      </c>
      <c r="G1030" s="47">
        <v>-25820.85</v>
      </c>
      <c r="H1030" s="47">
        <v>-189678156</v>
      </c>
      <c r="I1030" s="47">
        <v>-189678156</v>
      </c>
    </row>
    <row r="1031" spans="1:9" x14ac:dyDescent="0.2">
      <c r="A1031" s="39" t="s">
        <v>1103</v>
      </c>
      <c r="B1031" s="39" t="s">
        <v>2680</v>
      </c>
      <c r="C1031" s="39" t="s">
        <v>2681</v>
      </c>
      <c r="D1031" s="226" t="str">
        <f t="shared" si="16"/>
        <v>24040258002</v>
      </c>
      <c r="E1031" s="39" t="s">
        <v>750</v>
      </c>
      <c r="F1031" s="47">
        <v>-1219810052</v>
      </c>
      <c r="G1031" s="47">
        <v>0</v>
      </c>
      <c r="H1031" s="47">
        <v>0</v>
      </c>
      <c r="I1031" s="47">
        <v>-1219810052</v>
      </c>
    </row>
    <row r="1032" spans="1:9" x14ac:dyDescent="0.2">
      <c r="A1032" s="39" t="s">
        <v>1103</v>
      </c>
      <c r="B1032" s="39" t="s">
        <v>2682</v>
      </c>
      <c r="C1032" s="39" t="s">
        <v>2683</v>
      </c>
      <c r="D1032" s="226" t="str">
        <f t="shared" si="16"/>
        <v>24040258002</v>
      </c>
      <c r="E1032" s="39" t="s">
        <v>751</v>
      </c>
      <c r="F1032" s="47">
        <v>-156498035</v>
      </c>
      <c r="G1032" s="47">
        <v>0</v>
      </c>
      <c r="H1032" s="47">
        <v>0</v>
      </c>
      <c r="I1032" s="47">
        <v>-156498035</v>
      </c>
    </row>
    <row r="1033" spans="1:9" x14ac:dyDescent="0.2">
      <c r="A1033" s="39" t="s">
        <v>1103</v>
      </c>
      <c r="B1033" s="39" t="s">
        <v>4389</v>
      </c>
      <c r="C1033" s="39" t="s">
        <v>4390</v>
      </c>
      <c r="D1033" s="226" t="str">
        <f t="shared" si="16"/>
        <v>24040258002</v>
      </c>
      <c r="E1033" s="39" t="s">
        <v>4391</v>
      </c>
      <c r="F1033" s="47">
        <v>-2321928773</v>
      </c>
      <c r="G1033" s="47">
        <v>0</v>
      </c>
      <c r="H1033" s="47">
        <v>0</v>
      </c>
      <c r="I1033" s="47">
        <v>-2321928773</v>
      </c>
    </row>
    <row r="1034" spans="1:9" x14ac:dyDescent="0.2">
      <c r="A1034" s="39" t="s">
        <v>1103</v>
      </c>
      <c r="B1034" s="39" t="s">
        <v>4023</v>
      </c>
      <c r="C1034" s="39" t="s">
        <v>4024</v>
      </c>
      <c r="D1034" s="226" t="str">
        <f t="shared" si="16"/>
        <v>24040258002</v>
      </c>
      <c r="E1034" s="39" t="s">
        <v>4025</v>
      </c>
      <c r="F1034" s="47">
        <v>-20370189</v>
      </c>
      <c r="G1034" s="47">
        <v>0</v>
      </c>
      <c r="H1034" s="47">
        <v>0</v>
      </c>
      <c r="I1034" s="47">
        <v>-20370189</v>
      </c>
    </row>
    <row r="1035" spans="1:9" x14ac:dyDescent="0.2">
      <c r="A1035" s="39" t="s">
        <v>1103</v>
      </c>
      <c r="B1035" s="39" t="s">
        <v>2684</v>
      </c>
      <c r="C1035" s="39" t="s">
        <v>2685</v>
      </c>
      <c r="D1035" s="226" t="str">
        <f t="shared" si="16"/>
        <v>24040258002</v>
      </c>
      <c r="E1035" s="39" t="s">
        <v>752</v>
      </c>
      <c r="F1035" s="47">
        <v>-261159771</v>
      </c>
      <c r="G1035" s="47">
        <v>0</v>
      </c>
      <c r="H1035" s="47">
        <v>0</v>
      </c>
      <c r="I1035" s="47">
        <v>-261159771</v>
      </c>
    </row>
    <row r="1036" spans="1:9" x14ac:dyDescent="0.2">
      <c r="A1036" s="39" t="s">
        <v>1103</v>
      </c>
      <c r="B1036" s="39" t="s">
        <v>4026</v>
      </c>
      <c r="C1036" s="39" t="s">
        <v>4027</v>
      </c>
      <c r="D1036" s="226" t="str">
        <f t="shared" si="16"/>
        <v>24040258002</v>
      </c>
      <c r="E1036" s="39" t="s">
        <v>525</v>
      </c>
      <c r="F1036" s="47">
        <v>-6432631</v>
      </c>
      <c r="G1036" s="47">
        <v>0</v>
      </c>
      <c r="H1036" s="47">
        <v>0</v>
      </c>
      <c r="I1036" s="47">
        <v>-6432631</v>
      </c>
    </row>
    <row r="1037" spans="1:9" x14ac:dyDescent="0.2">
      <c r="A1037" s="39" t="s">
        <v>1103</v>
      </c>
      <c r="B1037" s="39" t="s">
        <v>2686</v>
      </c>
      <c r="C1037" s="39" t="s">
        <v>2687</v>
      </c>
      <c r="D1037" s="226" t="str">
        <f t="shared" si="16"/>
        <v>24040258002</v>
      </c>
      <c r="E1037" s="39" t="s">
        <v>753</v>
      </c>
      <c r="F1037" s="47">
        <v>-157837708</v>
      </c>
      <c r="G1037" s="47">
        <v>0</v>
      </c>
      <c r="H1037" s="47">
        <v>0</v>
      </c>
      <c r="I1037" s="47">
        <v>-157837708</v>
      </c>
    </row>
    <row r="1038" spans="1:9" x14ac:dyDescent="0.2">
      <c r="A1038" s="39" t="s">
        <v>1103</v>
      </c>
      <c r="B1038" s="39" t="s">
        <v>2688</v>
      </c>
      <c r="C1038" s="39" t="s">
        <v>2689</v>
      </c>
      <c r="D1038" s="226" t="str">
        <f t="shared" si="16"/>
        <v>24040260000</v>
      </c>
      <c r="E1038" s="39" t="s">
        <v>42</v>
      </c>
      <c r="F1038" s="47">
        <v>-2603190968</v>
      </c>
      <c r="G1038" s="47">
        <v>-4046657.27</v>
      </c>
      <c r="H1038" s="47">
        <v>-29726461034</v>
      </c>
      <c r="I1038" s="47">
        <v>-32329652002</v>
      </c>
    </row>
    <row r="1039" spans="1:9" x14ac:dyDescent="0.2">
      <c r="A1039" s="39" t="s">
        <v>1103</v>
      </c>
      <c r="B1039" s="39" t="s">
        <v>2690</v>
      </c>
      <c r="C1039" s="39" t="s">
        <v>2691</v>
      </c>
      <c r="D1039" s="226" t="str">
        <f t="shared" si="16"/>
        <v>24040260002</v>
      </c>
      <c r="E1039" s="39" t="s">
        <v>225</v>
      </c>
      <c r="F1039" s="47">
        <v>-2603190968</v>
      </c>
      <c r="G1039" s="47">
        <v>-4046657.27</v>
      </c>
      <c r="H1039" s="47">
        <v>-29726461034</v>
      </c>
      <c r="I1039" s="47">
        <v>-32329652002</v>
      </c>
    </row>
    <row r="1040" spans="1:9" x14ac:dyDescent="0.2">
      <c r="A1040" s="39" t="s">
        <v>1150</v>
      </c>
      <c r="B1040" s="39" t="s">
        <v>2692</v>
      </c>
      <c r="C1040" s="39" t="s">
        <v>2693</v>
      </c>
      <c r="D1040" s="226" t="str">
        <f t="shared" si="16"/>
        <v>24040260002</v>
      </c>
      <c r="E1040" s="39" t="s">
        <v>754</v>
      </c>
      <c r="F1040" s="47">
        <v>0</v>
      </c>
      <c r="G1040" s="47">
        <v>-28147.3</v>
      </c>
      <c r="H1040" s="47">
        <v>-206768095</v>
      </c>
      <c r="I1040" s="47">
        <v>-206768095</v>
      </c>
    </row>
    <row r="1041" spans="1:9" x14ac:dyDescent="0.2">
      <c r="A1041" s="39" t="s">
        <v>1103</v>
      </c>
      <c r="B1041" s="39" t="s">
        <v>2694</v>
      </c>
      <c r="C1041" s="39" t="s">
        <v>2695</v>
      </c>
      <c r="D1041" s="226" t="str">
        <f t="shared" si="16"/>
        <v>24040260002</v>
      </c>
      <c r="E1041" s="39" t="s">
        <v>755</v>
      </c>
      <c r="F1041" s="47">
        <v>-315735306</v>
      </c>
      <c r="G1041" s="47">
        <v>0</v>
      </c>
      <c r="H1041" s="47">
        <v>0</v>
      </c>
      <c r="I1041" s="47">
        <v>-315735306</v>
      </c>
    </row>
    <row r="1042" spans="1:9" x14ac:dyDescent="0.2">
      <c r="A1042" s="39" t="s">
        <v>1103</v>
      </c>
      <c r="B1042" s="39" t="s">
        <v>4392</v>
      </c>
      <c r="C1042" s="39" t="s">
        <v>4393</v>
      </c>
      <c r="D1042" s="226" t="str">
        <f t="shared" si="16"/>
        <v>24040260002</v>
      </c>
      <c r="E1042" s="39" t="s">
        <v>4394</v>
      </c>
      <c r="F1042" s="47">
        <v>-44108207</v>
      </c>
      <c r="G1042" s="47">
        <v>0</v>
      </c>
      <c r="H1042" s="47">
        <v>0</v>
      </c>
      <c r="I1042" s="47">
        <v>-44108207</v>
      </c>
    </row>
    <row r="1043" spans="1:9" x14ac:dyDescent="0.2">
      <c r="A1043" s="39" t="s">
        <v>1150</v>
      </c>
      <c r="B1043" s="39" t="s">
        <v>2696</v>
      </c>
      <c r="C1043" s="39" t="s">
        <v>2697</v>
      </c>
      <c r="D1043" s="226" t="str">
        <f t="shared" si="16"/>
        <v>24040260002</v>
      </c>
      <c r="E1043" s="39" t="s">
        <v>757</v>
      </c>
      <c r="F1043" s="47">
        <v>0</v>
      </c>
      <c r="G1043" s="47">
        <v>-14.73</v>
      </c>
      <c r="H1043" s="47">
        <v>-108206</v>
      </c>
      <c r="I1043" s="47">
        <v>-108206</v>
      </c>
    </row>
    <row r="1044" spans="1:9" x14ac:dyDescent="0.2">
      <c r="A1044" s="39" t="s">
        <v>1103</v>
      </c>
      <c r="B1044" s="39" t="s">
        <v>2698</v>
      </c>
      <c r="C1044" s="39" t="s">
        <v>2699</v>
      </c>
      <c r="D1044" s="226" t="str">
        <f t="shared" si="16"/>
        <v>24040260002</v>
      </c>
      <c r="E1044" s="39" t="s">
        <v>757</v>
      </c>
      <c r="F1044" s="47">
        <v>-137229150</v>
      </c>
      <c r="G1044" s="47">
        <v>0</v>
      </c>
      <c r="H1044" s="47">
        <v>0</v>
      </c>
      <c r="I1044" s="47">
        <v>-137229150</v>
      </c>
    </row>
    <row r="1045" spans="1:9" x14ac:dyDescent="0.2">
      <c r="A1045" s="39" t="s">
        <v>1103</v>
      </c>
      <c r="B1045" s="39" t="s">
        <v>2700</v>
      </c>
      <c r="C1045" s="39" t="s">
        <v>2701</v>
      </c>
      <c r="D1045" s="226" t="str">
        <f t="shared" si="16"/>
        <v>24040260002</v>
      </c>
      <c r="E1045" s="39" t="s">
        <v>758</v>
      </c>
      <c r="F1045" s="47">
        <v>-787618</v>
      </c>
      <c r="G1045" s="47">
        <v>0</v>
      </c>
      <c r="H1045" s="47">
        <v>0</v>
      </c>
      <c r="I1045" s="47">
        <v>-787618</v>
      </c>
    </row>
    <row r="1046" spans="1:9" x14ac:dyDescent="0.2">
      <c r="A1046" s="39" t="s">
        <v>1103</v>
      </c>
      <c r="B1046" s="39" t="s">
        <v>4902</v>
      </c>
      <c r="C1046" s="39" t="s">
        <v>4903</v>
      </c>
      <c r="D1046" s="226" t="str">
        <f t="shared" si="16"/>
        <v>24040260002</v>
      </c>
      <c r="E1046" s="39" t="s">
        <v>4904</v>
      </c>
      <c r="F1046" s="47">
        <v>-1755499</v>
      </c>
      <c r="G1046" s="47">
        <v>0</v>
      </c>
      <c r="H1046" s="47">
        <v>0</v>
      </c>
      <c r="I1046" s="47">
        <v>-1755499</v>
      </c>
    </row>
    <row r="1047" spans="1:9" x14ac:dyDescent="0.2">
      <c r="A1047" s="39" t="s">
        <v>1103</v>
      </c>
      <c r="B1047" s="39" t="s">
        <v>4395</v>
      </c>
      <c r="C1047" s="39" t="s">
        <v>4396</v>
      </c>
      <c r="D1047" s="226" t="str">
        <f t="shared" si="16"/>
        <v>24040260002</v>
      </c>
      <c r="E1047" s="39" t="s">
        <v>4397</v>
      </c>
      <c r="F1047" s="47">
        <v>-2101147354</v>
      </c>
      <c r="G1047" s="47">
        <v>0</v>
      </c>
      <c r="H1047" s="47">
        <v>0</v>
      </c>
      <c r="I1047" s="47">
        <v>-2101147354</v>
      </c>
    </row>
    <row r="1048" spans="1:9" x14ac:dyDescent="0.2">
      <c r="A1048" s="39" t="s">
        <v>1153</v>
      </c>
      <c r="B1048" s="39" t="s">
        <v>4398</v>
      </c>
      <c r="C1048" s="39" t="s">
        <v>4399</v>
      </c>
      <c r="D1048" s="226" t="str">
        <f t="shared" si="16"/>
        <v>24040260002</v>
      </c>
      <c r="E1048" s="39" t="s">
        <v>4400</v>
      </c>
      <c r="F1048" s="47">
        <v>0</v>
      </c>
      <c r="G1048" s="47">
        <v>-20999918</v>
      </c>
      <c r="H1048" s="47">
        <v>-29519584733</v>
      </c>
      <c r="I1048" s="47">
        <v>-29519584733</v>
      </c>
    </row>
    <row r="1049" spans="1:9" x14ac:dyDescent="0.2">
      <c r="A1049" s="39" t="s">
        <v>1103</v>
      </c>
      <c r="B1049" s="39" t="s">
        <v>2702</v>
      </c>
      <c r="C1049" s="39" t="s">
        <v>2703</v>
      </c>
      <c r="D1049" s="226" t="str">
        <f t="shared" si="16"/>
        <v>24040260002</v>
      </c>
      <c r="E1049" s="39" t="s">
        <v>759</v>
      </c>
      <c r="F1049" s="47">
        <v>-1000000</v>
      </c>
      <c r="G1049" s="47">
        <v>0</v>
      </c>
      <c r="H1049" s="47">
        <v>0</v>
      </c>
      <c r="I1049" s="47">
        <v>-1000000</v>
      </c>
    </row>
    <row r="1050" spans="1:9" x14ac:dyDescent="0.2">
      <c r="A1050" s="39" t="s">
        <v>1103</v>
      </c>
      <c r="B1050" s="39" t="s">
        <v>4028</v>
      </c>
      <c r="C1050" s="39" t="s">
        <v>4029</v>
      </c>
      <c r="D1050" s="226" t="str">
        <f t="shared" si="16"/>
        <v>24040260002</v>
      </c>
      <c r="E1050" s="39" t="s">
        <v>4030</v>
      </c>
      <c r="F1050" s="47">
        <v>-1427834</v>
      </c>
      <c r="G1050" s="47">
        <v>0</v>
      </c>
      <c r="H1050" s="47">
        <v>0</v>
      </c>
      <c r="I1050" s="47">
        <v>-1427834</v>
      </c>
    </row>
    <row r="1051" spans="1:9" x14ac:dyDescent="0.2">
      <c r="A1051" s="226" t="s">
        <v>1103</v>
      </c>
      <c r="B1051" s="226" t="s">
        <v>2704</v>
      </c>
      <c r="C1051" s="226" t="s">
        <v>2705</v>
      </c>
      <c r="D1051" s="226" t="str">
        <f t="shared" si="16"/>
        <v>30000000000</v>
      </c>
      <c r="E1051" s="226" t="s">
        <v>761</v>
      </c>
      <c r="F1051" s="227">
        <v>-275482674509</v>
      </c>
      <c r="G1051" s="227">
        <v>0</v>
      </c>
      <c r="H1051" s="227">
        <v>0</v>
      </c>
      <c r="I1051" s="227">
        <v>-275482674509</v>
      </c>
    </row>
    <row r="1052" spans="1:9" x14ac:dyDescent="0.2">
      <c r="A1052" s="39" t="s">
        <v>1103</v>
      </c>
      <c r="B1052" s="39" t="s">
        <v>2706</v>
      </c>
      <c r="C1052" s="39" t="s">
        <v>2707</v>
      </c>
      <c r="D1052" s="226" t="str">
        <f t="shared" si="16"/>
        <v>31000000000</v>
      </c>
      <c r="E1052" s="39" t="s">
        <v>761</v>
      </c>
      <c r="F1052" s="47">
        <v>-275482674509</v>
      </c>
      <c r="G1052" s="47">
        <v>0</v>
      </c>
      <c r="H1052" s="47">
        <v>0</v>
      </c>
      <c r="I1052" s="47">
        <v>-275482674509</v>
      </c>
    </row>
    <row r="1053" spans="1:9" x14ac:dyDescent="0.2">
      <c r="A1053" s="39" t="s">
        <v>1103</v>
      </c>
      <c r="B1053" s="39" t="s">
        <v>2708</v>
      </c>
      <c r="C1053" s="39" t="s">
        <v>2709</v>
      </c>
      <c r="D1053" s="226" t="str">
        <f t="shared" si="16"/>
        <v>31010000000</v>
      </c>
      <c r="E1053" s="39" t="s">
        <v>762</v>
      </c>
      <c r="F1053" s="47">
        <v>-250000000000</v>
      </c>
      <c r="G1053" s="47">
        <v>0</v>
      </c>
      <c r="H1053" s="47">
        <v>0</v>
      </c>
      <c r="I1053" s="47">
        <v>-250000000000</v>
      </c>
    </row>
    <row r="1054" spans="1:9" x14ac:dyDescent="0.2">
      <c r="A1054" s="39" t="s">
        <v>1103</v>
      </c>
      <c r="B1054" s="39" t="s">
        <v>2710</v>
      </c>
      <c r="C1054" s="39" t="s">
        <v>2711</v>
      </c>
      <c r="D1054" s="226" t="str">
        <f t="shared" si="16"/>
        <v>31010400000</v>
      </c>
      <c r="E1054" s="39" t="s">
        <v>62</v>
      </c>
      <c r="F1054" s="47">
        <v>-248277471133</v>
      </c>
      <c r="G1054" s="47">
        <v>0</v>
      </c>
      <c r="H1054" s="47">
        <v>0</v>
      </c>
      <c r="I1054" s="47">
        <v>-248277471133</v>
      </c>
    </row>
    <row r="1055" spans="1:9" x14ac:dyDescent="0.2">
      <c r="A1055" s="39" t="s">
        <v>1103</v>
      </c>
      <c r="B1055" s="39" t="s">
        <v>2712</v>
      </c>
      <c r="C1055" s="39" t="s">
        <v>2713</v>
      </c>
      <c r="D1055" s="226" t="str">
        <f t="shared" si="16"/>
        <v>31010400001</v>
      </c>
      <c r="E1055" s="39" t="s">
        <v>62</v>
      </c>
      <c r="F1055" s="47">
        <v>-248277471133</v>
      </c>
      <c r="G1055" s="47">
        <v>0</v>
      </c>
      <c r="H1055" s="47">
        <v>0</v>
      </c>
      <c r="I1055" s="47">
        <v>-248277471133</v>
      </c>
    </row>
    <row r="1056" spans="1:9" x14ac:dyDescent="0.2">
      <c r="A1056" s="39" t="s">
        <v>1103</v>
      </c>
      <c r="B1056" s="39" t="s">
        <v>2714</v>
      </c>
      <c r="C1056" s="39" t="s">
        <v>2715</v>
      </c>
      <c r="D1056" s="226" t="str">
        <f t="shared" si="16"/>
        <v>31010400001</v>
      </c>
      <c r="E1056" s="39" t="s">
        <v>62</v>
      </c>
      <c r="F1056" s="47">
        <v>-248277471133</v>
      </c>
      <c r="G1056" s="47">
        <v>0</v>
      </c>
      <c r="H1056" s="47">
        <v>0</v>
      </c>
      <c r="I1056" s="47">
        <v>-248277471133</v>
      </c>
    </row>
    <row r="1057" spans="1:9" x14ac:dyDescent="0.2">
      <c r="A1057" s="39" t="s">
        <v>1103</v>
      </c>
      <c r="B1057" s="39" t="s">
        <v>4401</v>
      </c>
      <c r="C1057" s="39" t="s">
        <v>4402</v>
      </c>
      <c r="D1057" s="226" t="str">
        <f t="shared" si="16"/>
        <v>31010430000</v>
      </c>
      <c r="E1057" s="39" t="s">
        <v>61</v>
      </c>
      <c r="F1057" s="47">
        <v>-1722528867</v>
      </c>
      <c r="G1057" s="47">
        <v>0</v>
      </c>
      <c r="H1057" s="47">
        <v>0</v>
      </c>
      <c r="I1057" s="47">
        <v>-1722528867</v>
      </c>
    </row>
    <row r="1058" spans="1:9" x14ac:dyDescent="0.2">
      <c r="A1058" s="39" t="s">
        <v>1103</v>
      </c>
      <c r="B1058" s="39" t="s">
        <v>2716</v>
      </c>
      <c r="C1058" s="39" t="s">
        <v>2717</v>
      </c>
      <c r="D1058" s="226" t="str">
        <f t="shared" si="16"/>
        <v>31010430001</v>
      </c>
      <c r="E1058" s="39" t="s">
        <v>61</v>
      </c>
      <c r="F1058" s="47">
        <v>-1722528867</v>
      </c>
      <c r="G1058" s="47">
        <v>0</v>
      </c>
      <c r="H1058" s="47">
        <v>0</v>
      </c>
      <c r="I1058" s="47">
        <v>-1722528867</v>
      </c>
    </row>
    <row r="1059" spans="1:9" x14ac:dyDescent="0.2">
      <c r="A1059" s="39" t="s">
        <v>1103</v>
      </c>
      <c r="B1059" s="39" t="s">
        <v>2718</v>
      </c>
      <c r="C1059" s="39" t="s">
        <v>2719</v>
      </c>
      <c r="D1059" s="226" t="str">
        <f t="shared" si="16"/>
        <v>31010430001</v>
      </c>
      <c r="E1059" s="39" t="s">
        <v>61</v>
      </c>
      <c r="F1059" s="47">
        <v>-1722528867</v>
      </c>
      <c r="G1059" s="47">
        <v>0</v>
      </c>
      <c r="H1059" s="47">
        <v>0</v>
      </c>
      <c r="I1059" s="47">
        <v>-1722528867</v>
      </c>
    </row>
    <row r="1060" spans="1:9" x14ac:dyDescent="0.2">
      <c r="A1060" s="39" t="s">
        <v>1103</v>
      </c>
      <c r="B1060" s="39" t="s">
        <v>2720</v>
      </c>
      <c r="C1060" s="39" t="s">
        <v>2721</v>
      </c>
      <c r="D1060" s="226" t="str">
        <f t="shared" si="16"/>
        <v>31020000000</v>
      </c>
      <c r="E1060" s="39" t="s">
        <v>763</v>
      </c>
      <c r="F1060" s="47">
        <v>-1111200000</v>
      </c>
      <c r="G1060" s="47">
        <v>0</v>
      </c>
      <c r="H1060" s="47">
        <v>0</v>
      </c>
      <c r="I1060" s="47">
        <v>-1111200000</v>
      </c>
    </row>
    <row r="1061" spans="1:9" x14ac:dyDescent="0.2">
      <c r="A1061" s="39" t="s">
        <v>1103</v>
      </c>
      <c r="B1061" s="39" t="s">
        <v>2722</v>
      </c>
      <c r="C1061" s="39" t="s">
        <v>2723</v>
      </c>
      <c r="D1061" s="226" t="str">
        <f t="shared" si="16"/>
        <v>31020402000</v>
      </c>
      <c r="E1061" s="39" t="s">
        <v>764</v>
      </c>
      <c r="F1061" s="47">
        <v>-1111200000</v>
      </c>
      <c r="G1061" s="47">
        <v>0</v>
      </c>
      <c r="H1061" s="47">
        <v>0</v>
      </c>
      <c r="I1061" s="47">
        <v>-1111200000</v>
      </c>
    </row>
    <row r="1062" spans="1:9" x14ac:dyDescent="0.2">
      <c r="A1062" s="39" t="s">
        <v>1103</v>
      </c>
      <c r="B1062" s="39" t="s">
        <v>2724</v>
      </c>
      <c r="C1062" s="39" t="s">
        <v>2725</v>
      </c>
      <c r="D1062" s="226" t="str">
        <f t="shared" si="16"/>
        <v>31020402001</v>
      </c>
      <c r="E1062" s="39" t="s">
        <v>764</v>
      </c>
      <c r="F1062" s="47">
        <v>-1111200000</v>
      </c>
      <c r="G1062" s="47">
        <v>0</v>
      </c>
      <c r="H1062" s="47">
        <v>0</v>
      </c>
      <c r="I1062" s="47">
        <v>-1111200000</v>
      </c>
    </row>
    <row r="1063" spans="1:9" x14ac:dyDescent="0.2">
      <c r="A1063" s="39" t="s">
        <v>1103</v>
      </c>
      <c r="B1063" s="39" t="s">
        <v>2726</v>
      </c>
      <c r="C1063" s="39" t="s">
        <v>2727</v>
      </c>
      <c r="D1063" s="226" t="str">
        <f t="shared" si="16"/>
        <v>31020402001</v>
      </c>
      <c r="E1063" s="39" t="s">
        <v>764</v>
      </c>
      <c r="F1063" s="47">
        <v>-1111200000</v>
      </c>
      <c r="G1063" s="47">
        <v>0</v>
      </c>
      <c r="H1063" s="47">
        <v>0</v>
      </c>
      <c r="I1063" s="47">
        <v>-1111200000</v>
      </c>
    </row>
    <row r="1064" spans="1:9" x14ac:dyDescent="0.2">
      <c r="A1064" s="39" t="s">
        <v>1103</v>
      </c>
      <c r="B1064" s="39" t="s">
        <v>2728</v>
      </c>
      <c r="C1064" s="39" t="s">
        <v>2729</v>
      </c>
      <c r="D1064" s="226" t="str">
        <f t="shared" si="16"/>
        <v>31030000000</v>
      </c>
      <c r="E1064" s="39" t="s">
        <v>765</v>
      </c>
      <c r="F1064" s="47">
        <v>-12318955505</v>
      </c>
      <c r="G1064" s="47">
        <v>0</v>
      </c>
      <c r="H1064" s="47">
        <v>0</v>
      </c>
      <c r="I1064" s="47">
        <v>-12318955505</v>
      </c>
    </row>
    <row r="1065" spans="1:9" x14ac:dyDescent="0.2">
      <c r="A1065" s="39" t="s">
        <v>1103</v>
      </c>
      <c r="B1065" s="39" t="s">
        <v>2730</v>
      </c>
      <c r="C1065" s="39" t="s">
        <v>2731</v>
      </c>
      <c r="D1065" s="226" t="str">
        <f t="shared" si="16"/>
        <v>31030408000</v>
      </c>
      <c r="E1065" s="39" t="s">
        <v>766</v>
      </c>
      <c r="F1065" s="47">
        <v>-12318955505</v>
      </c>
      <c r="G1065" s="47">
        <v>0</v>
      </c>
      <c r="H1065" s="47">
        <v>0</v>
      </c>
      <c r="I1065" s="47">
        <v>-12318955505</v>
      </c>
    </row>
    <row r="1066" spans="1:9" x14ac:dyDescent="0.2">
      <c r="A1066" s="39" t="s">
        <v>1103</v>
      </c>
      <c r="B1066" s="39" t="s">
        <v>2732</v>
      </c>
      <c r="C1066" s="39" t="s">
        <v>2733</v>
      </c>
      <c r="D1066" s="226" t="str">
        <f t="shared" si="16"/>
        <v>31030408001</v>
      </c>
      <c r="E1066" s="39" t="s">
        <v>766</v>
      </c>
      <c r="F1066" s="47">
        <v>-12318955505</v>
      </c>
      <c r="G1066" s="47">
        <v>0</v>
      </c>
      <c r="H1066" s="47">
        <v>0</v>
      </c>
      <c r="I1066" s="47">
        <v>-12318955505</v>
      </c>
    </row>
    <row r="1067" spans="1:9" x14ac:dyDescent="0.2">
      <c r="A1067" s="39" t="s">
        <v>1103</v>
      </c>
      <c r="B1067" s="39" t="s">
        <v>2734</v>
      </c>
      <c r="C1067" s="39" t="s">
        <v>2735</v>
      </c>
      <c r="D1067" s="226" t="str">
        <f t="shared" si="16"/>
        <v>31030408001</v>
      </c>
      <c r="E1067" s="39" t="s">
        <v>766</v>
      </c>
      <c r="F1067" s="47">
        <v>-12318955505</v>
      </c>
      <c r="G1067" s="47">
        <v>0</v>
      </c>
      <c r="H1067" s="47">
        <v>0</v>
      </c>
      <c r="I1067" s="47">
        <v>-12318955505</v>
      </c>
    </row>
    <row r="1068" spans="1:9" x14ac:dyDescent="0.2">
      <c r="A1068" s="39" t="s">
        <v>1103</v>
      </c>
      <c r="B1068" s="39" t="s">
        <v>4031</v>
      </c>
      <c r="C1068" s="39" t="s">
        <v>4032</v>
      </c>
      <c r="D1068" s="226" t="str">
        <f t="shared" si="16"/>
        <v>31040000000</v>
      </c>
      <c r="E1068" s="39" t="s">
        <v>137</v>
      </c>
      <c r="F1068" s="47">
        <v>-7976745393</v>
      </c>
      <c r="G1068" s="47">
        <v>0</v>
      </c>
      <c r="H1068" s="47">
        <v>0</v>
      </c>
      <c r="I1068" s="47">
        <v>-7976745393</v>
      </c>
    </row>
    <row r="1069" spans="1:9" x14ac:dyDescent="0.2">
      <c r="A1069" s="39" t="s">
        <v>1103</v>
      </c>
      <c r="B1069" s="39" t="s">
        <v>4033</v>
      </c>
      <c r="C1069" s="39" t="s">
        <v>4034</v>
      </c>
      <c r="D1069" s="226" t="str">
        <f t="shared" si="16"/>
        <v>31040424000</v>
      </c>
      <c r="E1069" s="39" t="s">
        <v>77</v>
      </c>
      <c r="F1069" s="47">
        <v>-7976745393</v>
      </c>
      <c r="G1069" s="47">
        <v>0</v>
      </c>
      <c r="H1069" s="47">
        <v>0</v>
      </c>
      <c r="I1069" s="47">
        <v>-7976745393</v>
      </c>
    </row>
    <row r="1070" spans="1:9" x14ac:dyDescent="0.2">
      <c r="A1070" s="39" t="s">
        <v>1103</v>
      </c>
      <c r="B1070" s="39" t="s">
        <v>4035</v>
      </c>
      <c r="C1070" s="39" t="s">
        <v>4036</v>
      </c>
      <c r="D1070" s="226" t="str">
        <f t="shared" si="16"/>
        <v>31040424001</v>
      </c>
      <c r="E1070" s="39" t="s">
        <v>77</v>
      </c>
      <c r="F1070" s="47">
        <v>-7976745393</v>
      </c>
      <c r="G1070" s="47">
        <v>0</v>
      </c>
      <c r="H1070" s="47">
        <v>0</v>
      </c>
      <c r="I1070" s="47">
        <v>-7976745393</v>
      </c>
    </row>
    <row r="1071" spans="1:9" x14ac:dyDescent="0.2">
      <c r="A1071" s="39" t="s">
        <v>1103</v>
      </c>
      <c r="B1071" s="39" t="s">
        <v>4037</v>
      </c>
      <c r="C1071" s="39" t="s">
        <v>4038</v>
      </c>
      <c r="D1071" s="226" t="str">
        <f t="shared" si="16"/>
        <v>31040424001</v>
      </c>
      <c r="E1071" s="39" t="s">
        <v>77</v>
      </c>
      <c r="F1071" s="47">
        <v>-7976745393</v>
      </c>
      <c r="G1071" s="47">
        <v>0</v>
      </c>
      <c r="H1071" s="47">
        <v>0</v>
      </c>
      <c r="I1071" s="47">
        <v>-7976745393</v>
      </c>
    </row>
    <row r="1072" spans="1:9" x14ac:dyDescent="0.2">
      <c r="A1072" s="39" t="s">
        <v>1103</v>
      </c>
      <c r="B1072" s="39" t="s">
        <v>2736</v>
      </c>
      <c r="C1072" s="39" t="s">
        <v>2737</v>
      </c>
      <c r="D1072" s="226" t="str">
        <f t="shared" si="16"/>
        <v>31060000000</v>
      </c>
      <c r="E1072" s="39" t="s">
        <v>15</v>
      </c>
      <c r="F1072" s="47">
        <v>-4075773611</v>
      </c>
      <c r="G1072" s="47">
        <v>0</v>
      </c>
      <c r="H1072" s="47">
        <v>0</v>
      </c>
      <c r="I1072" s="47">
        <v>-4075773611</v>
      </c>
    </row>
    <row r="1073" spans="1:9" x14ac:dyDescent="0.2">
      <c r="A1073" s="39" t="s">
        <v>1103</v>
      </c>
      <c r="B1073" s="39" t="s">
        <v>4905</v>
      </c>
      <c r="C1073" s="39" t="s">
        <v>4906</v>
      </c>
      <c r="D1073" s="226" t="str">
        <f t="shared" si="16"/>
        <v>31060418000</v>
      </c>
      <c r="E1073" s="39" t="s">
        <v>4907</v>
      </c>
      <c r="F1073" s="47">
        <v>-4075773611</v>
      </c>
      <c r="G1073" s="47">
        <v>0</v>
      </c>
      <c r="H1073" s="47">
        <v>0</v>
      </c>
      <c r="I1073" s="47">
        <v>-4075773611</v>
      </c>
    </row>
    <row r="1074" spans="1:9" x14ac:dyDescent="0.2">
      <c r="A1074" s="39" t="s">
        <v>1103</v>
      </c>
      <c r="B1074" s="39" t="s">
        <v>4908</v>
      </c>
      <c r="C1074" s="39" t="s">
        <v>4909</v>
      </c>
      <c r="D1074" s="226" t="str">
        <f t="shared" si="16"/>
        <v>31060418001</v>
      </c>
      <c r="E1074" s="39" t="s">
        <v>4907</v>
      </c>
      <c r="F1074" s="47">
        <v>-4075773611</v>
      </c>
      <c r="G1074" s="47">
        <v>0</v>
      </c>
      <c r="H1074" s="47">
        <v>0</v>
      </c>
      <c r="I1074" s="47">
        <v>-4075773611</v>
      </c>
    </row>
    <row r="1075" spans="1:9" x14ac:dyDescent="0.2">
      <c r="A1075" s="39" t="s">
        <v>1103</v>
      </c>
      <c r="B1075" s="39" t="s">
        <v>4910</v>
      </c>
      <c r="C1075" s="39" t="s">
        <v>4911</v>
      </c>
      <c r="D1075" s="226" t="str">
        <f t="shared" si="16"/>
        <v>31060418001</v>
      </c>
      <c r="E1075" s="39" t="s">
        <v>4907</v>
      </c>
      <c r="F1075" s="47">
        <v>-4075773611</v>
      </c>
      <c r="G1075" s="47">
        <v>0</v>
      </c>
      <c r="H1075" s="47">
        <v>0</v>
      </c>
      <c r="I1075" s="47">
        <v>-4075773611</v>
      </c>
    </row>
    <row r="1076" spans="1:9" x14ac:dyDescent="0.2">
      <c r="A1076" s="39" t="s">
        <v>1103</v>
      </c>
      <c r="B1076" s="39" t="s">
        <v>2738</v>
      </c>
      <c r="C1076" s="39" t="s">
        <v>2739</v>
      </c>
      <c r="D1076" s="226" t="str">
        <f t="shared" si="16"/>
        <v>41000000000</v>
      </c>
      <c r="E1076" s="39" t="s">
        <v>767</v>
      </c>
      <c r="F1076" s="47">
        <v>88527309005</v>
      </c>
      <c r="G1076" s="47">
        <v>766359.9</v>
      </c>
      <c r="H1076" s="47">
        <v>5629626181</v>
      </c>
      <c r="I1076" s="47">
        <v>94156935186</v>
      </c>
    </row>
    <row r="1077" spans="1:9" x14ac:dyDescent="0.2">
      <c r="A1077" s="39" t="s">
        <v>1103</v>
      </c>
      <c r="B1077" s="39" t="s">
        <v>2740</v>
      </c>
      <c r="C1077" s="39" t="s">
        <v>2741</v>
      </c>
      <c r="D1077" s="226" t="str">
        <f t="shared" si="16"/>
        <v>41010000000</v>
      </c>
      <c r="E1077" s="39" t="s">
        <v>767</v>
      </c>
      <c r="F1077" s="47">
        <v>88527309005</v>
      </c>
      <c r="G1077" s="47">
        <v>766359.9</v>
      </c>
      <c r="H1077" s="47">
        <v>5629626181</v>
      </c>
      <c r="I1077" s="47">
        <v>94156935186</v>
      </c>
    </row>
    <row r="1078" spans="1:9" x14ac:dyDescent="0.2">
      <c r="A1078" s="39" t="s">
        <v>1103</v>
      </c>
      <c r="B1078" s="39" t="s">
        <v>2742</v>
      </c>
      <c r="C1078" s="39" t="s">
        <v>2743</v>
      </c>
      <c r="D1078" s="226" t="str">
        <f t="shared" si="16"/>
        <v>41010607000</v>
      </c>
      <c r="E1078" s="39" t="s">
        <v>768</v>
      </c>
      <c r="F1078" s="47">
        <v>12318120252</v>
      </c>
      <c r="G1078" s="47">
        <v>287000</v>
      </c>
      <c r="H1078" s="47">
        <v>2108281910</v>
      </c>
      <c r="I1078" s="47">
        <v>14426402162</v>
      </c>
    </row>
    <row r="1079" spans="1:9" x14ac:dyDescent="0.2">
      <c r="A1079" s="39" t="s">
        <v>1103</v>
      </c>
      <c r="B1079" s="39" t="s">
        <v>2744</v>
      </c>
      <c r="C1079" s="39" t="s">
        <v>2745</v>
      </c>
      <c r="D1079" s="226" t="str">
        <f t="shared" si="16"/>
        <v>41010607002</v>
      </c>
      <c r="E1079" s="39" t="s">
        <v>769</v>
      </c>
      <c r="F1079" s="47">
        <v>12318120252</v>
      </c>
      <c r="G1079" s="47">
        <v>287000</v>
      </c>
      <c r="H1079" s="47">
        <v>2108281910</v>
      </c>
      <c r="I1079" s="47">
        <v>14426402162</v>
      </c>
    </row>
    <row r="1080" spans="1:9" x14ac:dyDescent="0.2">
      <c r="A1080" s="39" t="s">
        <v>1150</v>
      </c>
      <c r="B1080" s="39" t="s">
        <v>2746</v>
      </c>
      <c r="C1080" s="39" t="s">
        <v>2747</v>
      </c>
      <c r="D1080" s="226" t="str">
        <f t="shared" si="16"/>
        <v>41010607002</v>
      </c>
      <c r="E1080" s="39" t="s">
        <v>770</v>
      </c>
      <c r="F1080" s="47">
        <v>0</v>
      </c>
      <c r="G1080" s="47">
        <v>287000</v>
      </c>
      <c r="H1080" s="47">
        <v>2108281910</v>
      </c>
      <c r="I1080" s="47">
        <v>2108281910</v>
      </c>
    </row>
    <row r="1081" spans="1:9" x14ac:dyDescent="0.2">
      <c r="A1081" s="39" t="s">
        <v>1103</v>
      </c>
      <c r="B1081" s="39" t="s">
        <v>2748</v>
      </c>
      <c r="C1081" s="39" t="s">
        <v>2749</v>
      </c>
      <c r="D1081" s="226" t="str">
        <f t="shared" si="16"/>
        <v>41010607002</v>
      </c>
      <c r="E1081" s="39" t="s">
        <v>770</v>
      </c>
      <c r="F1081" s="47">
        <v>12318120252</v>
      </c>
      <c r="G1081" s="47">
        <v>0</v>
      </c>
      <c r="H1081" s="47">
        <v>0</v>
      </c>
      <c r="I1081" s="47">
        <v>12318120252</v>
      </c>
    </row>
    <row r="1082" spans="1:9" x14ac:dyDescent="0.2">
      <c r="A1082" s="39" t="s">
        <v>1103</v>
      </c>
      <c r="B1082" s="39" t="s">
        <v>2750</v>
      </c>
      <c r="C1082" s="39" t="s">
        <v>2751</v>
      </c>
      <c r="D1082" s="226" t="str">
        <f t="shared" si="16"/>
        <v>41010615000</v>
      </c>
      <c r="E1082" s="39" t="s">
        <v>771</v>
      </c>
      <c r="F1082" s="47">
        <v>17385109127</v>
      </c>
      <c r="G1082" s="47">
        <v>479359.9</v>
      </c>
      <c r="H1082" s="47">
        <v>3521344271</v>
      </c>
      <c r="I1082" s="47">
        <v>20906453398</v>
      </c>
    </row>
    <row r="1083" spans="1:9" x14ac:dyDescent="0.2">
      <c r="A1083" s="39" t="s">
        <v>1103</v>
      </c>
      <c r="B1083" s="39" t="s">
        <v>2752</v>
      </c>
      <c r="C1083" s="39" t="s">
        <v>2753</v>
      </c>
      <c r="D1083" s="226" t="str">
        <f t="shared" si="16"/>
        <v>41010615002</v>
      </c>
      <c r="E1083" s="39" t="s">
        <v>772</v>
      </c>
      <c r="F1083" s="47">
        <v>17385109127</v>
      </c>
      <c r="G1083" s="47">
        <v>479359.9</v>
      </c>
      <c r="H1083" s="47">
        <v>3521344271</v>
      </c>
      <c r="I1083" s="47">
        <v>20906453398</v>
      </c>
    </row>
    <row r="1084" spans="1:9" x14ac:dyDescent="0.2">
      <c r="A1084" s="39" t="s">
        <v>1150</v>
      </c>
      <c r="B1084" s="39" t="s">
        <v>2754</v>
      </c>
      <c r="C1084" s="39" t="s">
        <v>2755</v>
      </c>
      <c r="D1084" s="226" t="str">
        <f t="shared" si="16"/>
        <v>41010615002</v>
      </c>
      <c r="E1084" s="39" t="s">
        <v>772</v>
      </c>
      <c r="F1084" s="47">
        <v>0</v>
      </c>
      <c r="G1084" s="47">
        <v>479359.9</v>
      </c>
      <c r="H1084" s="47">
        <v>3521344271</v>
      </c>
      <c r="I1084" s="47">
        <v>3521344271</v>
      </c>
    </row>
    <row r="1085" spans="1:9" x14ac:dyDescent="0.2">
      <c r="A1085" s="39" t="s">
        <v>1103</v>
      </c>
      <c r="B1085" s="39" t="s">
        <v>2756</v>
      </c>
      <c r="C1085" s="39" t="s">
        <v>2757</v>
      </c>
      <c r="D1085" s="226" t="str">
        <f t="shared" si="16"/>
        <v>41010615002</v>
      </c>
      <c r="E1085" s="39" t="s">
        <v>772</v>
      </c>
      <c r="F1085" s="47">
        <v>17385109127</v>
      </c>
      <c r="G1085" s="47">
        <v>0</v>
      </c>
      <c r="H1085" s="47">
        <v>0</v>
      </c>
      <c r="I1085" s="47">
        <v>17385109127</v>
      </c>
    </row>
    <row r="1086" spans="1:9" x14ac:dyDescent="0.2">
      <c r="A1086" s="39" t="s">
        <v>1103</v>
      </c>
      <c r="B1086" s="39" t="s">
        <v>2758</v>
      </c>
      <c r="C1086" s="39" t="s">
        <v>2759</v>
      </c>
      <c r="D1086" s="226" t="str">
        <f t="shared" si="16"/>
        <v>41010617000</v>
      </c>
      <c r="E1086" s="39" t="s">
        <v>773</v>
      </c>
      <c r="F1086" s="47">
        <v>58824079626</v>
      </c>
      <c r="G1086" s="47">
        <v>0</v>
      </c>
      <c r="H1086" s="47">
        <v>0</v>
      </c>
      <c r="I1086" s="47">
        <v>58824079626</v>
      </c>
    </row>
    <row r="1087" spans="1:9" x14ac:dyDescent="0.2">
      <c r="A1087" s="39" t="s">
        <v>1103</v>
      </c>
      <c r="B1087" s="39" t="s">
        <v>2760</v>
      </c>
      <c r="C1087" s="39" t="s">
        <v>2761</v>
      </c>
      <c r="D1087" s="226" t="str">
        <f t="shared" si="16"/>
        <v>41010617002</v>
      </c>
      <c r="E1087" s="39" t="s">
        <v>225</v>
      </c>
      <c r="F1087" s="47">
        <v>58824079626</v>
      </c>
      <c r="G1087" s="47">
        <v>0</v>
      </c>
      <c r="H1087" s="47">
        <v>0</v>
      </c>
      <c r="I1087" s="47">
        <v>58824079626</v>
      </c>
    </row>
    <row r="1088" spans="1:9" x14ac:dyDescent="0.2">
      <c r="A1088" s="39" t="s">
        <v>1103</v>
      </c>
      <c r="B1088" s="39" t="s">
        <v>2762</v>
      </c>
      <c r="C1088" s="39" t="s">
        <v>2763</v>
      </c>
      <c r="D1088" s="226" t="str">
        <f t="shared" si="16"/>
        <v>41010617002</v>
      </c>
      <c r="E1088" s="39" t="s">
        <v>774</v>
      </c>
      <c r="F1088" s="47">
        <v>58824079626</v>
      </c>
      <c r="G1088" s="47">
        <v>0</v>
      </c>
      <c r="H1088" s="47">
        <v>0</v>
      </c>
      <c r="I1088" s="47">
        <v>58824079626</v>
      </c>
    </row>
    <row r="1089" spans="1:11" x14ac:dyDescent="0.2">
      <c r="A1089" s="39" t="s">
        <v>1103</v>
      </c>
      <c r="B1089" s="39" t="s">
        <v>2764</v>
      </c>
      <c r="C1089" s="39" t="s">
        <v>2765</v>
      </c>
      <c r="D1089" s="226" t="str">
        <f t="shared" si="16"/>
        <v>42000000000</v>
      </c>
      <c r="E1089" s="39" t="s">
        <v>775</v>
      </c>
      <c r="F1089" s="47">
        <v>-88527309005</v>
      </c>
      <c r="G1089" s="47">
        <v>-766359.9</v>
      </c>
      <c r="H1089" s="47">
        <v>-5629626181</v>
      </c>
      <c r="I1089" s="47">
        <v>-94156935186</v>
      </c>
    </row>
    <row r="1090" spans="1:11" x14ac:dyDescent="0.2">
      <c r="A1090" s="39" t="s">
        <v>1103</v>
      </c>
      <c r="B1090" s="39" t="s">
        <v>2766</v>
      </c>
      <c r="C1090" s="39" t="s">
        <v>2767</v>
      </c>
      <c r="D1090" s="226" t="str">
        <f t="shared" si="16"/>
        <v>42010000000</v>
      </c>
      <c r="E1090" s="39" t="s">
        <v>775</v>
      </c>
      <c r="F1090" s="47">
        <v>-88527309005</v>
      </c>
      <c r="G1090" s="47">
        <v>-766359.9</v>
      </c>
      <c r="H1090" s="47">
        <v>-5629626181</v>
      </c>
      <c r="I1090" s="47">
        <v>-94156935186</v>
      </c>
      <c r="K1090" s="36"/>
    </row>
    <row r="1091" spans="1:11" x14ac:dyDescent="0.2">
      <c r="A1091" s="39" t="s">
        <v>1103</v>
      </c>
      <c r="B1091" s="39" t="s">
        <v>2768</v>
      </c>
      <c r="C1091" s="39" t="s">
        <v>2769</v>
      </c>
      <c r="D1091" s="226" t="str">
        <f t="shared" ref="D1091:D1154" si="17">CONCATENATE(MID(C1091,1,2),"0",MID(C1091,4,5),"0",MID(C1091,9,2))</f>
        <v>42010606000</v>
      </c>
      <c r="E1091" s="39" t="s">
        <v>776</v>
      </c>
      <c r="F1091" s="47">
        <v>-12318120252</v>
      </c>
      <c r="G1091" s="47">
        <v>-287000</v>
      </c>
      <c r="H1091" s="47">
        <v>-2108281910</v>
      </c>
      <c r="I1091" s="47">
        <v>-14426402162</v>
      </c>
    </row>
    <row r="1092" spans="1:11" x14ac:dyDescent="0.2">
      <c r="A1092" s="39" t="s">
        <v>1103</v>
      </c>
      <c r="B1092" s="39" t="s">
        <v>2770</v>
      </c>
      <c r="C1092" s="39" t="s">
        <v>2771</v>
      </c>
      <c r="D1092" s="226" t="str">
        <f t="shared" si="17"/>
        <v>42010606002</v>
      </c>
      <c r="E1092" s="39" t="s">
        <v>776</v>
      </c>
      <c r="F1092" s="47">
        <v>-12318120252</v>
      </c>
      <c r="G1092" s="47">
        <v>-287000</v>
      </c>
      <c r="H1092" s="47">
        <v>-2108281910</v>
      </c>
      <c r="I1092" s="47">
        <v>-14426402162</v>
      </c>
    </row>
    <row r="1093" spans="1:11" x14ac:dyDescent="0.2">
      <c r="A1093" s="39" t="s">
        <v>1150</v>
      </c>
      <c r="B1093" s="39" t="s">
        <v>2772</v>
      </c>
      <c r="C1093" s="39" t="s">
        <v>2773</v>
      </c>
      <c r="D1093" s="226" t="str">
        <f t="shared" si="17"/>
        <v>42010606002</v>
      </c>
      <c r="E1093" s="39" t="s">
        <v>777</v>
      </c>
      <c r="F1093" s="47">
        <v>0</v>
      </c>
      <c r="G1093" s="47">
        <v>-287000</v>
      </c>
      <c r="H1093" s="47">
        <v>-2108281910</v>
      </c>
      <c r="I1093" s="47">
        <v>-2108281910</v>
      </c>
    </row>
    <row r="1094" spans="1:11" x14ac:dyDescent="0.2">
      <c r="A1094" s="39" t="s">
        <v>1103</v>
      </c>
      <c r="B1094" s="39" t="s">
        <v>2774</v>
      </c>
      <c r="C1094" s="39" t="s">
        <v>2775</v>
      </c>
      <c r="D1094" s="226" t="str">
        <f t="shared" si="17"/>
        <v>42010606002</v>
      </c>
      <c r="E1094" s="39" t="s">
        <v>777</v>
      </c>
      <c r="F1094" s="47">
        <v>-12318120252</v>
      </c>
      <c r="G1094" s="47">
        <v>0</v>
      </c>
      <c r="H1094" s="47">
        <v>0</v>
      </c>
      <c r="I1094" s="47">
        <v>-12318120252</v>
      </c>
    </row>
    <row r="1095" spans="1:11" x14ac:dyDescent="0.2">
      <c r="A1095" s="39" t="s">
        <v>1103</v>
      </c>
      <c r="B1095" s="39" t="s">
        <v>2776</v>
      </c>
      <c r="C1095" s="39" t="s">
        <v>2777</v>
      </c>
      <c r="D1095" s="226" t="str">
        <f t="shared" si="17"/>
        <v>42010614000</v>
      </c>
      <c r="E1095" s="39" t="s">
        <v>778</v>
      </c>
      <c r="F1095" s="47">
        <v>-17385109127</v>
      </c>
      <c r="G1095" s="47">
        <v>-479359.9</v>
      </c>
      <c r="H1095" s="47">
        <v>-3521344271</v>
      </c>
      <c r="I1095" s="47">
        <v>-20906453398</v>
      </c>
    </row>
    <row r="1096" spans="1:11" x14ac:dyDescent="0.2">
      <c r="A1096" s="39" t="s">
        <v>1103</v>
      </c>
      <c r="B1096" s="39" t="s">
        <v>2778</v>
      </c>
      <c r="C1096" s="39" t="s">
        <v>2779</v>
      </c>
      <c r="D1096" s="226" t="str">
        <f t="shared" si="17"/>
        <v>42010614001</v>
      </c>
      <c r="E1096" s="39" t="s">
        <v>779</v>
      </c>
      <c r="F1096" s="47">
        <v>-17385109127</v>
      </c>
      <c r="G1096" s="47">
        <v>-479359.9</v>
      </c>
      <c r="H1096" s="47">
        <v>-3521344271</v>
      </c>
      <c r="I1096" s="47">
        <v>-20906453398</v>
      </c>
    </row>
    <row r="1097" spans="1:11" x14ac:dyDescent="0.2">
      <c r="A1097" s="39" t="s">
        <v>1150</v>
      </c>
      <c r="B1097" s="39" t="s">
        <v>2780</v>
      </c>
      <c r="C1097" s="39" t="s">
        <v>2781</v>
      </c>
      <c r="D1097" s="226" t="str">
        <f t="shared" si="17"/>
        <v>42010614001</v>
      </c>
      <c r="E1097" s="39" t="s">
        <v>780</v>
      </c>
      <c r="F1097" s="47">
        <v>0</v>
      </c>
      <c r="G1097" s="47">
        <v>-479359.9</v>
      </c>
      <c r="H1097" s="47">
        <v>-3521344271</v>
      </c>
      <c r="I1097" s="47">
        <v>-3521344271</v>
      </c>
    </row>
    <row r="1098" spans="1:11" x14ac:dyDescent="0.2">
      <c r="A1098" s="39" t="s">
        <v>1103</v>
      </c>
      <c r="B1098" s="39" t="s">
        <v>2782</v>
      </c>
      <c r="C1098" s="39" t="s">
        <v>2783</v>
      </c>
      <c r="D1098" s="226" t="str">
        <f t="shared" si="17"/>
        <v>42010614001</v>
      </c>
      <c r="E1098" s="39" t="s">
        <v>780</v>
      </c>
      <c r="F1098" s="47">
        <v>-17385109127</v>
      </c>
      <c r="G1098" s="47">
        <v>0</v>
      </c>
      <c r="H1098" s="47">
        <v>0</v>
      </c>
      <c r="I1098" s="47">
        <v>-17385109127</v>
      </c>
    </row>
    <row r="1099" spans="1:11" x14ac:dyDescent="0.2">
      <c r="A1099" s="39" t="s">
        <v>1103</v>
      </c>
      <c r="B1099" s="39" t="s">
        <v>2784</v>
      </c>
      <c r="C1099" s="39" t="s">
        <v>2785</v>
      </c>
      <c r="D1099" s="226" t="str">
        <f t="shared" si="17"/>
        <v>42010616000</v>
      </c>
      <c r="E1099" s="39" t="s">
        <v>781</v>
      </c>
      <c r="F1099" s="47">
        <v>-58824079626</v>
      </c>
      <c r="G1099" s="47">
        <v>0</v>
      </c>
      <c r="H1099" s="47">
        <v>0</v>
      </c>
      <c r="I1099" s="47">
        <v>-58824079626</v>
      </c>
    </row>
    <row r="1100" spans="1:11" x14ac:dyDescent="0.2">
      <c r="A1100" s="39" t="s">
        <v>1103</v>
      </c>
      <c r="B1100" s="39" t="s">
        <v>2786</v>
      </c>
      <c r="C1100" s="39" t="s">
        <v>2787</v>
      </c>
      <c r="D1100" s="226" t="str">
        <f t="shared" si="17"/>
        <v>42010616001</v>
      </c>
      <c r="E1100" s="39" t="s">
        <v>782</v>
      </c>
      <c r="F1100" s="47">
        <v>-58824079626</v>
      </c>
      <c r="G1100" s="47">
        <v>0</v>
      </c>
      <c r="H1100" s="47">
        <v>0</v>
      </c>
      <c r="I1100" s="47">
        <v>-58824079626</v>
      </c>
    </row>
    <row r="1101" spans="1:11" x14ac:dyDescent="0.2">
      <c r="A1101" s="39" t="s">
        <v>1103</v>
      </c>
      <c r="B1101" s="39" t="s">
        <v>2788</v>
      </c>
      <c r="C1101" s="39" t="s">
        <v>2789</v>
      </c>
      <c r="D1101" s="226" t="str">
        <f t="shared" si="17"/>
        <v>42010616001</v>
      </c>
      <c r="E1101" s="39" t="s">
        <v>783</v>
      </c>
      <c r="F1101" s="47">
        <v>-58824079626</v>
      </c>
      <c r="G1101" s="47">
        <v>0</v>
      </c>
      <c r="H1101" s="47">
        <v>0</v>
      </c>
      <c r="I1101" s="47">
        <v>-58824079626</v>
      </c>
    </row>
    <row r="1102" spans="1:11" x14ac:dyDescent="0.2">
      <c r="A1102" s="39" t="s">
        <v>1103</v>
      </c>
      <c r="B1102" s="39" t="s">
        <v>2790</v>
      </c>
      <c r="C1102" s="39" t="s">
        <v>2791</v>
      </c>
      <c r="D1102" s="226" t="str">
        <f t="shared" si="17"/>
        <v>51000000000</v>
      </c>
      <c r="E1102" s="39" t="s">
        <v>784</v>
      </c>
      <c r="F1102" s="47">
        <v>5348202602737</v>
      </c>
      <c r="G1102" s="47">
        <v>165564006.09999999</v>
      </c>
      <c r="H1102" s="47">
        <v>1216221599308</v>
      </c>
      <c r="I1102" s="47">
        <v>6564424202045</v>
      </c>
    </row>
    <row r="1103" spans="1:11" x14ac:dyDescent="0.2">
      <c r="A1103" s="39" t="s">
        <v>1103</v>
      </c>
      <c r="B1103" s="39" t="s">
        <v>2792</v>
      </c>
      <c r="C1103" s="39" t="s">
        <v>2793</v>
      </c>
      <c r="D1103" s="226" t="str">
        <f t="shared" si="17"/>
        <v>51010000000</v>
      </c>
      <c r="E1103" s="39" t="s">
        <v>785</v>
      </c>
      <c r="F1103" s="47">
        <v>5190708045663</v>
      </c>
      <c r="G1103" s="47">
        <v>157008582.56999999</v>
      </c>
      <c r="H1103" s="47">
        <v>1153374056937</v>
      </c>
      <c r="I1103" s="47">
        <v>6344082102600</v>
      </c>
    </row>
    <row r="1104" spans="1:11" x14ac:dyDescent="0.2">
      <c r="A1104" s="39" t="s">
        <v>1103</v>
      </c>
      <c r="B1104" s="39" t="s">
        <v>2794</v>
      </c>
      <c r="C1104" s="39" t="s">
        <v>2795</v>
      </c>
      <c r="D1104" s="226" t="str">
        <f t="shared" si="17"/>
        <v>51010651000</v>
      </c>
      <c r="E1104" s="39" t="s">
        <v>786</v>
      </c>
      <c r="F1104" s="47">
        <v>289254215965</v>
      </c>
      <c r="G1104" s="47">
        <v>34912174.659999996</v>
      </c>
      <c r="H1104" s="47">
        <v>256462391178</v>
      </c>
      <c r="I1104" s="47">
        <v>545716607143</v>
      </c>
    </row>
    <row r="1105" spans="1:9" x14ac:dyDescent="0.2">
      <c r="A1105" s="39" t="s">
        <v>1103</v>
      </c>
      <c r="B1105" s="39" t="s">
        <v>2796</v>
      </c>
      <c r="C1105" s="39" t="s">
        <v>2797</v>
      </c>
      <c r="D1105" s="226" t="str">
        <f t="shared" si="17"/>
        <v>51010651002</v>
      </c>
      <c r="E1105" s="39" t="s">
        <v>787</v>
      </c>
      <c r="F1105" s="47">
        <v>16450309939</v>
      </c>
      <c r="G1105" s="47">
        <v>584726.48</v>
      </c>
      <c r="H1105" s="47">
        <v>4295359790</v>
      </c>
      <c r="I1105" s="47">
        <v>20745669729</v>
      </c>
    </row>
    <row r="1106" spans="1:9" x14ac:dyDescent="0.2">
      <c r="A1106" s="39" t="s">
        <v>1150</v>
      </c>
      <c r="B1106" s="39" t="s">
        <v>2798</v>
      </c>
      <c r="C1106" s="39" t="s">
        <v>2799</v>
      </c>
      <c r="D1106" s="226" t="str">
        <f t="shared" si="17"/>
        <v>51010651002</v>
      </c>
      <c r="E1106" s="39" t="s">
        <v>787</v>
      </c>
      <c r="F1106" s="47">
        <v>0</v>
      </c>
      <c r="G1106" s="47">
        <v>584726.48</v>
      </c>
      <c r="H1106" s="47">
        <v>4295359790</v>
      </c>
      <c r="I1106" s="47">
        <v>4295359790</v>
      </c>
    </row>
    <row r="1107" spans="1:9" x14ac:dyDescent="0.2">
      <c r="A1107" s="39" t="s">
        <v>1103</v>
      </c>
      <c r="B1107" s="39" t="s">
        <v>2800</v>
      </c>
      <c r="C1107" s="39" t="s">
        <v>2801</v>
      </c>
      <c r="D1107" s="226" t="str">
        <f t="shared" si="17"/>
        <v>51010651002</v>
      </c>
      <c r="E1107" s="39" t="s">
        <v>787</v>
      </c>
      <c r="F1107" s="47">
        <v>16450309939</v>
      </c>
      <c r="G1107" s="47">
        <v>0</v>
      </c>
      <c r="H1107" s="47">
        <v>0</v>
      </c>
      <c r="I1107" s="47">
        <v>16450309939</v>
      </c>
    </row>
    <row r="1108" spans="1:9" x14ac:dyDescent="0.2">
      <c r="A1108" s="39" t="s">
        <v>1103</v>
      </c>
      <c r="B1108" s="39" t="s">
        <v>2802</v>
      </c>
      <c r="C1108" s="39" t="s">
        <v>2803</v>
      </c>
      <c r="D1108" s="226" t="str">
        <f t="shared" si="17"/>
        <v>51010651003</v>
      </c>
      <c r="E1108" s="39" t="s">
        <v>788</v>
      </c>
      <c r="F1108" s="47">
        <v>11155461357</v>
      </c>
      <c r="G1108" s="47">
        <v>469802.77</v>
      </c>
      <c r="H1108" s="47">
        <v>3451138262</v>
      </c>
      <c r="I1108" s="47">
        <v>14606599619</v>
      </c>
    </row>
    <row r="1109" spans="1:9" x14ac:dyDescent="0.2">
      <c r="A1109" s="39" t="s">
        <v>1150</v>
      </c>
      <c r="B1109" s="39" t="s">
        <v>2804</v>
      </c>
      <c r="C1109" s="39" t="s">
        <v>2805</v>
      </c>
      <c r="D1109" s="226" t="str">
        <f t="shared" si="17"/>
        <v>51010651003</v>
      </c>
      <c r="E1109" s="39" t="s">
        <v>788</v>
      </c>
      <c r="F1109" s="47">
        <v>0</v>
      </c>
      <c r="G1109" s="47">
        <v>469802.77</v>
      </c>
      <c r="H1109" s="47">
        <v>3451138262</v>
      </c>
      <c r="I1109" s="47">
        <v>3451138262</v>
      </c>
    </row>
    <row r="1110" spans="1:9" x14ac:dyDescent="0.2">
      <c r="A1110" s="39" t="s">
        <v>1103</v>
      </c>
      <c r="B1110" s="39" t="s">
        <v>2806</v>
      </c>
      <c r="C1110" s="39" t="s">
        <v>2807</v>
      </c>
      <c r="D1110" s="226" t="str">
        <f t="shared" si="17"/>
        <v>51010651003</v>
      </c>
      <c r="E1110" s="39" t="s">
        <v>788</v>
      </c>
      <c r="F1110" s="47">
        <v>11155461357</v>
      </c>
      <c r="G1110" s="47">
        <v>0</v>
      </c>
      <c r="H1110" s="47">
        <v>0</v>
      </c>
      <c r="I1110" s="47">
        <v>11155461357</v>
      </c>
    </row>
    <row r="1111" spans="1:9" x14ac:dyDescent="0.2">
      <c r="A1111" s="39" t="s">
        <v>1103</v>
      </c>
      <c r="B1111" s="39" t="s">
        <v>2808</v>
      </c>
      <c r="C1111" s="39" t="s">
        <v>2809</v>
      </c>
      <c r="D1111" s="226" t="str">
        <f t="shared" si="17"/>
        <v>51010651006</v>
      </c>
      <c r="E1111" s="39" t="s">
        <v>789</v>
      </c>
      <c r="F1111" s="47">
        <v>127760727479</v>
      </c>
      <c r="G1111" s="47">
        <v>10640243.43</v>
      </c>
      <c r="H1111" s="47">
        <v>78162483418</v>
      </c>
      <c r="I1111" s="47">
        <v>205923210897</v>
      </c>
    </row>
    <row r="1112" spans="1:9" x14ac:dyDescent="0.2">
      <c r="A1112" s="39" t="s">
        <v>1150</v>
      </c>
      <c r="B1112" s="39" t="s">
        <v>2810</v>
      </c>
      <c r="C1112" s="39" t="s">
        <v>2811</v>
      </c>
      <c r="D1112" s="226" t="str">
        <f t="shared" si="17"/>
        <v>51010651006</v>
      </c>
      <c r="E1112" s="39" t="s">
        <v>789</v>
      </c>
      <c r="F1112" s="47">
        <v>0</v>
      </c>
      <c r="G1112" s="47">
        <v>10640243.43</v>
      </c>
      <c r="H1112" s="47">
        <v>78162483418</v>
      </c>
      <c r="I1112" s="47">
        <v>78162483418</v>
      </c>
    </row>
    <row r="1113" spans="1:9" x14ac:dyDescent="0.2">
      <c r="A1113" s="39" t="s">
        <v>1103</v>
      </c>
      <c r="B1113" s="39" t="s">
        <v>2812</v>
      </c>
      <c r="C1113" s="39" t="s">
        <v>2813</v>
      </c>
      <c r="D1113" s="226" t="str">
        <f t="shared" si="17"/>
        <v>51010651006</v>
      </c>
      <c r="E1113" s="39" t="s">
        <v>789</v>
      </c>
      <c r="F1113" s="47">
        <v>127760727479</v>
      </c>
      <c r="G1113" s="47">
        <v>0</v>
      </c>
      <c r="H1113" s="47">
        <v>0</v>
      </c>
      <c r="I1113" s="47">
        <v>127760727479</v>
      </c>
    </row>
    <row r="1114" spans="1:9" x14ac:dyDescent="0.2">
      <c r="A1114" s="39" t="s">
        <v>1103</v>
      </c>
      <c r="B1114" s="39" t="s">
        <v>2814</v>
      </c>
      <c r="C1114" s="39" t="s">
        <v>2815</v>
      </c>
      <c r="D1114" s="226" t="str">
        <f t="shared" si="17"/>
        <v>51010651008</v>
      </c>
      <c r="E1114" s="39" t="s">
        <v>790</v>
      </c>
      <c r="F1114" s="47">
        <v>1168008291</v>
      </c>
      <c r="G1114" s="47">
        <v>746153.06</v>
      </c>
      <c r="H1114" s="47">
        <v>5481188148</v>
      </c>
      <c r="I1114" s="47">
        <v>6649196439</v>
      </c>
    </row>
    <row r="1115" spans="1:9" x14ac:dyDescent="0.2">
      <c r="A1115" s="39" t="s">
        <v>1150</v>
      </c>
      <c r="B1115" s="39" t="s">
        <v>2816</v>
      </c>
      <c r="C1115" s="39" t="s">
        <v>2817</v>
      </c>
      <c r="D1115" s="226" t="str">
        <f t="shared" si="17"/>
        <v>51010651008</v>
      </c>
      <c r="E1115" s="39" t="s">
        <v>790</v>
      </c>
      <c r="F1115" s="47">
        <v>0</v>
      </c>
      <c r="G1115" s="47">
        <v>746153.06</v>
      </c>
      <c r="H1115" s="47">
        <v>5481188148</v>
      </c>
      <c r="I1115" s="47">
        <v>5481188148</v>
      </c>
    </row>
    <row r="1116" spans="1:9" x14ac:dyDescent="0.2">
      <c r="A1116" s="39" t="s">
        <v>1103</v>
      </c>
      <c r="B1116" s="39" t="s">
        <v>2818</v>
      </c>
      <c r="C1116" s="39" t="s">
        <v>2819</v>
      </c>
      <c r="D1116" s="226" t="str">
        <f t="shared" si="17"/>
        <v>51010651008</v>
      </c>
      <c r="E1116" s="39" t="s">
        <v>790</v>
      </c>
      <c r="F1116" s="47">
        <v>1168008291</v>
      </c>
      <c r="G1116" s="47">
        <v>0</v>
      </c>
      <c r="H1116" s="47">
        <v>0</v>
      </c>
      <c r="I1116" s="47">
        <v>1168008291</v>
      </c>
    </row>
    <row r="1117" spans="1:9" x14ac:dyDescent="0.2">
      <c r="A1117" s="39" t="s">
        <v>1103</v>
      </c>
      <c r="B1117" s="39" t="s">
        <v>4403</v>
      </c>
      <c r="C1117" s="39" t="s">
        <v>4404</v>
      </c>
      <c r="D1117" s="226" t="str">
        <f t="shared" si="17"/>
        <v>51010651012</v>
      </c>
      <c r="E1117" s="39" t="s">
        <v>4405</v>
      </c>
      <c r="F1117" s="47">
        <v>36355808219</v>
      </c>
      <c r="G1117" s="47">
        <v>2794040</v>
      </c>
      <c r="H1117" s="47">
        <v>20524822257</v>
      </c>
      <c r="I1117" s="47">
        <v>56880630476</v>
      </c>
    </row>
    <row r="1118" spans="1:9" x14ac:dyDescent="0.2">
      <c r="A1118" s="39" t="s">
        <v>1150</v>
      </c>
      <c r="B1118" s="39" t="s">
        <v>4406</v>
      </c>
      <c r="C1118" s="39" t="s">
        <v>4407</v>
      </c>
      <c r="D1118" s="226" t="str">
        <f t="shared" si="17"/>
        <v>51010651012</v>
      </c>
      <c r="E1118" s="39" t="s">
        <v>4405</v>
      </c>
      <c r="F1118" s="47">
        <v>0</v>
      </c>
      <c r="G1118" s="47">
        <v>2794040</v>
      </c>
      <c r="H1118" s="47">
        <v>20524822257</v>
      </c>
      <c r="I1118" s="47">
        <v>20524822257</v>
      </c>
    </row>
    <row r="1119" spans="1:9" x14ac:dyDescent="0.2">
      <c r="A1119" s="39" t="s">
        <v>1103</v>
      </c>
      <c r="B1119" s="39" t="s">
        <v>4912</v>
      </c>
      <c r="C1119" s="39" t="s">
        <v>4913</v>
      </c>
      <c r="D1119" s="226" t="str">
        <f t="shared" si="17"/>
        <v>51010651012</v>
      </c>
      <c r="E1119" s="39" t="s">
        <v>4405</v>
      </c>
      <c r="F1119" s="47">
        <v>36355808219</v>
      </c>
      <c r="G1119" s="47">
        <v>0</v>
      </c>
      <c r="H1119" s="47">
        <v>0</v>
      </c>
      <c r="I1119" s="47">
        <v>36355808219</v>
      </c>
    </row>
    <row r="1120" spans="1:9" x14ac:dyDescent="0.2">
      <c r="A1120" s="39" t="s">
        <v>1103</v>
      </c>
      <c r="B1120" s="39" t="s">
        <v>4039</v>
      </c>
      <c r="C1120" s="39" t="s">
        <v>4040</v>
      </c>
      <c r="D1120" s="226" t="str">
        <f t="shared" si="17"/>
        <v>51010651015</v>
      </c>
      <c r="E1120" s="39" t="s">
        <v>4041</v>
      </c>
      <c r="F1120" s="47">
        <v>1329842030</v>
      </c>
      <c r="G1120" s="47">
        <v>333160</v>
      </c>
      <c r="H1120" s="47">
        <v>2447370038</v>
      </c>
      <c r="I1120" s="47">
        <v>3777212068</v>
      </c>
    </row>
    <row r="1121" spans="1:9" x14ac:dyDescent="0.2">
      <c r="A1121" s="39" t="s">
        <v>1150</v>
      </c>
      <c r="B1121" s="39" t="s">
        <v>4042</v>
      </c>
      <c r="C1121" s="39" t="s">
        <v>4043</v>
      </c>
      <c r="D1121" s="226" t="str">
        <f t="shared" si="17"/>
        <v>51010651015</v>
      </c>
      <c r="E1121" s="39" t="s">
        <v>4041</v>
      </c>
      <c r="F1121" s="47">
        <v>0</v>
      </c>
      <c r="G1121" s="47">
        <v>333160</v>
      </c>
      <c r="H1121" s="47">
        <v>2447370038</v>
      </c>
      <c r="I1121" s="47">
        <v>2447370038</v>
      </c>
    </row>
    <row r="1122" spans="1:9" x14ac:dyDescent="0.2">
      <c r="A1122" s="39" t="s">
        <v>1103</v>
      </c>
      <c r="B1122" s="39" t="s">
        <v>4914</v>
      </c>
      <c r="C1122" s="39" t="s">
        <v>4915</v>
      </c>
      <c r="D1122" s="226" t="str">
        <f t="shared" si="17"/>
        <v>51010651015</v>
      </c>
      <c r="E1122" s="39" t="s">
        <v>4041</v>
      </c>
      <c r="F1122" s="47">
        <v>1329842030</v>
      </c>
      <c r="G1122" s="47">
        <v>0</v>
      </c>
      <c r="H1122" s="47">
        <v>0</v>
      </c>
      <c r="I1122" s="47">
        <v>1329842030</v>
      </c>
    </row>
    <row r="1123" spans="1:9" x14ac:dyDescent="0.2">
      <c r="A1123" s="39" t="s">
        <v>1103</v>
      </c>
      <c r="B1123" s="39" t="s">
        <v>2820</v>
      </c>
      <c r="C1123" s="39" t="s">
        <v>2821</v>
      </c>
      <c r="D1123" s="226" t="str">
        <f t="shared" si="17"/>
        <v>51010651018</v>
      </c>
      <c r="E1123" s="39" t="s">
        <v>791</v>
      </c>
      <c r="F1123" s="47">
        <v>1441811700</v>
      </c>
      <c r="G1123" s="47">
        <v>11037553.470000001</v>
      </c>
      <c r="H1123" s="47">
        <v>81081095162</v>
      </c>
      <c r="I1123" s="47">
        <v>82522906862</v>
      </c>
    </row>
    <row r="1124" spans="1:9" x14ac:dyDescent="0.2">
      <c r="A1124" s="39" t="s">
        <v>1150</v>
      </c>
      <c r="B1124" s="39" t="s">
        <v>2822</v>
      </c>
      <c r="C1124" s="39" t="s">
        <v>2823</v>
      </c>
      <c r="D1124" s="226" t="str">
        <f t="shared" si="17"/>
        <v>51010651018</v>
      </c>
      <c r="E1124" s="39" t="s">
        <v>791</v>
      </c>
      <c r="F1124" s="47">
        <v>0</v>
      </c>
      <c r="G1124" s="47">
        <v>11037553.470000001</v>
      </c>
      <c r="H1124" s="47">
        <v>81081095162</v>
      </c>
      <c r="I1124" s="47">
        <v>81081095162</v>
      </c>
    </row>
    <row r="1125" spans="1:9" x14ac:dyDescent="0.2">
      <c r="A1125" s="39" t="s">
        <v>1103</v>
      </c>
      <c r="B1125" s="39" t="s">
        <v>2824</v>
      </c>
      <c r="C1125" s="39" t="s">
        <v>2825</v>
      </c>
      <c r="D1125" s="226" t="str">
        <f t="shared" si="17"/>
        <v>51010651018</v>
      </c>
      <c r="E1125" s="39" t="s">
        <v>791</v>
      </c>
      <c r="F1125" s="47">
        <v>1441811700</v>
      </c>
      <c r="G1125" s="47">
        <v>0</v>
      </c>
      <c r="H1125" s="47">
        <v>0</v>
      </c>
      <c r="I1125" s="47">
        <v>1441811700</v>
      </c>
    </row>
    <row r="1126" spans="1:9" x14ac:dyDescent="0.2">
      <c r="A1126" s="39" t="s">
        <v>1103</v>
      </c>
      <c r="B1126" s="39" t="s">
        <v>2826</v>
      </c>
      <c r="C1126" s="39" t="s">
        <v>2827</v>
      </c>
      <c r="D1126" s="226" t="str">
        <f t="shared" si="17"/>
        <v>51010651019</v>
      </c>
      <c r="E1126" s="39" t="s">
        <v>792</v>
      </c>
      <c r="F1126" s="47">
        <v>15873978680</v>
      </c>
      <c r="G1126" s="47">
        <v>0</v>
      </c>
      <c r="H1126" s="47">
        <v>0</v>
      </c>
      <c r="I1126" s="47">
        <v>15873978680</v>
      </c>
    </row>
    <row r="1127" spans="1:9" x14ac:dyDescent="0.2">
      <c r="A1127" s="39" t="s">
        <v>1103</v>
      </c>
      <c r="B1127" s="39" t="s">
        <v>2828</v>
      </c>
      <c r="C1127" s="39" t="s">
        <v>2829</v>
      </c>
      <c r="D1127" s="226" t="str">
        <f t="shared" si="17"/>
        <v>51010651019</v>
      </c>
      <c r="E1127" s="39" t="s">
        <v>792</v>
      </c>
      <c r="F1127" s="47">
        <v>15873978680</v>
      </c>
      <c r="G1127" s="47">
        <v>0</v>
      </c>
      <c r="H1127" s="47">
        <v>0</v>
      </c>
      <c r="I1127" s="47">
        <v>15873978680</v>
      </c>
    </row>
    <row r="1128" spans="1:9" x14ac:dyDescent="0.2">
      <c r="A1128" s="39" t="s">
        <v>1103</v>
      </c>
      <c r="B1128" s="39" t="s">
        <v>2830</v>
      </c>
      <c r="C1128" s="39" t="s">
        <v>2831</v>
      </c>
      <c r="D1128" s="226" t="str">
        <f t="shared" si="17"/>
        <v>51010651020</v>
      </c>
      <c r="E1128" s="39" t="s">
        <v>793</v>
      </c>
      <c r="F1128" s="47">
        <v>0</v>
      </c>
      <c r="G1128" s="47">
        <v>3315271.52</v>
      </c>
      <c r="H1128" s="47">
        <v>24353752500</v>
      </c>
      <c r="I1128" s="47">
        <v>24353752500</v>
      </c>
    </row>
    <row r="1129" spans="1:9" x14ac:dyDescent="0.2">
      <c r="A1129" s="39" t="s">
        <v>1153</v>
      </c>
      <c r="B1129" s="39" t="s">
        <v>2832</v>
      </c>
      <c r="C1129" s="39" t="s">
        <v>2833</v>
      </c>
      <c r="D1129" s="226" t="str">
        <f t="shared" si="17"/>
        <v>51010651020</v>
      </c>
      <c r="E1129" s="39" t="s">
        <v>794</v>
      </c>
      <c r="F1129" s="47">
        <v>0</v>
      </c>
      <c r="G1129" s="47">
        <v>17325000</v>
      </c>
      <c r="H1129" s="47">
        <v>24353752500</v>
      </c>
      <c r="I1129" s="47">
        <v>24353752500</v>
      </c>
    </row>
    <row r="1130" spans="1:9" x14ac:dyDescent="0.2">
      <c r="A1130" s="39" t="s">
        <v>1103</v>
      </c>
      <c r="B1130" s="39" t="s">
        <v>2834</v>
      </c>
      <c r="C1130" s="39" t="s">
        <v>2835</v>
      </c>
      <c r="D1130" s="226" t="str">
        <f t="shared" si="17"/>
        <v>51010651021</v>
      </c>
      <c r="E1130" s="39" t="s">
        <v>795</v>
      </c>
      <c r="F1130" s="47">
        <v>38005405786</v>
      </c>
      <c r="G1130" s="47">
        <v>4991223.93</v>
      </c>
      <c r="H1130" s="47">
        <v>36665181603</v>
      </c>
      <c r="I1130" s="47">
        <v>74670587389</v>
      </c>
    </row>
    <row r="1131" spans="1:9" x14ac:dyDescent="0.2">
      <c r="A1131" s="39" t="s">
        <v>1150</v>
      </c>
      <c r="B1131" s="39" t="s">
        <v>2836</v>
      </c>
      <c r="C1131" s="39" t="s">
        <v>2837</v>
      </c>
      <c r="D1131" s="226" t="str">
        <f t="shared" si="17"/>
        <v>51010651021</v>
      </c>
      <c r="E1131" s="39" t="s">
        <v>796</v>
      </c>
      <c r="F1131" s="47">
        <v>0</v>
      </c>
      <c r="G1131" s="47">
        <v>2273103.02</v>
      </c>
      <c r="H1131" s="47">
        <v>16698055666</v>
      </c>
      <c r="I1131" s="47">
        <v>16698055666</v>
      </c>
    </row>
    <row r="1132" spans="1:9" x14ac:dyDescent="0.2">
      <c r="A1132" s="39" t="s">
        <v>1103</v>
      </c>
      <c r="B1132" s="39" t="s">
        <v>2838</v>
      </c>
      <c r="C1132" s="39" t="s">
        <v>2839</v>
      </c>
      <c r="D1132" s="226" t="str">
        <f t="shared" si="17"/>
        <v>51010651021</v>
      </c>
      <c r="E1132" s="39" t="s">
        <v>796</v>
      </c>
      <c r="F1132" s="47">
        <v>561118761</v>
      </c>
      <c r="G1132" s="47">
        <v>0</v>
      </c>
      <c r="H1132" s="47">
        <v>0</v>
      </c>
      <c r="I1132" s="47">
        <v>561118761</v>
      </c>
    </row>
    <row r="1133" spans="1:9" x14ac:dyDescent="0.2">
      <c r="A1133" s="39" t="s">
        <v>1150</v>
      </c>
      <c r="B1133" s="39" t="s">
        <v>2840</v>
      </c>
      <c r="C1133" s="39" t="s">
        <v>2841</v>
      </c>
      <c r="D1133" s="226" t="str">
        <f t="shared" si="17"/>
        <v>51010651021</v>
      </c>
      <c r="E1133" s="39" t="s">
        <v>797</v>
      </c>
      <c r="F1133" s="47">
        <v>0</v>
      </c>
      <c r="G1133" s="47">
        <v>2650887.9300000002</v>
      </c>
      <c r="H1133" s="47">
        <v>19473237172</v>
      </c>
      <c r="I1133" s="47">
        <v>19473237172</v>
      </c>
    </row>
    <row r="1134" spans="1:9" x14ac:dyDescent="0.2">
      <c r="A1134" s="39" t="s">
        <v>1103</v>
      </c>
      <c r="B1134" s="39" t="s">
        <v>2842</v>
      </c>
      <c r="C1134" s="39" t="s">
        <v>2843</v>
      </c>
      <c r="D1134" s="226" t="str">
        <f t="shared" si="17"/>
        <v>51010651021</v>
      </c>
      <c r="E1134" s="39" t="s">
        <v>797</v>
      </c>
      <c r="F1134" s="47">
        <v>36492371007</v>
      </c>
      <c r="G1134" s="47">
        <v>0</v>
      </c>
      <c r="H1134" s="47">
        <v>0</v>
      </c>
      <c r="I1134" s="47">
        <v>36492371007</v>
      </c>
    </row>
    <row r="1135" spans="1:9" x14ac:dyDescent="0.2">
      <c r="A1135" s="39" t="s">
        <v>1150</v>
      </c>
      <c r="B1135" s="39" t="s">
        <v>2844</v>
      </c>
      <c r="C1135" s="39" t="s">
        <v>2845</v>
      </c>
      <c r="D1135" s="226" t="str">
        <f t="shared" si="17"/>
        <v>51010651021</v>
      </c>
      <c r="E1135" s="39" t="s">
        <v>798</v>
      </c>
      <c r="F1135" s="47">
        <v>0</v>
      </c>
      <c r="G1135" s="47">
        <v>67232.98</v>
      </c>
      <c r="H1135" s="47">
        <v>493888765</v>
      </c>
      <c r="I1135" s="47">
        <v>493888765</v>
      </c>
    </row>
    <row r="1136" spans="1:9" x14ac:dyDescent="0.2">
      <c r="A1136" s="39" t="s">
        <v>1103</v>
      </c>
      <c r="B1136" s="39" t="s">
        <v>2846</v>
      </c>
      <c r="C1136" s="39" t="s">
        <v>2847</v>
      </c>
      <c r="D1136" s="226" t="str">
        <f t="shared" si="17"/>
        <v>51010651021</v>
      </c>
      <c r="E1136" s="39" t="s">
        <v>798</v>
      </c>
      <c r="F1136" s="47">
        <v>951916018</v>
      </c>
      <c r="G1136" s="47">
        <v>0</v>
      </c>
      <c r="H1136" s="47">
        <v>0</v>
      </c>
      <c r="I1136" s="47">
        <v>951916018</v>
      </c>
    </row>
    <row r="1137" spans="1:9" x14ac:dyDescent="0.2">
      <c r="A1137" s="39" t="s">
        <v>1103</v>
      </c>
      <c r="B1137" s="39" t="s">
        <v>2848</v>
      </c>
      <c r="C1137" s="39" t="s">
        <v>2849</v>
      </c>
      <c r="D1137" s="226" t="str">
        <f t="shared" si="17"/>
        <v>51010651024</v>
      </c>
      <c r="E1137" s="39" t="s">
        <v>799</v>
      </c>
      <c r="F1137" s="47">
        <v>39712862484</v>
      </c>
      <c r="G1137" s="47">
        <v>0</v>
      </c>
      <c r="H1137" s="47">
        <v>0</v>
      </c>
      <c r="I1137" s="47">
        <v>39712862484</v>
      </c>
    </row>
    <row r="1138" spans="1:9" x14ac:dyDescent="0.2">
      <c r="A1138" s="39" t="s">
        <v>1103</v>
      </c>
      <c r="B1138" s="39" t="s">
        <v>2850</v>
      </c>
      <c r="C1138" s="39" t="s">
        <v>2851</v>
      </c>
      <c r="D1138" s="226" t="str">
        <f t="shared" si="17"/>
        <v>51010651024</v>
      </c>
      <c r="E1138" s="39" t="s">
        <v>799</v>
      </c>
      <c r="F1138" s="47">
        <v>39712862484</v>
      </c>
      <c r="G1138" s="47">
        <v>0</v>
      </c>
      <c r="H1138" s="47">
        <v>0</v>
      </c>
      <c r="I1138" s="47">
        <v>39712862484</v>
      </c>
    </row>
    <row r="1139" spans="1:9" x14ac:dyDescent="0.2">
      <c r="A1139" s="39" t="s">
        <v>1103</v>
      </c>
      <c r="B1139" s="39" t="s">
        <v>2852</v>
      </c>
      <c r="C1139" s="39" t="s">
        <v>2853</v>
      </c>
      <c r="D1139" s="226" t="str">
        <f t="shared" si="17"/>
        <v>51010653000</v>
      </c>
      <c r="E1139" s="39" t="s">
        <v>800</v>
      </c>
      <c r="F1139" s="47">
        <v>4901453829698</v>
      </c>
      <c r="G1139" s="47">
        <v>122096407.91</v>
      </c>
      <c r="H1139" s="47">
        <v>896911665759</v>
      </c>
      <c r="I1139" s="47">
        <v>5798365495457</v>
      </c>
    </row>
    <row r="1140" spans="1:9" x14ac:dyDescent="0.2">
      <c r="A1140" s="39" t="s">
        <v>1103</v>
      </c>
      <c r="B1140" s="39" t="s">
        <v>2854</v>
      </c>
      <c r="C1140" s="39" t="s">
        <v>2855</v>
      </c>
      <c r="D1140" s="226" t="str">
        <f t="shared" si="17"/>
        <v>51010653001</v>
      </c>
      <c r="E1140" s="39" t="s">
        <v>800</v>
      </c>
      <c r="F1140" s="47">
        <v>4901453829698</v>
      </c>
      <c r="G1140" s="47">
        <v>122096407.91</v>
      </c>
      <c r="H1140" s="47">
        <v>896911665759</v>
      </c>
      <c r="I1140" s="47">
        <v>5798365495457</v>
      </c>
    </row>
    <row r="1141" spans="1:9" x14ac:dyDescent="0.2">
      <c r="A1141" s="39" t="s">
        <v>1150</v>
      </c>
      <c r="B1141" s="39" t="s">
        <v>2856</v>
      </c>
      <c r="C1141" s="39" t="s">
        <v>2857</v>
      </c>
      <c r="D1141" s="226" t="str">
        <f t="shared" si="17"/>
        <v>51010653001</v>
      </c>
      <c r="E1141" s="39" t="s">
        <v>801</v>
      </c>
      <c r="F1141" s="47">
        <v>0</v>
      </c>
      <c r="G1141" s="47">
        <v>45865222.210000001</v>
      </c>
      <c r="H1141" s="47">
        <v>336922711789</v>
      </c>
      <c r="I1141" s="47">
        <v>336922711789</v>
      </c>
    </row>
    <row r="1142" spans="1:9" x14ac:dyDescent="0.2">
      <c r="A1142" s="39" t="s">
        <v>1103</v>
      </c>
      <c r="B1142" s="39" t="s">
        <v>2858</v>
      </c>
      <c r="C1142" s="39" t="s">
        <v>2859</v>
      </c>
      <c r="D1142" s="226" t="str">
        <f t="shared" si="17"/>
        <v>51010653001</v>
      </c>
      <c r="E1142" s="39" t="s">
        <v>801</v>
      </c>
      <c r="F1142" s="47">
        <v>3944573809131</v>
      </c>
      <c r="G1142" s="47">
        <v>0</v>
      </c>
      <c r="H1142" s="47">
        <v>0</v>
      </c>
      <c r="I1142" s="47">
        <v>3944573809131</v>
      </c>
    </row>
    <row r="1143" spans="1:9" x14ac:dyDescent="0.2">
      <c r="A1143" s="39" t="s">
        <v>1150</v>
      </c>
      <c r="B1143" s="39" t="s">
        <v>2860</v>
      </c>
      <c r="C1143" s="39" t="s">
        <v>2861</v>
      </c>
      <c r="D1143" s="226" t="str">
        <f t="shared" si="17"/>
        <v>51010653001</v>
      </c>
      <c r="E1143" s="39" t="s">
        <v>802</v>
      </c>
      <c r="F1143" s="47">
        <v>0</v>
      </c>
      <c r="G1143" s="47">
        <v>76231185.700000003</v>
      </c>
      <c r="H1143" s="47">
        <v>559988953970</v>
      </c>
      <c r="I1143" s="47">
        <v>559988953970</v>
      </c>
    </row>
    <row r="1144" spans="1:9" x14ac:dyDescent="0.2">
      <c r="A1144" s="39" t="s">
        <v>1103</v>
      </c>
      <c r="B1144" s="39" t="s">
        <v>2862</v>
      </c>
      <c r="C1144" s="39" t="s">
        <v>2863</v>
      </c>
      <c r="D1144" s="226" t="str">
        <f t="shared" si="17"/>
        <v>51010653001</v>
      </c>
      <c r="E1144" s="39" t="s">
        <v>802</v>
      </c>
      <c r="F1144" s="47">
        <v>956880020567</v>
      </c>
      <c r="G1144" s="47">
        <v>0</v>
      </c>
      <c r="H1144" s="47">
        <v>0</v>
      </c>
      <c r="I1144" s="47">
        <v>956880020567</v>
      </c>
    </row>
    <row r="1145" spans="1:9" x14ac:dyDescent="0.2">
      <c r="A1145" s="39" t="s">
        <v>1103</v>
      </c>
      <c r="B1145" s="39" t="s">
        <v>2864</v>
      </c>
      <c r="C1145" s="39" t="s">
        <v>2865</v>
      </c>
      <c r="D1145" s="226" t="str">
        <f t="shared" si="17"/>
        <v>51030000000</v>
      </c>
      <c r="E1145" s="39" t="s">
        <v>803</v>
      </c>
      <c r="F1145" s="47">
        <v>0</v>
      </c>
      <c r="G1145" s="47">
        <v>29908.78</v>
      </c>
      <c r="H1145" s="47">
        <v>219707803</v>
      </c>
      <c r="I1145" s="47">
        <v>219707803</v>
      </c>
    </row>
    <row r="1146" spans="1:9" x14ac:dyDescent="0.2">
      <c r="A1146" s="39" t="s">
        <v>1103</v>
      </c>
      <c r="B1146" s="39" t="s">
        <v>4916</v>
      </c>
      <c r="C1146" s="39" t="s">
        <v>4917</v>
      </c>
      <c r="D1146" s="226" t="str">
        <f t="shared" si="17"/>
        <v>51030667000</v>
      </c>
      <c r="E1146" s="39" t="s">
        <v>4918</v>
      </c>
      <c r="F1146" s="47">
        <v>0</v>
      </c>
      <c r="G1146" s="47">
        <v>13625.78</v>
      </c>
      <c r="H1146" s="47">
        <v>100094025</v>
      </c>
      <c r="I1146" s="47">
        <v>100094025</v>
      </c>
    </row>
    <row r="1147" spans="1:9" x14ac:dyDescent="0.2">
      <c r="A1147" s="39" t="s">
        <v>1103</v>
      </c>
      <c r="B1147" s="39" t="s">
        <v>4919</v>
      </c>
      <c r="C1147" s="39" t="s">
        <v>4920</v>
      </c>
      <c r="D1147" s="226" t="str">
        <f t="shared" si="17"/>
        <v>51030667002</v>
      </c>
      <c r="E1147" s="39" t="s">
        <v>4921</v>
      </c>
      <c r="F1147" s="47">
        <v>0</v>
      </c>
      <c r="G1147" s="47">
        <v>13625.78</v>
      </c>
      <c r="H1147" s="47">
        <v>100094025</v>
      </c>
      <c r="I1147" s="47">
        <v>100094025</v>
      </c>
    </row>
    <row r="1148" spans="1:9" x14ac:dyDescent="0.2">
      <c r="A1148" s="39" t="s">
        <v>1150</v>
      </c>
      <c r="B1148" s="39" t="s">
        <v>4922</v>
      </c>
      <c r="C1148" s="39" t="s">
        <v>4923</v>
      </c>
      <c r="D1148" s="226" t="str">
        <f t="shared" si="17"/>
        <v>51030667002</v>
      </c>
      <c r="E1148" s="39" t="s">
        <v>4921</v>
      </c>
      <c r="F1148" s="47">
        <v>0</v>
      </c>
      <c r="G1148" s="47">
        <v>13625.78</v>
      </c>
      <c r="H1148" s="47">
        <v>100094025</v>
      </c>
      <c r="I1148" s="47">
        <v>100094025</v>
      </c>
    </row>
    <row r="1149" spans="1:9" x14ac:dyDescent="0.2">
      <c r="A1149" s="39" t="s">
        <v>1103</v>
      </c>
      <c r="B1149" s="39" t="s">
        <v>2866</v>
      </c>
      <c r="C1149" s="39" t="s">
        <v>2867</v>
      </c>
      <c r="D1149" s="226" t="str">
        <f t="shared" si="17"/>
        <v>51030669000</v>
      </c>
      <c r="E1149" s="39" t="s">
        <v>804</v>
      </c>
      <c r="F1149" s="47">
        <v>0</v>
      </c>
      <c r="G1149" s="47">
        <v>16283</v>
      </c>
      <c r="H1149" s="47">
        <v>119613778</v>
      </c>
      <c r="I1149" s="47">
        <v>119613778</v>
      </c>
    </row>
    <row r="1150" spans="1:9" x14ac:dyDescent="0.2">
      <c r="A1150" s="39" t="s">
        <v>1103</v>
      </c>
      <c r="B1150" s="39" t="s">
        <v>2868</v>
      </c>
      <c r="C1150" s="39" t="s">
        <v>2869</v>
      </c>
      <c r="D1150" s="226" t="str">
        <f t="shared" si="17"/>
        <v>51030669006</v>
      </c>
      <c r="E1150" s="39" t="s">
        <v>805</v>
      </c>
      <c r="F1150" s="47">
        <v>0</v>
      </c>
      <c r="G1150" s="47">
        <v>16283</v>
      </c>
      <c r="H1150" s="47">
        <v>119613778</v>
      </c>
      <c r="I1150" s="47">
        <v>119613778</v>
      </c>
    </row>
    <row r="1151" spans="1:9" x14ac:dyDescent="0.2">
      <c r="A1151" s="39" t="s">
        <v>1150</v>
      </c>
      <c r="B1151" s="39" t="s">
        <v>2870</v>
      </c>
      <c r="C1151" s="39" t="s">
        <v>2871</v>
      </c>
      <c r="D1151" s="226" t="str">
        <f t="shared" si="17"/>
        <v>51030669006</v>
      </c>
      <c r="E1151" s="39" t="s">
        <v>805</v>
      </c>
      <c r="F1151" s="47">
        <v>0</v>
      </c>
      <c r="G1151" s="47">
        <v>16283</v>
      </c>
      <c r="H1151" s="47">
        <v>119613778</v>
      </c>
      <c r="I1151" s="47">
        <v>119613778</v>
      </c>
    </row>
    <row r="1152" spans="1:9" x14ac:dyDescent="0.2">
      <c r="A1152" s="39" t="s">
        <v>1103</v>
      </c>
      <c r="B1152" s="39" t="s">
        <v>2872</v>
      </c>
      <c r="C1152" s="39" t="s">
        <v>2873</v>
      </c>
      <c r="D1152" s="226" t="str">
        <f t="shared" si="17"/>
        <v>51040000000</v>
      </c>
      <c r="E1152" s="39" t="s">
        <v>806</v>
      </c>
      <c r="F1152" s="47">
        <v>157494557074</v>
      </c>
      <c r="G1152" s="47">
        <v>8525514.75</v>
      </c>
      <c r="H1152" s="47">
        <v>62627834568</v>
      </c>
      <c r="I1152" s="47">
        <v>220122391642</v>
      </c>
    </row>
    <row r="1153" spans="1:9" x14ac:dyDescent="0.2">
      <c r="A1153" s="39" t="s">
        <v>1103</v>
      </c>
      <c r="B1153" s="39" t="s">
        <v>2874</v>
      </c>
      <c r="C1153" s="39" t="s">
        <v>2875</v>
      </c>
      <c r="D1153" s="226" t="str">
        <f t="shared" si="17"/>
        <v>51040677000</v>
      </c>
      <c r="E1153" s="39" t="s">
        <v>807</v>
      </c>
      <c r="F1153" s="47">
        <v>0</v>
      </c>
      <c r="G1153" s="47">
        <v>87484.3</v>
      </c>
      <c r="H1153" s="47">
        <v>642653544</v>
      </c>
      <c r="I1153" s="47">
        <v>642653544</v>
      </c>
    </row>
    <row r="1154" spans="1:9" x14ac:dyDescent="0.2">
      <c r="A1154" s="39" t="s">
        <v>1103</v>
      </c>
      <c r="B1154" s="39" t="s">
        <v>2876</v>
      </c>
      <c r="C1154" s="39" t="s">
        <v>2877</v>
      </c>
      <c r="D1154" s="226" t="str">
        <f t="shared" si="17"/>
        <v>51040677001</v>
      </c>
      <c r="E1154" s="39" t="s">
        <v>807</v>
      </c>
      <c r="F1154" s="47">
        <v>0</v>
      </c>
      <c r="G1154" s="47">
        <v>87484.3</v>
      </c>
      <c r="H1154" s="47">
        <v>642653544</v>
      </c>
      <c r="I1154" s="47">
        <v>642653544</v>
      </c>
    </row>
    <row r="1155" spans="1:9" x14ac:dyDescent="0.2">
      <c r="A1155" s="39" t="s">
        <v>1150</v>
      </c>
      <c r="B1155" s="39" t="s">
        <v>2878</v>
      </c>
      <c r="C1155" s="39" t="s">
        <v>2879</v>
      </c>
      <c r="D1155" s="226" t="str">
        <f t="shared" ref="D1155:D1218" si="18">CONCATENATE(MID(C1155,1,2),"0",MID(C1155,4,5),"0",MID(C1155,9,2))</f>
        <v>51040677001</v>
      </c>
      <c r="E1155" s="39" t="s">
        <v>807</v>
      </c>
      <c r="F1155" s="47">
        <v>0</v>
      </c>
      <c r="G1155" s="47">
        <v>87484.3</v>
      </c>
      <c r="H1155" s="47">
        <v>642653544</v>
      </c>
      <c r="I1155" s="47">
        <v>642653544</v>
      </c>
    </row>
    <row r="1156" spans="1:9" x14ac:dyDescent="0.2">
      <c r="A1156" s="39" t="s">
        <v>1103</v>
      </c>
      <c r="B1156" s="39" t="s">
        <v>2880</v>
      </c>
      <c r="C1156" s="39" t="s">
        <v>2881</v>
      </c>
      <c r="D1156" s="226" t="str">
        <f t="shared" si="18"/>
        <v>51040681000</v>
      </c>
      <c r="E1156" s="39" t="s">
        <v>808</v>
      </c>
      <c r="F1156" s="47">
        <v>37956474715</v>
      </c>
      <c r="G1156" s="47">
        <v>5000000</v>
      </c>
      <c r="H1156" s="47">
        <v>36729650000</v>
      </c>
      <c r="I1156" s="47">
        <v>74686124715</v>
      </c>
    </row>
    <row r="1157" spans="1:9" x14ac:dyDescent="0.2">
      <c r="A1157" s="39" t="s">
        <v>1103</v>
      </c>
      <c r="B1157" s="39" t="s">
        <v>2882</v>
      </c>
      <c r="C1157" s="39" t="s">
        <v>2883</v>
      </c>
      <c r="D1157" s="226" t="str">
        <f t="shared" si="18"/>
        <v>51040681001</v>
      </c>
      <c r="E1157" s="39" t="s">
        <v>808</v>
      </c>
      <c r="F1157" s="47">
        <v>37956474715</v>
      </c>
      <c r="G1157" s="47">
        <v>5000000</v>
      </c>
      <c r="H1157" s="47">
        <v>36729650000</v>
      </c>
      <c r="I1157" s="47">
        <v>74686124715</v>
      </c>
    </row>
    <row r="1158" spans="1:9" x14ac:dyDescent="0.2">
      <c r="A1158" s="39" t="s">
        <v>1150</v>
      </c>
      <c r="B1158" s="39" t="s">
        <v>2884</v>
      </c>
      <c r="C1158" s="39" t="s">
        <v>2885</v>
      </c>
      <c r="D1158" s="226" t="str">
        <f t="shared" si="18"/>
        <v>51040681001</v>
      </c>
      <c r="E1158" s="39" t="s">
        <v>809</v>
      </c>
      <c r="F1158" s="47">
        <v>0</v>
      </c>
      <c r="G1158" s="47">
        <v>5000000</v>
      </c>
      <c r="H1158" s="47">
        <v>36729650000</v>
      </c>
      <c r="I1158" s="47">
        <v>36729650000</v>
      </c>
    </row>
    <row r="1159" spans="1:9" x14ac:dyDescent="0.2">
      <c r="A1159" s="39" t="s">
        <v>1103</v>
      </c>
      <c r="B1159" s="39" t="s">
        <v>2886</v>
      </c>
      <c r="C1159" s="39" t="s">
        <v>2887</v>
      </c>
      <c r="D1159" s="226" t="str">
        <f t="shared" si="18"/>
        <v>51040681001</v>
      </c>
      <c r="E1159" s="39" t="s">
        <v>809</v>
      </c>
      <c r="F1159" s="47">
        <v>37956474715</v>
      </c>
      <c r="G1159" s="47">
        <v>0</v>
      </c>
      <c r="H1159" s="47">
        <v>0</v>
      </c>
      <c r="I1159" s="47">
        <v>37956474715</v>
      </c>
    </row>
    <row r="1160" spans="1:9" x14ac:dyDescent="0.2">
      <c r="A1160" s="39" t="s">
        <v>1103</v>
      </c>
      <c r="B1160" s="39" t="s">
        <v>2888</v>
      </c>
      <c r="C1160" s="39" t="s">
        <v>2889</v>
      </c>
      <c r="D1160" s="226" t="str">
        <f t="shared" si="18"/>
        <v>51040689000</v>
      </c>
      <c r="E1160" s="39" t="s">
        <v>810</v>
      </c>
      <c r="F1160" s="47">
        <v>23111275773</v>
      </c>
      <c r="G1160" s="47">
        <v>1276286.3899999999</v>
      </c>
      <c r="H1160" s="47">
        <v>9375510481</v>
      </c>
      <c r="I1160" s="47">
        <v>32486786254</v>
      </c>
    </row>
    <row r="1161" spans="1:9" x14ac:dyDescent="0.2">
      <c r="A1161" s="39" t="s">
        <v>1103</v>
      </c>
      <c r="B1161" s="39" t="s">
        <v>2890</v>
      </c>
      <c r="C1161" s="39" t="s">
        <v>2891</v>
      </c>
      <c r="D1161" s="226" t="str">
        <f t="shared" si="18"/>
        <v>51040689002</v>
      </c>
      <c r="E1161" s="39" t="s">
        <v>811</v>
      </c>
      <c r="F1161" s="47">
        <v>21724707110</v>
      </c>
      <c r="G1161" s="47">
        <v>1276286.3899999999</v>
      </c>
      <c r="H1161" s="47">
        <v>9375510481</v>
      </c>
      <c r="I1161" s="47">
        <v>31100217591</v>
      </c>
    </row>
    <row r="1162" spans="1:9" x14ac:dyDescent="0.2">
      <c r="A1162" s="39" t="s">
        <v>1150</v>
      </c>
      <c r="B1162" s="39" t="s">
        <v>2892</v>
      </c>
      <c r="C1162" s="39" t="s">
        <v>2893</v>
      </c>
      <c r="D1162" s="226" t="str">
        <f t="shared" si="18"/>
        <v>51040689002</v>
      </c>
      <c r="E1162" s="39" t="s">
        <v>811</v>
      </c>
      <c r="F1162" s="47">
        <v>0</v>
      </c>
      <c r="G1162" s="47">
        <v>1276286.3899999999</v>
      </c>
      <c r="H1162" s="47">
        <v>9375510481</v>
      </c>
      <c r="I1162" s="47">
        <v>9375510481</v>
      </c>
    </row>
    <row r="1163" spans="1:9" x14ac:dyDescent="0.2">
      <c r="A1163" s="39" t="s">
        <v>1103</v>
      </c>
      <c r="B1163" s="39" t="s">
        <v>2894</v>
      </c>
      <c r="C1163" s="39" t="s">
        <v>2895</v>
      </c>
      <c r="D1163" s="226" t="str">
        <f t="shared" si="18"/>
        <v>51040689002</v>
      </c>
      <c r="E1163" s="39" t="s">
        <v>811</v>
      </c>
      <c r="F1163" s="47">
        <v>21724707110</v>
      </c>
      <c r="G1163" s="47">
        <v>0</v>
      </c>
      <c r="H1163" s="47">
        <v>0</v>
      </c>
      <c r="I1163" s="47">
        <v>21724707110</v>
      </c>
    </row>
    <row r="1164" spans="1:9" x14ac:dyDescent="0.2">
      <c r="A1164" s="39" t="s">
        <v>1103</v>
      </c>
      <c r="B1164" s="39" t="s">
        <v>2896</v>
      </c>
      <c r="C1164" s="39" t="s">
        <v>2897</v>
      </c>
      <c r="D1164" s="226" t="str">
        <f t="shared" si="18"/>
        <v>51040689003</v>
      </c>
      <c r="E1164" s="39" t="s">
        <v>812</v>
      </c>
      <c r="F1164" s="47">
        <v>1386568663</v>
      </c>
      <c r="G1164" s="47">
        <v>0</v>
      </c>
      <c r="H1164" s="47">
        <v>0</v>
      </c>
      <c r="I1164" s="47">
        <v>1386568663</v>
      </c>
    </row>
    <row r="1165" spans="1:9" x14ac:dyDescent="0.2">
      <c r="A1165" s="39" t="s">
        <v>1103</v>
      </c>
      <c r="B1165" s="39" t="s">
        <v>2898</v>
      </c>
      <c r="C1165" s="39" t="s">
        <v>2899</v>
      </c>
      <c r="D1165" s="226" t="str">
        <f t="shared" si="18"/>
        <v>51040689003</v>
      </c>
      <c r="E1165" s="39" t="s">
        <v>812</v>
      </c>
      <c r="F1165" s="47">
        <v>1386568663</v>
      </c>
      <c r="G1165" s="47">
        <v>0</v>
      </c>
      <c r="H1165" s="47">
        <v>0</v>
      </c>
      <c r="I1165" s="47">
        <v>1386568663</v>
      </c>
    </row>
    <row r="1166" spans="1:9" x14ac:dyDescent="0.2">
      <c r="A1166" s="39" t="s">
        <v>1103</v>
      </c>
      <c r="B1166" s="39" t="s">
        <v>2900</v>
      </c>
      <c r="C1166" s="39" t="s">
        <v>2901</v>
      </c>
      <c r="D1166" s="226" t="str">
        <f t="shared" si="18"/>
        <v>51040691000</v>
      </c>
      <c r="E1166" s="39" t="s">
        <v>813</v>
      </c>
      <c r="F1166" s="47">
        <v>1670358509</v>
      </c>
      <c r="G1166" s="47">
        <v>0</v>
      </c>
      <c r="H1166" s="47">
        <v>0</v>
      </c>
      <c r="I1166" s="47">
        <v>1670358509</v>
      </c>
    </row>
    <row r="1167" spans="1:9" x14ac:dyDescent="0.2">
      <c r="A1167" s="39" t="s">
        <v>1103</v>
      </c>
      <c r="B1167" s="39" t="s">
        <v>4924</v>
      </c>
      <c r="C1167" s="39" t="s">
        <v>4925</v>
      </c>
      <c r="D1167" s="226" t="str">
        <f t="shared" si="18"/>
        <v>51040691004</v>
      </c>
      <c r="E1167" s="39" t="s">
        <v>4926</v>
      </c>
      <c r="F1167" s="47">
        <v>1670358509</v>
      </c>
      <c r="G1167" s="47">
        <v>0</v>
      </c>
      <c r="H1167" s="47">
        <v>0</v>
      </c>
      <c r="I1167" s="47">
        <v>1670358509</v>
      </c>
    </row>
    <row r="1168" spans="1:9" x14ac:dyDescent="0.2">
      <c r="A1168" s="39" t="s">
        <v>1103</v>
      </c>
      <c r="B1168" s="39" t="s">
        <v>4927</v>
      </c>
      <c r="C1168" s="39" t="s">
        <v>4928</v>
      </c>
      <c r="D1168" s="226" t="str">
        <f t="shared" si="18"/>
        <v>51040691004</v>
      </c>
      <c r="E1168" s="39" t="s">
        <v>4926</v>
      </c>
      <c r="F1168" s="47">
        <v>1670358509</v>
      </c>
      <c r="G1168" s="47">
        <v>0</v>
      </c>
      <c r="H1168" s="47">
        <v>0</v>
      </c>
      <c r="I1168" s="47">
        <v>1670358509</v>
      </c>
    </row>
    <row r="1169" spans="1:9" x14ac:dyDescent="0.2">
      <c r="A1169" s="39" t="s">
        <v>1103</v>
      </c>
      <c r="B1169" s="39" t="s">
        <v>2902</v>
      </c>
      <c r="C1169" s="39" t="s">
        <v>2903</v>
      </c>
      <c r="D1169" s="226" t="str">
        <f t="shared" si="18"/>
        <v>51040697000</v>
      </c>
      <c r="E1169" s="39" t="s">
        <v>814</v>
      </c>
      <c r="F1169" s="47">
        <v>94756448077</v>
      </c>
      <c r="G1169" s="47">
        <v>2161744.06</v>
      </c>
      <c r="H1169" s="47">
        <v>15880020543</v>
      </c>
      <c r="I1169" s="47">
        <v>110636468620</v>
      </c>
    </row>
    <row r="1170" spans="1:9" x14ac:dyDescent="0.2">
      <c r="A1170" s="39" t="s">
        <v>1103</v>
      </c>
      <c r="B1170" s="39" t="s">
        <v>2904</v>
      </c>
      <c r="C1170" s="39" t="s">
        <v>2905</v>
      </c>
      <c r="D1170" s="226" t="str">
        <f t="shared" si="18"/>
        <v>51040697004</v>
      </c>
      <c r="E1170" s="39" t="s">
        <v>815</v>
      </c>
      <c r="F1170" s="47">
        <v>94756448077</v>
      </c>
      <c r="G1170" s="47">
        <v>2161744.06</v>
      </c>
      <c r="H1170" s="47">
        <v>15880020543</v>
      </c>
      <c r="I1170" s="47">
        <v>110636468620</v>
      </c>
    </row>
    <row r="1171" spans="1:9" x14ac:dyDescent="0.2">
      <c r="A1171" s="39" t="s">
        <v>1150</v>
      </c>
      <c r="B1171" s="39" t="s">
        <v>2906</v>
      </c>
      <c r="C1171" s="39" t="s">
        <v>2907</v>
      </c>
      <c r="D1171" s="226" t="str">
        <f t="shared" si="18"/>
        <v>51040697004</v>
      </c>
      <c r="E1171" s="39" t="s">
        <v>815</v>
      </c>
      <c r="F1171" s="47">
        <v>0</v>
      </c>
      <c r="G1171" s="47">
        <v>2161744.06</v>
      </c>
      <c r="H1171" s="47">
        <v>15880020543</v>
      </c>
      <c r="I1171" s="47">
        <v>15880020543</v>
      </c>
    </row>
    <row r="1172" spans="1:9" x14ac:dyDescent="0.2">
      <c r="A1172" s="39" t="s">
        <v>1103</v>
      </c>
      <c r="B1172" s="39" t="s">
        <v>2908</v>
      </c>
      <c r="C1172" s="39" t="s">
        <v>2909</v>
      </c>
      <c r="D1172" s="226" t="str">
        <f t="shared" si="18"/>
        <v>51040697004</v>
      </c>
      <c r="E1172" s="39" t="s">
        <v>815</v>
      </c>
      <c r="F1172" s="47">
        <v>94756448077</v>
      </c>
      <c r="G1172" s="47">
        <v>0</v>
      </c>
      <c r="H1172" s="47">
        <v>0</v>
      </c>
      <c r="I1172" s="47">
        <v>94756448077</v>
      </c>
    </row>
    <row r="1173" spans="1:9" x14ac:dyDescent="0.2">
      <c r="A1173" s="39" t="s">
        <v>1103</v>
      </c>
      <c r="B1173" s="39" t="s">
        <v>2910</v>
      </c>
      <c r="C1173" s="39" t="s">
        <v>2911</v>
      </c>
      <c r="D1173" s="226" t="str">
        <f t="shared" si="18"/>
        <v>52000000000</v>
      </c>
      <c r="E1173" s="39" t="s">
        <v>816</v>
      </c>
      <c r="F1173" s="47">
        <v>-5348202602737</v>
      </c>
      <c r="G1173" s="47">
        <v>-165564006.09999999</v>
      </c>
      <c r="H1173" s="47">
        <v>-1216221599308</v>
      </c>
      <c r="I1173" s="47">
        <v>-6564424202045</v>
      </c>
    </row>
    <row r="1174" spans="1:9" x14ac:dyDescent="0.2">
      <c r="A1174" s="39" t="s">
        <v>1103</v>
      </c>
      <c r="B1174" s="39" t="s">
        <v>2912</v>
      </c>
      <c r="C1174" s="39" t="s">
        <v>2913</v>
      </c>
      <c r="D1174" s="226" t="str">
        <f t="shared" si="18"/>
        <v>52010000000</v>
      </c>
      <c r="E1174" s="39" t="s">
        <v>817</v>
      </c>
      <c r="F1174" s="47">
        <v>-5190708045663</v>
      </c>
      <c r="G1174" s="47">
        <v>-157008582.56999999</v>
      </c>
      <c r="H1174" s="47">
        <v>-1153374056937</v>
      </c>
      <c r="I1174" s="47">
        <v>-6344082102600</v>
      </c>
    </row>
    <row r="1175" spans="1:9" x14ac:dyDescent="0.2">
      <c r="A1175" s="39" t="s">
        <v>1103</v>
      </c>
      <c r="B1175" s="39" t="s">
        <v>2914</v>
      </c>
      <c r="C1175" s="39" t="s">
        <v>2915</v>
      </c>
      <c r="D1175" s="226" t="str">
        <f t="shared" si="18"/>
        <v>52010652000</v>
      </c>
      <c r="E1175" s="39" t="s">
        <v>818</v>
      </c>
      <c r="F1175" s="47">
        <v>-289254215965</v>
      </c>
      <c r="G1175" s="47">
        <v>-34912174.659999996</v>
      </c>
      <c r="H1175" s="47">
        <v>-256462391178</v>
      </c>
      <c r="I1175" s="47">
        <v>-545716607143</v>
      </c>
    </row>
    <row r="1176" spans="1:9" x14ac:dyDescent="0.2">
      <c r="A1176" s="39" t="s">
        <v>1103</v>
      </c>
      <c r="B1176" s="39" t="s">
        <v>2916</v>
      </c>
      <c r="C1176" s="39" t="s">
        <v>2917</v>
      </c>
      <c r="D1176" s="226" t="str">
        <f t="shared" si="18"/>
        <v>52010652002</v>
      </c>
      <c r="E1176" s="39" t="s">
        <v>225</v>
      </c>
      <c r="F1176" s="47">
        <v>-289254215965</v>
      </c>
      <c r="G1176" s="47">
        <v>-34912174.659999996</v>
      </c>
      <c r="H1176" s="47">
        <v>-256462391178</v>
      </c>
      <c r="I1176" s="47">
        <v>-545716607143</v>
      </c>
    </row>
    <row r="1177" spans="1:9" x14ac:dyDescent="0.2">
      <c r="A1177" s="39" t="s">
        <v>1150</v>
      </c>
      <c r="B1177" s="39" t="s">
        <v>2918</v>
      </c>
      <c r="C1177" s="39" t="s">
        <v>2919</v>
      </c>
      <c r="D1177" s="226" t="str">
        <f t="shared" si="18"/>
        <v>52010652002</v>
      </c>
      <c r="E1177" s="39" t="s">
        <v>789</v>
      </c>
      <c r="F1177" s="47">
        <v>0</v>
      </c>
      <c r="G1177" s="47">
        <v>-10640243.43</v>
      </c>
      <c r="H1177" s="47">
        <v>-78162483418</v>
      </c>
      <c r="I1177" s="47">
        <v>-78162483418</v>
      </c>
    </row>
    <row r="1178" spans="1:9" x14ac:dyDescent="0.2">
      <c r="A1178" s="39" t="s">
        <v>1103</v>
      </c>
      <c r="B1178" s="39" t="s">
        <v>2920</v>
      </c>
      <c r="C1178" s="39" t="s">
        <v>2921</v>
      </c>
      <c r="D1178" s="226" t="str">
        <f t="shared" si="18"/>
        <v>52010652002</v>
      </c>
      <c r="E1178" s="39" t="s">
        <v>789</v>
      </c>
      <c r="F1178" s="47">
        <v>-127760727479</v>
      </c>
      <c r="G1178" s="47">
        <v>0</v>
      </c>
      <c r="H1178" s="47">
        <v>0</v>
      </c>
      <c r="I1178" s="47">
        <v>-127760727479</v>
      </c>
    </row>
    <row r="1179" spans="1:9" x14ac:dyDescent="0.2">
      <c r="A1179" s="39" t="s">
        <v>1150</v>
      </c>
      <c r="B1179" s="39" t="s">
        <v>2922</v>
      </c>
      <c r="C1179" s="39" t="s">
        <v>2923</v>
      </c>
      <c r="D1179" s="226" t="str">
        <f t="shared" si="18"/>
        <v>52010652002</v>
      </c>
      <c r="E1179" s="39" t="s">
        <v>819</v>
      </c>
      <c r="F1179" s="47">
        <v>0</v>
      </c>
      <c r="G1179" s="47">
        <v>-11037553.470000001</v>
      </c>
      <c r="H1179" s="47">
        <v>-81081095162</v>
      </c>
      <c r="I1179" s="47">
        <v>-81081095162</v>
      </c>
    </row>
    <row r="1180" spans="1:9" x14ac:dyDescent="0.2">
      <c r="A1180" s="39" t="s">
        <v>1103</v>
      </c>
      <c r="B1180" s="39" t="s">
        <v>2924</v>
      </c>
      <c r="C1180" s="39" t="s">
        <v>2925</v>
      </c>
      <c r="D1180" s="226" t="str">
        <f t="shared" si="18"/>
        <v>52010652002</v>
      </c>
      <c r="E1180" s="39" t="s">
        <v>819</v>
      </c>
      <c r="F1180" s="47">
        <v>-1441811700</v>
      </c>
      <c r="G1180" s="47">
        <v>0</v>
      </c>
      <c r="H1180" s="47">
        <v>0</v>
      </c>
      <c r="I1180" s="47">
        <v>-1441811700</v>
      </c>
    </row>
    <row r="1181" spans="1:9" x14ac:dyDescent="0.2">
      <c r="A1181" s="39" t="s">
        <v>1103</v>
      </c>
      <c r="B1181" s="39" t="s">
        <v>2926</v>
      </c>
      <c r="C1181" s="39" t="s">
        <v>2927</v>
      </c>
      <c r="D1181" s="226" t="str">
        <f t="shared" si="18"/>
        <v>52010652002</v>
      </c>
      <c r="E1181" s="39" t="s">
        <v>820</v>
      </c>
      <c r="F1181" s="47">
        <v>-15873978680</v>
      </c>
      <c r="G1181" s="47">
        <v>0</v>
      </c>
      <c r="H1181" s="47">
        <v>0</v>
      </c>
      <c r="I1181" s="47">
        <v>-15873978680</v>
      </c>
    </row>
    <row r="1182" spans="1:9" x14ac:dyDescent="0.2">
      <c r="A1182" s="39" t="s">
        <v>1150</v>
      </c>
      <c r="B1182" s="39" t="s">
        <v>2928</v>
      </c>
      <c r="C1182" s="39" t="s">
        <v>2929</v>
      </c>
      <c r="D1182" s="226" t="str">
        <f t="shared" si="18"/>
        <v>52010652002</v>
      </c>
      <c r="E1182" s="39" t="s">
        <v>787</v>
      </c>
      <c r="F1182" s="47">
        <v>0</v>
      </c>
      <c r="G1182" s="47">
        <v>-584726.48</v>
      </c>
      <c r="H1182" s="47">
        <v>-4295359790</v>
      </c>
      <c r="I1182" s="47">
        <v>-4295359790</v>
      </c>
    </row>
    <row r="1183" spans="1:9" x14ac:dyDescent="0.2">
      <c r="A1183" s="39" t="s">
        <v>1103</v>
      </c>
      <c r="B1183" s="39" t="s">
        <v>2930</v>
      </c>
      <c r="C1183" s="39" t="s">
        <v>2931</v>
      </c>
      <c r="D1183" s="226" t="str">
        <f t="shared" si="18"/>
        <v>52010652002</v>
      </c>
      <c r="E1183" s="39" t="s">
        <v>787</v>
      </c>
      <c r="F1183" s="47">
        <v>-16450309939</v>
      </c>
      <c r="G1183" s="47">
        <v>0</v>
      </c>
      <c r="H1183" s="47">
        <v>0</v>
      </c>
      <c r="I1183" s="47">
        <v>-16450309939</v>
      </c>
    </row>
    <row r="1184" spans="1:9" x14ac:dyDescent="0.2">
      <c r="A1184" s="39" t="s">
        <v>1150</v>
      </c>
      <c r="B1184" s="39" t="s">
        <v>2932</v>
      </c>
      <c r="C1184" s="39" t="s">
        <v>2933</v>
      </c>
      <c r="D1184" s="226" t="str">
        <f t="shared" si="18"/>
        <v>52010652002</v>
      </c>
      <c r="E1184" s="39" t="s">
        <v>788</v>
      </c>
      <c r="F1184" s="47">
        <v>0</v>
      </c>
      <c r="G1184" s="47">
        <v>-469802.77</v>
      </c>
      <c r="H1184" s="47">
        <v>-3451138262</v>
      </c>
      <c r="I1184" s="47">
        <v>-3451138262</v>
      </c>
    </row>
    <row r="1185" spans="1:9" x14ac:dyDescent="0.2">
      <c r="A1185" s="39" t="s">
        <v>1103</v>
      </c>
      <c r="B1185" s="39" t="s">
        <v>2934</v>
      </c>
      <c r="C1185" s="39" t="s">
        <v>2935</v>
      </c>
      <c r="D1185" s="226" t="str">
        <f t="shared" si="18"/>
        <v>52010652002</v>
      </c>
      <c r="E1185" s="39" t="s">
        <v>788</v>
      </c>
      <c r="F1185" s="47">
        <v>-11155461357</v>
      </c>
      <c r="G1185" s="47">
        <v>0</v>
      </c>
      <c r="H1185" s="47">
        <v>0</v>
      </c>
      <c r="I1185" s="47">
        <v>-11155461357</v>
      </c>
    </row>
    <row r="1186" spans="1:9" x14ac:dyDescent="0.2">
      <c r="A1186" s="39" t="s">
        <v>1150</v>
      </c>
      <c r="B1186" s="39" t="s">
        <v>2936</v>
      </c>
      <c r="C1186" s="39" t="s">
        <v>2937</v>
      </c>
      <c r="D1186" s="226" t="str">
        <f t="shared" si="18"/>
        <v>52010652002</v>
      </c>
      <c r="E1186" s="39" t="s">
        <v>790</v>
      </c>
      <c r="F1186" s="47">
        <v>0</v>
      </c>
      <c r="G1186" s="47">
        <v>-746153.06</v>
      </c>
      <c r="H1186" s="47">
        <v>-5481188148</v>
      </c>
      <c r="I1186" s="47">
        <v>-5481188148</v>
      </c>
    </row>
    <row r="1187" spans="1:9" x14ac:dyDescent="0.2">
      <c r="A1187" s="39" t="s">
        <v>1103</v>
      </c>
      <c r="B1187" s="39" t="s">
        <v>2938</v>
      </c>
      <c r="C1187" s="39" t="s">
        <v>2939</v>
      </c>
      <c r="D1187" s="226" t="str">
        <f t="shared" si="18"/>
        <v>52010652002</v>
      </c>
      <c r="E1187" s="39" t="s">
        <v>790</v>
      </c>
      <c r="F1187" s="47">
        <v>-1168008291</v>
      </c>
      <c r="G1187" s="47">
        <v>0</v>
      </c>
      <c r="H1187" s="47">
        <v>0</v>
      </c>
      <c r="I1187" s="47">
        <v>-1168008291</v>
      </c>
    </row>
    <row r="1188" spans="1:9" x14ac:dyDescent="0.2">
      <c r="A1188" s="39" t="s">
        <v>1150</v>
      </c>
      <c r="B1188" s="39" t="s">
        <v>4408</v>
      </c>
      <c r="C1188" s="39" t="s">
        <v>4409</v>
      </c>
      <c r="D1188" s="226" t="str">
        <f t="shared" si="18"/>
        <v>52010652002</v>
      </c>
      <c r="E1188" s="39" t="s">
        <v>4405</v>
      </c>
      <c r="F1188" s="47">
        <v>0</v>
      </c>
      <c r="G1188" s="47">
        <v>-2794040</v>
      </c>
      <c r="H1188" s="47">
        <v>-20524822257</v>
      </c>
      <c r="I1188" s="47">
        <v>-20524822257</v>
      </c>
    </row>
    <row r="1189" spans="1:9" x14ac:dyDescent="0.2">
      <c r="A1189" s="39" t="s">
        <v>1103</v>
      </c>
      <c r="B1189" s="39" t="s">
        <v>4929</v>
      </c>
      <c r="C1189" s="39" t="s">
        <v>4930</v>
      </c>
      <c r="D1189" s="226" t="str">
        <f t="shared" si="18"/>
        <v>52010652002</v>
      </c>
      <c r="E1189" s="39" t="s">
        <v>4405</v>
      </c>
      <c r="F1189" s="47">
        <v>-36355808219</v>
      </c>
      <c r="G1189" s="47">
        <v>0</v>
      </c>
      <c r="H1189" s="47">
        <v>0</v>
      </c>
      <c r="I1189" s="47">
        <v>-36355808219</v>
      </c>
    </row>
    <row r="1190" spans="1:9" x14ac:dyDescent="0.2">
      <c r="A1190" s="39" t="s">
        <v>1150</v>
      </c>
      <c r="B1190" s="39" t="s">
        <v>4044</v>
      </c>
      <c r="C1190" s="39" t="s">
        <v>4045</v>
      </c>
      <c r="D1190" s="226" t="str">
        <f t="shared" si="18"/>
        <v>52010652002</v>
      </c>
      <c r="E1190" s="39" t="s">
        <v>4041</v>
      </c>
      <c r="F1190" s="47">
        <v>0</v>
      </c>
      <c r="G1190" s="47">
        <v>-333160</v>
      </c>
      <c r="H1190" s="47">
        <v>-2447370038</v>
      </c>
      <c r="I1190" s="47">
        <v>-2447370038</v>
      </c>
    </row>
    <row r="1191" spans="1:9" x14ac:dyDescent="0.2">
      <c r="A1191" s="39" t="s">
        <v>1103</v>
      </c>
      <c r="B1191" s="39" t="s">
        <v>4931</v>
      </c>
      <c r="C1191" s="39" t="s">
        <v>4932</v>
      </c>
      <c r="D1191" s="226" t="str">
        <f t="shared" si="18"/>
        <v>52010652002</v>
      </c>
      <c r="E1191" s="39" t="s">
        <v>4041</v>
      </c>
      <c r="F1191" s="47">
        <v>-1329842030</v>
      </c>
      <c r="G1191" s="47">
        <v>0</v>
      </c>
      <c r="H1191" s="47">
        <v>0</v>
      </c>
      <c r="I1191" s="47">
        <v>-1329842030</v>
      </c>
    </row>
    <row r="1192" spans="1:9" x14ac:dyDescent="0.2">
      <c r="A1192" s="39" t="s">
        <v>1153</v>
      </c>
      <c r="B1192" s="39" t="s">
        <v>2940</v>
      </c>
      <c r="C1192" s="39" t="s">
        <v>2941</v>
      </c>
      <c r="D1192" s="226" t="str">
        <f t="shared" si="18"/>
        <v>52010652002</v>
      </c>
      <c r="E1192" s="39" t="s">
        <v>794</v>
      </c>
      <c r="F1192" s="47">
        <v>0</v>
      </c>
      <c r="G1192" s="47">
        <v>-17325000</v>
      </c>
      <c r="H1192" s="47">
        <v>-24353752500</v>
      </c>
      <c r="I1192" s="47">
        <v>-24353752500</v>
      </c>
    </row>
    <row r="1193" spans="1:9" x14ac:dyDescent="0.2">
      <c r="A1193" s="39" t="s">
        <v>1150</v>
      </c>
      <c r="B1193" s="39" t="s">
        <v>2942</v>
      </c>
      <c r="C1193" s="39" t="s">
        <v>2943</v>
      </c>
      <c r="D1193" s="226" t="str">
        <f t="shared" si="18"/>
        <v>52010652002</v>
      </c>
      <c r="E1193" s="39" t="s">
        <v>796</v>
      </c>
      <c r="F1193" s="47">
        <v>0</v>
      </c>
      <c r="G1193" s="47">
        <v>-2273103.02</v>
      </c>
      <c r="H1193" s="47">
        <v>-16698055666</v>
      </c>
      <c r="I1193" s="47">
        <v>-16698055666</v>
      </c>
    </row>
    <row r="1194" spans="1:9" x14ac:dyDescent="0.2">
      <c r="A1194" s="39" t="s">
        <v>1103</v>
      </c>
      <c r="B1194" s="39" t="s">
        <v>2944</v>
      </c>
      <c r="C1194" s="39" t="s">
        <v>2945</v>
      </c>
      <c r="D1194" s="226" t="str">
        <f t="shared" si="18"/>
        <v>52010652002</v>
      </c>
      <c r="E1194" s="39" t="s">
        <v>796</v>
      </c>
      <c r="F1194" s="47">
        <v>-561118761</v>
      </c>
      <c r="G1194" s="47">
        <v>0</v>
      </c>
      <c r="H1194" s="47">
        <v>0</v>
      </c>
      <c r="I1194" s="47">
        <v>-561118761</v>
      </c>
    </row>
    <row r="1195" spans="1:9" x14ac:dyDescent="0.2">
      <c r="A1195" s="39" t="s">
        <v>1150</v>
      </c>
      <c r="B1195" s="39" t="s">
        <v>2946</v>
      </c>
      <c r="C1195" s="39" t="s">
        <v>2947</v>
      </c>
      <c r="D1195" s="226" t="str">
        <f t="shared" si="18"/>
        <v>52010652002</v>
      </c>
      <c r="E1195" s="39" t="s">
        <v>797</v>
      </c>
      <c r="F1195" s="47">
        <v>0</v>
      </c>
      <c r="G1195" s="47">
        <v>-2650887.9300000002</v>
      </c>
      <c r="H1195" s="47">
        <v>-19473237172</v>
      </c>
      <c r="I1195" s="47">
        <v>-19473237172</v>
      </c>
    </row>
    <row r="1196" spans="1:9" x14ac:dyDescent="0.2">
      <c r="A1196" s="39" t="s">
        <v>1103</v>
      </c>
      <c r="B1196" s="39" t="s">
        <v>2948</v>
      </c>
      <c r="C1196" s="39" t="s">
        <v>2949</v>
      </c>
      <c r="D1196" s="226" t="str">
        <f t="shared" si="18"/>
        <v>52010652002</v>
      </c>
      <c r="E1196" s="39" t="s">
        <v>797</v>
      </c>
      <c r="F1196" s="47">
        <v>-36492371007</v>
      </c>
      <c r="G1196" s="47">
        <v>0</v>
      </c>
      <c r="H1196" s="47">
        <v>0</v>
      </c>
      <c r="I1196" s="47">
        <v>-36492371007</v>
      </c>
    </row>
    <row r="1197" spans="1:9" x14ac:dyDescent="0.2">
      <c r="A1197" s="39" t="s">
        <v>1150</v>
      </c>
      <c r="B1197" s="39" t="s">
        <v>2950</v>
      </c>
      <c r="C1197" s="39" t="s">
        <v>2951</v>
      </c>
      <c r="D1197" s="226" t="str">
        <f t="shared" si="18"/>
        <v>52010652002</v>
      </c>
      <c r="E1197" s="39" t="s">
        <v>798</v>
      </c>
      <c r="F1197" s="47">
        <v>0</v>
      </c>
      <c r="G1197" s="47">
        <v>-67232.98</v>
      </c>
      <c r="H1197" s="47">
        <v>-493888765</v>
      </c>
      <c r="I1197" s="47">
        <v>-493888765</v>
      </c>
    </row>
    <row r="1198" spans="1:9" x14ac:dyDescent="0.2">
      <c r="A1198" s="39" t="s">
        <v>1103</v>
      </c>
      <c r="B1198" s="39" t="s">
        <v>2952</v>
      </c>
      <c r="C1198" s="39" t="s">
        <v>2953</v>
      </c>
      <c r="D1198" s="226" t="str">
        <f t="shared" si="18"/>
        <v>52010652002</v>
      </c>
      <c r="E1198" s="39" t="s">
        <v>798</v>
      </c>
      <c r="F1198" s="47">
        <v>-951916018</v>
      </c>
      <c r="G1198" s="47">
        <v>0</v>
      </c>
      <c r="H1198" s="47">
        <v>0</v>
      </c>
      <c r="I1198" s="47">
        <v>-951916018</v>
      </c>
    </row>
    <row r="1199" spans="1:9" x14ac:dyDescent="0.2">
      <c r="A1199" s="39" t="s">
        <v>1103</v>
      </c>
      <c r="B1199" s="39" t="s">
        <v>2954</v>
      </c>
      <c r="C1199" s="39" t="s">
        <v>2955</v>
      </c>
      <c r="D1199" s="226" t="str">
        <f t="shared" si="18"/>
        <v>52010652002</v>
      </c>
      <c r="E1199" s="39" t="s">
        <v>799</v>
      </c>
      <c r="F1199" s="47">
        <v>-39712862484</v>
      </c>
      <c r="G1199" s="47">
        <v>0</v>
      </c>
      <c r="H1199" s="47">
        <v>0</v>
      </c>
      <c r="I1199" s="47">
        <v>-39712862484</v>
      </c>
    </row>
    <row r="1200" spans="1:9" x14ac:dyDescent="0.2">
      <c r="A1200" s="39" t="s">
        <v>1103</v>
      </c>
      <c r="B1200" s="39" t="s">
        <v>2956</v>
      </c>
      <c r="C1200" s="39" t="s">
        <v>2957</v>
      </c>
      <c r="D1200" s="226" t="str">
        <f t="shared" si="18"/>
        <v>52010654000</v>
      </c>
      <c r="E1200" s="39" t="s">
        <v>821</v>
      </c>
      <c r="F1200" s="47">
        <v>-4901453829698</v>
      </c>
      <c r="G1200" s="47">
        <v>-122096407.91</v>
      </c>
      <c r="H1200" s="47">
        <v>-896911665759</v>
      </c>
      <c r="I1200" s="47">
        <v>-5798365495457</v>
      </c>
    </row>
    <row r="1201" spans="1:9" x14ac:dyDescent="0.2">
      <c r="A1201" s="39" t="s">
        <v>1103</v>
      </c>
      <c r="B1201" s="39" t="s">
        <v>2958</v>
      </c>
      <c r="C1201" s="39" t="s">
        <v>2959</v>
      </c>
      <c r="D1201" s="226" t="str">
        <f t="shared" si="18"/>
        <v>52010654002</v>
      </c>
      <c r="E1201" s="39" t="s">
        <v>822</v>
      </c>
      <c r="F1201" s="47">
        <v>-4901453829698</v>
      </c>
      <c r="G1201" s="47">
        <v>-122096407.91</v>
      </c>
      <c r="H1201" s="47">
        <v>-896911665759</v>
      </c>
      <c r="I1201" s="47">
        <v>-5798365495457</v>
      </c>
    </row>
    <row r="1202" spans="1:9" x14ac:dyDescent="0.2">
      <c r="A1202" s="39" t="s">
        <v>1150</v>
      </c>
      <c r="B1202" s="39" t="s">
        <v>2960</v>
      </c>
      <c r="C1202" s="39" t="s">
        <v>2961</v>
      </c>
      <c r="D1202" s="226" t="str">
        <f t="shared" si="18"/>
        <v>52010654002</v>
      </c>
      <c r="E1202" s="39" t="s">
        <v>823</v>
      </c>
      <c r="F1202" s="47">
        <v>0</v>
      </c>
      <c r="G1202" s="47">
        <v>-45865222.210000001</v>
      </c>
      <c r="H1202" s="47">
        <v>-336922711789</v>
      </c>
      <c r="I1202" s="47">
        <v>-336922711789</v>
      </c>
    </row>
    <row r="1203" spans="1:9" x14ac:dyDescent="0.2">
      <c r="A1203" s="39" t="s">
        <v>1103</v>
      </c>
      <c r="B1203" s="39" t="s">
        <v>2962</v>
      </c>
      <c r="C1203" s="39" t="s">
        <v>2963</v>
      </c>
      <c r="D1203" s="226" t="str">
        <f t="shared" si="18"/>
        <v>52010654002</v>
      </c>
      <c r="E1203" s="39" t="s">
        <v>823</v>
      </c>
      <c r="F1203" s="47">
        <v>-3944573809131</v>
      </c>
      <c r="G1203" s="47">
        <v>0</v>
      </c>
      <c r="H1203" s="47">
        <v>0</v>
      </c>
      <c r="I1203" s="47">
        <v>-3944573809131</v>
      </c>
    </row>
    <row r="1204" spans="1:9" x14ac:dyDescent="0.2">
      <c r="A1204" s="39" t="s">
        <v>1150</v>
      </c>
      <c r="B1204" s="39" t="s">
        <v>2964</v>
      </c>
      <c r="C1204" s="39" t="s">
        <v>2965</v>
      </c>
      <c r="D1204" s="226" t="str">
        <f t="shared" si="18"/>
        <v>52010654002</v>
      </c>
      <c r="E1204" s="39" t="s">
        <v>824</v>
      </c>
      <c r="F1204" s="47">
        <v>0</v>
      </c>
      <c r="G1204" s="47">
        <v>-76231185.700000003</v>
      </c>
      <c r="H1204" s="47">
        <v>-559988953970</v>
      </c>
      <c r="I1204" s="47">
        <v>-559988953970</v>
      </c>
    </row>
    <row r="1205" spans="1:9" x14ac:dyDescent="0.2">
      <c r="A1205" s="39" t="s">
        <v>1103</v>
      </c>
      <c r="B1205" s="39" t="s">
        <v>2966</v>
      </c>
      <c r="C1205" s="39" t="s">
        <v>2967</v>
      </c>
      <c r="D1205" s="226" t="str">
        <f t="shared" si="18"/>
        <v>52010654002</v>
      </c>
      <c r="E1205" s="39" t="s">
        <v>824</v>
      </c>
      <c r="F1205" s="47">
        <v>-956880020567</v>
      </c>
      <c r="G1205" s="47">
        <v>0</v>
      </c>
      <c r="H1205" s="47">
        <v>0</v>
      </c>
      <c r="I1205" s="47">
        <v>-956880020567</v>
      </c>
    </row>
    <row r="1206" spans="1:9" x14ac:dyDescent="0.2">
      <c r="A1206" s="39" t="s">
        <v>1103</v>
      </c>
      <c r="B1206" s="39" t="s">
        <v>2968</v>
      </c>
      <c r="C1206" s="39" t="s">
        <v>2969</v>
      </c>
      <c r="D1206" s="226" t="str">
        <f t="shared" si="18"/>
        <v>52030000000</v>
      </c>
      <c r="E1206" s="39" t="s">
        <v>825</v>
      </c>
      <c r="F1206" s="47">
        <v>0</v>
      </c>
      <c r="G1206" s="47">
        <v>-29908.78</v>
      </c>
      <c r="H1206" s="47">
        <v>-219707803</v>
      </c>
      <c r="I1206" s="47">
        <v>-219707803</v>
      </c>
    </row>
    <row r="1207" spans="1:9" x14ac:dyDescent="0.2">
      <c r="A1207" s="39" t="s">
        <v>1103</v>
      </c>
      <c r="B1207" s="39" t="s">
        <v>2970</v>
      </c>
      <c r="C1207" s="39" t="s">
        <v>2971</v>
      </c>
      <c r="D1207" s="226" t="str">
        <f t="shared" si="18"/>
        <v>52030662000</v>
      </c>
      <c r="E1207" s="39" t="s">
        <v>826</v>
      </c>
      <c r="F1207" s="47">
        <v>0</v>
      </c>
      <c r="G1207" s="47">
        <v>-16283</v>
      </c>
      <c r="H1207" s="47">
        <v>-119613778</v>
      </c>
      <c r="I1207" s="47">
        <v>-119613778</v>
      </c>
    </row>
    <row r="1208" spans="1:9" x14ac:dyDescent="0.2">
      <c r="A1208" s="39" t="s">
        <v>1103</v>
      </c>
      <c r="B1208" s="39" t="s">
        <v>2972</v>
      </c>
      <c r="C1208" s="39" t="s">
        <v>2973</v>
      </c>
      <c r="D1208" s="226" t="str">
        <f t="shared" si="18"/>
        <v>52030662006</v>
      </c>
      <c r="E1208" s="39" t="s">
        <v>805</v>
      </c>
      <c r="F1208" s="47">
        <v>0</v>
      </c>
      <c r="G1208" s="47">
        <v>-16283</v>
      </c>
      <c r="H1208" s="47">
        <v>-119613778</v>
      </c>
      <c r="I1208" s="47">
        <v>-119613778</v>
      </c>
    </row>
    <row r="1209" spans="1:9" x14ac:dyDescent="0.2">
      <c r="A1209" s="39" t="s">
        <v>1150</v>
      </c>
      <c r="B1209" s="39" t="s">
        <v>2974</v>
      </c>
      <c r="C1209" s="39" t="s">
        <v>2975</v>
      </c>
      <c r="D1209" s="226" t="str">
        <f t="shared" si="18"/>
        <v>52030662006</v>
      </c>
      <c r="E1209" s="39" t="s">
        <v>805</v>
      </c>
      <c r="F1209" s="47">
        <v>0</v>
      </c>
      <c r="G1209" s="47">
        <v>-16283</v>
      </c>
      <c r="H1209" s="47">
        <v>-119613778</v>
      </c>
      <c r="I1209" s="47">
        <v>-119613778</v>
      </c>
    </row>
    <row r="1210" spans="1:9" x14ac:dyDescent="0.2">
      <c r="A1210" s="39" t="s">
        <v>1103</v>
      </c>
      <c r="B1210" s="39" t="s">
        <v>4933</v>
      </c>
      <c r="C1210" s="39" t="s">
        <v>4934</v>
      </c>
      <c r="D1210" s="226" t="str">
        <f t="shared" si="18"/>
        <v>52030684000</v>
      </c>
      <c r="E1210" s="39" t="s">
        <v>4935</v>
      </c>
      <c r="F1210" s="47">
        <v>0</v>
      </c>
      <c r="G1210" s="47">
        <v>-13625.78</v>
      </c>
      <c r="H1210" s="47">
        <v>-100094025</v>
      </c>
      <c r="I1210" s="47">
        <v>-100094025</v>
      </c>
    </row>
    <row r="1211" spans="1:9" x14ac:dyDescent="0.2">
      <c r="A1211" s="39" t="s">
        <v>1103</v>
      </c>
      <c r="B1211" s="39" t="s">
        <v>4936</v>
      </c>
      <c r="C1211" s="39" t="s">
        <v>4937</v>
      </c>
      <c r="D1211" s="226" t="str">
        <f t="shared" si="18"/>
        <v>52030684002</v>
      </c>
      <c r="E1211" s="39" t="s">
        <v>4938</v>
      </c>
      <c r="F1211" s="47">
        <v>0</v>
      </c>
      <c r="G1211" s="47">
        <v>-13625.78</v>
      </c>
      <c r="H1211" s="47">
        <v>-100094025</v>
      </c>
      <c r="I1211" s="47">
        <v>-100094025</v>
      </c>
    </row>
    <row r="1212" spans="1:9" x14ac:dyDescent="0.2">
      <c r="A1212" s="39" t="s">
        <v>1150</v>
      </c>
      <c r="B1212" s="39" t="s">
        <v>4939</v>
      </c>
      <c r="C1212" s="39" t="s">
        <v>4940</v>
      </c>
      <c r="D1212" s="226" t="str">
        <f t="shared" si="18"/>
        <v>52030684002</v>
      </c>
      <c r="E1212" s="39" t="s">
        <v>4938</v>
      </c>
      <c r="F1212" s="47">
        <v>0</v>
      </c>
      <c r="G1212" s="47">
        <v>-13625.78</v>
      </c>
      <c r="H1212" s="47">
        <v>-100094025</v>
      </c>
      <c r="I1212" s="47">
        <v>-100094025</v>
      </c>
    </row>
    <row r="1213" spans="1:9" x14ac:dyDescent="0.2">
      <c r="A1213" s="39" t="s">
        <v>1103</v>
      </c>
      <c r="B1213" s="39" t="s">
        <v>2976</v>
      </c>
      <c r="C1213" s="39" t="s">
        <v>2977</v>
      </c>
      <c r="D1213" s="226" t="str">
        <f t="shared" si="18"/>
        <v>52040000000</v>
      </c>
      <c r="E1213" s="39" t="s">
        <v>827</v>
      </c>
      <c r="F1213" s="47">
        <v>-157494557074</v>
      </c>
      <c r="G1213" s="47">
        <v>-8525514.75</v>
      </c>
      <c r="H1213" s="47">
        <v>-62627834568</v>
      </c>
      <c r="I1213" s="47">
        <v>-220122391642</v>
      </c>
    </row>
    <row r="1214" spans="1:9" x14ac:dyDescent="0.2">
      <c r="A1214" s="39" t="s">
        <v>1103</v>
      </c>
      <c r="B1214" s="39" t="s">
        <v>2978</v>
      </c>
      <c r="C1214" s="39" t="s">
        <v>2979</v>
      </c>
      <c r="D1214" s="226" t="str">
        <f t="shared" si="18"/>
        <v>52040670000</v>
      </c>
      <c r="E1214" s="39" t="s">
        <v>807</v>
      </c>
      <c r="F1214" s="47">
        <v>0</v>
      </c>
      <c r="G1214" s="47">
        <v>-87484.3</v>
      </c>
      <c r="H1214" s="47">
        <v>-642653544</v>
      </c>
      <c r="I1214" s="47">
        <v>-642653544</v>
      </c>
    </row>
    <row r="1215" spans="1:9" x14ac:dyDescent="0.2">
      <c r="A1215" s="39" t="s">
        <v>1103</v>
      </c>
      <c r="B1215" s="39" t="s">
        <v>2980</v>
      </c>
      <c r="C1215" s="39" t="s">
        <v>2981</v>
      </c>
      <c r="D1215" s="226" t="str">
        <f t="shared" si="18"/>
        <v>52040670001</v>
      </c>
      <c r="E1215" s="39" t="s">
        <v>807</v>
      </c>
      <c r="F1215" s="47">
        <v>0</v>
      </c>
      <c r="G1215" s="47">
        <v>-87484.3</v>
      </c>
      <c r="H1215" s="47">
        <v>-642653544</v>
      </c>
      <c r="I1215" s="47">
        <v>-642653544</v>
      </c>
    </row>
    <row r="1216" spans="1:9" x14ac:dyDescent="0.2">
      <c r="A1216" s="39" t="s">
        <v>1150</v>
      </c>
      <c r="B1216" s="39" t="s">
        <v>2982</v>
      </c>
      <c r="C1216" s="39" t="s">
        <v>2983</v>
      </c>
      <c r="D1216" s="226" t="str">
        <f t="shared" si="18"/>
        <v>52040670001</v>
      </c>
      <c r="E1216" s="39" t="s">
        <v>807</v>
      </c>
      <c r="F1216" s="47">
        <v>0</v>
      </c>
      <c r="G1216" s="47">
        <v>-87484.3</v>
      </c>
      <c r="H1216" s="47">
        <v>-642653544</v>
      </c>
      <c r="I1216" s="47">
        <v>-642653544</v>
      </c>
    </row>
    <row r="1217" spans="1:9" x14ac:dyDescent="0.2">
      <c r="A1217" s="39" t="s">
        <v>1103</v>
      </c>
      <c r="B1217" s="39" t="s">
        <v>2984</v>
      </c>
      <c r="C1217" s="39" t="s">
        <v>2985</v>
      </c>
      <c r="D1217" s="226" t="str">
        <f t="shared" si="18"/>
        <v>52040674000</v>
      </c>
      <c r="E1217" s="39" t="s">
        <v>828</v>
      </c>
      <c r="F1217" s="47">
        <v>-37956474715</v>
      </c>
      <c r="G1217" s="47">
        <v>-5000000</v>
      </c>
      <c r="H1217" s="47">
        <v>-36729650000</v>
      </c>
      <c r="I1217" s="47">
        <v>-74686124715</v>
      </c>
    </row>
    <row r="1218" spans="1:9" x14ac:dyDescent="0.2">
      <c r="A1218" s="39" t="s">
        <v>1103</v>
      </c>
      <c r="B1218" s="39" t="s">
        <v>2986</v>
      </c>
      <c r="C1218" s="39" t="s">
        <v>2987</v>
      </c>
      <c r="D1218" s="226" t="str">
        <f t="shared" si="18"/>
        <v>52040674001</v>
      </c>
      <c r="E1218" s="39" t="s">
        <v>828</v>
      </c>
      <c r="F1218" s="47">
        <v>-37956474715</v>
      </c>
      <c r="G1218" s="47">
        <v>-5000000</v>
      </c>
      <c r="H1218" s="47">
        <v>-36729650000</v>
      </c>
      <c r="I1218" s="47">
        <v>-74686124715</v>
      </c>
    </row>
    <row r="1219" spans="1:9" x14ac:dyDescent="0.2">
      <c r="A1219" s="39" t="s">
        <v>1150</v>
      </c>
      <c r="B1219" s="39" t="s">
        <v>2988</v>
      </c>
      <c r="C1219" s="39" t="s">
        <v>2989</v>
      </c>
      <c r="D1219" s="226" t="str">
        <f t="shared" ref="D1219:D1282" si="19">CONCATENATE(MID(C1219,1,2),"0",MID(C1219,4,5),"0",MID(C1219,9,2))</f>
        <v>52040674001</v>
      </c>
      <c r="E1219" s="39" t="s">
        <v>828</v>
      </c>
      <c r="F1219" s="47">
        <v>0</v>
      </c>
      <c r="G1219" s="47">
        <v>-5000000</v>
      </c>
      <c r="H1219" s="47">
        <v>-36729650000</v>
      </c>
      <c r="I1219" s="47">
        <v>-36729650000</v>
      </c>
    </row>
    <row r="1220" spans="1:9" x14ac:dyDescent="0.2">
      <c r="A1220" s="39" t="s">
        <v>1103</v>
      </c>
      <c r="B1220" s="39" t="s">
        <v>2990</v>
      </c>
      <c r="C1220" s="39" t="s">
        <v>2991</v>
      </c>
      <c r="D1220" s="226" t="str">
        <f t="shared" si="19"/>
        <v>52040674001</v>
      </c>
      <c r="E1220" s="39" t="s">
        <v>828</v>
      </c>
      <c r="F1220" s="47">
        <v>-37956474715</v>
      </c>
      <c r="G1220" s="47">
        <v>0</v>
      </c>
      <c r="H1220" s="47">
        <v>0</v>
      </c>
      <c r="I1220" s="47">
        <v>-37956474715</v>
      </c>
    </row>
    <row r="1221" spans="1:9" x14ac:dyDescent="0.2">
      <c r="A1221" s="39" t="s">
        <v>1103</v>
      </c>
      <c r="B1221" s="39" t="s">
        <v>2992</v>
      </c>
      <c r="C1221" s="39" t="s">
        <v>2993</v>
      </c>
      <c r="D1221" s="226" t="str">
        <f t="shared" si="19"/>
        <v>52040688000</v>
      </c>
      <c r="E1221" s="39" t="s">
        <v>829</v>
      </c>
      <c r="F1221" s="47">
        <v>-23111275773</v>
      </c>
      <c r="G1221" s="47">
        <v>-1276286.3899999999</v>
      </c>
      <c r="H1221" s="47">
        <v>-9375510481</v>
      </c>
      <c r="I1221" s="47">
        <v>-32486786254</v>
      </c>
    </row>
    <row r="1222" spans="1:9" x14ac:dyDescent="0.2">
      <c r="A1222" s="39" t="s">
        <v>1103</v>
      </c>
      <c r="B1222" s="39" t="s">
        <v>2994</v>
      </c>
      <c r="C1222" s="39" t="s">
        <v>2995</v>
      </c>
      <c r="D1222" s="226" t="str">
        <f t="shared" si="19"/>
        <v>52040688001</v>
      </c>
      <c r="E1222" s="39" t="s">
        <v>829</v>
      </c>
      <c r="F1222" s="47">
        <v>-23111275773</v>
      </c>
      <c r="G1222" s="47">
        <v>-1276286.3899999999</v>
      </c>
      <c r="H1222" s="47">
        <v>-9375510481</v>
      </c>
      <c r="I1222" s="47">
        <v>-32486786254</v>
      </c>
    </row>
    <row r="1223" spans="1:9" x14ac:dyDescent="0.2">
      <c r="A1223" s="39" t="s">
        <v>1150</v>
      </c>
      <c r="B1223" s="39" t="s">
        <v>2996</v>
      </c>
      <c r="C1223" s="39" t="s">
        <v>2997</v>
      </c>
      <c r="D1223" s="226" t="str">
        <f t="shared" si="19"/>
        <v>52040688001</v>
      </c>
      <c r="E1223" s="39" t="s">
        <v>829</v>
      </c>
      <c r="F1223" s="47">
        <v>0</v>
      </c>
      <c r="G1223" s="47">
        <v>-1276286.3899999999</v>
      </c>
      <c r="H1223" s="47">
        <v>-9375510481</v>
      </c>
      <c r="I1223" s="47">
        <v>-9375510481</v>
      </c>
    </row>
    <row r="1224" spans="1:9" x14ac:dyDescent="0.2">
      <c r="A1224" s="39" t="s">
        <v>1103</v>
      </c>
      <c r="B1224" s="39" t="s">
        <v>2998</v>
      </c>
      <c r="C1224" s="39" t="s">
        <v>2999</v>
      </c>
      <c r="D1224" s="226" t="str">
        <f t="shared" si="19"/>
        <v>52040688001</v>
      </c>
      <c r="E1224" s="39" t="s">
        <v>829</v>
      </c>
      <c r="F1224" s="47">
        <v>-21724707110</v>
      </c>
      <c r="G1224" s="47">
        <v>0</v>
      </c>
      <c r="H1224" s="47">
        <v>0</v>
      </c>
      <c r="I1224" s="47">
        <v>-21724707110</v>
      </c>
    </row>
    <row r="1225" spans="1:9" x14ac:dyDescent="0.2">
      <c r="A1225" s="39" t="s">
        <v>1103</v>
      </c>
      <c r="B1225" s="39" t="s">
        <v>3000</v>
      </c>
      <c r="C1225" s="39" t="s">
        <v>3001</v>
      </c>
      <c r="D1225" s="226" t="str">
        <f t="shared" si="19"/>
        <v>52040688001</v>
      </c>
      <c r="E1225" s="39" t="s">
        <v>830</v>
      </c>
      <c r="F1225" s="47">
        <v>-1386568663</v>
      </c>
      <c r="G1225" s="47">
        <v>0</v>
      </c>
      <c r="H1225" s="47">
        <v>0</v>
      </c>
      <c r="I1225" s="47">
        <v>-1386568663</v>
      </c>
    </row>
    <row r="1226" spans="1:9" x14ac:dyDescent="0.2">
      <c r="A1226" s="39" t="s">
        <v>1103</v>
      </c>
      <c r="B1226" s="39" t="s">
        <v>3002</v>
      </c>
      <c r="C1226" s="39" t="s">
        <v>3003</v>
      </c>
      <c r="D1226" s="226" t="str">
        <f t="shared" si="19"/>
        <v>52040690000</v>
      </c>
      <c r="E1226" s="39" t="s">
        <v>813</v>
      </c>
      <c r="F1226" s="47">
        <v>-1670358509</v>
      </c>
      <c r="G1226" s="47">
        <v>0</v>
      </c>
      <c r="H1226" s="47">
        <v>0</v>
      </c>
      <c r="I1226" s="47">
        <v>-1670358509</v>
      </c>
    </row>
    <row r="1227" spans="1:9" x14ac:dyDescent="0.2">
      <c r="A1227" s="39" t="s">
        <v>1103</v>
      </c>
      <c r="B1227" s="39" t="s">
        <v>4941</v>
      </c>
      <c r="C1227" s="39" t="s">
        <v>4942</v>
      </c>
      <c r="D1227" s="226" t="str">
        <f t="shared" si="19"/>
        <v>52040690004</v>
      </c>
      <c r="E1227" s="39" t="s">
        <v>4926</v>
      </c>
      <c r="F1227" s="47">
        <v>-1670358509</v>
      </c>
      <c r="G1227" s="47">
        <v>0</v>
      </c>
      <c r="H1227" s="47">
        <v>0</v>
      </c>
      <c r="I1227" s="47">
        <v>-1670358509</v>
      </c>
    </row>
    <row r="1228" spans="1:9" x14ac:dyDescent="0.2">
      <c r="A1228" s="39" t="s">
        <v>1103</v>
      </c>
      <c r="B1228" s="39" t="s">
        <v>4943</v>
      </c>
      <c r="C1228" s="39" t="s">
        <v>4944</v>
      </c>
      <c r="D1228" s="226" t="str">
        <f t="shared" si="19"/>
        <v>52040690004</v>
      </c>
      <c r="E1228" s="39" t="s">
        <v>4926</v>
      </c>
      <c r="F1228" s="47">
        <v>-1670358509</v>
      </c>
      <c r="G1228" s="47">
        <v>0</v>
      </c>
      <c r="H1228" s="47">
        <v>0</v>
      </c>
      <c r="I1228" s="47">
        <v>-1670358509</v>
      </c>
    </row>
    <row r="1229" spans="1:9" x14ac:dyDescent="0.2">
      <c r="A1229" s="39" t="s">
        <v>1103</v>
      </c>
      <c r="B1229" s="39" t="s">
        <v>3004</v>
      </c>
      <c r="C1229" s="39" t="s">
        <v>3005</v>
      </c>
      <c r="D1229" s="226" t="str">
        <f t="shared" si="19"/>
        <v>52040696000</v>
      </c>
      <c r="E1229" s="39" t="s">
        <v>814</v>
      </c>
      <c r="F1229" s="47">
        <v>-94756448077</v>
      </c>
      <c r="G1229" s="47">
        <v>-2161744.06</v>
      </c>
      <c r="H1229" s="47">
        <v>-15880020543</v>
      </c>
      <c r="I1229" s="47">
        <v>-110636468620</v>
      </c>
    </row>
    <row r="1230" spans="1:9" x14ac:dyDescent="0.2">
      <c r="A1230" s="39" t="s">
        <v>1103</v>
      </c>
      <c r="B1230" s="39" t="s">
        <v>3006</v>
      </c>
      <c r="C1230" s="39" t="s">
        <v>3007</v>
      </c>
      <c r="D1230" s="226" t="str">
        <f t="shared" si="19"/>
        <v>52040696004</v>
      </c>
      <c r="E1230" s="39" t="s">
        <v>815</v>
      </c>
      <c r="F1230" s="47">
        <v>-94756448077</v>
      </c>
      <c r="G1230" s="47">
        <v>-2161744.06</v>
      </c>
      <c r="H1230" s="47">
        <v>-15880020543</v>
      </c>
      <c r="I1230" s="47">
        <v>-110636468620</v>
      </c>
    </row>
    <row r="1231" spans="1:9" x14ac:dyDescent="0.2">
      <c r="A1231" s="39" t="s">
        <v>1150</v>
      </c>
      <c r="B1231" s="39" t="s">
        <v>3008</v>
      </c>
      <c r="C1231" s="39" t="s">
        <v>3009</v>
      </c>
      <c r="D1231" s="226" t="str">
        <f t="shared" si="19"/>
        <v>52040696004</v>
      </c>
      <c r="E1231" s="39" t="s">
        <v>815</v>
      </c>
      <c r="F1231" s="47">
        <v>0</v>
      </c>
      <c r="G1231" s="47">
        <v>-2161744.06</v>
      </c>
      <c r="H1231" s="47">
        <v>-15880020543</v>
      </c>
      <c r="I1231" s="47">
        <v>-15880020543</v>
      </c>
    </row>
    <row r="1232" spans="1:9" x14ac:dyDescent="0.2">
      <c r="A1232" s="39" t="s">
        <v>1103</v>
      </c>
      <c r="B1232" s="39" t="s">
        <v>3010</v>
      </c>
      <c r="C1232" s="39" t="s">
        <v>3011</v>
      </c>
      <c r="D1232" s="226" t="str">
        <f t="shared" si="19"/>
        <v>52040696004</v>
      </c>
      <c r="E1232" s="39" t="s">
        <v>815</v>
      </c>
      <c r="F1232" s="47">
        <v>-94756448077</v>
      </c>
      <c r="G1232" s="47">
        <v>0</v>
      </c>
      <c r="H1232" s="47">
        <v>0</v>
      </c>
      <c r="I1232" s="47">
        <v>-94756448077</v>
      </c>
    </row>
    <row r="1233" spans="1:9" x14ac:dyDescent="0.2">
      <c r="A1233" s="228" t="s">
        <v>1103</v>
      </c>
      <c r="B1233" s="228" t="s">
        <v>3012</v>
      </c>
      <c r="C1233" s="228" t="s">
        <v>3013</v>
      </c>
      <c r="D1233" s="226" t="str">
        <f t="shared" si="19"/>
        <v>60000000000</v>
      </c>
      <c r="E1233" s="228" t="s">
        <v>831</v>
      </c>
      <c r="F1233" s="229">
        <v>-10394766561940</v>
      </c>
      <c r="G1233" s="229">
        <v>-13473625.220000001</v>
      </c>
      <c r="H1233" s="229">
        <v>-93988195390</v>
      </c>
      <c r="I1233" s="229">
        <v>-10488754757330</v>
      </c>
    </row>
    <row r="1234" spans="1:9" x14ac:dyDescent="0.2">
      <c r="A1234" s="39" t="s">
        <v>1103</v>
      </c>
      <c r="B1234" s="39" t="s">
        <v>3014</v>
      </c>
      <c r="C1234" s="39" t="s">
        <v>3015</v>
      </c>
      <c r="D1234" s="226" t="str">
        <f t="shared" si="19"/>
        <v>61000000000</v>
      </c>
      <c r="E1234" s="39" t="s">
        <v>17</v>
      </c>
      <c r="F1234" s="47">
        <v>-2799695007779</v>
      </c>
      <c r="G1234" s="47">
        <v>-12350369.189999999</v>
      </c>
      <c r="H1234" s="47">
        <v>-86096775186</v>
      </c>
      <c r="I1234" s="47">
        <v>-2885791782965</v>
      </c>
    </row>
    <row r="1235" spans="1:9" x14ac:dyDescent="0.2">
      <c r="A1235" s="39" t="s">
        <v>1103</v>
      </c>
      <c r="B1235" s="39" t="s">
        <v>3016</v>
      </c>
      <c r="C1235" s="39" t="s">
        <v>3017</v>
      </c>
      <c r="D1235" s="226" t="str">
        <f t="shared" si="19"/>
        <v>61010000000</v>
      </c>
      <c r="E1235" s="39" t="s">
        <v>832</v>
      </c>
      <c r="F1235" s="47">
        <v>-31496845206</v>
      </c>
      <c r="G1235" s="47">
        <v>-228248.6</v>
      </c>
      <c r="H1235" s="47">
        <v>-1610692381</v>
      </c>
      <c r="I1235" s="47">
        <v>-33107537587</v>
      </c>
    </row>
    <row r="1236" spans="1:9" x14ac:dyDescent="0.2">
      <c r="A1236" s="39" t="s">
        <v>1103</v>
      </c>
      <c r="B1236" s="39" t="s">
        <v>3018</v>
      </c>
      <c r="C1236" s="39" t="s">
        <v>3019</v>
      </c>
      <c r="D1236" s="226" t="str">
        <f t="shared" si="19"/>
        <v>61010702000</v>
      </c>
      <c r="E1236" s="39" t="s">
        <v>833</v>
      </c>
      <c r="F1236" s="47">
        <v>-9416273628</v>
      </c>
      <c r="G1236" s="47">
        <v>-228248.6</v>
      </c>
      <c r="H1236" s="47">
        <v>-1610692381</v>
      </c>
      <c r="I1236" s="47">
        <v>-11026966009</v>
      </c>
    </row>
    <row r="1237" spans="1:9" x14ac:dyDescent="0.2">
      <c r="A1237" s="39" t="s">
        <v>1103</v>
      </c>
      <c r="B1237" s="39" t="s">
        <v>3020</v>
      </c>
      <c r="C1237" s="39" t="s">
        <v>3021</v>
      </c>
      <c r="D1237" s="226" t="str">
        <f t="shared" si="19"/>
        <v>61010702002</v>
      </c>
      <c r="E1237" s="39" t="s">
        <v>834</v>
      </c>
      <c r="F1237" s="47">
        <v>-9416273628</v>
      </c>
      <c r="G1237" s="47">
        <v>-228248.6</v>
      </c>
      <c r="H1237" s="47">
        <v>-1610692381</v>
      </c>
      <c r="I1237" s="47">
        <v>-11026966009</v>
      </c>
    </row>
    <row r="1238" spans="1:9" x14ac:dyDescent="0.2">
      <c r="A1238" s="39" t="s">
        <v>1150</v>
      </c>
      <c r="B1238" s="39" t="s">
        <v>3022</v>
      </c>
      <c r="C1238" s="39" t="s">
        <v>3023</v>
      </c>
      <c r="D1238" s="226" t="str">
        <f t="shared" si="19"/>
        <v>61010702002</v>
      </c>
      <c r="E1238" s="39" t="s">
        <v>835</v>
      </c>
      <c r="F1238" s="47">
        <v>0</v>
      </c>
      <c r="G1238" s="47">
        <v>-146135.69</v>
      </c>
      <c r="H1238" s="47">
        <v>-1034587870</v>
      </c>
      <c r="I1238" s="47">
        <v>-1034587870</v>
      </c>
    </row>
    <row r="1239" spans="1:9" x14ac:dyDescent="0.2">
      <c r="A1239" s="39" t="s">
        <v>1103</v>
      </c>
      <c r="B1239" s="39" t="s">
        <v>3024</v>
      </c>
      <c r="C1239" s="39" t="s">
        <v>3025</v>
      </c>
      <c r="D1239" s="226" t="str">
        <f t="shared" si="19"/>
        <v>61010702002</v>
      </c>
      <c r="E1239" s="39" t="s">
        <v>835</v>
      </c>
      <c r="F1239" s="47">
        <v>-3699009267</v>
      </c>
      <c r="G1239" s="47">
        <v>0</v>
      </c>
      <c r="H1239" s="47">
        <v>0</v>
      </c>
      <c r="I1239" s="47">
        <v>-3699009267</v>
      </c>
    </row>
    <row r="1240" spans="1:9" x14ac:dyDescent="0.2">
      <c r="A1240" s="39" t="s">
        <v>1103</v>
      </c>
      <c r="B1240" s="39" t="s">
        <v>4410</v>
      </c>
      <c r="C1240" s="39" t="s">
        <v>4411</v>
      </c>
      <c r="D1240" s="226" t="str">
        <f t="shared" si="19"/>
        <v>61010702002</v>
      </c>
      <c r="E1240" s="39" t="s">
        <v>4412</v>
      </c>
      <c r="F1240" s="47">
        <v>-1729293412</v>
      </c>
      <c r="G1240" s="47">
        <v>0</v>
      </c>
      <c r="H1240" s="47">
        <v>0</v>
      </c>
      <c r="I1240" s="47">
        <v>-1729293412</v>
      </c>
    </row>
    <row r="1241" spans="1:9" x14ac:dyDescent="0.2">
      <c r="A1241" s="39" t="s">
        <v>1150</v>
      </c>
      <c r="B1241" s="39" t="s">
        <v>4413</v>
      </c>
      <c r="C1241" s="39" t="s">
        <v>4414</v>
      </c>
      <c r="D1241" s="226" t="str">
        <f t="shared" si="19"/>
        <v>61010702002</v>
      </c>
      <c r="E1241" s="39" t="s">
        <v>4415</v>
      </c>
      <c r="F1241" s="47">
        <v>0</v>
      </c>
      <c r="G1241" s="47">
        <v>-79235.22</v>
      </c>
      <c r="H1241" s="47">
        <v>-555330208</v>
      </c>
      <c r="I1241" s="47">
        <v>-555330208</v>
      </c>
    </row>
    <row r="1242" spans="1:9" x14ac:dyDescent="0.2">
      <c r="A1242" s="39" t="s">
        <v>1103</v>
      </c>
      <c r="B1242" s="39" t="s">
        <v>4416</v>
      </c>
      <c r="C1242" s="39" t="s">
        <v>4417</v>
      </c>
      <c r="D1242" s="226" t="str">
        <f t="shared" si="19"/>
        <v>61010702002</v>
      </c>
      <c r="E1242" s="39" t="s">
        <v>4415</v>
      </c>
      <c r="F1242" s="47">
        <v>-1369920873</v>
      </c>
      <c r="G1242" s="47">
        <v>0</v>
      </c>
      <c r="H1242" s="47">
        <v>0</v>
      </c>
      <c r="I1242" s="47">
        <v>-1369920873</v>
      </c>
    </row>
    <row r="1243" spans="1:9" x14ac:dyDescent="0.2">
      <c r="A1243" s="39" t="s">
        <v>1103</v>
      </c>
      <c r="B1243" s="39" t="s">
        <v>4046</v>
      </c>
      <c r="C1243" s="39" t="s">
        <v>4047</v>
      </c>
      <c r="D1243" s="226" t="str">
        <f t="shared" si="19"/>
        <v>61010702002</v>
      </c>
      <c r="E1243" s="39" t="s">
        <v>4048</v>
      </c>
      <c r="F1243" s="47">
        <v>-75263276</v>
      </c>
      <c r="G1243" s="47">
        <v>0</v>
      </c>
      <c r="H1243" s="47">
        <v>0</v>
      </c>
      <c r="I1243" s="47">
        <v>-75263276</v>
      </c>
    </row>
    <row r="1244" spans="1:9" x14ac:dyDescent="0.2">
      <c r="A1244" s="39" t="s">
        <v>1150</v>
      </c>
      <c r="B1244" s="39" t="s">
        <v>4945</v>
      </c>
      <c r="C1244" s="39" t="s">
        <v>4946</v>
      </c>
      <c r="D1244" s="226" t="str">
        <f t="shared" si="19"/>
        <v>61010702002</v>
      </c>
      <c r="E1244" s="39" t="s">
        <v>4420</v>
      </c>
      <c r="F1244" s="47">
        <v>0</v>
      </c>
      <c r="G1244" s="47">
        <v>-2877.69</v>
      </c>
      <c r="H1244" s="47">
        <v>-20774303</v>
      </c>
      <c r="I1244" s="47">
        <v>-20774303</v>
      </c>
    </row>
    <row r="1245" spans="1:9" x14ac:dyDescent="0.2">
      <c r="A1245" s="39" t="s">
        <v>1103</v>
      </c>
      <c r="B1245" s="39" t="s">
        <v>4418</v>
      </c>
      <c r="C1245" s="39" t="s">
        <v>4419</v>
      </c>
      <c r="D1245" s="226" t="str">
        <f t="shared" si="19"/>
        <v>61010702002</v>
      </c>
      <c r="E1245" s="39" t="s">
        <v>4420</v>
      </c>
      <c r="F1245" s="47">
        <v>-2460228418</v>
      </c>
      <c r="G1245" s="47">
        <v>0</v>
      </c>
      <c r="H1245" s="47">
        <v>0</v>
      </c>
      <c r="I1245" s="47">
        <v>-2460228418</v>
      </c>
    </row>
    <row r="1246" spans="1:9" x14ac:dyDescent="0.2">
      <c r="A1246" s="39" t="s">
        <v>1103</v>
      </c>
      <c r="B1246" s="39" t="s">
        <v>4049</v>
      </c>
      <c r="C1246" s="39" t="s">
        <v>4050</v>
      </c>
      <c r="D1246" s="226" t="str">
        <f t="shared" si="19"/>
        <v>61010702002</v>
      </c>
      <c r="E1246" s="39" t="s">
        <v>4051</v>
      </c>
      <c r="F1246" s="47">
        <v>-82558382</v>
      </c>
      <c r="G1246" s="47">
        <v>0</v>
      </c>
      <c r="H1246" s="47">
        <v>0</v>
      </c>
      <c r="I1246" s="47">
        <v>-82558382</v>
      </c>
    </row>
    <row r="1247" spans="1:9" x14ac:dyDescent="0.2">
      <c r="A1247" s="39" t="s">
        <v>1103</v>
      </c>
      <c r="B1247" s="39" t="s">
        <v>3026</v>
      </c>
      <c r="C1247" s="39" t="s">
        <v>3027</v>
      </c>
      <c r="D1247" s="226" t="str">
        <f t="shared" si="19"/>
        <v>61010704000</v>
      </c>
      <c r="E1247" s="39" t="s">
        <v>836</v>
      </c>
      <c r="F1247" s="47">
        <v>-21168611910</v>
      </c>
      <c r="G1247" s="47">
        <v>0</v>
      </c>
      <c r="H1247" s="47">
        <v>0</v>
      </c>
      <c r="I1247" s="47">
        <v>-21168611910</v>
      </c>
    </row>
    <row r="1248" spans="1:9" x14ac:dyDescent="0.2">
      <c r="A1248" s="39" t="s">
        <v>1103</v>
      </c>
      <c r="B1248" s="39" t="s">
        <v>3028</v>
      </c>
      <c r="C1248" s="39" t="s">
        <v>3029</v>
      </c>
      <c r="D1248" s="226" t="str">
        <f t="shared" si="19"/>
        <v>61010704004</v>
      </c>
      <c r="E1248" s="39" t="s">
        <v>837</v>
      </c>
      <c r="F1248" s="47">
        <v>-21168611910</v>
      </c>
      <c r="G1248" s="47">
        <v>0</v>
      </c>
      <c r="H1248" s="47">
        <v>0</v>
      </c>
      <c r="I1248" s="47">
        <v>-21168611910</v>
      </c>
    </row>
    <row r="1249" spans="1:9" x14ac:dyDescent="0.2">
      <c r="A1249" s="39" t="s">
        <v>1103</v>
      </c>
      <c r="B1249" s="39" t="s">
        <v>3030</v>
      </c>
      <c r="C1249" s="39" t="s">
        <v>3031</v>
      </c>
      <c r="D1249" s="226" t="str">
        <f t="shared" si="19"/>
        <v>61010704004</v>
      </c>
      <c r="E1249" s="39" t="s">
        <v>837</v>
      </c>
      <c r="F1249" s="47">
        <v>-21168611910</v>
      </c>
      <c r="G1249" s="47">
        <v>0</v>
      </c>
      <c r="H1249" s="47">
        <v>0</v>
      </c>
      <c r="I1249" s="47">
        <v>-21168611910</v>
      </c>
    </row>
    <row r="1250" spans="1:9" x14ac:dyDescent="0.2">
      <c r="A1250" s="39" t="s">
        <v>1103</v>
      </c>
      <c r="B1250" s="39" t="s">
        <v>4421</v>
      </c>
      <c r="C1250" s="39" t="s">
        <v>4422</v>
      </c>
      <c r="D1250" s="226" t="str">
        <f t="shared" si="19"/>
        <v>61010708000</v>
      </c>
      <c r="E1250" s="39" t="s">
        <v>4423</v>
      </c>
      <c r="F1250" s="47">
        <v>-911959668</v>
      </c>
      <c r="G1250" s="47">
        <v>0</v>
      </c>
      <c r="H1250" s="47">
        <v>0</v>
      </c>
      <c r="I1250" s="47">
        <v>-911959668</v>
      </c>
    </row>
    <row r="1251" spans="1:9" x14ac:dyDescent="0.2">
      <c r="A1251" s="39" t="s">
        <v>1103</v>
      </c>
      <c r="B1251" s="39" t="s">
        <v>4424</v>
      </c>
      <c r="C1251" s="39" t="s">
        <v>4425</v>
      </c>
      <c r="D1251" s="226" t="str">
        <f t="shared" si="19"/>
        <v>61010708006</v>
      </c>
      <c r="E1251" s="39" t="s">
        <v>4426</v>
      </c>
      <c r="F1251" s="47">
        <v>-911959668</v>
      </c>
      <c r="G1251" s="47">
        <v>0</v>
      </c>
      <c r="H1251" s="47">
        <v>0</v>
      </c>
      <c r="I1251" s="47">
        <v>-911959668</v>
      </c>
    </row>
    <row r="1252" spans="1:9" x14ac:dyDescent="0.2">
      <c r="A1252" s="39" t="s">
        <v>1103</v>
      </c>
      <c r="B1252" s="39" t="s">
        <v>4427</v>
      </c>
      <c r="C1252" s="39" t="s">
        <v>4428</v>
      </c>
      <c r="D1252" s="226" t="str">
        <f t="shared" si="19"/>
        <v>61010708006</v>
      </c>
      <c r="E1252" s="39" t="s">
        <v>4426</v>
      </c>
      <c r="F1252" s="47">
        <v>-911959668</v>
      </c>
      <c r="G1252" s="47">
        <v>0</v>
      </c>
      <c r="H1252" s="47">
        <v>0</v>
      </c>
      <c r="I1252" s="47">
        <v>-911959668</v>
      </c>
    </row>
    <row r="1253" spans="1:9" x14ac:dyDescent="0.2">
      <c r="A1253" s="39" t="s">
        <v>1103</v>
      </c>
      <c r="B1253" s="39" t="s">
        <v>3032</v>
      </c>
      <c r="C1253" s="39" t="s">
        <v>3033</v>
      </c>
      <c r="D1253" s="226" t="str">
        <f t="shared" si="19"/>
        <v>61020000000</v>
      </c>
      <c r="E1253" s="39" t="s">
        <v>838</v>
      </c>
      <c r="F1253" s="47">
        <v>-142864674922</v>
      </c>
      <c r="G1253" s="47">
        <v>-6718101.0800000001</v>
      </c>
      <c r="H1253" s="47">
        <v>-46927804893</v>
      </c>
      <c r="I1253" s="47">
        <v>-189792479815</v>
      </c>
    </row>
    <row r="1254" spans="1:9" x14ac:dyDescent="0.2">
      <c r="A1254" s="39" t="s">
        <v>1103</v>
      </c>
      <c r="B1254" s="39" t="s">
        <v>3034</v>
      </c>
      <c r="C1254" s="39" t="s">
        <v>3035</v>
      </c>
      <c r="D1254" s="226" t="str">
        <f t="shared" si="19"/>
        <v>61020712000</v>
      </c>
      <c r="E1254" s="39" t="s">
        <v>839</v>
      </c>
      <c r="F1254" s="47">
        <v>-23354435558</v>
      </c>
      <c r="G1254" s="47">
        <v>-2085330.27</v>
      </c>
      <c r="H1254" s="47">
        <v>-14558558204</v>
      </c>
      <c r="I1254" s="47">
        <v>-37912993762</v>
      </c>
    </row>
    <row r="1255" spans="1:9" x14ac:dyDescent="0.2">
      <c r="A1255" s="39" t="s">
        <v>1103</v>
      </c>
      <c r="B1255" s="39" t="s">
        <v>3036</v>
      </c>
      <c r="C1255" s="39" t="s">
        <v>3037</v>
      </c>
      <c r="D1255" s="226" t="str">
        <f t="shared" si="19"/>
        <v>61020712002</v>
      </c>
      <c r="E1255" s="39" t="s">
        <v>840</v>
      </c>
      <c r="F1255" s="47">
        <v>-23354435558</v>
      </c>
      <c r="G1255" s="47">
        <v>-2085330.27</v>
      </c>
      <c r="H1255" s="47">
        <v>-14558558204</v>
      </c>
      <c r="I1255" s="47">
        <v>-37912993762</v>
      </c>
    </row>
    <row r="1256" spans="1:9" x14ac:dyDescent="0.2">
      <c r="A1256" s="39" t="s">
        <v>1150</v>
      </c>
      <c r="B1256" s="39" t="s">
        <v>3038</v>
      </c>
      <c r="C1256" s="39" t="s">
        <v>3039</v>
      </c>
      <c r="D1256" s="226" t="str">
        <f t="shared" si="19"/>
        <v>61020712002</v>
      </c>
      <c r="E1256" s="39" t="s">
        <v>841</v>
      </c>
      <c r="F1256" s="47">
        <v>0</v>
      </c>
      <c r="G1256" s="47">
        <v>-2085330.27</v>
      </c>
      <c r="H1256" s="47">
        <v>-14558558204</v>
      </c>
      <c r="I1256" s="47">
        <v>-14558558204</v>
      </c>
    </row>
    <row r="1257" spans="1:9" x14ac:dyDescent="0.2">
      <c r="A1257" s="39" t="s">
        <v>1103</v>
      </c>
      <c r="B1257" s="39" t="s">
        <v>3040</v>
      </c>
      <c r="C1257" s="39" t="s">
        <v>3041</v>
      </c>
      <c r="D1257" s="226" t="str">
        <f t="shared" si="19"/>
        <v>61020712002</v>
      </c>
      <c r="E1257" s="39" t="s">
        <v>841</v>
      </c>
      <c r="F1257" s="47">
        <v>-23354435558</v>
      </c>
      <c r="G1257" s="47">
        <v>0</v>
      </c>
      <c r="H1257" s="47">
        <v>0</v>
      </c>
      <c r="I1257" s="47">
        <v>-23354435558</v>
      </c>
    </row>
    <row r="1258" spans="1:9" x14ac:dyDescent="0.2">
      <c r="A1258" s="39" t="s">
        <v>1103</v>
      </c>
      <c r="B1258" s="39" t="s">
        <v>3042</v>
      </c>
      <c r="C1258" s="39" t="s">
        <v>3043</v>
      </c>
      <c r="D1258" s="226" t="str">
        <f t="shared" si="19"/>
        <v>61020714000</v>
      </c>
      <c r="E1258" s="39" t="s">
        <v>842</v>
      </c>
      <c r="F1258" s="47">
        <v>-83684906201</v>
      </c>
      <c r="G1258" s="47">
        <v>-4186737.49</v>
      </c>
      <c r="H1258" s="47">
        <v>-29260221018</v>
      </c>
      <c r="I1258" s="47">
        <v>-112945127219</v>
      </c>
    </row>
    <row r="1259" spans="1:9" x14ac:dyDescent="0.2">
      <c r="A1259" s="39" t="s">
        <v>1103</v>
      </c>
      <c r="B1259" s="39" t="s">
        <v>3044</v>
      </c>
      <c r="C1259" s="39" t="s">
        <v>3045</v>
      </c>
      <c r="D1259" s="226" t="str">
        <f t="shared" si="19"/>
        <v>61020714002</v>
      </c>
      <c r="E1259" s="39" t="s">
        <v>840</v>
      </c>
      <c r="F1259" s="47">
        <v>-83684906201</v>
      </c>
      <c r="G1259" s="47">
        <v>-4186737.49</v>
      </c>
      <c r="H1259" s="47">
        <v>-29260221018</v>
      </c>
      <c r="I1259" s="47">
        <v>-112945127219</v>
      </c>
    </row>
    <row r="1260" spans="1:9" x14ac:dyDescent="0.2">
      <c r="A1260" s="39" t="s">
        <v>1150</v>
      </c>
      <c r="B1260" s="39" t="s">
        <v>3046</v>
      </c>
      <c r="C1260" s="39" t="s">
        <v>3047</v>
      </c>
      <c r="D1260" s="226" t="str">
        <f t="shared" si="19"/>
        <v>61020714002</v>
      </c>
      <c r="E1260" s="39" t="s">
        <v>843</v>
      </c>
      <c r="F1260" s="47">
        <v>0</v>
      </c>
      <c r="G1260" s="47">
        <v>-4186737.49</v>
      </c>
      <c r="H1260" s="47">
        <v>-29260221018</v>
      </c>
      <c r="I1260" s="47">
        <v>-29260221018</v>
      </c>
    </row>
    <row r="1261" spans="1:9" x14ac:dyDescent="0.2">
      <c r="A1261" s="39" t="s">
        <v>1103</v>
      </c>
      <c r="B1261" s="39" t="s">
        <v>3048</v>
      </c>
      <c r="C1261" s="39" t="s">
        <v>3049</v>
      </c>
      <c r="D1261" s="226" t="str">
        <f t="shared" si="19"/>
        <v>61020714002</v>
      </c>
      <c r="E1261" s="39" t="s">
        <v>843</v>
      </c>
      <c r="F1261" s="47">
        <v>-83684906201</v>
      </c>
      <c r="G1261" s="47">
        <v>0</v>
      </c>
      <c r="H1261" s="47">
        <v>0</v>
      </c>
      <c r="I1261" s="47">
        <v>-83684906201</v>
      </c>
    </row>
    <row r="1262" spans="1:9" x14ac:dyDescent="0.2">
      <c r="A1262" s="39" t="s">
        <v>1103</v>
      </c>
      <c r="B1262" s="39" t="s">
        <v>3050</v>
      </c>
      <c r="C1262" s="39" t="s">
        <v>3051</v>
      </c>
      <c r="D1262" s="226" t="str">
        <f t="shared" si="19"/>
        <v>61020718000</v>
      </c>
      <c r="E1262" s="39" t="s">
        <v>844</v>
      </c>
      <c r="F1262" s="47">
        <v>-5735426089</v>
      </c>
      <c r="G1262" s="47">
        <v>-296056.03000000003</v>
      </c>
      <c r="H1262" s="47">
        <v>-2066732446</v>
      </c>
      <c r="I1262" s="47">
        <v>-7802158535</v>
      </c>
    </row>
    <row r="1263" spans="1:9" x14ac:dyDescent="0.2">
      <c r="A1263" s="39" t="s">
        <v>1103</v>
      </c>
      <c r="B1263" s="39" t="s">
        <v>3052</v>
      </c>
      <c r="C1263" s="39" t="s">
        <v>3053</v>
      </c>
      <c r="D1263" s="226" t="str">
        <f t="shared" si="19"/>
        <v>61020718002</v>
      </c>
      <c r="E1263" s="39" t="s">
        <v>225</v>
      </c>
      <c r="F1263" s="47">
        <v>-5735426089</v>
      </c>
      <c r="G1263" s="47">
        <v>-296056.03000000003</v>
      </c>
      <c r="H1263" s="47">
        <v>-2066732446</v>
      </c>
      <c r="I1263" s="47">
        <v>-7802158535</v>
      </c>
    </row>
    <row r="1264" spans="1:9" x14ac:dyDescent="0.2">
      <c r="A1264" s="39" t="s">
        <v>1150</v>
      </c>
      <c r="B1264" s="39" t="s">
        <v>3054</v>
      </c>
      <c r="C1264" s="39" t="s">
        <v>3055</v>
      </c>
      <c r="D1264" s="226" t="str">
        <f t="shared" si="19"/>
        <v>61020718002</v>
      </c>
      <c r="E1264" s="39" t="s">
        <v>845</v>
      </c>
      <c r="F1264" s="47">
        <v>0</v>
      </c>
      <c r="G1264" s="47">
        <v>-296056.03000000003</v>
      </c>
      <c r="H1264" s="47">
        <v>-2066732446</v>
      </c>
      <c r="I1264" s="47">
        <v>-2066732446</v>
      </c>
    </row>
    <row r="1265" spans="1:9" x14ac:dyDescent="0.2">
      <c r="A1265" s="39" t="s">
        <v>1103</v>
      </c>
      <c r="B1265" s="39" t="s">
        <v>3056</v>
      </c>
      <c r="C1265" s="39" t="s">
        <v>3057</v>
      </c>
      <c r="D1265" s="226" t="str">
        <f t="shared" si="19"/>
        <v>61020718002</v>
      </c>
      <c r="E1265" s="39" t="s">
        <v>845</v>
      </c>
      <c r="F1265" s="47">
        <v>-5735426089</v>
      </c>
      <c r="G1265" s="47">
        <v>0</v>
      </c>
      <c r="H1265" s="47">
        <v>0</v>
      </c>
      <c r="I1265" s="47">
        <v>-5735426089</v>
      </c>
    </row>
    <row r="1266" spans="1:9" x14ac:dyDescent="0.2">
      <c r="A1266" s="39" t="s">
        <v>1103</v>
      </c>
      <c r="B1266" s="39" t="s">
        <v>3058</v>
      </c>
      <c r="C1266" s="39" t="s">
        <v>3059</v>
      </c>
      <c r="D1266" s="226" t="str">
        <f t="shared" si="19"/>
        <v>61020722000</v>
      </c>
      <c r="E1266" s="39" t="s">
        <v>846</v>
      </c>
      <c r="F1266" s="47">
        <v>-1708672944</v>
      </c>
      <c r="G1266" s="47">
        <v>-45500.160000000003</v>
      </c>
      <c r="H1266" s="47">
        <v>-315483674</v>
      </c>
      <c r="I1266" s="47">
        <v>-2024156618</v>
      </c>
    </row>
    <row r="1267" spans="1:9" x14ac:dyDescent="0.2">
      <c r="A1267" s="39" t="s">
        <v>1103</v>
      </c>
      <c r="B1267" s="39" t="s">
        <v>3060</v>
      </c>
      <c r="C1267" s="39" t="s">
        <v>3061</v>
      </c>
      <c r="D1267" s="226" t="str">
        <f t="shared" si="19"/>
        <v>61020722002</v>
      </c>
      <c r="E1267" s="39" t="s">
        <v>847</v>
      </c>
      <c r="F1267" s="47">
        <v>-1708672944</v>
      </c>
      <c r="G1267" s="47">
        <v>-45500.160000000003</v>
      </c>
      <c r="H1267" s="47">
        <v>-315483674</v>
      </c>
      <c r="I1267" s="47">
        <v>-2024156618</v>
      </c>
    </row>
    <row r="1268" spans="1:9" x14ac:dyDescent="0.2">
      <c r="A1268" s="39" t="s">
        <v>1150</v>
      </c>
      <c r="B1268" s="39" t="s">
        <v>3062</v>
      </c>
      <c r="C1268" s="39" t="s">
        <v>3063</v>
      </c>
      <c r="D1268" s="226" t="str">
        <f t="shared" si="19"/>
        <v>61020722002</v>
      </c>
      <c r="E1268" s="39" t="s">
        <v>847</v>
      </c>
      <c r="F1268" s="47">
        <v>0</v>
      </c>
      <c r="G1268" s="47">
        <v>-45500.160000000003</v>
      </c>
      <c r="H1268" s="47">
        <v>-315483674</v>
      </c>
      <c r="I1268" s="47">
        <v>-315483674</v>
      </c>
    </row>
    <row r="1269" spans="1:9" x14ac:dyDescent="0.2">
      <c r="A1269" s="39" t="s">
        <v>1103</v>
      </c>
      <c r="B1269" s="39" t="s">
        <v>3064</v>
      </c>
      <c r="C1269" s="39" t="s">
        <v>3065</v>
      </c>
      <c r="D1269" s="226" t="str">
        <f t="shared" si="19"/>
        <v>61020722002</v>
      </c>
      <c r="E1269" s="39" t="s">
        <v>847</v>
      </c>
      <c r="F1269" s="47">
        <v>-1708672944</v>
      </c>
      <c r="G1269" s="47">
        <v>0</v>
      </c>
      <c r="H1269" s="47">
        <v>0</v>
      </c>
      <c r="I1269" s="47">
        <v>-1708672944</v>
      </c>
    </row>
    <row r="1270" spans="1:9" x14ac:dyDescent="0.2">
      <c r="A1270" s="39" t="s">
        <v>1103</v>
      </c>
      <c r="B1270" s="39" t="s">
        <v>3066</v>
      </c>
      <c r="C1270" s="39" t="s">
        <v>3067</v>
      </c>
      <c r="D1270" s="226" t="str">
        <f t="shared" si="19"/>
        <v>61020732000</v>
      </c>
      <c r="E1270" s="39" t="s">
        <v>848</v>
      </c>
      <c r="F1270" s="47">
        <v>-8930182279</v>
      </c>
      <c r="G1270" s="47">
        <v>0</v>
      </c>
      <c r="H1270" s="47">
        <v>0</v>
      </c>
      <c r="I1270" s="47">
        <v>-8930182279</v>
      </c>
    </row>
    <row r="1271" spans="1:9" x14ac:dyDescent="0.2">
      <c r="A1271" s="39" t="s">
        <v>1103</v>
      </c>
      <c r="B1271" s="39" t="s">
        <v>3068</v>
      </c>
      <c r="C1271" s="39" t="s">
        <v>3069</v>
      </c>
      <c r="D1271" s="226" t="str">
        <f t="shared" si="19"/>
        <v>61020732002</v>
      </c>
      <c r="E1271" s="39" t="s">
        <v>225</v>
      </c>
      <c r="F1271" s="47">
        <v>-8930182279</v>
      </c>
      <c r="G1271" s="47">
        <v>0</v>
      </c>
      <c r="H1271" s="47">
        <v>0</v>
      </c>
      <c r="I1271" s="47">
        <v>-8930182279</v>
      </c>
    </row>
    <row r="1272" spans="1:9" x14ac:dyDescent="0.2">
      <c r="A1272" s="39" t="s">
        <v>1103</v>
      </c>
      <c r="B1272" s="39" t="s">
        <v>3070</v>
      </c>
      <c r="C1272" s="39" t="s">
        <v>3071</v>
      </c>
      <c r="D1272" s="226" t="str">
        <f t="shared" si="19"/>
        <v>61020732002</v>
      </c>
      <c r="E1272" s="39" t="s">
        <v>849</v>
      </c>
      <c r="F1272" s="47">
        <v>-8930182279</v>
      </c>
      <c r="G1272" s="47">
        <v>0</v>
      </c>
      <c r="H1272" s="47">
        <v>0</v>
      </c>
      <c r="I1272" s="47">
        <v>-8930182279</v>
      </c>
    </row>
    <row r="1273" spans="1:9" x14ac:dyDescent="0.2">
      <c r="A1273" s="39" t="s">
        <v>1103</v>
      </c>
      <c r="B1273" s="39" t="s">
        <v>3072</v>
      </c>
      <c r="C1273" s="39" t="s">
        <v>3073</v>
      </c>
      <c r="D1273" s="226" t="str">
        <f t="shared" si="19"/>
        <v>61020734000</v>
      </c>
      <c r="E1273" s="39" t="s">
        <v>850</v>
      </c>
      <c r="F1273" s="47">
        <v>-4950524910</v>
      </c>
      <c r="G1273" s="47">
        <v>-276.70999999999998</v>
      </c>
      <c r="H1273" s="47">
        <v>-1957302</v>
      </c>
      <c r="I1273" s="47">
        <v>-4952482212</v>
      </c>
    </row>
    <row r="1274" spans="1:9" x14ac:dyDescent="0.2">
      <c r="A1274" s="39" t="s">
        <v>1103</v>
      </c>
      <c r="B1274" s="39" t="s">
        <v>3074</v>
      </c>
      <c r="C1274" s="39" t="s">
        <v>3075</v>
      </c>
      <c r="D1274" s="226" t="str">
        <f t="shared" si="19"/>
        <v>61020734002</v>
      </c>
      <c r="E1274" s="39" t="s">
        <v>851</v>
      </c>
      <c r="F1274" s="47">
        <v>-4950524910</v>
      </c>
      <c r="G1274" s="47">
        <v>0</v>
      </c>
      <c r="H1274" s="47">
        <v>0</v>
      </c>
      <c r="I1274" s="47">
        <v>-4950524910</v>
      </c>
    </row>
    <row r="1275" spans="1:9" x14ac:dyDescent="0.2">
      <c r="A1275" s="39" t="s">
        <v>1150</v>
      </c>
      <c r="B1275" s="39" t="s">
        <v>4429</v>
      </c>
      <c r="C1275" s="39" t="s">
        <v>4430</v>
      </c>
      <c r="D1275" s="226" t="str">
        <f t="shared" si="19"/>
        <v>61020734002</v>
      </c>
      <c r="E1275" s="39" t="s">
        <v>4431</v>
      </c>
      <c r="F1275" s="47">
        <v>0</v>
      </c>
      <c r="G1275" s="47">
        <v>-276.70999999999998</v>
      </c>
      <c r="H1275" s="47">
        <v>-1957302</v>
      </c>
      <c r="I1275" s="47">
        <v>-1957302</v>
      </c>
    </row>
    <row r="1276" spans="1:9" x14ac:dyDescent="0.2">
      <c r="A1276" s="39" t="s">
        <v>1103</v>
      </c>
      <c r="B1276" s="39" t="s">
        <v>3076</v>
      </c>
      <c r="C1276" s="39" t="s">
        <v>3077</v>
      </c>
      <c r="D1276" s="226" t="str">
        <f t="shared" si="19"/>
        <v>61020734002</v>
      </c>
      <c r="E1276" s="39" t="s">
        <v>852</v>
      </c>
      <c r="F1276" s="47">
        <v>-4950524910</v>
      </c>
      <c r="G1276" s="47">
        <v>0</v>
      </c>
      <c r="H1276" s="47">
        <v>0</v>
      </c>
      <c r="I1276" s="47">
        <v>-4950524910</v>
      </c>
    </row>
    <row r="1277" spans="1:9" x14ac:dyDescent="0.2">
      <c r="A1277" s="39" t="s">
        <v>1103</v>
      </c>
      <c r="B1277" s="39" t="s">
        <v>4432</v>
      </c>
      <c r="C1277" s="39" t="s">
        <v>4433</v>
      </c>
      <c r="D1277" s="226" t="str">
        <f t="shared" si="19"/>
        <v>61020734004</v>
      </c>
      <c r="E1277" s="39" t="s">
        <v>4431</v>
      </c>
      <c r="F1277" s="47">
        <v>0</v>
      </c>
      <c r="G1277" s="47">
        <v>-276.70999999999998</v>
      </c>
      <c r="H1277" s="47">
        <v>-1957302</v>
      </c>
      <c r="I1277" s="47">
        <v>-1957302</v>
      </c>
    </row>
    <row r="1278" spans="1:9" x14ac:dyDescent="0.2">
      <c r="A1278" s="39" t="s">
        <v>1103</v>
      </c>
      <c r="B1278" s="39" t="s">
        <v>3078</v>
      </c>
      <c r="C1278" s="39" t="s">
        <v>3079</v>
      </c>
      <c r="D1278" s="226" t="str">
        <f t="shared" si="19"/>
        <v>61020742000</v>
      </c>
      <c r="E1278" s="39" t="s">
        <v>853</v>
      </c>
      <c r="F1278" s="47">
        <v>-311735523</v>
      </c>
      <c r="G1278" s="47">
        <v>0</v>
      </c>
      <c r="H1278" s="47">
        <v>0</v>
      </c>
      <c r="I1278" s="47">
        <v>-311735523</v>
      </c>
    </row>
    <row r="1279" spans="1:9" x14ac:dyDescent="0.2">
      <c r="A1279" s="39" t="s">
        <v>1103</v>
      </c>
      <c r="B1279" s="39" t="s">
        <v>3080</v>
      </c>
      <c r="C1279" s="39" t="s">
        <v>3081</v>
      </c>
      <c r="D1279" s="226" t="str">
        <f t="shared" si="19"/>
        <v>61020742002</v>
      </c>
      <c r="E1279" s="39" t="s">
        <v>854</v>
      </c>
      <c r="F1279" s="47">
        <v>-311735523</v>
      </c>
      <c r="G1279" s="47">
        <v>0</v>
      </c>
      <c r="H1279" s="47">
        <v>0</v>
      </c>
      <c r="I1279" s="47">
        <v>-311735523</v>
      </c>
    </row>
    <row r="1280" spans="1:9" x14ac:dyDescent="0.2">
      <c r="A1280" s="39" t="s">
        <v>1103</v>
      </c>
      <c r="B1280" s="39" t="s">
        <v>3082</v>
      </c>
      <c r="C1280" s="39" t="s">
        <v>3083</v>
      </c>
      <c r="D1280" s="226" t="str">
        <f t="shared" si="19"/>
        <v>61020742002</v>
      </c>
      <c r="E1280" s="39" t="s">
        <v>854</v>
      </c>
      <c r="F1280" s="47">
        <v>-311735523</v>
      </c>
      <c r="G1280" s="47">
        <v>0</v>
      </c>
      <c r="H1280" s="47">
        <v>0</v>
      </c>
      <c r="I1280" s="47">
        <v>-311735523</v>
      </c>
    </row>
    <row r="1281" spans="1:9" x14ac:dyDescent="0.2">
      <c r="A1281" s="39" t="s">
        <v>1103</v>
      </c>
      <c r="B1281" s="39" t="s">
        <v>3084</v>
      </c>
      <c r="C1281" s="39" t="s">
        <v>3085</v>
      </c>
      <c r="D1281" s="226" t="str">
        <f t="shared" si="19"/>
        <v>61020850000</v>
      </c>
      <c r="E1281" s="39" t="s">
        <v>855</v>
      </c>
      <c r="F1281" s="47">
        <v>-5588579951</v>
      </c>
      <c r="G1281" s="47">
        <v>-104200.42</v>
      </c>
      <c r="H1281" s="47">
        <v>-724852249</v>
      </c>
      <c r="I1281" s="47">
        <v>-6313432200</v>
      </c>
    </row>
    <row r="1282" spans="1:9" x14ac:dyDescent="0.2">
      <c r="A1282" s="39" t="s">
        <v>1103</v>
      </c>
      <c r="B1282" s="39" t="s">
        <v>3086</v>
      </c>
      <c r="C1282" s="39" t="s">
        <v>3087</v>
      </c>
      <c r="D1282" s="226" t="str">
        <f t="shared" si="19"/>
        <v>61020850002</v>
      </c>
      <c r="E1282" s="39" t="s">
        <v>855</v>
      </c>
      <c r="F1282" s="47">
        <v>-5588579951</v>
      </c>
      <c r="G1282" s="47">
        <v>-104200.42</v>
      </c>
      <c r="H1282" s="47">
        <v>-724852249</v>
      </c>
      <c r="I1282" s="47">
        <v>-6313432200</v>
      </c>
    </row>
    <row r="1283" spans="1:9" x14ac:dyDescent="0.2">
      <c r="A1283" s="39" t="s">
        <v>1150</v>
      </c>
      <c r="B1283" s="39" t="s">
        <v>3088</v>
      </c>
      <c r="C1283" s="39" t="s">
        <v>3089</v>
      </c>
      <c r="D1283" s="226" t="str">
        <f t="shared" ref="D1283:D1346" si="20">CONCATENATE(MID(C1283,1,2),"0",MID(C1283,4,5),"0",MID(C1283,9,2))</f>
        <v>61020850002</v>
      </c>
      <c r="E1283" s="39" t="s">
        <v>856</v>
      </c>
      <c r="F1283" s="47">
        <v>0</v>
      </c>
      <c r="G1283" s="47">
        <v>-104200.42</v>
      </c>
      <c r="H1283" s="47">
        <v>-724852249</v>
      </c>
      <c r="I1283" s="47">
        <v>-724852249</v>
      </c>
    </row>
    <row r="1284" spans="1:9" x14ac:dyDescent="0.2">
      <c r="A1284" s="39" t="s">
        <v>1103</v>
      </c>
      <c r="B1284" s="39" t="s">
        <v>3090</v>
      </c>
      <c r="C1284" s="39" t="s">
        <v>3091</v>
      </c>
      <c r="D1284" s="226" t="str">
        <f t="shared" si="20"/>
        <v>61020850002</v>
      </c>
      <c r="E1284" s="39" t="s">
        <v>856</v>
      </c>
      <c r="F1284" s="47">
        <v>-5588579951</v>
      </c>
      <c r="G1284" s="47">
        <v>0</v>
      </c>
      <c r="H1284" s="47">
        <v>0</v>
      </c>
      <c r="I1284" s="47">
        <v>-5588579951</v>
      </c>
    </row>
    <row r="1285" spans="1:9" x14ac:dyDescent="0.2">
      <c r="A1285" s="39" t="s">
        <v>1103</v>
      </c>
      <c r="B1285" s="39" t="s">
        <v>3092</v>
      </c>
      <c r="C1285" s="39" t="s">
        <v>3093</v>
      </c>
      <c r="D1285" s="226" t="str">
        <f t="shared" si="20"/>
        <v>61020852000</v>
      </c>
      <c r="E1285" s="39" t="s">
        <v>857</v>
      </c>
      <c r="F1285" s="47">
        <v>-8600211467</v>
      </c>
      <c r="G1285" s="47">
        <v>0</v>
      </c>
      <c r="H1285" s="47">
        <v>0</v>
      </c>
      <c r="I1285" s="47">
        <v>-8600211467</v>
      </c>
    </row>
    <row r="1286" spans="1:9" x14ac:dyDescent="0.2">
      <c r="A1286" s="39" t="s">
        <v>1103</v>
      </c>
      <c r="B1286" s="39" t="s">
        <v>3094</v>
      </c>
      <c r="C1286" s="39" t="s">
        <v>3095</v>
      </c>
      <c r="D1286" s="226" t="str">
        <f t="shared" si="20"/>
        <v>61020852002</v>
      </c>
      <c r="E1286" s="39" t="s">
        <v>857</v>
      </c>
      <c r="F1286" s="47">
        <v>-8600211467</v>
      </c>
      <c r="G1286" s="47">
        <v>0</v>
      </c>
      <c r="H1286" s="47">
        <v>0</v>
      </c>
      <c r="I1286" s="47">
        <v>-8600211467</v>
      </c>
    </row>
    <row r="1287" spans="1:9" x14ac:dyDescent="0.2">
      <c r="A1287" s="39" t="s">
        <v>1103</v>
      </c>
      <c r="B1287" s="39" t="s">
        <v>3096</v>
      </c>
      <c r="C1287" s="39" t="s">
        <v>3097</v>
      </c>
      <c r="D1287" s="226" t="str">
        <f t="shared" si="20"/>
        <v>61020852002</v>
      </c>
      <c r="E1287" s="39" t="s">
        <v>225</v>
      </c>
      <c r="F1287" s="47">
        <v>-8600211467</v>
      </c>
      <c r="G1287" s="47">
        <v>0</v>
      </c>
      <c r="H1287" s="47">
        <v>0</v>
      </c>
      <c r="I1287" s="47">
        <v>-8600211467</v>
      </c>
    </row>
    <row r="1288" spans="1:9" x14ac:dyDescent="0.2">
      <c r="A1288" s="39" t="s">
        <v>1103</v>
      </c>
      <c r="B1288" s="39" t="s">
        <v>3098</v>
      </c>
      <c r="C1288" s="39" t="s">
        <v>3099</v>
      </c>
      <c r="D1288" s="226" t="str">
        <f t="shared" si="20"/>
        <v>61030000000</v>
      </c>
      <c r="E1288" s="39" t="s">
        <v>858</v>
      </c>
      <c r="F1288" s="47">
        <v>-23827096899</v>
      </c>
      <c r="G1288" s="47">
        <v>-1030168.68</v>
      </c>
      <c r="H1288" s="47">
        <v>-7134523395</v>
      </c>
      <c r="I1288" s="47">
        <v>-30961620294</v>
      </c>
    </row>
    <row r="1289" spans="1:9" x14ac:dyDescent="0.2">
      <c r="A1289" s="39" t="s">
        <v>1103</v>
      </c>
      <c r="B1289" s="39" t="s">
        <v>3100</v>
      </c>
      <c r="C1289" s="39" t="s">
        <v>3101</v>
      </c>
      <c r="D1289" s="226" t="str">
        <f t="shared" si="20"/>
        <v>61030750000</v>
      </c>
      <c r="E1289" s="39" t="s">
        <v>859</v>
      </c>
      <c r="F1289" s="47">
        <v>-5964410804</v>
      </c>
      <c r="G1289" s="47">
        <v>-421062.6</v>
      </c>
      <c r="H1289" s="47">
        <v>-2950540481</v>
      </c>
      <c r="I1289" s="47">
        <v>-8914951285</v>
      </c>
    </row>
    <row r="1290" spans="1:9" x14ac:dyDescent="0.2">
      <c r="A1290" s="39" t="s">
        <v>1103</v>
      </c>
      <c r="B1290" s="39" t="s">
        <v>3102</v>
      </c>
      <c r="C1290" s="39" t="s">
        <v>3103</v>
      </c>
      <c r="D1290" s="226" t="str">
        <f t="shared" si="20"/>
        <v>61030750002</v>
      </c>
      <c r="E1290" s="39" t="s">
        <v>840</v>
      </c>
      <c r="F1290" s="47">
        <v>-5964410804</v>
      </c>
      <c r="G1290" s="47">
        <v>-421062.6</v>
      </c>
      <c r="H1290" s="47">
        <v>-2950540481</v>
      </c>
      <c r="I1290" s="47">
        <v>-8914951285</v>
      </c>
    </row>
    <row r="1291" spans="1:9" x14ac:dyDescent="0.2">
      <c r="A1291" s="39" t="s">
        <v>1150</v>
      </c>
      <c r="B1291" s="39" t="s">
        <v>3104</v>
      </c>
      <c r="C1291" s="39" t="s">
        <v>3105</v>
      </c>
      <c r="D1291" s="226" t="str">
        <f t="shared" si="20"/>
        <v>61030750002</v>
      </c>
      <c r="E1291" s="39" t="s">
        <v>860</v>
      </c>
      <c r="F1291" s="47">
        <v>0</v>
      </c>
      <c r="G1291" s="47">
        <v>-421062.6</v>
      </c>
      <c r="H1291" s="47">
        <v>-2950540481</v>
      </c>
      <c r="I1291" s="47">
        <v>-2950540481</v>
      </c>
    </row>
    <row r="1292" spans="1:9" x14ac:dyDescent="0.2">
      <c r="A1292" s="39" t="s">
        <v>1103</v>
      </c>
      <c r="B1292" s="39" t="s">
        <v>3106</v>
      </c>
      <c r="C1292" s="39" t="s">
        <v>3107</v>
      </c>
      <c r="D1292" s="226" t="str">
        <f t="shared" si="20"/>
        <v>61030750002</v>
      </c>
      <c r="E1292" s="39" t="s">
        <v>860</v>
      </c>
      <c r="F1292" s="47">
        <v>-5964410804</v>
      </c>
      <c r="G1292" s="47">
        <v>0</v>
      </c>
      <c r="H1292" s="47">
        <v>0</v>
      </c>
      <c r="I1292" s="47">
        <v>-5964410804</v>
      </c>
    </row>
    <row r="1293" spans="1:9" x14ac:dyDescent="0.2">
      <c r="A1293" s="39" t="s">
        <v>1103</v>
      </c>
      <c r="B1293" s="39" t="s">
        <v>3108</v>
      </c>
      <c r="C1293" s="39" t="s">
        <v>3109</v>
      </c>
      <c r="D1293" s="226" t="str">
        <f t="shared" si="20"/>
        <v>61030752000</v>
      </c>
      <c r="E1293" s="39" t="s">
        <v>861</v>
      </c>
      <c r="F1293" s="47">
        <v>-8088923493</v>
      </c>
      <c r="G1293" s="47">
        <v>-157117.78</v>
      </c>
      <c r="H1293" s="47">
        <v>-1082066903</v>
      </c>
      <c r="I1293" s="47">
        <v>-9170990396</v>
      </c>
    </row>
    <row r="1294" spans="1:9" x14ac:dyDescent="0.2">
      <c r="A1294" s="39" t="s">
        <v>1103</v>
      </c>
      <c r="B1294" s="39" t="s">
        <v>3110</v>
      </c>
      <c r="C1294" s="39" t="s">
        <v>3111</v>
      </c>
      <c r="D1294" s="226" t="str">
        <f t="shared" si="20"/>
        <v>61030752002</v>
      </c>
      <c r="E1294" s="39" t="s">
        <v>861</v>
      </c>
      <c r="F1294" s="47">
        <v>-8088923493</v>
      </c>
      <c r="G1294" s="47">
        <v>-157117.78</v>
      </c>
      <c r="H1294" s="47">
        <v>-1082066903</v>
      </c>
      <c r="I1294" s="47">
        <v>-9170990396</v>
      </c>
    </row>
    <row r="1295" spans="1:9" x14ac:dyDescent="0.2">
      <c r="A1295" s="39" t="s">
        <v>1150</v>
      </c>
      <c r="B1295" s="39" t="s">
        <v>4052</v>
      </c>
      <c r="C1295" s="39" t="s">
        <v>4053</v>
      </c>
      <c r="D1295" s="226" t="str">
        <f t="shared" si="20"/>
        <v>61030752002</v>
      </c>
      <c r="E1295" s="39" t="s">
        <v>4434</v>
      </c>
      <c r="F1295" s="47">
        <v>0</v>
      </c>
      <c r="G1295" s="47">
        <v>-6991.89</v>
      </c>
      <c r="H1295" s="47">
        <v>-48973750</v>
      </c>
      <c r="I1295" s="47">
        <v>-48973750</v>
      </c>
    </row>
    <row r="1296" spans="1:9" x14ac:dyDescent="0.2">
      <c r="A1296" s="39" t="s">
        <v>1150</v>
      </c>
      <c r="B1296" s="39" t="s">
        <v>3112</v>
      </c>
      <c r="C1296" s="39" t="s">
        <v>3113</v>
      </c>
      <c r="D1296" s="226" t="str">
        <f t="shared" si="20"/>
        <v>61030752002</v>
      </c>
      <c r="E1296" s="39" t="s">
        <v>4434</v>
      </c>
      <c r="F1296" s="47">
        <v>0</v>
      </c>
      <c r="G1296" s="47">
        <v>-150125.89000000001</v>
      </c>
      <c r="H1296" s="47">
        <v>-1033093153</v>
      </c>
      <c r="I1296" s="47">
        <v>-1033093153</v>
      </c>
    </row>
    <row r="1297" spans="1:9" x14ac:dyDescent="0.2">
      <c r="A1297" s="39" t="s">
        <v>1103</v>
      </c>
      <c r="B1297" s="39" t="s">
        <v>3114</v>
      </c>
      <c r="C1297" s="39" t="s">
        <v>3115</v>
      </c>
      <c r="D1297" s="226" t="str">
        <f t="shared" si="20"/>
        <v>61030752002</v>
      </c>
      <c r="E1297" s="39" t="s">
        <v>4434</v>
      </c>
      <c r="F1297" s="47">
        <v>-8088923493</v>
      </c>
      <c r="G1297" s="47">
        <v>0</v>
      </c>
      <c r="H1297" s="47">
        <v>0</v>
      </c>
      <c r="I1297" s="47">
        <v>-8088923493</v>
      </c>
    </row>
    <row r="1298" spans="1:9" x14ac:dyDescent="0.2">
      <c r="A1298" s="39" t="s">
        <v>1103</v>
      </c>
      <c r="B1298" s="39" t="s">
        <v>4435</v>
      </c>
      <c r="C1298" s="39" t="s">
        <v>4436</v>
      </c>
      <c r="D1298" s="226" t="str">
        <f t="shared" si="20"/>
        <v>61030754000</v>
      </c>
      <c r="E1298" s="39" t="s">
        <v>4437</v>
      </c>
      <c r="F1298" s="47">
        <v>-49104206</v>
      </c>
      <c r="G1298" s="47">
        <v>-1004.17</v>
      </c>
      <c r="H1298" s="47">
        <v>-6896379</v>
      </c>
      <c r="I1298" s="47">
        <v>-56000585</v>
      </c>
    </row>
    <row r="1299" spans="1:9" x14ac:dyDescent="0.2">
      <c r="A1299" s="39" t="s">
        <v>1103</v>
      </c>
      <c r="B1299" s="39" t="s">
        <v>4438</v>
      </c>
      <c r="C1299" s="39" t="s">
        <v>4439</v>
      </c>
      <c r="D1299" s="226" t="str">
        <f t="shared" si="20"/>
        <v>61030754001</v>
      </c>
      <c r="E1299" s="39" t="s">
        <v>4437</v>
      </c>
      <c r="F1299" s="47">
        <v>-49104206</v>
      </c>
      <c r="G1299" s="47">
        <v>-1004.17</v>
      </c>
      <c r="H1299" s="47">
        <v>-6896379</v>
      </c>
      <c r="I1299" s="47">
        <v>-56000585</v>
      </c>
    </row>
    <row r="1300" spans="1:9" x14ac:dyDescent="0.2">
      <c r="A1300" s="39" t="s">
        <v>1150</v>
      </c>
      <c r="B1300" s="39" t="s">
        <v>4440</v>
      </c>
      <c r="C1300" s="39" t="s">
        <v>4441</v>
      </c>
      <c r="D1300" s="226" t="str">
        <f t="shared" si="20"/>
        <v>61030754001</v>
      </c>
      <c r="E1300" s="39" t="s">
        <v>4437</v>
      </c>
      <c r="F1300" s="47">
        <v>0</v>
      </c>
      <c r="G1300" s="47">
        <v>-435.53</v>
      </c>
      <c r="H1300" s="47">
        <v>-2988971</v>
      </c>
      <c r="I1300" s="47">
        <v>-2988971</v>
      </c>
    </row>
    <row r="1301" spans="1:9" x14ac:dyDescent="0.2">
      <c r="A1301" s="39" t="s">
        <v>1150</v>
      </c>
      <c r="B1301" s="39" t="s">
        <v>4442</v>
      </c>
      <c r="C1301" s="39" t="s">
        <v>4443</v>
      </c>
      <c r="D1301" s="226" t="str">
        <f t="shared" si="20"/>
        <v>61030754001</v>
      </c>
      <c r="E1301" s="39" t="s">
        <v>4437</v>
      </c>
      <c r="F1301" s="47">
        <v>0</v>
      </c>
      <c r="G1301" s="47">
        <v>-568.64</v>
      </c>
      <c r="H1301" s="47">
        <v>-3907408</v>
      </c>
      <c r="I1301" s="47">
        <v>-3907408</v>
      </c>
    </row>
    <row r="1302" spans="1:9" x14ac:dyDescent="0.2">
      <c r="A1302" s="39" t="s">
        <v>1103</v>
      </c>
      <c r="B1302" s="39" t="s">
        <v>4444</v>
      </c>
      <c r="C1302" s="39" t="s">
        <v>4445</v>
      </c>
      <c r="D1302" s="226" t="str">
        <f t="shared" si="20"/>
        <v>61030754001</v>
      </c>
      <c r="E1302" s="39" t="s">
        <v>4437</v>
      </c>
      <c r="F1302" s="47">
        <v>-49104206</v>
      </c>
      <c r="G1302" s="47">
        <v>0</v>
      </c>
      <c r="H1302" s="47">
        <v>0</v>
      </c>
      <c r="I1302" s="47">
        <v>-49104206</v>
      </c>
    </row>
    <row r="1303" spans="1:9" x14ac:dyDescent="0.2">
      <c r="A1303" s="39" t="s">
        <v>1103</v>
      </c>
      <c r="B1303" s="39" t="s">
        <v>3116</v>
      </c>
      <c r="C1303" s="39" t="s">
        <v>3117</v>
      </c>
      <c r="D1303" s="226" t="str">
        <f t="shared" si="20"/>
        <v>61030756000</v>
      </c>
      <c r="E1303" s="39" t="s">
        <v>862</v>
      </c>
      <c r="F1303" s="47">
        <v>-9724658396</v>
      </c>
      <c r="G1303" s="47">
        <v>-450984.13</v>
      </c>
      <c r="H1303" s="47">
        <v>-3095019632</v>
      </c>
      <c r="I1303" s="47">
        <v>-12819678028</v>
      </c>
    </row>
    <row r="1304" spans="1:9" x14ac:dyDescent="0.2">
      <c r="A1304" s="39" t="s">
        <v>1103</v>
      </c>
      <c r="B1304" s="39" t="s">
        <v>3118</v>
      </c>
      <c r="C1304" s="39" t="s">
        <v>3119</v>
      </c>
      <c r="D1304" s="226" t="str">
        <f t="shared" si="20"/>
        <v>61030756002</v>
      </c>
      <c r="E1304" s="39" t="s">
        <v>4446</v>
      </c>
      <c r="F1304" s="47">
        <v>-9724658396</v>
      </c>
      <c r="G1304" s="47">
        <v>-450984.13</v>
      </c>
      <c r="H1304" s="47">
        <v>-3095019632</v>
      </c>
      <c r="I1304" s="47">
        <v>-12819678028</v>
      </c>
    </row>
    <row r="1305" spans="1:9" x14ac:dyDescent="0.2">
      <c r="A1305" s="39" t="s">
        <v>1150</v>
      </c>
      <c r="B1305" s="39" t="s">
        <v>4447</v>
      </c>
      <c r="C1305" s="39" t="s">
        <v>4448</v>
      </c>
      <c r="D1305" s="226" t="str">
        <f t="shared" si="20"/>
        <v>61030756002</v>
      </c>
      <c r="E1305" s="39" t="s">
        <v>4446</v>
      </c>
      <c r="F1305" s="47">
        <v>0</v>
      </c>
      <c r="G1305" s="47">
        <v>-450984.13</v>
      </c>
      <c r="H1305" s="47">
        <v>-3095019632</v>
      </c>
      <c r="I1305" s="47">
        <v>-3095019632</v>
      </c>
    </row>
    <row r="1306" spans="1:9" x14ac:dyDescent="0.2">
      <c r="A1306" s="39" t="s">
        <v>1103</v>
      </c>
      <c r="B1306" s="39" t="s">
        <v>3120</v>
      </c>
      <c r="C1306" s="39" t="s">
        <v>3121</v>
      </c>
      <c r="D1306" s="226" t="str">
        <f t="shared" si="20"/>
        <v>61030756002</v>
      </c>
      <c r="E1306" s="39" t="s">
        <v>4446</v>
      </c>
      <c r="F1306" s="47">
        <v>-9724658396</v>
      </c>
      <c r="G1306" s="47">
        <v>0</v>
      </c>
      <c r="H1306" s="47">
        <v>0</v>
      </c>
      <c r="I1306" s="47">
        <v>-9724658396</v>
      </c>
    </row>
    <row r="1307" spans="1:9" x14ac:dyDescent="0.2">
      <c r="A1307" s="39" t="s">
        <v>1103</v>
      </c>
      <c r="B1307" s="39" t="s">
        <v>3122</v>
      </c>
      <c r="C1307" s="39" t="s">
        <v>3123</v>
      </c>
      <c r="D1307" s="226" t="str">
        <f t="shared" si="20"/>
        <v>61060000000</v>
      </c>
      <c r="E1307" s="39" t="s">
        <v>863</v>
      </c>
      <c r="F1307" s="47">
        <v>-2491426138496</v>
      </c>
      <c r="G1307" s="47">
        <v>0</v>
      </c>
      <c r="H1307" s="47">
        <v>0</v>
      </c>
      <c r="I1307" s="47">
        <v>-2491426138496</v>
      </c>
    </row>
    <row r="1308" spans="1:9" x14ac:dyDescent="0.2">
      <c r="A1308" s="39" t="s">
        <v>1103</v>
      </c>
      <c r="B1308" s="39" t="s">
        <v>3124</v>
      </c>
      <c r="C1308" s="39" t="s">
        <v>3125</v>
      </c>
      <c r="D1308" s="226" t="str">
        <f t="shared" si="20"/>
        <v>61060766000</v>
      </c>
      <c r="E1308" s="39" t="s">
        <v>864</v>
      </c>
      <c r="F1308" s="47">
        <v>-2099847385394</v>
      </c>
      <c r="G1308" s="47">
        <v>0</v>
      </c>
      <c r="H1308" s="47">
        <v>0</v>
      </c>
      <c r="I1308" s="47">
        <v>-2099847385394</v>
      </c>
    </row>
    <row r="1309" spans="1:9" x14ac:dyDescent="0.2">
      <c r="A1309" s="39" t="s">
        <v>1103</v>
      </c>
      <c r="B1309" s="39" t="s">
        <v>3126</v>
      </c>
      <c r="C1309" s="39" t="s">
        <v>3127</v>
      </c>
      <c r="D1309" s="226" t="str">
        <f t="shared" si="20"/>
        <v>61060766002</v>
      </c>
      <c r="E1309" s="39" t="s">
        <v>865</v>
      </c>
      <c r="F1309" s="47">
        <v>-1509075572700</v>
      </c>
      <c r="G1309" s="47">
        <v>0</v>
      </c>
      <c r="H1309" s="47">
        <v>0</v>
      </c>
      <c r="I1309" s="47">
        <v>-1509075572700</v>
      </c>
    </row>
    <row r="1310" spans="1:9" x14ac:dyDescent="0.2">
      <c r="A1310" s="39" t="s">
        <v>1103</v>
      </c>
      <c r="B1310" s="39" t="s">
        <v>3128</v>
      </c>
      <c r="C1310" s="39" t="s">
        <v>3129</v>
      </c>
      <c r="D1310" s="226" t="str">
        <f t="shared" si="20"/>
        <v>61060766002</v>
      </c>
      <c r="E1310" s="39" t="s">
        <v>865</v>
      </c>
      <c r="F1310" s="47">
        <v>-1509075572700</v>
      </c>
      <c r="G1310" s="47">
        <v>0</v>
      </c>
      <c r="H1310" s="47">
        <v>0</v>
      </c>
      <c r="I1310" s="47">
        <v>-1509075572700</v>
      </c>
    </row>
    <row r="1311" spans="1:9" x14ac:dyDescent="0.2">
      <c r="A1311" s="39" t="s">
        <v>1103</v>
      </c>
      <c r="B1311" s="39" t="s">
        <v>3130</v>
      </c>
      <c r="C1311" s="39" t="s">
        <v>3131</v>
      </c>
      <c r="D1311" s="226" t="str">
        <f t="shared" si="20"/>
        <v>61060766003</v>
      </c>
      <c r="E1311" s="39" t="s">
        <v>866</v>
      </c>
      <c r="F1311" s="47">
        <v>-289667127979</v>
      </c>
      <c r="G1311" s="47">
        <v>0</v>
      </c>
      <c r="H1311" s="47">
        <v>0</v>
      </c>
      <c r="I1311" s="47">
        <v>-289667127979</v>
      </c>
    </row>
    <row r="1312" spans="1:9" x14ac:dyDescent="0.2">
      <c r="A1312" s="39" t="s">
        <v>1103</v>
      </c>
      <c r="B1312" s="39" t="s">
        <v>3132</v>
      </c>
      <c r="C1312" s="39" t="s">
        <v>3133</v>
      </c>
      <c r="D1312" s="226" t="str">
        <f t="shared" si="20"/>
        <v>61060766003</v>
      </c>
      <c r="E1312" s="39" t="s">
        <v>866</v>
      </c>
      <c r="F1312" s="47">
        <v>-289667127979</v>
      </c>
      <c r="G1312" s="47">
        <v>0</v>
      </c>
      <c r="H1312" s="47">
        <v>0</v>
      </c>
      <c r="I1312" s="47">
        <v>-289667127979</v>
      </c>
    </row>
    <row r="1313" spans="1:9" x14ac:dyDescent="0.2">
      <c r="A1313" s="39" t="s">
        <v>1103</v>
      </c>
      <c r="B1313" s="39" t="s">
        <v>3134</v>
      </c>
      <c r="C1313" s="39" t="s">
        <v>3135</v>
      </c>
      <c r="D1313" s="226" t="str">
        <f t="shared" si="20"/>
        <v>61060766004</v>
      </c>
      <c r="E1313" s="39" t="s">
        <v>867</v>
      </c>
      <c r="F1313" s="47">
        <v>-3608545858</v>
      </c>
      <c r="G1313" s="47">
        <v>0</v>
      </c>
      <c r="H1313" s="47">
        <v>0</v>
      </c>
      <c r="I1313" s="47">
        <v>-3608545858</v>
      </c>
    </row>
    <row r="1314" spans="1:9" x14ac:dyDescent="0.2">
      <c r="A1314" s="39" t="s">
        <v>1103</v>
      </c>
      <c r="B1314" s="39" t="s">
        <v>3136</v>
      </c>
      <c r="C1314" s="39" t="s">
        <v>3137</v>
      </c>
      <c r="D1314" s="226" t="str">
        <f t="shared" si="20"/>
        <v>61060766004</v>
      </c>
      <c r="E1314" s="39" t="s">
        <v>868</v>
      </c>
      <c r="F1314" s="47">
        <v>-3608545858</v>
      </c>
      <c r="G1314" s="47">
        <v>0</v>
      </c>
      <c r="H1314" s="47">
        <v>0</v>
      </c>
      <c r="I1314" s="47">
        <v>-3608545858</v>
      </c>
    </row>
    <row r="1315" spans="1:9" x14ac:dyDescent="0.2">
      <c r="A1315" s="39" t="s">
        <v>1103</v>
      </c>
      <c r="B1315" s="39" t="s">
        <v>3138</v>
      </c>
      <c r="C1315" s="39" t="s">
        <v>3139</v>
      </c>
      <c r="D1315" s="226" t="str">
        <f t="shared" si="20"/>
        <v>61060766006</v>
      </c>
      <c r="E1315" s="39" t="s">
        <v>869</v>
      </c>
      <c r="F1315" s="47">
        <v>-272312707984</v>
      </c>
      <c r="G1315" s="47">
        <v>0</v>
      </c>
      <c r="H1315" s="47">
        <v>0</v>
      </c>
      <c r="I1315" s="47">
        <v>-272312707984</v>
      </c>
    </row>
    <row r="1316" spans="1:9" x14ac:dyDescent="0.2">
      <c r="A1316" s="39" t="s">
        <v>1103</v>
      </c>
      <c r="B1316" s="39" t="s">
        <v>3140</v>
      </c>
      <c r="C1316" s="39" t="s">
        <v>3141</v>
      </c>
      <c r="D1316" s="226" t="str">
        <f t="shared" si="20"/>
        <v>61060766006</v>
      </c>
      <c r="E1316" s="39" t="s">
        <v>870</v>
      </c>
      <c r="F1316" s="47">
        <v>-272312707984</v>
      </c>
      <c r="G1316" s="47">
        <v>0</v>
      </c>
      <c r="H1316" s="47">
        <v>0</v>
      </c>
      <c r="I1316" s="47">
        <v>-272312707984</v>
      </c>
    </row>
    <row r="1317" spans="1:9" x14ac:dyDescent="0.2">
      <c r="A1317" s="39" t="s">
        <v>1103</v>
      </c>
      <c r="B1317" s="39" t="s">
        <v>3142</v>
      </c>
      <c r="C1317" s="39" t="s">
        <v>3143</v>
      </c>
      <c r="D1317" s="226" t="str">
        <f t="shared" si="20"/>
        <v>61060766008</v>
      </c>
      <c r="E1317" s="39" t="s">
        <v>871</v>
      </c>
      <c r="F1317" s="47">
        <v>-24785063580</v>
      </c>
      <c r="G1317" s="47">
        <v>0</v>
      </c>
      <c r="H1317" s="47">
        <v>0</v>
      </c>
      <c r="I1317" s="47">
        <v>-24785063580</v>
      </c>
    </row>
    <row r="1318" spans="1:9" x14ac:dyDescent="0.2">
      <c r="A1318" s="39" t="s">
        <v>1103</v>
      </c>
      <c r="B1318" s="39" t="s">
        <v>3144</v>
      </c>
      <c r="C1318" s="39" t="s">
        <v>3145</v>
      </c>
      <c r="D1318" s="226" t="str">
        <f t="shared" si="20"/>
        <v>61060766008</v>
      </c>
      <c r="E1318" s="39" t="s">
        <v>872</v>
      </c>
      <c r="F1318" s="47">
        <v>-24785063580</v>
      </c>
      <c r="G1318" s="47">
        <v>0</v>
      </c>
      <c r="H1318" s="47">
        <v>0</v>
      </c>
      <c r="I1318" s="47">
        <v>-24785063580</v>
      </c>
    </row>
    <row r="1319" spans="1:9" x14ac:dyDescent="0.2">
      <c r="A1319" s="39" t="s">
        <v>1103</v>
      </c>
      <c r="B1319" s="39" t="s">
        <v>3146</v>
      </c>
      <c r="C1319" s="39" t="s">
        <v>3147</v>
      </c>
      <c r="D1319" s="226" t="str">
        <f t="shared" si="20"/>
        <v>61060766010</v>
      </c>
      <c r="E1319" s="39" t="s">
        <v>400</v>
      </c>
      <c r="F1319" s="47">
        <v>-398367293</v>
      </c>
      <c r="G1319" s="47">
        <v>0</v>
      </c>
      <c r="H1319" s="47">
        <v>0</v>
      </c>
      <c r="I1319" s="47">
        <v>-398367293</v>
      </c>
    </row>
    <row r="1320" spans="1:9" x14ac:dyDescent="0.2">
      <c r="A1320" s="39" t="s">
        <v>1103</v>
      </c>
      <c r="B1320" s="39" t="s">
        <v>4449</v>
      </c>
      <c r="C1320" s="39" t="s">
        <v>4450</v>
      </c>
      <c r="D1320" s="226" t="str">
        <f t="shared" si="20"/>
        <v>61060766010</v>
      </c>
      <c r="E1320" s="39" t="s">
        <v>400</v>
      </c>
      <c r="F1320" s="47">
        <v>-398367293</v>
      </c>
      <c r="G1320" s="47">
        <v>0</v>
      </c>
      <c r="H1320" s="47">
        <v>0</v>
      </c>
      <c r="I1320" s="47">
        <v>-398367293</v>
      </c>
    </row>
    <row r="1321" spans="1:9" x14ac:dyDescent="0.2">
      <c r="A1321" s="39" t="s">
        <v>1103</v>
      </c>
      <c r="B1321" s="39" t="s">
        <v>3148</v>
      </c>
      <c r="C1321" s="39" t="s">
        <v>3149</v>
      </c>
      <c r="D1321" s="226" t="str">
        <f t="shared" si="20"/>
        <v>61060768000</v>
      </c>
      <c r="E1321" s="39" t="s">
        <v>873</v>
      </c>
      <c r="F1321" s="47">
        <v>-391578753102</v>
      </c>
      <c r="G1321" s="47">
        <v>0</v>
      </c>
      <c r="H1321" s="47">
        <v>0</v>
      </c>
      <c r="I1321" s="47">
        <v>-391578753102</v>
      </c>
    </row>
    <row r="1322" spans="1:9" x14ac:dyDescent="0.2">
      <c r="A1322" s="39" t="s">
        <v>1103</v>
      </c>
      <c r="B1322" s="39" t="s">
        <v>3150</v>
      </c>
      <c r="C1322" s="39" t="s">
        <v>3151</v>
      </c>
      <c r="D1322" s="226" t="str">
        <f t="shared" si="20"/>
        <v>61060768004</v>
      </c>
      <c r="E1322" s="39" t="s">
        <v>874</v>
      </c>
      <c r="F1322" s="47">
        <v>-391578753102</v>
      </c>
      <c r="G1322" s="47">
        <v>0</v>
      </c>
      <c r="H1322" s="47">
        <v>0</v>
      </c>
      <c r="I1322" s="47">
        <v>-391578753102</v>
      </c>
    </row>
    <row r="1323" spans="1:9" x14ac:dyDescent="0.2">
      <c r="A1323" s="39" t="s">
        <v>1103</v>
      </c>
      <c r="B1323" s="39" t="s">
        <v>3152</v>
      </c>
      <c r="C1323" s="39" t="s">
        <v>3153</v>
      </c>
      <c r="D1323" s="226" t="str">
        <f t="shared" si="20"/>
        <v>61060768004</v>
      </c>
      <c r="E1323" s="39" t="s">
        <v>875</v>
      </c>
      <c r="F1323" s="47">
        <v>-391578753102</v>
      </c>
      <c r="G1323" s="47">
        <v>0</v>
      </c>
      <c r="H1323" s="47">
        <v>0</v>
      </c>
      <c r="I1323" s="47">
        <v>-391578753102</v>
      </c>
    </row>
    <row r="1324" spans="1:9" x14ac:dyDescent="0.2">
      <c r="A1324" s="39" t="s">
        <v>1103</v>
      </c>
      <c r="B1324" s="39" t="s">
        <v>4451</v>
      </c>
      <c r="C1324" s="39" t="s">
        <v>4452</v>
      </c>
      <c r="D1324" s="226" t="str">
        <f t="shared" si="20"/>
        <v>61070000000</v>
      </c>
      <c r="E1324" s="39" t="s">
        <v>4453</v>
      </c>
      <c r="F1324" s="47">
        <v>-312183356</v>
      </c>
      <c r="G1324" s="47">
        <v>0</v>
      </c>
      <c r="H1324" s="47">
        <v>0</v>
      </c>
      <c r="I1324" s="47">
        <v>-312183356</v>
      </c>
    </row>
    <row r="1325" spans="1:9" x14ac:dyDescent="0.2">
      <c r="A1325" s="39" t="s">
        <v>1103</v>
      </c>
      <c r="B1325" s="39" t="s">
        <v>4454</v>
      </c>
      <c r="C1325" s="39" t="s">
        <v>4455</v>
      </c>
      <c r="D1325" s="226" t="str">
        <f t="shared" si="20"/>
        <v>61070846000</v>
      </c>
      <c r="E1325" s="39" t="s">
        <v>4456</v>
      </c>
      <c r="F1325" s="47">
        <v>-312183356</v>
      </c>
      <c r="G1325" s="47">
        <v>0</v>
      </c>
      <c r="H1325" s="47">
        <v>0</v>
      </c>
      <c r="I1325" s="47">
        <v>-312183356</v>
      </c>
    </row>
    <row r="1326" spans="1:9" x14ac:dyDescent="0.2">
      <c r="A1326" s="39" t="s">
        <v>1103</v>
      </c>
      <c r="B1326" s="39" t="s">
        <v>4457</v>
      </c>
      <c r="C1326" s="39" t="s">
        <v>4458</v>
      </c>
      <c r="D1326" s="226" t="str">
        <f t="shared" si="20"/>
        <v>61070846002</v>
      </c>
      <c r="E1326" s="39" t="s">
        <v>4459</v>
      </c>
      <c r="F1326" s="47">
        <v>-312183356</v>
      </c>
      <c r="G1326" s="47">
        <v>0</v>
      </c>
      <c r="H1326" s="47">
        <v>0</v>
      </c>
      <c r="I1326" s="47">
        <v>-312183356</v>
      </c>
    </row>
    <row r="1327" spans="1:9" x14ac:dyDescent="0.2">
      <c r="A1327" s="39" t="s">
        <v>1103</v>
      </c>
      <c r="B1327" s="39" t="s">
        <v>4460</v>
      </c>
      <c r="C1327" s="39" t="s">
        <v>4461</v>
      </c>
      <c r="D1327" s="226" t="str">
        <f t="shared" si="20"/>
        <v>61070846002</v>
      </c>
      <c r="E1327" s="39" t="s">
        <v>4462</v>
      </c>
      <c r="F1327" s="47">
        <v>-312183356</v>
      </c>
      <c r="G1327" s="47">
        <v>0</v>
      </c>
      <c r="H1327" s="47">
        <v>0</v>
      </c>
      <c r="I1327" s="47">
        <v>-312183356</v>
      </c>
    </row>
    <row r="1328" spans="1:9" x14ac:dyDescent="0.2">
      <c r="A1328" s="39" t="s">
        <v>1103</v>
      </c>
      <c r="B1328" s="39" t="s">
        <v>3154</v>
      </c>
      <c r="C1328" s="39" t="s">
        <v>3155</v>
      </c>
      <c r="D1328" s="226" t="str">
        <f t="shared" si="20"/>
        <v>61080000000</v>
      </c>
      <c r="E1328" s="39" t="s">
        <v>876</v>
      </c>
      <c r="F1328" s="47">
        <v>-109768068900</v>
      </c>
      <c r="G1328" s="47">
        <v>-4373850.83</v>
      </c>
      <c r="H1328" s="47">
        <v>-30423754517</v>
      </c>
      <c r="I1328" s="47">
        <v>-140191823417</v>
      </c>
    </row>
    <row r="1329" spans="1:9" x14ac:dyDescent="0.2">
      <c r="A1329" s="39" t="s">
        <v>1103</v>
      </c>
      <c r="B1329" s="39" t="s">
        <v>3156</v>
      </c>
      <c r="C1329" s="39" t="s">
        <v>3157</v>
      </c>
      <c r="D1329" s="226" t="str">
        <f t="shared" si="20"/>
        <v>61080772000</v>
      </c>
      <c r="E1329" s="39" t="s">
        <v>877</v>
      </c>
      <c r="F1329" s="47">
        <v>-109768068900</v>
      </c>
      <c r="G1329" s="47">
        <v>-4373850.83</v>
      </c>
      <c r="H1329" s="47">
        <v>-30423754517</v>
      </c>
      <c r="I1329" s="47">
        <v>-140191823417</v>
      </c>
    </row>
    <row r="1330" spans="1:9" x14ac:dyDescent="0.2">
      <c r="A1330" s="39" t="s">
        <v>1103</v>
      </c>
      <c r="B1330" s="39" t="s">
        <v>3158</v>
      </c>
      <c r="C1330" s="39" t="s">
        <v>3159</v>
      </c>
      <c r="D1330" s="226" t="str">
        <f t="shared" si="20"/>
        <v>61080772002</v>
      </c>
      <c r="E1330" s="39" t="s">
        <v>225</v>
      </c>
      <c r="F1330" s="47">
        <v>-108945907653</v>
      </c>
      <c r="G1330" s="47">
        <v>-4359469.18</v>
      </c>
      <c r="H1330" s="47">
        <v>-30323592797</v>
      </c>
      <c r="I1330" s="47">
        <v>-139269500450</v>
      </c>
    </row>
    <row r="1331" spans="1:9" x14ac:dyDescent="0.2">
      <c r="A1331" s="39" t="s">
        <v>1150</v>
      </c>
      <c r="B1331" s="39" t="s">
        <v>3160</v>
      </c>
      <c r="C1331" s="39" t="s">
        <v>3161</v>
      </c>
      <c r="D1331" s="226" t="str">
        <f t="shared" si="20"/>
        <v>61080772002</v>
      </c>
      <c r="E1331" s="39" t="s">
        <v>878</v>
      </c>
      <c r="F1331" s="47">
        <v>0</v>
      </c>
      <c r="G1331" s="47">
        <v>-2883004.29</v>
      </c>
      <c r="H1331" s="47">
        <v>-20081253648</v>
      </c>
      <c r="I1331" s="47">
        <v>-20081253648</v>
      </c>
    </row>
    <row r="1332" spans="1:9" x14ac:dyDescent="0.2">
      <c r="A1332" s="39" t="s">
        <v>1150</v>
      </c>
      <c r="B1332" s="39" t="s">
        <v>3162</v>
      </c>
      <c r="C1332" s="39" t="s">
        <v>3163</v>
      </c>
      <c r="D1332" s="226" t="str">
        <f t="shared" si="20"/>
        <v>61080772002</v>
      </c>
      <c r="E1332" s="39" t="s">
        <v>878</v>
      </c>
      <c r="F1332" s="47">
        <v>0</v>
      </c>
      <c r="G1332" s="47">
        <v>-1476464.89</v>
      </c>
      <c r="H1332" s="47">
        <v>-10242339149</v>
      </c>
      <c r="I1332" s="47">
        <v>-10242339149</v>
      </c>
    </row>
    <row r="1333" spans="1:9" x14ac:dyDescent="0.2">
      <c r="A1333" s="39" t="s">
        <v>1103</v>
      </c>
      <c r="B1333" s="39" t="s">
        <v>3164</v>
      </c>
      <c r="C1333" s="39" t="s">
        <v>3165</v>
      </c>
      <c r="D1333" s="226" t="str">
        <f t="shared" si="20"/>
        <v>61080772002</v>
      </c>
      <c r="E1333" s="39" t="s">
        <v>878</v>
      </c>
      <c r="F1333" s="47">
        <v>-97977899965</v>
      </c>
      <c r="G1333" s="47">
        <v>0</v>
      </c>
      <c r="H1333" s="47">
        <v>0</v>
      </c>
      <c r="I1333" s="47">
        <v>-97977899965</v>
      </c>
    </row>
    <row r="1334" spans="1:9" x14ac:dyDescent="0.2">
      <c r="A1334" s="39" t="s">
        <v>1103</v>
      </c>
      <c r="B1334" s="39" t="s">
        <v>4054</v>
      </c>
      <c r="C1334" s="39" t="s">
        <v>4055</v>
      </c>
      <c r="D1334" s="226" t="str">
        <f t="shared" si="20"/>
        <v>61080772002</v>
      </c>
      <c r="E1334" s="39" t="s">
        <v>4056</v>
      </c>
      <c r="F1334" s="47">
        <v>-4379600752</v>
      </c>
      <c r="G1334" s="47">
        <v>0</v>
      </c>
      <c r="H1334" s="47">
        <v>0</v>
      </c>
      <c r="I1334" s="47">
        <v>-4379600752</v>
      </c>
    </row>
    <row r="1335" spans="1:9" x14ac:dyDescent="0.2">
      <c r="A1335" s="39" t="s">
        <v>1103</v>
      </c>
      <c r="B1335" s="39" t="s">
        <v>4463</v>
      </c>
      <c r="C1335" s="39" t="s">
        <v>4464</v>
      </c>
      <c r="D1335" s="226" t="str">
        <f t="shared" si="20"/>
        <v>61080772002</v>
      </c>
      <c r="E1335" s="39" t="s">
        <v>4465</v>
      </c>
      <c r="F1335" s="47">
        <v>-6588406936</v>
      </c>
      <c r="G1335" s="47">
        <v>0</v>
      </c>
      <c r="H1335" s="47">
        <v>0</v>
      </c>
      <c r="I1335" s="47">
        <v>-6588406936</v>
      </c>
    </row>
    <row r="1336" spans="1:9" x14ac:dyDescent="0.2">
      <c r="A1336" s="39" t="s">
        <v>1103</v>
      </c>
      <c r="B1336" s="39" t="s">
        <v>3166</v>
      </c>
      <c r="C1336" s="39" t="s">
        <v>3167</v>
      </c>
      <c r="D1336" s="226" t="str">
        <f t="shared" si="20"/>
        <v>61080772004</v>
      </c>
      <c r="E1336" s="39" t="s">
        <v>879</v>
      </c>
      <c r="F1336" s="47">
        <v>-772740642</v>
      </c>
      <c r="G1336" s="47">
        <v>-14381.65</v>
      </c>
      <c r="H1336" s="47">
        <v>-100161720</v>
      </c>
      <c r="I1336" s="47">
        <v>-872902362</v>
      </c>
    </row>
    <row r="1337" spans="1:9" x14ac:dyDescent="0.2">
      <c r="A1337" s="39" t="s">
        <v>1150</v>
      </c>
      <c r="B1337" s="39" t="s">
        <v>3168</v>
      </c>
      <c r="C1337" s="39" t="s">
        <v>3169</v>
      </c>
      <c r="D1337" s="226" t="str">
        <f t="shared" si="20"/>
        <v>61080772004</v>
      </c>
      <c r="E1337" s="39" t="s">
        <v>879</v>
      </c>
      <c r="F1337" s="47">
        <v>0</v>
      </c>
      <c r="G1337" s="47">
        <v>-14381.65</v>
      </c>
      <c r="H1337" s="47">
        <v>-100161720</v>
      </c>
      <c r="I1337" s="47">
        <v>-100161720</v>
      </c>
    </row>
    <row r="1338" spans="1:9" x14ac:dyDescent="0.2">
      <c r="A1338" s="39" t="s">
        <v>1103</v>
      </c>
      <c r="B1338" s="39" t="s">
        <v>3170</v>
      </c>
      <c r="C1338" s="39" t="s">
        <v>3171</v>
      </c>
      <c r="D1338" s="226" t="str">
        <f t="shared" si="20"/>
        <v>61080772004</v>
      </c>
      <c r="E1338" s="39" t="s">
        <v>879</v>
      </c>
      <c r="F1338" s="47">
        <v>-772740642</v>
      </c>
      <c r="G1338" s="47">
        <v>0</v>
      </c>
      <c r="H1338" s="47">
        <v>0</v>
      </c>
      <c r="I1338" s="47">
        <v>-772740642</v>
      </c>
    </row>
    <row r="1339" spans="1:9" x14ac:dyDescent="0.2">
      <c r="A1339" s="39" t="s">
        <v>1103</v>
      </c>
      <c r="B1339" s="39" t="s">
        <v>3172</v>
      </c>
      <c r="C1339" s="39" t="s">
        <v>3173</v>
      </c>
      <c r="D1339" s="226" t="str">
        <f t="shared" si="20"/>
        <v>61080772006</v>
      </c>
      <c r="E1339" s="39" t="s">
        <v>881</v>
      </c>
      <c r="F1339" s="47">
        <v>-49420605</v>
      </c>
      <c r="G1339" s="47">
        <v>0</v>
      </c>
      <c r="H1339" s="47">
        <v>0</v>
      </c>
      <c r="I1339" s="47">
        <v>-49420605</v>
      </c>
    </row>
    <row r="1340" spans="1:9" x14ac:dyDescent="0.2">
      <c r="A1340" s="39" t="s">
        <v>1103</v>
      </c>
      <c r="B1340" s="39" t="s">
        <v>3174</v>
      </c>
      <c r="C1340" s="39" t="s">
        <v>3175</v>
      </c>
      <c r="D1340" s="226" t="str">
        <f t="shared" si="20"/>
        <v>61080772006</v>
      </c>
      <c r="E1340" s="39" t="s">
        <v>881</v>
      </c>
      <c r="F1340" s="47">
        <v>-49420605</v>
      </c>
      <c r="G1340" s="47">
        <v>0</v>
      </c>
      <c r="H1340" s="47">
        <v>0</v>
      </c>
      <c r="I1340" s="47">
        <v>-49420605</v>
      </c>
    </row>
    <row r="1341" spans="1:9" x14ac:dyDescent="0.2">
      <c r="A1341" s="39" t="s">
        <v>1103</v>
      </c>
      <c r="B1341" s="39" t="s">
        <v>3176</v>
      </c>
      <c r="C1341" s="39" t="s">
        <v>3177</v>
      </c>
      <c r="D1341" s="226" t="str">
        <f t="shared" si="20"/>
        <v>62000000000</v>
      </c>
      <c r="E1341" s="39" t="s">
        <v>21</v>
      </c>
      <c r="F1341" s="47">
        <v>-44499263115</v>
      </c>
      <c r="G1341" s="47">
        <v>-807745.55</v>
      </c>
      <c r="H1341" s="47">
        <v>-5689697429</v>
      </c>
      <c r="I1341" s="47">
        <v>-50188960544</v>
      </c>
    </row>
    <row r="1342" spans="1:9" x14ac:dyDescent="0.2">
      <c r="A1342" s="39" t="s">
        <v>1103</v>
      </c>
      <c r="B1342" s="39" t="s">
        <v>3178</v>
      </c>
      <c r="C1342" s="39" t="s">
        <v>3179</v>
      </c>
      <c r="D1342" s="226" t="str">
        <f t="shared" si="20"/>
        <v>62010000000</v>
      </c>
      <c r="E1342" s="39" t="s">
        <v>21</v>
      </c>
      <c r="F1342" s="47">
        <v>-44499263115</v>
      </c>
      <c r="G1342" s="47">
        <v>-807745.55</v>
      </c>
      <c r="H1342" s="47">
        <v>-5689697429</v>
      </c>
      <c r="I1342" s="47">
        <v>-50188960544</v>
      </c>
    </row>
    <row r="1343" spans="1:9" x14ac:dyDescent="0.2">
      <c r="A1343" s="39" t="s">
        <v>1103</v>
      </c>
      <c r="B1343" s="39" t="s">
        <v>3180</v>
      </c>
      <c r="C1343" s="39" t="s">
        <v>3181</v>
      </c>
      <c r="D1343" s="226" t="str">
        <f t="shared" si="20"/>
        <v>62010776000</v>
      </c>
      <c r="E1343" s="39" t="s">
        <v>882</v>
      </c>
      <c r="F1343" s="47">
        <v>-26287729564</v>
      </c>
      <c r="G1343" s="47">
        <v>0</v>
      </c>
      <c r="H1343" s="47">
        <v>0</v>
      </c>
      <c r="I1343" s="47">
        <v>-26287729564</v>
      </c>
    </row>
    <row r="1344" spans="1:9" x14ac:dyDescent="0.2">
      <c r="A1344" s="39" t="s">
        <v>1103</v>
      </c>
      <c r="B1344" s="39" t="s">
        <v>3182</v>
      </c>
      <c r="C1344" s="39" t="s">
        <v>3183</v>
      </c>
      <c r="D1344" s="226" t="str">
        <f t="shared" si="20"/>
        <v>62010776002</v>
      </c>
      <c r="E1344" s="39" t="s">
        <v>225</v>
      </c>
      <c r="F1344" s="47">
        <v>-26287729564</v>
      </c>
      <c r="G1344" s="47">
        <v>0</v>
      </c>
      <c r="H1344" s="47">
        <v>0</v>
      </c>
      <c r="I1344" s="47">
        <v>-26287729564</v>
      </c>
    </row>
    <row r="1345" spans="1:9" x14ac:dyDescent="0.2">
      <c r="A1345" s="39" t="s">
        <v>1103</v>
      </c>
      <c r="B1345" s="39" t="s">
        <v>3184</v>
      </c>
      <c r="C1345" s="39" t="s">
        <v>3185</v>
      </c>
      <c r="D1345" s="226" t="str">
        <f t="shared" si="20"/>
        <v>62010776002</v>
      </c>
      <c r="E1345" s="39" t="s">
        <v>883</v>
      </c>
      <c r="F1345" s="47">
        <v>-4970578423</v>
      </c>
      <c r="G1345" s="47">
        <v>0</v>
      </c>
      <c r="H1345" s="47">
        <v>0</v>
      </c>
      <c r="I1345" s="47">
        <v>-4970578423</v>
      </c>
    </row>
    <row r="1346" spans="1:9" x14ac:dyDescent="0.2">
      <c r="A1346" s="39" t="s">
        <v>1103</v>
      </c>
      <c r="B1346" s="39" t="s">
        <v>4466</v>
      </c>
      <c r="C1346" s="39" t="s">
        <v>4467</v>
      </c>
      <c r="D1346" s="226" t="str">
        <f t="shared" si="20"/>
        <v>62010776002</v>
      </c>
      <c r="E1346" s="39" t="s">
        <v>4468</v>
      </c>
      <c r="F1346" s="47">
        <v>-1219546</v>
      </c>
      <c r="G1346" s="47">
        <v>0</v>
      </c>
      <c r="H1346" s="47">
        <v>0</v>
      </c>
      <c r="I1346" s="47">
        <v>-1219546</v>
      </c>
    </row>
    <row r="1347" spans="1:9" x14ac:dyDescent="0.2">
      <c r="A1347" s="39" t="s">
        <v>1103</v>
      </c>
      <c r="B1347" s="39" t="s">
        <v>4469</v>
      </c>
      <c r="C1347" s="39" t="s">
        <v>4470</v>
      </c>
      <c r="D1347" s="226" t="str">
        <f t="shared" ref="D1347:D1410" si="21">CONCATENATE(MID(C1347,1,2),"0",MID(C1347,4,5),"0",MID(C1347,9,2))</f>
        <v>62010776002</v>
      </c>
      <c r="E1347" s="39" t="s">
        <v>985</v>
      </c>
      <c r="F1347" s="47">
        <v>-200657487</v>
      </c>
      <c r="G1347" s="47">
        <v>0</v>
      </c>
      <c r="H1347" s="47">
        <v>0</v>
      </c>
      <c r="I1347" s="47">
        <v>-200657487</v>
      </c>
    </row>
    <row r="1348" spans="1:9" x14ac:dyDescent="0.2">
      <c r="A1348" s="39" t="s">
        <v>1103</v>
      </c>
      <c r="B1348" s="39" t="s">
        <v>4057</v>
      </c>
      <c r="C1348" s="39" t="s">
        <v>4058</v>
      </c>
      <c r="D1348" s="226" t="str">
        <f t="shared" si="21"/>
        <v>62010776002</v>
      </c>
      <c r="E1348" s="39" t="s">
        <v>4059</v>
      </c>
      <c r="F1348" s="47">
        <v>-292901412</v>
      </c>
      <c r="G1348" s="47">
        <v>0</v>
      </c>
      <c r="H1348" s="47">
        <v>0</v>
      </c>
      <c r="I1348" s="47">
        <v>-292901412</v>
      </c>
    </row>
    <row r="1349" spans="1:9" x14ac:dyDescent="0.2">
      <c r="A1349" s="39" t="s">
        <v>1103</v>
      </c>
      <c r="B1349" s="39" t="s">
        <v>4471</v>
      </c>
      <c r="C1349" s="39" t="s">
        <v>4472</v>
      </c>
      <c r="D1349" s="226" t="str">
        <f t="shared" si="21"/>
        <v>62010776002</v>
      </c>
      <c r="E1349" s="39" t="s">
        <v>4473</v>
      </c>
      <c r="F1349" s="47">
        <v>-633945483</v>
      </c>
      <c r="G1349" s="47">
        <v>0</v>
      </c>
      <c r="H1349" s="47">
        <v>0</v>
      </c>
      <c r="I1349" s="47">
        <v>-633945483</v>
      </c>
    </row>
    <row r="1350" spans="1:9" x14ac:dyDescent="0.2">
      <c r="A1350" s="39" t="s">
        <v>1103</v>
      </c>
      <c r="B1350" s="39" t="s">
        <v>4474</v>
      </c>
      <c r="C1350" s="39" t="s">
        <v>4475</v>
      </c>
      <c r="D1350" s="226" t="str">
        <f t="shared" si="21"/>
        <v>62010776002</v>
      </c>
      <c r="E1350" s="39" t="s">
        <v>4476</v>
      </c>
      <c r="F1350" s="47">
        <v>-2222256800</v>
      </c>
      <c r="G1350" s="47">
        <v>0</v>
      </c>
      <c r="H1350" s="47">
        <v>0</v>
      </c>
      <c r="I1350" s="47">
        <v>-2222256800</v>
      </c>
    </row>
    <row r="1351" spans="1:9" x14ac:dyDescent="0.2">
      <c r="A1351" s="39" t="s">
        <v>1103</v>
      </c>
      <c r="B1351" s="39" t="s">
        <v>4477</v>
      </c>
      <c r="C1351" s="39" t="s">
        <v>4478</v>
      </c>
      <c r="D1351" s="226" t="str">
        <f t="shared" si="21"/>
        <v>62010776002</v>
      </c>
      <c r="E1351" s="39" t="s">
        <v>4479</v>
      </c>
      <c r="F1351" s="47">
        <v>-21861775</v>
      </c>
      <c r="G1351" s="47">
        <v>0</v>
      </c>
      <c r="H1351" s="47">
        <v>0</v>
      </c>
      <c r="I1351" s="47">
        <v>-21861775</v>
      </c>
    </row>
    <row r="1352" spans="1:9" x14ac:dyDescent="0.2">
      <c r="A1352" s="39" t="s">
        <v>1103</v>
      </c>
      <c r="B1352" s="39" t="s">
        <v>4480</v>
      </c>
      <c r="C1352" s="39" t="s">
        <v>4481</v>
      </c>
      <c r="D1352" s="226" t="str">
        <f t="shared" si="21"/>
        <v>62010776002</v>
      </c>
      <c r="E1352" s="39" t="s">
        <v>4482</v>
      </c>
      <c r="F1352" s="47">
        <v>-209884414</v>
      </c>
      <c r="G1352" s="47">
        <v>0</v>
      </c>
      <c r="H1352" s="47">
        <v>0</v>
      </c>
      <c r="I1352" s="47">
        <v>-209884414</v>
      </c>
    </row>
    <row r="1353" spans="1:9" x14ac:dyDescent="0.2">
      <c r="A1353" s="39" t="s">
        <v>1103</v>
      </c>
      <c r="B1353" s="39" t="s">
        <v>4483</v>
      </c>
      <c r="C1353" s="39" t="s">
        <v>4484</v>
      </c>
      <c r="D1353" s="226" t="str">
        <f t="shared" si="21"/>
        <v>62010776002</v>
      </c>
      <c r="E1353" s="39" t="s">
        <v>4485</v>
      </c>
      <c r="F1353" s="47">
        <v>-5423495685</v>
      </c>
      <c r="G1353" s="47">
        <v>0</v>
      </c>
      <c r="H1353" s="47">
        <v>0</v>
      </c>
      <c r="I1353" s="47">
        <v>-5423495685</v>
      </c>
    </row>
    <row r="1354" spans="1:9" x14ac:dyDescent="0.2">
      <c r="A1354" s="39" t="s">
        <v>1103</v>
      </c>
      <c r="B1354" s="39" t="s">
        <v>4947</v>
      </c>
      <c r="C1354" s="39" t="s">
        <v>4948</v>
      </c>
      <c r="D1354" s="226" t="str">
        <f t="shared" si="21"/>
        <v>62010776002</v>
      </c>
      <c r="E1354" s="39" t="s">
        <v>4949</v>
      </c>
      <c r="F1354" s="47">
        <v>-133738283</v>
      </c>
      <c r="G1354" s="47">
        <v>0</v>
      </c>
      <c r="H1354" s="47">
        <v>0</v>
      </c>
      <c r="I1354" s="47">
        <v>-133738283</v>
      </c>
    </row>
    <row r="1355" spans="1:9" x14ac:dyDescent="0.2">
      <c r="A1355" s="39" t="s">
        <v>1103</v>
      </c>
      <c r="B1355" s="39" t="s">
        <v>3186</v>
      </c>
      <c r="C1355" s="39" t="s">
        <v>3187</v>
      </c>
      <c r="D1355" s="226" t="str">
        <f t="shared" si="21"/>
        <v>62010776002</v>
      </c>
      <c r="E1355" s="39" t="s">
        <v>884</v>
      </c>
      <c r="F1355" s="47">
        <v>-8341348561</v>
      </c>
      <c r="G1355" s="47">
        <v>0</v>
      </c>
      <c r="H1355" s="47">
        <v>0</v>
      </c>
      <c r="I1355" s="47">
        <v>-8341348561</v>
      </c>
    </row>
    <row r="1356" spans="1:9" x14ac:dyDescent="0.2">
      <c r="A1356" s="39" t="s">
        <v>1103</v>
      </c>
      <c r="B1356" s="39" t="s">
        <v>4486</v>
      </c>
      <c r="C1356" s="39" t="s">
        <v>4487</v>
      </c>
      <c r="D1356" s="226" t="str">
        <f t="shared" si="21"/>
        <v>62010776002</v>
      </c>
      <c r="E1356" s="39" t="s">
        <v>4488</v>
      </c>
      <c r="F1356" s="47">
        <v>-3721388613</v>
      </c>
      <c r="G1356" s="47">
        <v>0</v>
      </c>
      <c r="H1356" s="47">
        <v>0</v>
      </c>
      <c r="I1356" s="47">
        <v>-3721388613</v>
      </c>
    </row>
    <row r="1357" spans="1:9" x14ac:dyDescent="0.2">
      <c r="A1357" s="39" t="s">
        <v>1103</v>
      </c>
      <c r="B1357" s="39" t="s">
        <v>4489</v>
      </c>
      <c r="C1357" s="39" t="s">
        <v>4490</v>
      </c>
      <c r="D1357" s="226" t="str">
        <f t="shared" si="21"/>
        <v>62010776002</v>
      </c>
      <c r="E1357" s="39" t="s">
        <v>4491</v>
      </c>
      <c r="F1357" s="47">
        <v>-114453082</v>
      </c>
      <c r="G1357" s="47">
        <v>0</v>
      </c>
      <c r="H1357" s="47">
        <v>0</v>
      </c>
      <c r="I1357" s="47">
        <v>-114453082</v>
      </c>
    </row>
    <row r="1358" spans="1:9" x14ac:dyDescent="0.2">
      <c r="A1358" s="39" t="s">
        <v>1103</v>
      </c>
      <c r="B1358" s="39" t="s">
        <v>3188</v>
      </c>
      <c r="C1358" s="39" t="s">
        <v>3189</v>
      </c>
      <c r="D1358" s="226" t="str">
        <f t="shared" si="21"/>
        <v>62010778000</v>
      </c>
      <c r="E1358" s="39" t="s">
        <v>885</v>
      </c>
      <c r="F1358" s="47">
        <v>-5048</v>
      </c>
      <c r="G1358" s="47">
        <v>0</v>
      </c>
      <c r="H1358" s="47">
        <v>0</v>
      </c>
      <c r="I1358" s="47">
        <v>-5048</v>
      </c>
    </row>
    <row r="1359" spans="1:9" x14ac:dyDescent="0.2">
      <c r="A1359" s="39" t="s">
        <v>1103</v>
      </c>
      <c r="B1359" s="39" t="s">
        <v>3190</v>
      </c>
      <c r="C1359" s="39" t="s">
        <v>3191</v>
      </c>
      <c r="D1359" s="226" t="str">
        <f t="shared" si="21"/>
        <v>62010778002</v>
      </c>
      <c r="E1359" s="39" t="s">
        <v>225</v>
      </c>
      <c r="F1359" s="47">
        <v>-5048</v>
      </c>
      <c r="G1359" s="47">
        <v>0</v>
      </c>
      <c r="H1359" s="47">
        <v>0</v>
      </c>
      <c r="I1359" s="47">
        <v>-5048</v>
      </c>
    </row>
    <row r="1360" spans="1:9" x14ac:dyDescent="0.2">
      <c r="A1360" s="39" t="s">
        <v>1103</v>
      </c>
      <c r="B1360" s="39" t="s">
        <v>3192</v>
      </c>
      <c r="C1360" s="39" t="s">
        <v>3193</v>
      </c>
      <c r="D1360" s="226" t="str">
        <f t="shared" si="21"/>
        <v>62010778002</v>
      </c>
      <c r="E1360" s="39" t="s">
        <v>886</v>
      </c>
      <c r="F1360" s="47">
        <v>-5048</v>
      </c>
      <c r="G1360" s="47">
        <v>0</v>
      </c>
      <c r="H1360" s="47">
        <v>0</v>
      </c>
      <c r="I1360" s="47">
        <v>-5048</v>
      </c>
    </row>
    <row r="1361" spans="1:9" x14ac:dyDescent="0.2">
      <c r="A1361" s="39" t="s">
        <v>1103</v>
      </c>
      <c r="B1361" s="39" t="s">
        <v>3194</v>
      </c>
      <c r="C1361" s="39" t="s">
        <v>3195</v>
      </c>
      <c r="D1361" s="226" t="str">
        <f t="shared" si="21"/>
        <v>62010782000</v>
      </c>
      <c r="E1361" s="39" t="s">
        <v>887</v>
      </c>
      <c r="F1361" s="47">
        <v>-10436085231</v>
      </c>
      <c r="G1361" s="47">
        <v>-118268.64</v>
      </c>
      <c r="H1361" s="47">
        <v>-831016976</v>
      </c>
      <c r="I1361" s="47">
        <v>-11267102207</v>
      </c>
    </row>
    <row r="1362" spans="1:9" x14ac:dyDescent="0.2">
      <c r="A1362" s="39" t="s">
        <v>1103</v>
      </c>
      <c r="B1362" s="39" t="s">
        <v>3196</v>
      </c>
      <c r="C1362" s="39" t="s">
        <v>3197</v>
      </c>
      <c r="D1362" s="226" t="str">
        <f t="shared" si="21"/>
        <v>62010782002</v>
      </c>
      <c r="E1362" s="39" t="s">
        <v>225</v>
      </c>
      <c r="F1362" s="47">
        <v>-10436085231</v>
      </c>
      <c r="G1362" s="47">
        <v>-53045.14</v>
      </c>
      <c r="H1362" s="47">
        <v>-367356138</v>
      </c>
      <c r="I1362" s="47">
        <v>-10803441369</v>
      </c>
    </row>
    <row r="1363" spans="1:9" x14ac:dyDescent="0.2">
      <c r="A1363" s="39" t="s">
        <v>1150</v>
      </c>
      <c r="B1363" s="39" t="s">
        <v>3198</v>
      </c>
      <c r="C1363" s="39" t="s">
        <v>3199</v>
      </c>
      <c r="D1363" s="226" t="str">
        <f t="shared" si="21"/>
        <v>62010782002</v>
      </c>
      <c r="E1363" s="39" t="s">
        <v>888</v>
      </c>
      <c r="F1363" s="47">
        <v>0</v>
      </c>
      <c r="G1363" s="47">
        <v>-17616.89</v>
      </c>
      <c r="H1363" s="47">
        <v>-122185007</v>
      </c>
      <c r="I1363" s="47">
        <v>-122185007</v>
      </c>
    </row>
    <row r="1364" spans="1:9" x14ac:dyDescent="0.2">
      <c r="A1364" s="39" t="s">
        <v>1103</v>
      </c>
      <c r="B1364" s="39" t="s">
        <v>3200</v>
      </c>
      <c r="C1364" s="39" t="s">
        <v>3201</v>
      </c>
      <c r="D1364" s="226" t="str">
        <f t="shared" si="21"/>
        <v>62010782002</v>
      </c>
      <c r="E1364" s="39" t="s">
        <v>888</v>
      </c>
      <c r="F1364" s="47">
        <v>-1427468229</v>
      </c>
      <c r="G1364" s="47">
        <v>0</v>
      </c>
      <c r="H1364" s="47">
        <v>0</v>
      </c>
      <c r="I1364" s="47">
        <v>-1427468229</v>
      </c>
    </row>
    <row r="1365" spans="1:9" x14ac:dyDescent="0.2">
      <c r="A1365" s="39" t="s">
        <v>1103</v>
      </c>
      <c r="B1365" s="39" t="s">
        <v>3202</v>
      </c>
      <c r="C1365" s="39" t="s">
        <v>3203</v>
      </c>
      <c r="D1365" s="226" t="str">
        <f t="shared" si="21"/>
        <v>62010782002</v>
      </c>
      <c r="E1365" s="39" t="s">
        <v>889</v>
      </c>
      <c r="F1365" s="47">
        <v>-228084540</v>
      </c>
      <c r="G1365" s="47">
        <v>0</v>
      </c>
      <c r="H1365" s="47">
        <v>0</v>
      </c>
      <c r="I1365" s="47">
        <v>-228084540</v>
      </c>
    </row>
    <row r="1366" spans="1:9" x14ac:dyDescent="0.2">
      <c r="A1366" s="39" t="s">
        <v>1103</v>
      </c>
      <c r="B1366" s="39" t="s">
        <v>3204</v>
      </c>
      <c r="C1366" s="39" t="s">
        <v>3205</v>
      </c>
      <c r="D1366" s="226" t="str">
        <f t="shared" si="21"/>
        <v>62010782002</v>
      </c>
      <c r="E1366" s="39" t="s">
        <v>890</v>
      </c>
      <c r="F1366" s="47">
        <v>-4239994</v>
      </c>
      <c r="G1366" s="47">
        <v>0</v>
      </c>
      <c r="H1366" s="47">
        <v>0</v>
      </c>
      <c r="I1366" s="47">
        <v>-4239994</v>
      </c>
    </row>
    <row r="1367" spans="1:9" x14ac:dyDescent="0.2">
      <c r="A1367" s="39" t="s">
        <v>1103</v>
      </c>
      <c r="B1367" s="39" t="s">
        <v>3206</v>
      </c>
      <c r="C1367" s="39" t="s">
        <v>3207</v>
      </c>
      <c r="D1367" s="226" t="str">
        <f t="shared" si="21"/>
        <v>62010782002</v>
      </c>
      <c r="E1367" s="39" t="s">
        <v>891</v>
      </c>
      <c r="F1367" s="47">
        <v>-66585258</v>
      </c>
      <c r="G1367" s="47">
        <v>0</v>
      </c>
      <c r="H1367" s="47">
        <v>0</v>
      </c>
      <c r="I1367" s="47">
        <v>-66585258</v>
      </c>
    </row>
    <row r="1368" spans="1:9" x14ac:dyDescent="0.2">
      <c r="A1368" s="39" t="s">
        <v>1150</v>
      </c>
      <c r="B1368" s="39" t="s">
        <v>3208</v>
      </c>
      <c r="C1368" s="39" t="s">
        <v>3209</v>
      </c>
      <c r="D1368" s="226" t="str">
        <f t="shared" si="21"/>
        <v>62010782002</v>
      </c>
      <c r="E1368" s="39" t="s">
        <v>892</v>
      </c>
      <c r="F1368" s="47">
        <v>0</v>
      </c>
      <c r="G1368" s="47">
        <v>-35428.25</v>
      </c>
      <c r="H1368" s="47">
        <v>-245171131</v>
      </c>
      <c r="I1368" s="47">
        <v>-245171131</v>
      </c>
    </row>
    <row r="1369" spans="1:9" x14ac:dyDescent="0.2">
      <c r="A1369" s="39" t="s">
        <v>1103</v>
      </c>
      <c r="B1369" s="39" t="s">
        <v>3210</v>
      </c>
      <c r="C1369" s="39" t="s">
        <v>3211</v>
      </c>
      <c r="D1369" s="226" t="str">
        <f t="shared" si="21"/>
        <v>62010782002</v>
      </c>
      <c r="E1369" s="39" t="s">
        <v>892</v>
      </c>
      <c r="F1369" s="47">
        <v>-8709707210</v>
      </c>
      <c r="G1369" s="47">
        <v>0</v>
      </c>
      <c r="H1369" s="47">
        <v>0</v>
      </c>
      <c r="I1369" s="47">
        <v>-8709707210</v>
      </c>
    </row>
    <row r="1370" spans="1:9" x14ac:dyDescent="0.2">
      <c r="A1370" s="39" t="s">
        <v>1103</v>
      </c>
      <c r="B1370" s="39" t="s">
        <v>4492</v>
      </c>
      <c r="C1370" s="39" t="s">
        <v>4493</v>
      </c>
      <c r="D1370" s="226" t="str">
        <f t="shared" si="21"/>
        <v>62010782003</v>
      </c>
      <c r="E1370" s="39" t="s">
        <v>366</v>
      </c>
      <c r="F1370" s="47">
        <v>0</v>
      </c>
      <c r="G1370" s="47">
        <v>-65223.5</v>
      </c>
      <c r="H1370" s="47">
        <v>-463660838</v>
      </c>
      <c r="I1370" s="47">
        <v>-463660838</v>
      </c>
    </row>
    <row r="1371" spans="1:9" x14ac:dyDescent="0.2">
      <c r="A1371" s="39" t="s">
        <v>1150</v>
      </c>
      <c r="B1371" s="39" t="s">
        <v>4494</v>
      </c>
      <c r="C1371" s="39" t="s">
        <v>4495</v>
      </c>
      <c r="D1371" s="226" t="str">
        <f t="shared" si="21"/>
        <v>62010782003</v>
      </c>
      <c r="E1371" s="39" t="s">
        <v>4496</v>
      </c>
      <c r="F1371" s="47">
        <v>0</v>
      </c>
      <c r="G1371" s="47">
        <v>-65223.5</v>
      </c>
      <c r="H1371" s="47">
        <v>-463660838</v>
      </c>
      <c r="I1371" s="47">
        <v>-463660838</v>
      </c>
    </row>
    <row r="1372" spans="1:9" x14ac:dyDescent="0.2">
      <c r="A1372" s="39" t="s">
        <v>1103</v>
      </c>
      <c r="B1372" s="39" t="s">
        <v>3212</v>
      </c>
      <c r="C1372" s="39" t="s">
        <v>3213</v>
      </c>
      <c r="D1372" s="226" t="str">
        <f t="shared" si="21"/>
        <v>62010784000</v>
      </c>
      <c r="E1372" s="39" t="s">
        <v>893</v>
      </c>
      <c r="F1372" s="47">
        <v>-201814045</v>
      </c>
      <c r="G1372" s="47">
        <v>-150479.26</v>
      </c>
      <c r="H1372" s="47">
        <v>-1056114387</v>
      </c>
      <c r="I1372" s="47">
        <v>-1257928432</v>
      </c>
    </row>
    <row r="1373" spans="1:9" x14ac:dyDescent="0.2">
      <c r="A1373" s="39" t="s">
        <v>1103</v>
      </c>
      <c r="B1373" s="39" t="s">
        <v>3214</v>
      </c>
      <c r="C1373" s="39" t="s">
        <v>3215</v>
      </c>
      <c r="D1373" s="226" t="str">
        <f t="shared" si="21"/>
        <v>62010784002</v>
      </c>
      <c r="E1373" s="39" t="s">
        <v>893</v>
      </c>
      <c r="F1373" s="47">
        <v>-201814045</v>
      </c>
      <c r="G1373" s="47">
        <v>-150479.26</v>
      </c>
      <c r="H1373" s="47">
        <v>-1056114387</v>
      </c>
      <c r="I1373" s="47">
        <v>-1257928432</v>
      </c>
    </row>
    <row r="1374" spans="1:9" x14ac:dyDescent="0.2">
      <c r="A1374" s="39" t="s">
        <v>1150</v>
      </c>
      <c r="B1374" s="39" t="s">
        <v>3216</v>
      </c>
      <c r="C1374" s="39" t="s">
        <v>3217</v>
      </c>
      <c r="D1374" s="226" t="str">
        <f t="shared" si="21"/>
        <v>62010784002</v>
      </c>
      <c r="E1374" s="39" t="s">
        <v>894</v>
      </c>
      <c r="F1374" s="47">
        <v>0</v>
      </c>
      <c r="G1374" s="47">
        <v>-147283.35</v>
      </c>
      <c r="H1374" s="47">
        <v>-1033166109</v>
      </c>
      <c r="I1374" s="47">
        <v>-1033166109</v>
      </c>
    </row>
    <row r="1375" spans="1:9" x14ac:dyDescent="0.2">
      <c r="A1375" s="39" t="s">
        <v>1103</v>
      </c>
      <c r="B1375" s="39" t="s">
        <v>3218</v>
      </c>
      <c r="C1375" s="39" t="s">
        <v>3219</v>
      </c>
      <c r="D1375" s="226" t="str">
        <f t="shared" si="21"/>
        <v>62010784002</v>
      </c>
      <c r="E1375" s="39" t="s">
        <v>894</v>
      </c>
      <c r="F1375" s="47">
        <v>-201268652</v>
      </c>
      <c r="G1375" s="47">
        <v>0</v>
      </c>
      <c r="H1375" s="47">
        <v>0</v>
      </c>
      <c r="I1375" s="47">
        <v>-201268652</v>
      </c>
    </row>
    <row r="1376" spans="1:9" x14ac:dyDescent="0.2">
      <c r="A1376" s="39" t="s">
        <v>1150</v>
      </c>
      <c r="B1376" s="39" t="s">
        <v>3220</v>
      </c>
      <c r="C1376" s="39" t="s">
        <v>3221</v>
      </c>
      <c r="D1376" s="226" t="str">
        <f t="shared" si="21"/>
        <v>62010784002</v>
      </c>
      <c r="E1376" s="39" t="s">
        <v>893</v>
      </c>
      <c r="F1376" s="47">
        <v>0</v>
      </c>
      <c r="G1376" s="47">
        <v>-3195.91</v>
      </c>
      <c r="H1376" s="47">
        <v>-22948278</v>
      </c>
      <c r="I1376" s="47">
        <v>-22948278</v>
      </c>
    </row>
    <row r="1377" spans="1:9" x14ac:dyDescent="0.2">
      <c r="A1377" s="39" t="s">
        <v>1103</v>
      </c>
      <c r="B1377" s="39" t="s">
        <v>4497</v>
      </c>
      <c r="C1377" s="39" t="s">
        <v>4498</v>
      </c>
      <c r="D1377" s="226" t="str">
        <f t="shared" si="21"/>
        <v>62010784002</v>
      </c>
      <c r="E1377" s="39" t="s">
        <v>893</v>
      </c>
      <c r="F1377" s="47">
        <v>-545393</v>
      </c>
      <c r="G1377" s="47">
        <v>0</v>
      </c>
      <c r="H1377" s="47">
        <v>0</v>
      </c>
      <c r="I1377" s="47">
        <v>-545393</v>
      </c>
    </row>
    <row r="1378" spans="1:9" x14ac:dyDescent="0.2">
      <c r="A1378" s="39" t="s">
        <v>1103</v>
      </c>
      <c r="B1378" s="39" t="s">
        <v>3222</v>
      </c>
      <c r="C1378" s="39" t="s">
        <v>3223</v>
      </c>
      <c r="D1378" s="226" t="str">
        <f t="shared" si="21"/>
        <v>62010796000</v>
      </c>
      <c r="E1378" s="39" t="s">
        <v>895</v>
      </c>
      <c r="F1378" s="47">
        <v>-2571674294</v>
      </c>
      <c r="G1378" s="47">
        <v>-482225.75</v>
      </c>
      <c r="H1378" s="47">
        <v>-3405623809</v>
      </c>
      <c r="I1378" s="47">
        <v>-5977298103</v>
      </c>
    </row>
    <row r="1379" spans="1:9" x14ac:dyDescent="0.2">
      <c r="A1379" s="39" t="s">
        <v>1103</v>
      </c>
      <c r="B1379" s="39" t="s">
        <v>3224</v>
      </c>
      <c r="C1379" s="39" t="s">
        <v>3225</v>
      </c>
      <c r="D1379" s="226" t="str">
        <f t="shared" si="21"/>
        <v>62010796002</v>
      </c>
      <c r="E1379" s="39" t="s">
        <v>225</v>
      </c>
      <c r="F1379" s="47">
        <v>-2571674294</v>
      </c>
      <c r="G1379" s="47">
        <v>-482225.75</v>
      </c>
      <c r="H1379" s="47">
        <v>-3405623809</v>
      </c>
      <c r="I1379" s="47">
        <v>-5977298103</v>
      </c>
    </row>
    <row r="1380" spans="1:9" x14ac:dyDescent="0.2">
      <c r="A1380" s="39" t="s">
        <v>1150</v>
      </c>
      <c r="B1380" s="39" t="s">
        <v>3226</v>
      </c>
      <c r="C1380" s="39" t="s">
        <v>3227</v>
      </c>
      <c r="D1380" s="226" t="str">
        <f t="shared" si="21"/>
        <v>62010796002</v>
      </c>
      <c r="E1380" s="39" t="s">
        <v>896</v>
      </c>
      <c r="F1380" s="47">
        <v>0</v>
      </c>
      <c r="G1380" s="47">
        <v>-181.54</v>
      </c>
      <c r="H1380" s="47">
        <v>-1275066</v>
      </c>
      <c r="I1380" s="47">
        <v>-1275066</v>
      </c>
    </row>
    <row r="1381" spans="1:9" x14ac:dyDescent="0.2">
      <c r="A1381" s="39" t="s">
        <v>1103</v>
      </c>
      <c r="B1381" s="39" t="s">
        <v>3228</v>
      </c>
      <c r="C1381" s="39" t="s">
        <v>3229</v>
      </c>
      <c r="D1381" s="226" t="str">
        <f t="shared" si="21"/>
        <v>62010796002</v>
      </c>
      <c r="E1381" s="39" t="s">
        <v>896</v>
      </c>
      <c r="F1381" s="47">
        <v>-12689563</v>
      </c>
      <c r="G1381" s="47">
        <v>0</v>
      </c>
      <c r="H1381" s="47">
        <v>0</v>
      </c>
      <c r="I1381" s="47">
        <v>-12689563</v>
      </c>
    </row>
    <row r="1382" spans="1:9" x14ac:dyDescent="0.2">
      <c r="A1382" s="39" t="s">
        <v>1150</v>
      </c>
      <c r="B1382" s="39" t="s">
        <v>3230</v>
      </c>
      <c r="C1382" s="39" t="s">
        <v>3231</v>
      </c>
      <c r="D1382" s="226" t="str">
        <f t="shared" si="21"/>
        <v>62010796002</v>
      </c>
      <c r="E1382" s="39" t="s">
        <v>897</v>
      </c>
      <c r="F1382" s="47">
        <v>0</v>
      </c>
      <c r="G1382" s="47">
        <v>-881</v>
      </c>
      <c r="H1382" s="47">
        <v>-6141507</v>
      </c>
      <c r="I1382" s="47">
        <v>-6141507</v>
      </c>
    </row>
    <row r="1383" spans="1:9" x14ac:dyDescent="0.2">
      <c r="A1383" s="39" t="s">
        <v>1103</v>
      </c>
      <c r="B1383" s="39" t="s">
        <v>3232</v>
      </c>
      <c r="C1383" s="39" t="s">
        <v>3233</v>
      </c>
      <c r="D1383" s="226" t="str">
        <f t="shared" si="21"/>
        <v>62010796002</v>
      </c>
      <c r="E1383" s="39" t="s">
        <v>897</v>
      </c>
      <c r="F1383" s="47">
        <v>-108387272</v>
      </c>
      <c r="G1383" s="47">
        <v>0</v>
      </c>
      <c r="H1383" s="47">
        <v>0</v>
      </c>
      <c r="I1383" s="47">
        <v>-108387272</v>
      </c>
    </row>
    <row r="1384" spans="1:9" x14ac:dyDescent="0.2">
      <c r="A1384" s="39" t="s">
        <v>1103</v>
      </c>
      <c r="B1384" s="39" t="s">
        <v>3234</v>
      </c>
      <c r="C1384" s="39" t="s">
        <v>3235</v>
      </c>
      <c r="D1384" s="226" t="str">
        <f t="shared" si="21"/>
        <v>62010796002</v>
      </c>
      <c r="E1384" s="39" t="s">
        <v>898</v>
      </c>
      <c r="F1384" s="47">
        <v>-1816312</v>
      </c>
      <c r="G1384" s="47">
        <v>0</v>
      </c>
      <c r="H1384" s="47">
        <v>0</v>
      </c>
      <c r="I1384" s="47">
        <v>-1816312</v>
      </c>
    </row>
    <row r="1385" spans="1:9" x14ac:dyDescent="0.2">
      <c r="A1385" s="39" t="s">
        <v>1150</v>
      </c>
      <c r="B1385" s="39" t="s">
        <v>3236</v>
      </c>
      <c r="C1385" s="39" t="s">
        <v>3237</v>
      </c>
      <c r="D1385" s="226" t="str">
        <f t="shared" si="21"/>
        <v>62010796002</v>
      </c>
      <c r="E1385" s="39" t="s">
        <v>899</v>
      </c>
      <c r="F1385" s="47">
        <v>0</v>
      </c>
      <c r="G1385" s="47">
        <v>-8602.7999999999993</v>
      </c>
      <c r="H1385" s="47">
        <v>-60052316</v>
      </c>
      <c r="I1385" s="47">
        <v>-60052316</v>
      </c>
    </row>
    <row r="1386" spans="1:9" x14ac:dyDescent="0.2">
      <c r="A1386" s="39" t="s">
        <v>1103</v>
      </c>
      <c r="B1386" s="39" t="s">
        <v>3238</v>
      </c>
      <c r="C1386" s="39" t="s">
        <v>3239</v>
      </c>
      <c r="D1386" s="226" t="str">
        <f t="shared" si="21"/>
        <v>62010796002</v>
      </c>
      <c r="E1386" s="39" t="s">
        <v>899</v>
      </c>
      <c r="F1386" s="47">
        <v>-1014525400</v>
      </c>
      <c r="G1386" s="47">
        <v>0</v>
      </c>
      <c r="H1386" s="47">
        <v>0</v>
      </c>
      <c r="I1386" s="47">
        <v>-1014525400</v>
      </c>
    </row>
    <row r="1387" spans="1:9" x14ac:dyDescent="0.2">
      <c r="A1387" s="39" t="s">
        <v>1150</v>
      </c>
      <c r="B1387" s="39" t="s">
        <v>3240</v>
      </c>
      <c r="C1387" s="39" t="s">
        <v>3241</v>
      </c>
      <c r="D1387" s="226" t="str">
        <f t="shared" si="21"/>
        <v>62010796002</v>
      </c>
      <c r="E1387" s="39" t="s">
        <v>900</v>
      </c>
      <c r="F1387" s="47">
        <v>0</v>
      </c>
      <c r="G1387" s="47">
        <v>-1947.26</v>
      </c>
      <c r="H1387" s="47">
        <v>-13512513</v>
      </c>
      <c r="I1387" s="47">
        <v>-13512513</v>
      </c>
    </row>
    <row r="1388" spans="1:9" x14ac:dyDescent="0.2">
      <c r="A1388" s="39" t="s">
        <v>1103</v>
      </c>
      <c r="B1388" s="39" t="s">
        <v>3242</v>
      </c>
      <c r="C1388" s="39" t="s">
        <v>3243</v>
      </c>
      <c r="D1388" s="226" t="str">
        <f t="shared" si="21"/>
        <v>62010796002</v>
      </c>
      <c r="E1388" s="39" t="s">
        <v>901</v>
      </c>
      <c r="F1388" s="47">
        <v>-124565000</v>
      </c>
      <c r="G1388" s="47">
        <v>0</v>
      </c>
      <c r="H1388" s="47">
        <v>0</v>
      </c>
      <c r="I1388" s="47">
        <v>-124565000</v>
      </c>
    </row>
    <row r="1389" spans="1:9" x14ac:dyDescent="0.2">
      <c r="A1389" s="39" t="s">
        <v>1150</v>
      </c>
      <c r="B1389" s="39" t="s">
        <v>3244</v>
      </c>
      <c r="C1389" s="39" t="s">
        <v>3245</v>
      </c>
      <c r="D1389" s="226" t="str">
        <f t="shared" si="21"/>
        <v>62010796002</v>
      </c>
      <c r="E1389" s="39" t="s">
        <v>902</v>
      </c>
      <c r="F1389" s="47">
        <v>0</v>
      </c>
      <c r="G1389" s="47">
        <v>-87.56</v>
      </c>
      <c r="H1389" s="47">
        <v>-623957</v>
      </c>
      <c r="I1389" s="47">
        <v>-623957</v>
      </c>
    </row>
    <row r="1390" spans="1:9" x14ac:dyDescent="0.2">
      <c r="A1390" s="39" t="s">
        <v>1103</v>
      </c>
      <c r="B1390" s="39" t="s">
        <v>3246</v>
      </c>
      <c r="C1390" s="39" t="s">
        <v>3247</v>
      </c>
      <c r="D1390" s="226" t="str">
        <f t="shared" si="21"/>
        <v>62010796002</v>
      </c>
      <c r="E1390" s="39" t="s">
        <v>902</v>
      </c>
      <c r="F1390" s="47">
        <v>-31056200</v>
      </c>
      <c r="G1390" s="47">
        <v>0</v>
      </c>
      <c r="H1390" s="47">
        <v>0</v>
      </c>
      <c r="I1390" s="47">
        <v>-31056200</v>
      </c>
    </row>
    <row r="1391" spans="1:9" x14ac:dyDescent="0.2">
      <c r="A1391" s="39" t="s">
        <v>1150</v>
      </c>
      <c r="B1391" s="39" t="s">
        <v>3248</v>
      </c>
      <c r="C1391" s="39" t="s">
        <v>3249</v>
      </c>
      <c r="D1391" s="226" t="str">
        <f t="shared" si="21"/>
        <v>62010796002</v>
      </c>
      <c r="E1391" s="39" t="s">
        <v>903</v>
      </c>
      <c r="F1391" s="47">
        <v>0</v>
      </c>
      <c r="G1391" s="47">
        <v>-25859.06</v>
      </c>
      <c r="H1391" s="47">
        <v>-182120076</v>
      </c>
      <c r="I1391" s="47">
        <v>-182120076</v>
      </c>
    </row>
    <row r="1392" spans="1:9" x14ac:dyDescent="0.2">
      <c r="A1392" s="39" t="s">
        <v>1103</v>
      </c>
      <c r="B1392" s="39" t="s">
        <v>3250</v>
      </c>
      <c r="C1392" s="39" t="s">
        <v>3251</v>
      </c>
      <c r="D1392" s="226" t="str">
        <f t="shared" si="21"/>
        <v>62010796002</v>
      </c>
      <c r="E1392" s="39" t="s">
        <v>903</v>
      </c>
      <c r="F1392" s="47">
        <v>-1115065951</v>
      </c>
      <c r="G1392" s="47">
        <v>0</v>
      </c>
      <c r="H1392" s="47">
        <v>0</v>
      </c>
      <c r="I1392" s="47">
        <v>-1115065951</v>
      </c>
    </row>
    <row r="1393" spans="1:9" x14ac:dyDescent="0.2">
      <c r="A1393" s="39" t="s">
        <v>1150</v>
      </c>
      <c r="B1393" s="39" t="s">
        <v>3252</v>
      </c>
      <c r="C1393" s="39" t="s">
        <v>3253</v>
      </c>
      <c r="D1393" s="226" t="str">
        <f t="shared" si="21"/>
        <v>62010796002</v>
      </c>
      <c r="E1393" s="39" t="s">
        <v>904</v>
      </c>
      <c r="F1393" s="47">
        <v>0</v>
      </c>
      <c r="G1393" s="47">
        <v>-530</v>
      </c>
      <c r="H1393" s="47">
        <v>-3666574</v>
      </c>
      <c r="I1393" s="47">
        <v>-3666574</v>
      </c>
    </row>
    <row r="1394" spans="1:9" x14ac:dyDescent="0.2">
      <c r="A1394" s="39" t="s">
        <v>1103</v>
      </c>
      <c r="B1394" s="39" t="s">
        <v>3254</v>
      </c>
      <c r="C1394" s="39" t="s">
        <v>3255</v>
      </c>
      <c r="D1394" s="226" t="str">
        <f t="shared" si="21"/>
        <v>62010796002</v>
      </c>
      <c r="E1394" s="39" t="s">
        <v>904</v>
      </c>
      <c r="F1394" s="47">
        <v>-38146120</v>
      </c>
      <c r="G1394" s="47">
        <v>0</v>
      </c>
      <c r="H1394" s="47">
        <v>0</v>
      </c>
      <c r="I1394" s="47">
        <v>-38146120</v>
      </c>
    </row>
    <row r="1395" spans="1:9" x14ac:dyDescent="0.2">
      <c r="A1395" s="39" t="s">
        <v>1150</v>
      </c>
      <c r="B1395" s="39" t="s">
        <v>3256</v>
      </c>
      <c r="C1395" s="39" t="s">
        <v>3257</v>
      </c>
      <c r="D1395" s="226" t="str">
        <f t="shared" si="21"/>
        <v>62010796002</v>
      </c>
      <c r="E1395" s="39" t="s">
        <v>905</v>
      </c>
      <c r="F1395" s="47">
        <v>0</v>
      </c>
      <c r="G1395" s="47">
        <v>-443891.06</v>
      </c>
      <c r="H1395" s="47">
        <v>-3136527053</v>
      </c>
      <c r="I1395" s="47">
        <v>-3136527053</v>
      </c>
    </row>
    <row r="1396" spans="1:9" x14ac:dyDescent="0.2">
      <c r="A1396" s="39" t="s">
        <v>1103</v>
      </c>
      <c r="B1396" s="39" t="s">
        <v>3258</v>
      </c>
      <c r="C1396" s="39" t="s">
        <v>3259</v>
      </c>
      <c r="D1396" s="226" t="str">
        <f t="shared" si="21"/>
        <v>62010796002</v>
      </c>
      <c r="E1396" s="39" t="s">
        <v>906</v>
      </c>
      <c r="F1396" s="47">
        <v>-1832642</v>
      </c>
      <c r="G1396" s="47">
        <v>0</v>
      </c>
      <c r="H1396" s="47">
        <v>0</v>
      </c>
      <c r="I1396" s="47">
        <v>-1832642</v>
      </c>
    </row>
    <row r="1397" spans="1:9" x14ac:dyDescent="0.2">
      <c r="A1397" s="39" t="s">
        <v>1150</v>
      </c>
      <c r="B1397" s="39" t="s">
        <v>3260</v>
      </c>
      <c r="C1397" s="39" t="s">
        <v>3261</v>
      </c>
      <c r="D1397" s="226" t="str">
        <f t="shared" si="21"/>
        <v>62010796002</v>
      </c>
      <c r="E1397" s="39" t="s">
        <v>907</v>
      </c>
      <c r="F1397" s="47">
        <v>0</v>
      </c>
      <c r="G1397" s="47">
        <v>-43.69</v>
      </c>
      <c r="H1397" s="47">
        <v>-305579</v>
      </c>
      <c r="I1397" s="47">
        <v>-305579</v>
      </c>
    </row>
    <row r="1398" spans="1:9" x14ac:dyDescent="0.2">
      <c r="A1398" s="39" t="s">
        <v>1103</v>
      </c>
      <c r="B1398" s="39" t="s">
        <v>3262</v>
      </c>
      <c r="C1398" s="39" t="s">
        <v>3263</v>
      </c>
      <c r="D1398" s="226" t="str">
        <f t="shared" si="21"/>
        <v>62010796002</v>
      </c>
      <c r="E1398" s="39" t="s">
        <v>907</v>
      </c>
      <c r="F1398" s="47">
        <v>-3248442</v>
      </c>
      <c r="G1398" s="47">
        <v>0</v>
      </c>
      <c r="H1398" s="47">
        <v>0</v>
      </c>
      <c r="I1398" s="47">
        <v>-3248442</v>
      </c>
    </row>
    <row r="1399" spans="1:9" x14ac:dyDescent="0.2">
      <c r="A1399" s="39" t="s">
        <v>1103</v>
      </c>
      <c r="B1399" s="39" t="s">
        <v>3264</v>
      </c>
      <c r="C1399" s="39" t="s">
        <v>3265</v>
      </c>
      <c r="D1399" s="226" t="str">
        <f t="shared" si="21"/>
        <v>62010796002</v>
      </c>
      <c r="E1399" s="39" t="s">
        <v>908</v>
      </c>
      <c r="F1399" s="47">
        <v>-700000</v>
      </c>
      <c r="G1399" s="47">
        <v>0</v>
      </c>
      <c r="H1399" s="47">
        <v>0</v>
      </c>
      <c r="I1399" s="47">
        <v>-700000</v>
      </c>
    </row>
    <row r="1400" spans="1:9" x14ac:dyDescent="0.2">
      <c r="A1400" s="39" t="s">
        <v>1103</v>
      </c>
      <c r="B1400" s="39" t="s">
        <v>3266</v>
      </c>
      <c r="C1400" s="39" t="s">
        <v>3267</v>
      </c>
      <c r="D1400" s="226" t="str">
        <f t="shared" si="21"/>
        <v>62010796002</v>
      </c>
      <c r="E1400" s="39" t="s">
        <v>909</v>
      </c>
      <c r="F1400" s="47">
        <v>-115241392</v>
      </c>
      <c r="G1400" s="47">
        <v>0</v>
      </c>
      <c r="H1400" s="47">
        <v>0</v>
      </c>
      <c r="I1400" s="47">
        <v>-115241392</v>
      </c>
    </row>
    <row r="1401" spans="1:9" x14ac:dyDescent="0.2">
      <c r="A1401" s="39" t="s">
        <v>1150</v>
      </c>
      <c r="B1401" s="39" t="s">
        <v>4060</v>
      </c>
      <c r="C1401" s="39" t="s">
        <v>4061</v>
      </c>
      <c r="D1401" s="226" t="str">
        <f t="shared" si="21"/>
        <v>62010796002</v>
      </c>
      <c r="E1401" s="39" t="s">
        <v>910</v>
      </c>
      <c r="F1401" s="47">
        <v>0</v>
      </c>
      <c r="G1401" s="47">
        <v>-201.78</v>
      </c>
      <c r="H1401" s="47">
        <v>-1399168</v>
      </c>
      <c r="I1401" s="47">
        <v>-1399168</v>
      </c>
    </row>
    <row r="1402" spans="1:9" x14ac:dyDescent="0.2">
      <c r="A1402" s="39" t="s">
        <v>1103</v>
      </c>
      <c r="B1402" s="39" t="s">
        <v>3268</v>
      </c>
      <c r="C1402" s="39" t="s">
        <v>3269</v>
      </c>
      <c r="D1402" s="226" t="str">
        <f t="shared" si="21"/>
        <v>62010796002</v>
      </c>
      <c r="E1402" s="39" t="s">
        <v>910</v>
      </c>
      <c r="F1402" s="47">
        <v>-4400000</v>
      </c>
      <c r="G1402" s="47">
        <v>0</v>
      </c>
      <c r="H1402" s="47">
        <v>0</v>
      </c>
      <c r="I1402" s="47">
        <v>-4400000</v>
      </c>
    </row>
    <row r="1403" spans="1:9" x14ac:dyDescent="0.2">
      <c r="A1403" s="39" t="s">
        <v>1103</v>
      </c>
      <c r="B1403" s="39" t="s">
        <v>3270</v>
      </c>
      <c r="C1403" s="39" t="s">
        <v>3271</v>
      </c>
      <c r="D1403" s="226" t="str">
        <f t="shared" si="21"/>
        <v>62010798000</v>
      </c>
      <c r="E1403" s="39" t="s">
        <v>911</v>
      </c>
      <c r="F1403" s="47">
        <v>-84863636</v>
      </c>
      <c r="G1403" s="47">
        <v>0</v>
      </c>
      <c r="H1403" s="47">
        <v>0</v>
      </c>
      <c r="I1403" s="47">
        <v>-84863636</v>
      </c>
    </row>
    <row r="1404" spans="1:9" x14ac:dyDescent="0.2">
      <c r="A1404" s="39" t="s">
        <v>1103</v>
      </c>
      <c r="B1404" s="39" t="s">
        <v>3272</v>
      </c>
      <c r="C1404" s="39" t="s">
        <v>3273</v>
      </c>
      <c r="D1404" s="226" t="str">
        <f t="shared" si="21"/>
        <v>62010798002</v>
      </c>
      <c r="E1404" s="39" t="s">
        <v>225</v>
      </c>
      <c r="F1404" s="47">
        <v>-84863636</v>
      </c>
      <c r="G1404" s="47">
        <v>0</v>
      </c>
      <c r="H1404" s="47">
        <v>0</v>
      </c>
      <c r="I1404" s="47">
        <v>-84863636</v>
      </c>
    </row>
    <row r="1405" spans="1:9" x14ac:dyDescent="0.2">
      <c r="A1405" s="39" t="s">
        <v>1103</v>
      </c>
      <c r="B1405" s="39" t="s">
        <v>3274</v>
      </c>
      <c r="C1405" s="39" t="s">
        <v>3275</v>
      </c>
      <c r="D1405" s="226" t="str">
        <f t="shared" si="21"/>
        <v>62010798002</v>
      </c>
      <c r="E1405" s="39" t="s">
        <v>912</v>
      </c>
      <c r="F1405" s="47">
        <v>-37363639</v>
      </c>
      <c r="G1405" s="47">
        <v>0</v>
      </c>
      <c r="H1405" s="47">
        <v>0</v>
      </c>
      <c r="I1405" s="47">
        <v>-37363639</v>
      </c>
    </row>
    <row r="1406" spans="1:9" x14ac:dyDescent="0.2">
      <c r="A1406" s="39" t="s">
        <v>1103</v>
      </c>
      <c r="B1406" s="39" t="s">
        <v>3276</v>
      </c>
      <c r="C1406" s="39" t="s">
        <v>3277</v>
      </c>
      <c r="D1406" s="226" t="str">
        <f t="shared" si="21"/>
        <v>62010798002</v>
      </c>
      <c r="E1406" s="39" t="s">
        <v>913</v>
      </c>
      <c r="F1406" s="47">
        <v>-33863632</v>
      </c>
      <c r="G1406" s="47">
        <v>0</v>
      </c>
      <c r="H1406" s="47">
        <v>0</v>
      </c>
      <c r="I1406" s="47">
        <v>-33863632</v>
      </c>
    </row>
    <row r="1407" spans="1:9" x14ac:dyDescent="0.2">
      <c r="A1407" s="39" t="s">
        <v>1103</v>
      </c>
      <c r="B1407" s="39" t="s">
        <v>3278</v>
      </c>
      <c r="C1407" s="39" t="s">
        <v>3279</v>
      </c>
      <c r="D1407" s="226" t="str">
        <f t="shared" si="21"/>
        <v>62010798002</v>
      </c>
      <c r="E1407" s="39" t="s">
        <v>914</v>
      </c>
      <c r="F1407" s="47">
        <v>-13636365</v>
      </c>
      <c r="G1407" s="47">
        <v>0</v>
      </c>
      <c r="H1407" s="47">
        <v>0</v>
      </c>
      <c r="I1407" s="47">
        <v>-13636365</v>
      </c>
    </row>
    <row r="1408" spans="1:9" x14ac:dyDescent="0.2">
      <c r="A1408" s="39" t="s">
        <v>1103</v>
      </c>
      <c r="B1408" s="39" t="s">
        <v>3280</v>
      </c>
      <c r="C1408" s="39" t="s">
        <v>3281</v>
      </c>
      <c r="D1408" s="226" t="str">
        <f t="shared" si="21"/>
        <v>62010806000</v>
      </c>
      <c r="E1408" s="39" t="s">
        <v>42</v>
      </c>
      <c r="F1408" s="47">
        <v>-4917091297</v>
      </c>
      <c r="G1408" s="47">
        <v>-56771.9</v>
      </c>
      <c r="H1408" s="47">
        <v>-396942257</v>
      </c>
      <c r="I1408" s="47">
        <v>-5314033554</v>
      </c>
    </row>
    <row r="1409" spans="1:9" x14ac:dyDescent="0.2">
      <c r="A1409" s="39" t="s">
        <v>1103</v>
      </c>
      <c r="B1409" s="39" t="s">
        <v>3282</v>
      </c>
      <c r="C1409" s="39" t="s">
        <v>3283</v>
      </c>
      <c r="D1409" s="226" t="str">
        <f t="shared" si="21"/>
        <v>62010806002</v>
      </c>
      <c r="E1409" s="39" t="s">
        <v>225</v>
      </c>
      <c r="F1409" s="47">
        <v>-4917091297</v>
      </c>
      <c r="G1409" s="47">
        <v>-56771.9</v>
      </c>
      <c r="H1409" s="47">
        <v>-396942257</v>
      </c>
      <c r="I1409" s="47">
        <v>-5314033554</v>
      </c>
    </row>
    <row r="1410" spans="1:9" x14ac:dyDescent="0.2">
      <c r="A1410" s="39" t="s">
        <v>1103</v>
      </c>
      <c r="B1410" s="39" t="s">
        <v>4062</v>
      </c>
      <c r="C1410" s="39" t="s">
        <v>4063</v>
      </c>
      <c r="D1410" s="226" t="str">
        <f t="shared" si="21"/>
        <v>62010806002</v>
      </c>
      <c r="E1410" s="39" t="s">
        <v>4064</v>
      </c>
      <c r="F1410" s="47">
        <v>-1794366620</v>
      </c>
      <c r="G1410" s="47">
        <v>0</v>
      </c>
      <c r="H1410" s="47">
        <v>0</v>
      </c>
      <c r="I1410" s="47">
        <v>-1794366620</v>
      </c>
    </row>
    <row r="1411" spans="1:9" x14ac:dyDescent="0.2">
      <c r="A1411" s="39" t="s">
        <v>1103</v>
      </c>
      <c r="B1411" s="39" t="s">
        <v>3284</v>
      </c>
      <c r="C1411" s="39" t="s">
        <v>3285</v>
      </c>
      <c r="D1411" s="226" t="str">
        <f t="shared" ref="D1411:D1474" si="22">CONCATENATE(MID(C1411,1,2),"0",MID(C1411,4,5),"0",MID(C1411,9,2))</f>
        <v>62010806002</v>
      </c>
      <c r="E1411" s="39" t="s">
        <v>915</v>
      </c>
      <c r="F1411" s="47">
        <v>-1486256</v>
      </c>
      <c r="G1411" s="47">
        <v>0</v>
      </c>
      <c r="H1411" s="47">
        <v>0</v>
      </c>
      <c r="I1411" s="47">
        <v>-1486256</v>
      </c>
    </row>
    <row r="1412" spans="1:9" x14ac:dyDescent="0.2">
      <c r="A1412" s="39" t="s">
        <v>1150</v>
      </c>
      <c r="B1412" s="39" t="s">
        <v>3286</v>
      </c>
      <c r="C1412" s="39" t="s">
        <v>3287</v>
      </c>
      <c r="D1412" s="226" t="str">
        <f t="shared" si="22"/>
        <v>62010806002</v>
      </c>
      <c r="E1412" s="39" t="s">
        <v>916</v>
      </c>
      <c r="F1412" s="47">
        <v>0</v>
      </c>
      <c r="G1412" s="47">
        <v>-5511.25</v>
      </c>
      <c r="H1412" s="47">
        <v>-38378526</v>
      </c>
      <c r="I1412" s="47">
        <v>-38378526</v>
      </c>
    </row>
    <row r="1413" spans="1:9" x14ac:dyDescent="0.2">
      <c r="A1413" s="39" t="s">
        <v>1103</v>
      </c>
      <c r="B1413" s="39" t="s">
        <v>3288</v>
      </c>
      <c r="C1413" s="39" t="s">
        <v>3289</v>
      </c>
      <c r="D1413" s="226" t="str">
        <f t="shared" si="22"/>
        <v>62010806002</v>
      </c>
      <c r="E1413" s="39" t="s">
        <v>916</v>
      </c>
      <c r="F1413" s="47">
        <v>-1609914463</v>
      </c>
      <c r="G1413" s="47">
        <v>0</v>
      </c>
      <c r="H1413" s="47">
        <v>0</v>
      </c>
      <c r="I1413" s="47">
        <v>-1609914463</v>
      </c>
    </row>
    <row r="1414" spans="1:9" x14ac:dyDescent="0.2">
      <c r="A1414" s="39" t="s">
        <v>1103</v>
      </c>
      <c r="B1414" s="39" t="s">
        <v>4499</v>
      </c>
      <c r="C1414" s="39" t="s">
        <v>4500</v>
      </c>
      <c r="D1414" s="226" t="str">
        <f t="shared" si="22"/>
        <v>62010806002</v>
      </c>
      <c r="E1414" s="39" t="s">
        <v>4501</v>
      </c>
      <c r="F1414" s="47">
        <v>-10900000</v>
      </c>
      <c r="G1414" s="47">
        <v>0</v>
      </c>
      <c r="H1414" s="47">
        <v>0</v>
      </c>
      <c r="I1414" s="47">
        <v>-10900000</v>
      </c>
    </row>
    <row r="1415" spans="1:9" x14ac:dyDescent="0.2">
      <c r="A1415" s="39" t="s">
        <v>1150</v>
      </c>
      <c r="B1415" s="39" t="s">
        <v>3290</v>
      </c>
      <c r="C1415" s="39" t="s">
        <v>3291</v>
      </c>
      <c r="D1415" s="226" t="str">
        <f t="shared" si="22"/>
        <v>62010806002</v>
      </c>
      <c r="E1415" s="39" t="s">
        <v>917</v>
      </c>
      <c r="F1415" s="47">
        <v>0</v>
      </c>
      <c r="G1415" s="47">
        <v>-22300.01</v>
      </c>
      <c r="H1415" s="47">
        <v>-155536172</v>
      </c>
      <c r="I1415" s="47">
        <v>-155536172</v>
      </c>
    </row>
    <row r="1416" spans="1:9" x14ac:dyDescent="0.2">
      <c r="A1416" s="39" t="s">
        <v>1103</v>
      </c>
      <c r="B1416" s="39" t="s">
        <v>3292</v>
      </c>
      <c r="C1416" s="39" t="s">
        <v>3293</v>
      </c>
      <c r="D1416" s="226" t="str">
        <f t="shared" si="22"/>
        <v>62010806002</v>
      </c>
      <c r="E1416" s="39" t="s">
        <v>917</v>
      </c>
      <c r="F1416" s="47">
        <v>-510591238</v>
      </c>
      <c r="G1416" s="47">
        <v>0</v>
      </c>
      <c r="H1416" s="47">
        <v>0</v>
      </c>
      <c r="I1416" s="47">
        <v>-510591238</v>
      </c>
    </row>
    <row r="1417" spans="1:9" x14ac:dyDescent="0.2">
      <c r="A1417" s="39" t="s">
        <v>1150</v>
      </c>
      <c r="B1417" s="39" t="s">
        <v>4502</v>
      </c>
      <c r="C1417" s="39" t="s">
        <v>4503</v>
      </c>
      <c r="D1417" s="226" t="str">
        <f t="shared" si="22"/>
        <v>62010806002</v>
      </c>
      <c r="E1417" s="39" t="s">
        <v>918</v>
      </c>
      <c r="F1417" s="47">
        <v>0</v>
      </c>
      <c r="G1417" s="47">
        <v>-55.51</v>
      </c>
      <c r="H1417" s="47">
        <v>-390904</v>
      </c>
      <c r="I1417" s="47">
        <v>-390904</v>
      </c>
    </row>
    <row r="1418" spans="1:9" x14ac:dyDescent="0.2">
      <c r="A1418" s="39" t="s">
        <v>1103</v>
      </c>
      <c r="B1418" s="39" t="s">
        <v>3294</v>
      </c>
      <c r="C1418" s="39" t="s">
        <v>3295</v>
      </c>
      <c r="D1418" s="226" t="str">
        <f t="shared" si="22"/>
        <v>62010806002</v>
      </c>
      <c r="E1418" s="39" t="s">
        <v>918</v>
      </c>
      <c r="F1418" s="47">
        <v>-805616395</v>
      </c>
      <c r="G1418" s="47">
        <v>0</v>
      </c>
      <c r="H1418" s="47">
        <v>0</v>
      </c>
      <c r="I1418" s="47">
        <v>-805616395</v>
      </c>
    </row>
    <row r="1419" spans="1:9" x14ac:dyDescent="0.2">
      <c r="A1419" s="39" t="s">
        <v>1150</v>
      </c>
      <c r="B1419" s="39" t="s">
        <v>3296</v>
      </c>
      <c r="C1419" s="39" t="s">
        <v>3297</v>
      </c>
      <c r="D1419" s="226" t="str">
        <f t="shared" si="22"/>
        <v>62010806002</v>
      </c>
      <c r="E1419" s="39" t="s">
        <v>919</v>
      </c>
      <c r="F1419" s="47">
        <v>0</v>
      </c>
      <c r="G1419" s="47">
        <v>-84.74</v>
      </c>
      <c r="H1419" s="47">
        <v>-593391</v>
      </c>
      <c r="I1419" s="47">
        <v>-593391</v>
      </c>
    </row>
    <row r="1420" spans="1:9" x14ac:dyDescent="0.2">
      <c r="A1420" s="39" t="s">
        <v>1103</v>
      </c>
      <c r="B1420" s="39" t="s">
        <v>3298</v>
      </c>
      <c r="C1420" s="39" t="s">
        <v>3299</v>
      </c>
      <c r="D1420" s="226" t="str">
        <f t="shared" si="22"/>
        <v>62010806002</v>
      </c>
      <c r="E1420" s="39" t="s">
        <v>919</v>
      </c>
      <c r="F1420" s="47">
        <v>-17231181</v>
      </c>
      <c r="G1420" s="47">
        <v>0</v>
      </c>
      <c r="H1420" s="47">
        <v>0</v>
      </c>
      <c r="I1420" s="47">
        <v>-17231181</v>
      </c>
    </row>
    <row r="1421" spans="1:9" x14ac:dyDescent="0.2">
      <c r="A1421" s="39" t="s">
        <v>1150</v>
      </c>
      <c r="B1421" s="39" t="s">
        <v>3300</v>
      </c>
      <c r="C1421" s="39" t="s">
        <v>3301</v>
      </c>
      <c r="D1421" s="226" t="str">
        <f t="shared" si="22"/>
        <v>62010806002</v>
      </c>
      <c r="E1421" s="39" t="s">
        <v>920</v>
      </c>
      <c r="F1421" s="47">
        <v>0</v>
      </c>
      <c r="G1421" s="47">
        <v>-18062.25</v>
      </c>
      <c r="H1421" s="47">
        <v>-125912080</v>
      </c>
      <c r="I1421" s="47">
        <v>-125912080</v>
      </c>
    </row>
    <row r="1422" spans="1:9" x14ac:dyDescent="0.2">
      <c r="A1422" s="39" t="s">
        <v>1150</v>
      </c>
      <c r="B1422" s="39" t="s">
        <v>4065</v>
      </c>
      <c r="C1422" s="39" t="s">
        <v>4066</v>
      </c>
      <c r="D1422" s="226" t="str">
        <f t="shared" si="22"/>
        <v>62010806002</v>
      </c>
      <c r="E1422" s="39" t="s">
        <v>921</v>
      </c>
      <c r="F1422" s="47">
        <v>0</v>
      </c>
      <c r="G1422" s="47">
        <v>-2.75</v>
      </c>
      <c r="H1422" s="47">
        <v>-19186</v>
      </c>
      <c r="I1422" s="47">
        <v>-19186</v>
      </c>
    </row>
    <row r="1423" spans="1:9" x14ac:dyDescent="0.2">
      <c r="A1423" s="39" t="s">
        <v>1103</v>
      </c>
      <c r="B1423" s="39" t="s">
        <v>3302</v>
      </c>
      <c r="C1423" s="39" t="s">
        <v>3303</v>
      </c>
      <c r="D1423" s="226" t="str">
        <f t="shared" si="22"/>
        <v>62010806002</v>
      </c>
      <c r="E1423" s="39" t="s">
        <v>921</v>
      </c>
      <c r="F1423" s="47">
        <v>-309000</v>
      </c>
      <c r="G1423" s="47">
        <v>0</v>
      </c>
      <c r="H1423" s="47">
        <v>0</v>
      </c>
      <c r="I1423" s="47">
        <v>-309000</v>
      </c>
    </row>
    <row r="1424" spans="1:9" x14ac:dyDescent="0.2">
      <c r="A1424" s="39" t="s">
        <v>1103</v>
      </c>
      <c r="B1424" s="39" t="s">
        <v>3304</v>
      </c>
      <c r="C1424" s="39" t="s">
        <v>3305</v>
      </c>
      <c r="D1424" s="226" t="str">
        <f t="shared" si="22"/>
        <v>62010806002</v>
      </c>
      <c r="E1424" s="39" t="s">
        <v>922</v>
      </c>
      <c r="F1424" s="47">
        <v>-2205000</v>
      </c>
      <c r="G1424" s="47">
        <v>0</v>
      </c>
      <c r="H1424" s="47">
        <v>0</v>
      </c>
      <c r="I1424" s="47">
        <v>-2205000</v>
      </c>
    </row>
    <row r="1425" spans="1:9" x14ac:dyDescent="0.2">
      <c r="A1425" s="39" t="s">
        <v>1150</v>
      </c>
      <c r="B1425" s="39" t="s">
        <v>4504</v>
      </c>
      <c r="C1425" s="39" t="s">
        <v>4505</v>
      </c>
      <c r="D1425" s="226" t="str">
        <f t="shared" si="22"/>
        <v>62010806002</v>
      </c>
      <c r="E1425" s="39" t="s">
        <v>4506</v>
      </c>
      <c r="F1425" s="47">
        <v>0</v>
      </c>
      <c r="G1425" s="47">
        <v>-10207.39</v>
      </c>
      <c r="H1425" s="47">
        <v>-72295278</v>
      </c>
      <c r="I1425" s="47">
        <v>-72295278</v>
      </c>
    </row>
    <row r="1426" spans="1:9" x14ac:dyDescent="0.2">
      <c r="A1426" s="39" t="s">
        <v>1103</v>
      </c>
      <c r="B1426" s="39" t="s">
        <v>4507</v>
      </c>
      <c r="C1426" s="39" t="s">
        <v>4508</v>
      </c>
      <c r="D1426" s="226" t="str">
        <f t="shared" si="22"/>
        <v>62010806002</v>
      </c>
      <c r="E1426" s="39" t="s">
        <v>4506</v>
      </c>
      <c r="F1426" s="47">
        <v>-151456144</v>
      </c>
      <c r="G1426" s="47">
        <v>0</v>
      </c>
      <c r="H1426" s="47">
        <v>0</v>
      </c>
      <c r="I1426" s="47">
        <v>-151456144</v>
      </c>
    </row>
    <row r="1427" spans="1:9" x14ac:dyDescent="0.2">
      <c r="A1427" s="39" t="s">
        <v>1150</v>
      </c>
      <c r="B1427" s="39" t="s">
        <v>3306</v>
      </c>
      <c r="C1427" s="39" t="s">
        <v>3307</v>
      </c>
      <c r="D1427" s="226" t="str">
        <f t="shared" si="22"/>
        <v>62010806002</v>
      </c>
      <c r="E1427" s="39" t="s">
        <v>923</v>
      </c>
      <c r="F1427" s="47">
        <v>0</v>
      </c>
      <c r="G1427" s="47">
        <v>-548</v>
      </c>
      <c r="H1427" s="47">
        <v>-3816720</v>
      </c>
      <c r="I1427" s="47">
        <v>-3816720</v>
      </c>
    </row>
    <row r="1428" spans="1:9" x14ac:dyDescent="0.2">
      <c r="A1428" s="39" t="s">
        <v>1103</v>
      </c>
      <c r="B1428" s="39" t="s">
        <v>3308</v>
      </c>
      <c r="C1428" s="39" t="s">
        <v>3309</v>
      </c>
      <c r="D1428" s="226" t="str">
        <f t="shared" si="22"/>
        <v>62010806002</v>
      </c>
      <c r="E1428" s="39" t="s">
        <v>923</v>
      </c>
      <c r="F1428" s="47">
        <v>-13015000</v>
      </c>
      <c r="G1428" s="47">
        <v>0</v>
      </c>
      <c r="H1428" s="47">
        <v>0</v>
      </c>
      <c r="I1428" s="47">
        <v>-13015000</v>
      </c>
    </row>
    <row r="1429" spans="1:9" x14ac:dyDescent="0.2">
      <c r="A1429" s="39" t="s">
        <v>1103</v>
      </c>
      <c r="B1429" s="39" t="s">
        <v>3310</v>
      </c>
      <c r="C1429" s="39" t="s">
        <v>3311</v>
      </c>
      <c r="D1429" s="226" t="str">
        <f t="shared" si="22"/>
        <v>63000000000</v>
      </c>
      <c r="E1429" s="39" t="s">
        <v>24</v>
      </c>
      <c r="F1429" s="47">
        <v>-7548420161122</v>
      </c>
      <c r="G1429" s="47">
        <v>-312653.56</v>
      </c>
      <c r="H1429" s="47">
        <v>-2181596871</v>
      </c>
      <c r="I1429" s="47">
        <v>-7550601757993</v>
      </c>
    </row>
    <row r="1430" spans="1:9" x14ac:dyDescent="0.2">
      <c r="A1430" s="39" t="s">
        <v>1103</v>
      </c>
      <c r="B1430" s="39" t="s">
        <v>3312</v>
      </c>
      <c r="C1430" s="39" t="s">
        <v>3313</v>
      </c>
      <c r="D1430" s="226" t="str">
        <f t="shared" si="22"/>
        <v>63010000000</v>
      </c>
      <c r="E1430" s="39" t="s">
        <v>924</v>
      </c>
      <c r="F1430" s="47">
        <v>-73297320846</v>
      </c>
      <c r="G1430" s="47">
        <v>0</v>
      </c>
      <c r="H1430" s="47">
        <v>0</v>
      </c>
      <c r="I1430" s="47">
        <v>-73297320846</v>
      </c>
    </row>
    <row r="1431" spans="1:9" x14ac:dyDescent="0.2">
      <c r="A1431" s="39" t="s">
        <v>1103</v>
      </c>
      <c r="B1431" s="39" t="s">
        <v>3314</v>
      </c>
      <c r="C1431" s="39" t="s">
        <v>3315</v>
      </c>
      <c r="D1431" s="226" t="str">
        <f t="shared" si="22"/>
        <v>63010808000</v>
      </c>
      <c r="E1431" s="39" t="s">
        <v>503</v>
      </c>
      <c r="F1431" s="47">
        <v>-24748694257</v>
      </c>
      <c r="G1431" s="47">
        <v>0</v>
      </c>
      <c r="H1431" s="47">
        <v>0</v>
      </c>
      <c r="I1431" s="47">
        <v>-24748694257</v>
      </c>
    </row>
    <row r="1432" spans="1:9" x14ac:dyDescent="0.2">
      <c r="A1432" s="39" t="s">
        <v>1103</v>
      </c>
      <c r="B1432" s="39" t="s">
        <v>3316</v>
      </c>
      <c r="C1432" s="39" t="s">
        <v>3317</v>
      </c>
      <c r="D1432" s="226" t="str">
        <f t="shared" si="22"/>
        <v>63010808006</v>
      </c>
      <c r="E1432" s="39" t="s">
        <v>925</v>
      </c>
      <c r="F1432" s="47">
        <v>-24748694257</v>
      </c>
      <c r="G1432" s="47">
        <v>0</v>
      </c>
      <c r="H1432" s="47">
        <v>0</v>
      </c>
      <c r="I1432" s="47">
        <v>-24748694257</v>
      </c>
    </row>
    <row r="1433" spans="1:9" x14ac:dyDescent="0.2">
      <c r="A1433" s="39" t="s">
        <v>1103</v>
      </c>
      <c r="B1433" s="39" t="s">
        <v>4509</v>
      </c>
      <c r="C1433" s="39" t="s">
        <v>4510</v>
      </c>
      <c r="D1433" s="226" t="str">
        <f t="shared" si="22"/>
        <v>63010808006</v>
      </c>
      <c r="E1433" s="39" t="s">
        <v>925</v>
      </c>
      <c r="F1433" s="47">
        <v>-2731085</v>
      </c>
      <c r="G1433" s="47">
        <v>0</v>
      </c>
      <c r="H1433" s="47">
        <v>0</v>
      </c>
      <c r="I1433" s="47">
        <v>-2731085</v>
      </c>
    </row>
    <row r="1434" spans="1:9" x14ac:dyDescent="0.2">
      <c r="A1434" s="39" t="s">
        <v>1103</v>
      </c>
      <c r="B1434" s="39" t="s">
        <v>3318</v>
      </c>
      <c r="C1434" s="39" t="s">
        <v>3319</v>
      </c>
      <c r="D1434" s="226" t="str">
        <f t="shared" si="22"/>
        <v>63010808006</v>
      </c>
      <c r="E1434" s="39" t="s">
        <v>926</v>
      </c>
      <c r="F1434" s="47">
        <v>-4286700985</v>
      </c>
      <c r="G1434" s="47">
        <v>0</v>
      </c>
      <c r="H1434" s="47">
        <v>0</v>
      </c>
      <c r="I1434" s="47">
        <v>-4286700985</v>
      </c>
    </row>
    <row r="1435" spans="1:9" x14ac:dyDescent="0.2">
      <c r="A1435" s="39" t="s">
        <v>1103</v>
      </c>
      <c r="B1435" s="39" t="s">
        <v>3320</v>
      </c>
      <c r="C1435" s="39" t="s">
        <v>3321</v>
      </c>
      <c r="D1435" s="226" t="str">
        <f t="shared" si="22"/>
        <v>63010808006</v>
      </c>
      <c r="E1435" s="39" t="s">
        <v>927</v>
      </c>
      <c r="F1435" s="47">
        <v>-6000000</v>
      </c>
      <c r="G1435" s="47">
        <v>0</v>
      </c>
      <c r="H1435" s="47">
        <v>0</v>
      </c>
      <c r="I1435" s="47">
        <v>-6000000</v>
      </c>
    </row>
    <row r="1436" spans="1:9" x14ac:dyDescent="0.2">
      <c r="A1436" s="39" t="s">
        <v>1103</v>
      </c>
      <c r="B1436" s="39" t="s">
        <v>3322</v>
      </c>
      <c r="C1436" s="39" t="s">
        <v>3323</v>
      </c>
      <c r="D1436" s="226" t="str">
        <f t="shared" si="22"/>
        <v>63010808006</v>
      </c>
      <c r="E1436" s="39" t="s">
        <v>928</v>
      </c>
      <c r="F1436" s="47">
        <v>-20453262187</v>
      </c>
      <c r="G1436" s="47">
        <v>0</v>
      </c>
      <c r="H1436" s="47">
        <v>0</v>
      </c>
      <c r="I1436" s="47">
        <v>-20453262187</v>
      </c>
    </row>
    <row r="1437" spans="1:9" x14ac:dyDescent="0.2">
      <c r="A1437" s="39" t="s">
        <v>1103</v>
      </c>
      <c r="B1437" s="39" t="s">
        <v>3324</v>
      </c>
      <c r="C1437" s="39" t="s">
        <v>3325</v>
      </c>
      <c r="D1437" s="226" t="str">
        <f t="shared" si="22"/>
        <v>63010810000</v>
      </c>
      <c r="E1437" s="39" t="s">
        <v>929</v>
      </c>
      <c r="F1437" s="47">
        <v>-48548626589</v>
      </c>
      <c r="G1437" s="47">
        <v>0</v>
      </c>
      <c r="H1437" s="47">
        <v>0</v>
      </c>
      <c r="I1437" s="47">
        <v>-48548626589</v>
      </c>
    </row>
    <row r="1438" spans="1:9" x14ac:dyDescent="0.2">
      <c r="A1438" s="39" t="s">
        <v>1103</v>
      </c>
      <c r="B1438" s="39" t="s">
        <v>3326</v>
      </c>
      <c r="C1438" s="39" t="s">
        <v>3327</v>
      </c>
      <c r="D1438" s="226" t="str">
        <f t="shared" si="22"/>
        <v>63010810002</v>
      </c>
      <c r="E1438" s="39" t="s">
        <v>930</v>
      </c>
      <c r="F1438" s="47">
        <v>-48548626589</v>
      </c>
      <c r="G1438" s="47">
        <v>0</v>
      </c>
      <c r="H1438" s="47">
        <v>0</v>
      </c>
      <c r="I1438" s="47">
        <v>-48548626589</v>
      </c>
    </row>
    <row r="1439" spans="1:9" x14ac:dyDescent="0.2">
      <c r="A1439" s="39" t="s">
        <v>1103</v>
      </c>
      <c r="B1439" s="39" t="s">
        <v>3328</v>
      </c>
      <c r="C1439" s="39" t="s">
        <v>3329</v>
      </c>
      <c r="D1439" s="226" t="str">
        <f t="shared" si="22"/>
        <v>63010810002</v>
      </c>
      <c r="E1439" s="39" t="s">
        <v>930</v>
      </c>
      <c r="F1439" s="47">
        <v>-7290</v>
      </c>
      <c r="G1439" s="47">
        <v>0</v>
      </c>
      <c r="H1439" s="47">
        <v>0</v>
      </c>
      <c r="I1439" s="47">
        <v>-7290</v>
      </c>
    </row>
    <row r="1440" spans="1:9" x14ac:dyDescent="0.2">
      <c r="A1440" s="39" t="s">
        <v>1103</v>
      </c>
      <c r="B1440" s="39" t="s">
        <v>3330</v>
      </c>
      <c r="C1440" s="39" t="s">
        <v>3331</v>
      </c>
      <c r="D1440" s="226" t="str">
        <f t="shared" si="22"/>
        <v>63010810002</v>
      </c>
      <c r="E1440" s="39" t="s">
        <v>931</v>
      </c>
      <c r="F1440" s="47">
        <v>-48162355118</v>
      </c>
      <c r="G1440" s="47">
        <v>0</v>
      </c>
      <c r="H1440" s="47">
        <v>0</v>
      </c>
      <c r="I1440" s="47">
        <v>-48162355118</v>
      </c>
    </row>
    <row r="1441" spans="1:9" x14ac:dyDescent="0.2">
      <c r="A1441" s="39" t="s">
        <v>1103</v>
      </c>
      <c r="B1441" s="39" t="s">
        <v>3332</v>
      </c>
      <c r="C1441" s="39" t="s">
        <v>3333</v>
      </c>
      <c r="D1441" s="226" t="str">
        <f t="shared" si="22"/>
        <v>63010810002</v>
      </c>
      <c r="E1441" s="39" t="s">
        <v>932</v>
      </c>
      <c r="F1441" s="47">
        <v>-386264181</v>
      </c>
      <c r="G1441" s="47">
        <v>0</v>
      </c>
      <c r="H1441" s="47">
        <v>0</v>
      </c>
      <c r="I1441" s="47">
        <v>-386264181</v>
      </c>
    </row>
    <row r="1442" spans="1:9" x14ac:dyDescent="0.2">
      <c r="A1442" s="39" t="s">
        <v>1103</v>
      </c>
      <c r="B1442" s="39" t="s">
        <v>3334</v>
      </c>
      <c r="C1442" s="39" t="s">
        <v>3335</v>
      </c>
      <c r="D1442" s="226" t="str">
        <f t="shared" si="22"/>
        <v>63030000000</v>
      </c>
      <c r="E1442" s="39" t="s">
        <v>63</v>
      </c>
      <c r="F1442" s="47">
        <v>-8041854056</v>
      </c>
      <c r="G1442" s="47">
        <v>-312653.56</v>
      </c>
      <c r="H1442" s="47">
        <v>-2181596871</v>
      </c>
      <c r="I1442" s="47">
        <v>-10223450927</v>
      </c>
    </row>
    <row r="1443" spans="1:9" x14ac:dyDescent="0.2">
      <c r="A1443" s="39" t="s">
        <v>1103</v>
      </c>
      <c r="B1443" s="39" t="s">
        <v>3336</v>
      </c>
      <c r="C1443" s="39" t="s">
        <v>3337</v>
      </c>
      <c r="D1443" s="226" t="str">
        <f t="shared" si="22"/>
        <v>63030818000</v>
      </c>
      <c r="E1443" s="39" t="s">
        <v>63</v>
      </c>
      <c r="F1443" s="47">
        <v>-8041854056</v>
      </c>
      <c r="G1443" s="47">
        <v>-312653.56</v>
      </c>
      <c r="H1443" s="47">
        <v>-2181596871</v>
      </c>
      <c r="I1443" s="47">
        <v>-10223450927</v>
      </c>
    </row>
    <row r="1444" spans="1:9" x14ac:dyDescent="0.2">
      <c r="A1444" s="39" t="s">
        <v>1103</v>
      </c>
      <c r="B1444" s="39" t="s">
        <v>3338</v>
      </c>
      <c r="C1444" s="39" t="s">
        <v>3339</v>
      </c>
      <c r="D1444" s="226" t="str">
        <f t="shared" si="22"/>
        <v>63030818002</v>
      </c>
      <c r="E1444" s="39" t="s">
        <v>933</v>
      </c>
      <c r="F1444" s="47">
        <v>-8041854056</v>
      </c>
      <c r="G1444" s="47">
        <v>-312653.56</v>
      </c>
      <c r="H1444" s="47">
        <v>-2181596871</v>
      </c>
      <c r="I1444" s="47">
        <v>-10223450927</v>
      </c>
    </row>
    <row r="1445" spans="1:9" x14ac:dyDescent="0.2">
      <c r="A1445" s="39" t="s">
        <v>1150</v>
      </c>
      <c r="B1445" s="39" t="s">
        <v>3340</v>
      </c>
      <c r="C1445" s="39" t="s">
        <v>3341</v>
      </c>
      <c r="D1445" s="226" t="str">
        <f t="shared" si="22"/>
        <v>63030818002</v>
      </c>
      <c r="E1445" s="39" t="s">
        <v>934</v>
      </c>
      <c r="F1445" s="47">
        <v>0</v>
      </c>
      <c r="G1445" s="47">
        <v>-1324.41</v>
      </c>
      <c r="H1445" s="47">
        <v>-9196351</v>
      </c>
      <c r="I1445" s="47">
        <v>-9196351</v>
      </c>
    </row>
    <row r="1446" spans="1:9" x14ac:dyDescent="0.2">
      <c r="A1446" s="39" t="s">
        <v>1150</v>
      </c>
      <c r="B1446" s="39" t="s">
        <v>3342</v>
      </c>
      <c r="C1446" s="39" t="s">
        <v>3343</v>
      </c>
      <c r="D1446" s="226" t="str">
        <f t="shared" si="22"/>
        <v>63030818002</v>
      </c>
      <c r="E1446" s="39" t="s">
        <v>934</v>
      </c>
      <c r="F1446" s="47">
        <v>0</v>
      </c>
      <c r="G1446" s="47">
        <v>-10014.709999999999</v>
      </c>
      <c r="H1446" s="47">
        <v>-70908274</v>
      </c>
      <c r="I1446" s="47">
        <v>-70908274</v>
      </c>
    </row>
    <row r="1447" spans="1:9" x14ac:dyDescent="0.2">
      <c r="A1447" s="39" t="s">
        <v>1103</v>
      </c>
      <c r="B1447" s="39" t="s">
        <v>3344</v>
      </c>
      <c r="C1447" s="39" t="s">
        <v>3345</v>
      </c>
      <c r="D1447" s="226" t="str">
        <f t="shared" si="22"/>
        <v>63030818002</v>
      </c>
      <c r="E1447" s="39" t="s">
        <v>934</v>
      </c>
      <c r="F1447" s="47">
        <v>-1074529157</v>
      </c>
      <c r="G1447" s="47">
        <v>0</v>
      </c>
      <c r="H1447" s="47">
        <v>0</v>
      </c>
      <c r="I1447" s="47">
        <v>-1074529157</v>
      </c>
    </row>
    <row r="1448" spans="1:9" x14ac:dyDescent="0.2">
      <c r="A1448" s="39" t="s">
        <v>1103</v>
      </c>
      <c r="B1448" s="39" t="s">
        <v>4067</v>
      </c>
      <c r="C1448" s="39" t="s">
        <v>4068</v>
      </c>
      <c r="D1448" s="226" t="str">
        <f t="shared" si="22"/>
        <v>63030818002</v>
      </c>
      <c r="E1448" s="39" t="s">
        <v>4069</v>
      </c>
      <c r="F1448" s="47">
        <v>-40000000</v>
      </c>
      <c r="G1448" s="47">
        <v>0</v>
      </c>
      <c r="H1448" s="47">
        <v>0</v>
      </c>
      <c r="I1448" s="47">
        <v>-40000000</v>
      </c>
    </row>
    <row r="1449" spans="1:9" x14ac:dyDescent="0.2">
      <c r="A1449" s="39" t="s">
        <v>1150</v>
      </c>
      <c r="B1449" s="39" t="s">
        <v>3346</v>
      </c>
      <c r="C1449" s="39" t="s">
        <v>3347</v>
      </c>
      <c r="D1449" s="226" t="str">
        <f t="shared" si="22"/>
        <v>63030818002</v>
      </c>
      <c r="E1449" s="39" t="s">
        <v>935</v>
      </c>
      <c r="F1449" s="47">
        <v>0</v>
      </c>
      <c r="G1449" s="47">
        <v>-301314.44</v>
      </c>
      <c r="H1449" s="47">
        <v>-2101492246</v>
      </c>
      <c r="I1449" s="47">
        <v>-2101492246</v>
      </c>
    </row>
    <row r="1450" spans="1:9" x14ac:dyDescent="0.2">
      <c r="A1450" s="39" t="s">
        <v>1103</v>
      </c>
      <c r="B1450" s="39" t="s">
        <v>3348</v>
      </c>
      <c r="C1450" s="39" t="s">
        <v>3349</v>
      </c>
      <c r="D1450" s="226" t="str">
        <f t="shared" si="22"/>
        <v>63030818002</v>
      </c>
      <c r="E1450" s="39" t="s">
        <v>935</v>
      </c>
      <c r="F1450" s="47">
        <v>-6926395983</v>
      </c>
      <c r="G1450" s="47">
        <v>0</v>
      </c>
      <c r="H1450" s="47">
        <v>0</v>
      </c>
      <c r="I1450" s="47">
        <v>-6926395983</v>
      </c>
    </row>
    <row r="1451" spans="1:9" x14ac:dyDescent="0.2">
      <c r="A1451" s="39" t="s">
        <v>1103</v>
      </c>
      <c r="B1451" s="39" t="s">
        <v>4511</v>
      </c>
      <c r="C1451" s="39" t="s">
        <v>4512</v>
      </c>
      <c r="D1451" s="226" t="str">
        <f t="shared" si="22"/>
        <v>63030818002</v>
      </c>
      <c r="E1451" s="39" t="s">
        <v>4513</v>
      </c>
      <c r="F1451" s="47">
        <v>-928916</v>
      </c>
      <c r="G1451" s="47">
        <v>0</v>
      </c>
      <c r="H1451" s="47">
        <v>0</v>
      </c>
      <c r="I1451" s="47">
        <v>-928916</v>
      </c>
    </row>
    <row r="1452" spans="1:9" x14ac:dyDescent="0.2">
      <c r="A1452" s="39" t="s">
        <v>1103</v>
      </c>
      <c r="B1452" s="39" t="s">
        <v>3350</v>
      </c>
      <c r="C1452" s="39" t="s">
        <v>3351</v>
      </c>
      <c r="D1452" s="226" t="str">
        <f t="shared" si="22"/>
        <v>63040000000</v>
      </c>
      <c r="E1452" s="39" t="s">
        <v>863</v>
      </c>
      <c r="F1452" s="47">
        <v>-7467080986220</v>
      </c>
      <c r="G1452" s="47">
        <v>0</v>
      </c>
      <c r="H1452" s="47">
        <v>0</v>
      </c>
      <c r="I1452" s="47">
        <v>-7467080986220</v>
      </c>
    </row>
    <row r="1453" spans="1:9" x14ac:dyDescent="0.2">
      <c r="A1453" s="39" t="s">
        <v>1103</v>
      </c>
      <c r="B1453" s="39" t="s">
        <v>3352</v>
      </c>
      <c r="C1453" s="39" t="s">
        <v>3353</v>
      </c>
      <c r="D1453" s="226" t="str">
        <f t="shared" si="22"/>
        <v>63040820000</v>
      </c>
      <c r="E1453" s="39" t="s">
        <v>936</v>
      </c>
      <c r="F1453" s="47">
        <v>-7318872272075</v>
      </c>
      <c r="G1453" s="47">
        <v>0</v>
      </c>
      <c r="H1453" s="47">
        <v>0</v>
      </c>
      <c r="I1453" s="47">
        <v>-7318872272075</v>
      </c>
    </row>
    <row r="1454" spans="1:9" x14ac:dyDescent="0.2">
      <c r="A1454" s="39" t="s">
        <v>1103</v>
      </c>
      <c r="B1454" s="39" t="s">
        <v>3354</v>
      </c>
      <c r="C1454" s="39" t="s">
        <v>3355</v>
      </c>
      <c r="D1454" s="226" t="str">
        <f t="shared" si="22"/>
        <v>63040820004</v>
      </c>
      <c r="E1454" s="39" t="s">
        <v>937</v>
      </c>
      <c r="F1454" s="47">
        <v>-7318736077731</v>
      </c>
      <c r="G1454" s="47">
        <v>0</v>
      </c>
      <c r="H1454" s="47">
        <v>0</v>
      </c>
      <c r="I1454" s="47">
        <v>-7318736077731</v>
      </c>
    </row>
    <row r="1455" spans="1:9" x14ac:dyDescent="0.2">
      <c r="A1455" s="39" t="s">
        <v>1103</v>
      </c>
      <c r="B1455" s="39" t="s">
        <v>3356</v>
      </c>
      <c r="C1455" s="39" t="s">
        <v>3357</v>
      </c>
      <c r="D1455" s="226" t="str">
        <f t="shared" si="22"/>
        <v>63040820004</v>
      </c>
      <c r="E1455" s="39" t="s">
        <v>937</v>
      </c>
      <c r="F1455" s="47">
        <v>-7318736077731</v>
      </c>
      <c r="G1455" s="47">
        <v>0</v>
      </c>
      <c r="H1455" s="47">
        <v>0</v>
      </c>
      <c r="I1455" s="47">
        <v>-7318736077731</v>
      </c>
    </row>
    <row r="1456" spans="1:9" x14ac:dyDescent="0.2">
      <c r="A1456" s="39" t="s">
        <v>1103</v>
      </c>
      <c r="B1456" s="39" t="s">
        <v>3358</v>
      </c>
      <c r="C1456" s="39" t="s">
        <v>3359</v>
      </c>
      <c r="D1456" s="226" t="str">
        <f t="shared" si="22"/>
        <v>63040820005</v>
      </c>
      <c r="E1456" s="39" t="s">
        <v>938</v>
      </c>
      <c r="F1456" s="47">
        <v>-136194344</v>
      </c>
      <c r="G1456" s="47">
        <v>0</v>
      </c>
      <c r="H1456" s="47">
        <v>0</v>
      </c>
      <c r="I1456" s="47">
        <v>-136194344</v>
      </c>
    </row>
    <row r="1457" spans="1:9" x14ac:dyDescent="0.2">
      <c r="A1457" s="39" t="s">
        <v>1103</v>
      </c>
      <c r="B1457" s="39" t="s">
        <v>3360</v>
      </c>
      <c r="C1457" s="39" t="s">
        <v>3361</v>
      </c>
      <c r="D1457" s="226" t="str">
        <f t="shared" si="22"/>
        <v>63040820005</v>
      </c>
      <c r="E1457" s="39" t="s">
        <v>938</v>
      </c>
      <c r="F1457" s="47">
        <v>-136194344</v>
      </c>
      <c r="G1457" s="47">
        <v>0</v>
      </c>
      <c r="H1457" s="47">
        <v>0</v>
      </c>
      <c r="I1457" s="47">
        <v>-136194344</v>
      </c>
    </row>
    <row r="1458" spans="1:9" x14ac:dyDescent="0.2">
      <c r="A1458" s="39" t="s">
        <v>1103</v>
      </c>
      <c r="B1458" s="39" t="s">
        <v>3362</v>
      </c>
      <c r="C1458" s="39" t="s">
        <v>3363</v>
      </c>
      <c r="D1458" s="226" t="str">
        <f t="shared" si="22"/>
        <v>63040822000</v>
      </c>
      <c r="E1458" s="39" t="s">
        <v>939</v>
      </c>
      <c r="F1458" s="47">
        <v>-148208714145</v>
      </c>
      <c r="G1458" s="47">
        <v>0</v>
      </c>
      <c r="H1458" s="47">
        <v>0</v>
      </c>
      <c r="I1458" s="47">
        <v>-148208714145</v>
      </c>
    </row>
    <row r="1459" spans="1:9" x14ac:dyDescent="0.2">
      <c r="A1459" s="39" t="s">
        <v>1103</v>
      </c>
      <c r="B1459" s="39" t="s">
        <v>3364</v>
      </c>
      <c r="C1459" s="39" t="s">
        <v>3365</v>
      </c>
      <c r="D1459" s="226" t="str">
        <f t="shared" si="22"/>
        <v>63040822002</v>
      </c>
      <c r="E1459" s="39" t="s">
        <v>940</v>
      </c>
      <c r="F1459" s="47">
        <v>-106253909523</v>
      </c>
      <c r="G1459" s="47">
        <v>0</v>
      </c>
      <c r="H1459" s="47">
        <v>0</v>
      </c>
      <c r="I1459" s="47">
        <v>-106253909523</v>
      </c>
    </row>
    <row r="1460" spans="1:9" x14ac:dyDescent="0.2">
      <c r="A1460" s="39" t="s">
        <v>1103</v>
      </c>
      <c r="B1460" s="39" t="s">
        <v>3366</v>
      </c>
      <c r="C1460" s="39" t="s">
        <v>3367</v>
      </c>
      <c r="D1460" s="226" t="str">
        <f t="shared" si="22"/>
        <v>63040822002</v>
      </c>
      <c r="E1460" s="39" t="s">
        <v>940</v>
      </c>
      <c r="F1460" s="47">
        <v>-106253909523</v>
      </c>
      <c r="G1460" s="47">
        <v>0</v>
      </c>
      <c r="H1460" s="47">
        <v>0</v>
      </c>
      <c r="I1460" s="47">
        <v>-106253909523</v>
      </c>
    </row>
    <row r="1461" spans="1:9" x14ac:dyDescent="0.2">
      <c r="A1461" s="39" t="s">
        <v>1103</v>
      </c>
      <c r="B1461" s="39" t="s">
        <v>3368</v>
      </c>
      <c r="C1461" s="39" t="s">
        <v>3369</v>
      </c>
      <c r="D1461" s="226" t="str">
        <f t="shared" si="22"/>
        <v>63040822004</v>
      </c>
      <c r="E1461" s="39" t="s">
        <v>760</v>
      </c>
      <c r="F1461" s="47">
        <v>-41954804622</v>
      </c>
      <c r="G1461" s="47">
        <v>0</v>
      </c>
      <c r="H1461" s="47">
        <v>0</v>
      </c>
      <c r="I1461" s="47">
        <v>-41954804622</v>
      </c>
    </row>
    <row r="1462" spans="1:9" x14ac:dyDescent="0.2">
      <c r="A1462" s="39" t="s">
        <v>1103</v>
      </c>
      <c r="B1462" s="39" t="s">
        <v>3370</v>
      </c>
      <c r="C1462" s="39" t="s">
        <v>3371</v>
      </c>
      <c r="D1462" s="226" t="str">
        <f t="shared" si="22"/>
        <v>63040822004</v>
      </c>
      <c r="E1462" s="39" t="s">
        <v>760</v>
      </c>
      <c r="F1462" s="47">
        <v>-41954804622</v>
      </c>
      <c r="G1462" s="47">
        <v>0</v>
      </c>
      <c r="H1462" s="47">
        <v>0</v>
      </c>
      <c r="I1462" s="47">
        <v>-41954804622</v>
      </c>
    </row>
    <row r="1463" spans="1:9" x14ac:dyDescent="0.2">
      <c r="A1463" s="39" t="s">
        <v>1103</v>
      </c>
      <c r="B1463" s="39" t="s">
        <v>3372</v>
      </c>
      <c r="C1463" s="39" t="s">
        <v>3373</v>
      </c>
      <c r="D1463" s="226" t="str">
        <f t="shared" si="22"/>
        <v>64000000000</v>
      </c>
      <c r="E1463" s="39" t="s">
        <v>31</v>
      </c>
      <c r="F1463" s="47">
        <v>-485450580</v>
      </c>
      <c r="G1463" s="47">
        <v>0</v>
      </c>
      <c r="H1463" s="47">
        <v>0</v>
      </c>
      <c r="I1463" s="47">
        <v>-485450580</v>
      </c>
    </row>
    <row r="1464" spans="1:9" x14ac:dyDescent="0.2">
      <c r="A1464" s="39" t="s">
        <v>1103</v>
      </c>
      <c r="B1464" s="39" t="s">
        <v>3374</v>
      </c>
      <c r="C1464" s="39" t="s">
        <v>3375</v>
      </c>
      <c r="D1464" s="226" t="str">
        <f t="shared" si="22"/>
        <v>64010000000</v>
      </c>
      <c r="E1464" s="39" t="s">
        <v>31</v>
      </c>
      <c r="F1464" s="47">
        <v>-485450580</v>
      </c>
      <c r="G1464" s="47">
        <v>0</v>
      </c>
      <c r="H1464" s="47">
        <v>0</v>
      </c>
      <c r="I1464" s="47">
        <v>-485450580</v>
      </c>
    </row>
    <row r="1465" spans="1:9" x14ac:dyDescent="0.2">
      <c r="A1465" s="39" t="s">
        <v>1103</v>
      </c>
      <c r="B1465" s="39" t="s">
        <v>4514</v>
      </c>
      <c r="C1465" s="39" t="s">
        <v>4515</v>
      </c>
      <c r="D1465" s="226" t="str">
        <f t="shared" si="22"/>
        <v>64010828000</v>
      </c>
      <c r="E1465" s="39" t="s">
        <v>1093</v>
      </c>
      <c r="F1465" s="47">
        <v>-285880818</v>
      </c>
      <c r="G1465" s="47">
        <v>0</v>
      </c>
      <c r="H1465" s="47">
        <v>0</v>
      </c>
      <c r="I1465" s="47">
        <v>-285880818</v>
      </c>
    </row>
    <row r="1466" spans="1:9" x14ac:dyDescent="0.2">
      <c r="A1466" s="39" t="s">
        <v>1103</v>
      </c>
      <c r="B1466" s="39" t="s">
        <v>4516</v>
      </c>
      <c r="C1466" s="39" t="s">
        <v>4517</v>
      </c>
      <c r="D1466" s="226" t="str">
        <f t="shared" si="22"/>
        <v>64010828001</v>
      </c>
      <c r="E1466" s="39" t="s">
        <v>1093</v>
      </c>
      <c r="F1466" s="47">
        <v>-285880818</v>
      </c>
      <c r="G1466" s="47">
        <v>0</v>
      </c>
      <c r="H1466" s="47">
        <v>0</v>
      </c>
      <c r="I1466" s="47">
        <v>-285880818</v>
      </c>
    </row>
    <row r="1467" spans="1:9" x14ac:dyDescent="0.2">
      <c r="A1467" s="39" t="s">
        <v>1103</v>
      </c>
      <c r="B1467" s="39" t="s">
        <v>4518</v>
      </c>
      <c r="C1467" s="39" t="s">
        <v>4519</v>
      </c>
      <c r="D1467" s="226" t="str">
        <f t="shared" si="22"/>
        <v>64010828001</v>
      </c>
      <c r="E1467" s="39" t="s">
        <v>1093</v>
      </c>
      <c r="F1467" s="47">
        <v>-285880818</v>
      </c>
      <c r="G1467" s="47">
        <v>0</v>
      </c>
      <c r="H1467" s="47">
        <v>0</v>
      </c>
      <c r="I1467" s="47">
        <v>-285880818</v>
      </c>
    </row>
    <row r="1468" spans="1:9" x14ac:dyDescent="0.2">
      <c r="A1468" s="39" t="s">
        <v>1103</v>
      </c>
      <c r="B1468" s="39" t="s">
        <v>3376</v>
      </c>
      <c r="C1468" s="39" t="s">
        <v>3377</v>
      </c>
      <c r="D1468" s="226" t="str">
        <f t="shared" si="22"/>
        <v>64010830000</v>
      </c>
      <c r="E1468" s="39" t="s">
        <v>941</v>
      </c>
      <c r="F1468" s="47">
        <v>-199569762</v>
      </c>
      <c r="G1468" s="47">
        <v>0</v>
      </c>
      <c r="H1468" s="47">
        <v>0</v>
      </c>
      <c r="I1468" s="47">
        <v>-199569762</v>
      </c>
    </row>
    <row r="1469" spans="1:9" x14ac:dyDescent="0.2">
      <c r="A1469" s="39" t="s">
        <v>1103</v>
      </c>
      <c r="B1469" s="39" t="s">
        <v>3378</v>
      </c>
      <c r="C1469" s="39" t="s">
        <v>3379</v>
      </c>
      <c r="D1469" s="226" t="str">
        <f t="shared" si="22"/>
        <v>64010830001</v>
      </c>
      <c r="E1469" s="39" t="s">
        <v>941</v>
      </c>
      <c r="F1469" s="47">
        <v>-199569762</v>
      </c>
      <c r="G1469" s="47">
        <v>0</v>
      </c>
      <c r="H1469" s="47">
        <v>0</v>
      </c>
      <c r="I1469" s="47">
        <v>-199569762</v>
      </c>
    </row>
    <row r="1470" spans="1:9" x14ac:dyDescent="0.2">
      <c r="A1470" s="39" t="s">
        <v>1103</v>
      </c>
      <c r="B1470" s="39" t="s">
        <v>4950</v>
      </c>
      <c r="C1470" s="39" t="s">
        <v>4951</v>
      </c>
      <c r="D1470" s="226" t="str">
        <f t="shared" si="22"/>
        <v>64010830001</v>
      </c>
      <c r="E1470" s="39" t="s">
        <v>4952</v>
      </c>
      <c r="F1470" s="47">
        <v>-92744393</v>
      </c>
      <c r="G1470" s="47">
        <v>0</v>
      </c>
      <c r="H1470" s="47">
        <v>0</v>
      </c>
      <c r="I1470" s="47">
        <v>-92744393</v>
      </c>
    </row>
    <row r="1471" spans="1:9" x14ac:dyDescent="0.2">
      <c r="A1471" s="39" t="s">
        <v>1103</v>
      </c>
      <c r="B1471" s="39" t="s">
        <v>3380</v>
      </c>
      <c r="C1471" s="39" t="s">
        <v>3381</v>
      </c>
      <c r="D1471" s="226" t="str">
        <f t="shared" si="22"/>
        <v>64010830001</v>
      </c>
      <c r="E1471" s="39" t="s">
        <v>942</v>
      </c>
      <c r="F1471" s="47">
        <v>-97626976</v>
      </c>
      <c r="G1471" s="47">
        <v>0</v>
      </c>
      <c r="H1471" s="47">
        <v>0</v>
      </c>
      <c r="I1471" s="47">
        <v>-97626976</v>
      </c>
    </row>
    <row r="1472" spans="1:9" x14ac:dyDescent="0.2">
      <c r="A1472" s="39" t="s">
        <v>1103</v>
      </c>
      <c r="B1472" s="39" t="s">
        <v>4070</v>
      </c>
      <c r="C1472" s="39" t="s">
        <v>4071</v>
      </c>
      <c r="D1472" s="226" t="str">
        <f t="shared" si="22"/>
        <v>64010830001</v>
      </c>
      <c r="E1472" s="39" t="s">
        <v>4072</v>
      </c>
      <c r="F1472" s="47">
        <v>-733658</v>
      </c>
      <c r="G1472" s="47">
        <v>0</v>
      </c>
      <c r="H1472" s="47">
        <v>0</v>
      </c>
      <c r="I1472" s="47">
        <v>-733658</v>
      </c>
    </row>
    <row r="1473" spans="1:9" x14ac:dyDescent="0.2">
      <c r="A1473" s="39" t="s">
        <v>1103</v>
      </c>
      <c r="B1473" s="39" t="s">
        <v>4520</v>
      </c>
      <c r="C1473" s="39" t="s">
        <v>4521</v>
      </c>
      <c r="D1473" s="226" t="str">
        <f t="shared" si="22"/>
        <v>64010830001</v>
      </c>
      <c r="E1473" s="39" t="s">
        <v>4522</v>
      </c>
      <c r="F1473" s="47">
        <v>-8464735</v>
      </c>
      <c r="G1473" s="47">
        <v>0</v>
      </c>
      <c r="H1473" s="47">
        <v>0</v>
      </c>
      <c r="I1473" s="47">
        <v>-8464735</v>
      </c>
    </row>
    <row r="1474" spans="1:9" x14ac:dyDescent="0.2">
      <c r="A1474" s="39" t="s">
        <v>1103</v>
      </c>
      <c r="B1474" s="39" t="s">
        <v>3382</v>
      </c>
      <c r="C1474" s="39" t="s">
        <v>3383</v>
      </c>
      <c r="D1474" s="226" t="str">
        <f t="shared" si="22"/>
        <v>65000000000</v>
      </c>
      <c r="E1474" s="39" t="s">
        <v>943</v>
      </c>
      <c r="F1474" s="47">
        <v>-1666679344</v>
      </c>
      <c r="G1474" s="47">
        <v>-2856.92</v>
      </c>
      <c r="H1474" s="47">
        <v>-20125904</v>
      </c>
      <c r="I1474" s="47">
        <v>-1686805248</v>
      </c>
    </row>
    <row r="1475" spans="1:9" x14ac:dyDescent="0.2">
      <c r="A1475" s="39" t="s">
        <v>1103</v>
      </c>
      <c r="B1475" s="39" t="s">
        <v>3384</v>
      </c>
      <c r="C1475" s="39" t="s">
        <v>3385</v>
      </c>
      <c r="D1475" s="226" t="str">
        <f t="shared" ref="D1475:D1538" si="23">CONCATENATE(MID(C1475,1,2),"0",MID(C1475,4,5),"0",MID(C1475,9,2))</f>
        <v>65010000000</v>
      </c>
      <c r="E1475" s="39" t="s">
        <v>944</v>
      </c>
      <c r="F1475" s="47">
        <v>-1666679344</v>
      </c>
      <c r="G1475" s="47">
        <v>-2856.92</v>
      </c>
      <c r="H1475" s="47">
        <v>-20125904</v>
      </c>
      <c r="I1475" s="47">
        <v>-1686805248</v>
      </c>
    </row>
    <row r="1476" spans="1:9" x14ac:dyDescent="0.2">
      <c r="A1476" s="39" t="s">
        <v>1103</v>
      </c>
      <c r="B1476" s="39" t="s">
        <v>3386</v>
      </c>
      <c r="C1476" s="39" t="s">
        <v>3387</v>
      </c>
      <c r="D1476" s="226" t="str">
        <f t="shared" si="23"/>
        <v>65010834000</v>
      </c>
      <c r="E1476" s="39" t="s">
        <v>944</v>
      </c>
      <c r="F1476" s="47">
        <v>-1666679344</v>
      </c>
      <c r="G1476" s="47">
        <v>-2856.92</v>
      </c>
      <c r="H1476" s="47">
        <v>-20125904</v>
      </c>
      <c r="I1476" s="47">
        <v>-1686805248</v>
      </c>
    </row>
    <row r="1477" spans="1:9" x14ac:dyDescent="0.2">
      <c r="A1477" s="39" t="s">
        <v>1103</v>
      </c>
      <c r="B1477" s="39" t="s">
        <v>4073</v>
      </c>
      <c r="C1477" s="39" t="s">
        <v>4074</v>
      </c>
      <c r="D1477" s="226" t="str">
        <f t="shared" si="23"/>
        <v>65010834002</v>
      </c>
      <c r="E1477" s="39" t="s">
        <v>4075</v>
      </c>
      <c r="F1477" s="47">
        <v>-924093469</v>
      </c>
      <c r="G1477" s="47">
        <v>-2856.92</v>
      </c>
      <c r="H1477" s="47">
        <v>-20125904</v>
      </c>
      <c r="I1477" s="47">
        <v>-944219373</v>
      </c>
    </row>
    <row r="1478" spans="1:9" x14ac:dyDescent="0.2">
      <c r="A1478" s="39" t="s">
        <v>1150</v>
      </c>
      <c r="B1478" s="39" t="s">
        <v>4076</v>
      </c>
      <c r="C1478" s="39" t="s">
        <v>4077</v>
      </c>
      <c r="D1478" s="226" t="str">
        <f t="shared" si="23"/>
        <v>65010834002</v>
      </c>
      <c r="E1478" s="39" t="s">
        <v>4075</v>
      </c>
      <c r="F1478" s="47">
        <v>0</v>
      </c>
      <c r="G1478" s="47">
        <v>-2856.92</v>
      </c>
      <c r="H1478" s="47">
        <v>-20125904</v>
      </c>
      <c r="I1478" s="47">
        <v>-20125904</v>
      </c>
    </row>
    <row r="1479" spans="1:9" x14ac:dyDescent="0.2">
      <c r="A1479" s="39" t="s">
        <v>1103</v>
      </c>
      <c r="B1479" s="39" t="s">
        <v>4078</v>
      </c>
      <c r="C1479" s="39" t="s">
        <v>4079</v>
      </c>
      <c r="D1479" s="226" t="str">
        <f t="shared" si="23"/>
        <v>65010834002</v>
      </c>
      <c r="E1479" s="39" t="s">
        <v>4075</v>
      </c>
      <c r="F1479" s="47">
        <v>-924093469</v>
      </c>
      <c r="G1479" s="47">
        <v>0</v>
      </c>
      <c r="H1479" s="47">
        <v>0</v>
      </c>
      <c r="I1479" s="47">
        <v>-924093469</v>
      </c>
    </row>
    <row r="1480" spans="1:9" x14ac:dyDescent="0.2">
      <c r="A1480" s="39" t="s">
        <v>1103</v>
      </c>
      <c r="B1480" s="39" t="s">
        <v>4080</v>
      </c>
      <c r="C1480" s="39" t="s">
        <v>4081</v>
      </c>
      <c r="D1480" s="226" t="str">
        <f t="shared" si="23"/>
        <v>65010834004</v>
      </c>
      <c r="E1480" s="39" t="s">
        <v>4082</v>
      </c>
      <c r="F1480" s="47">
        <v>-643790332</v>
      </c>
      <c r="G1480" s="47">
        <v>0</v>
      </c>
      <c r="H1480" s="47">
        <v>0</v>
      </c>
      <c r="I1480" s="47">
        <v>-643790332</v>
      </c>
    </row>
    <row r="1481" spans="1:9" x14ac:dyDescent="0.2">
      <c r="A1481" s="39" t="s">
        <v>1103</v>
      </c>
      <c r="B1481" s="39" t="s">
        <v>4083</v>
      </c>
      <c r="C1481" s="39" t="s">
        <v>4084</v>
      </c>
      <c r="D1481" s="226" t="str">
        <f t="shared" si="23"/>
        <v>65010834004</v>
      </c>
      <c r="E1481" s="39" t="s">
        <v>4082</v>
      </c>
      <c r="F1481" s="47">
        <v>-643790332</v>
      </c>
      <c r="G1481" s="47">
        <v>0</v>
      </c>
      <c r="H1481" s="47">
        <v>0</v>
      </c>
      <c r="I1481" s="47">
        <v>-643790332</v>
      </c>
    </row>
    <row r="1482" spans="1:9" x14ac:dyDescent="0.2">
      <c r="A1482" s="39" t="s">
        <v>1103</v>
      </c>
      <c r="B1482" s="39" t="s">
        <v>4523</v>
      </c>
      <c r="C1482" s="39" t="s">
        <v>4524</v>
      </c>
      <c r="D1482" s="226" t="str">
        <f t="shared" si="23"/>
        <v>65010834006</v>
      </c>
      <c r="E1482" s="39" t="s">
        <v>4525</v>
      </c>
      <c r="F1482" s="47">
        <v>-98795543</v>
      </c>
      <c r="G1482" s="47">
        <v>0</v>
      </c>
      <c r="H1482" s="47">
        <v>0</v>
      </c>
      <c r="I1482" s="47">
        <v>-98795543</v>
      </c>
    </row>
    <row r="1483" spans="1:9" x14ac:dyDescent="0.2">
      <c r="A1483" s="39" t="s">
        <v>1103</v>
      </c>
      <c r="B1483" s="39" t="s">
        <v>4526</v>
      </c>
      <c r="C1483" s="39" t="s">
        <v>4527</v>
      </c>
      <c r="D1483" s="226" t="str">
        <f t="shared" si="23"/>
        <v>65010834006</v>
      </c>
      <c r="E1483" s="39" t="s">
        <v>4525</v>
      </c>
      <c r="F1483" s="47">
        <v>-98795543</v>
      </c>
      <c r="G1483" s="47">
        <v>0</v>
      </c>
      <c r="H1483" s="47">
        <v>0</v>
      </c>
      <c r="I1483" s="47">
        <v>-98795543</v>
      </c>
    </row>
    <row r="1484" spans="1:9" x14ac:dyDescent="0.2">
      <c r="A1484" s="228" t="s">
        <v>1103</v>
      </c>
      <c r="B1484" s="228" t="s">
        <v>3388</v>
      </c>
      <c r="C1484" s="228" t="s">
        <v>3389</v>
      </c>
      <c r="D1484" s="226" t="str">
        <f t="shared" si="23"/>
        <v>70000000000</v>
      </c>
      <c r="E1484" s="228" t="s">
        <v>945</v>
      </c>
      <c r="F1484" s="229">
        <v>10377594789507</v>
      </c>
      <c r="G1484" s="229">
        <v>15397010.609999999</v>
      </c>
      <c r="H1484" s="229">
        <v>107084194212</v>
      </c>
      <c r="I1484" s="229">
        <v>10484678983719</v>
      </c>
    </row>
    <row r="1485" spans="1:9" x14ac:dyDescent="0.2">
      <c r="A1485" s="39" t="s">
        <v>1103</v>
      </c>
      <c r="B1485" s="39" t="s">
        <v>3390</v>
      </c>
      <c r="C1485" s="39" t="s">
        <v>3391</v>
      </c>
      <c r="D1485" s="226" t="str">
        <f t="shared" si="23"/>
        <v>71000000000</v>
      </c>
      <c r="E1485" s="39" t="s">
        <v>946</v>
      </c>
      <c r="F1485" s="47">
        <v>2686041661502</v>
      </c>
      <c r="G1485" s="47">
        <v>12280025.970000001</v>
      </c>
      <c r="H1485" s="47">
        <v>85313441819</v>
      </c>
      <c r="I1485" s="47">
        <v>2771355103321</v>
      </c>
    </row>
    <row r="1486" spans="1:9" x14ac:dyDescent="0.2">
      <c r="A1486" s="39" t="s">
        <v>1103</v>
      </c>
      <c r="B1486" s="39" t="s">
        <v>3392</v>
      </c>
      <c r="C1486" s="39" t="s">
        <v>3393</v>
      </c>
      <c r="D1486" s="226" t="str">
        <f t="shared" si="23"/>
        <v>71010000000</v>
      </c>
      <c r="E1486" s="39" t="s">
        <v>947</v>
      </c>
      <c r="F1486" s="47">
        <v>8388675121</v>
      </c>
      <c r="G1486" s="47">
        <v>948747.32</v>
      </c>
      <c r="H1486" s="47">
        <v>6631714139</v>
      </c>
      <c r="I1486" s="47">
        <v>15020389260</v>
      </c>
    </row>
    <row r="1487" spans="1:9" x14ac:dyDescent="0.2">
      <c r="A1487" s="39" t="s">
        <v>1103</v>
      </c>
      <c r="B1487" s="39" t="s">
        <v>3394</v>
      </c>
      <c r="C1487" s="39" t="s">
        <v>3395</v>
      </c>
      <c r="D1487" s="226" t="str">
        <f t="shared" si="23"/>
        <v>71010701000</v>
      </c>
      <c r="E1487" s="39" t="s">
        <v>948</v>
      </c>
      <c r="F1487" s="47">
        <v>7495013331</v>
      </c>
      <c r="G1487" s="47">
        <v>697332.56</v>
      </c>
      <c r="H1487" s="47">
        <v>4879484548</v>
      </c>
      <c r="I1487" s="47">
        <v>12374497879</v>
      </c>
    </row>
    <row r="1488" spans="1:9" x14ac:dyDescent="0.2">
      <c r="A1488" s="39" t="s">
        <v>1103</v>
      </c>
      <c r="B1488" s="39" t="s">
        <v>3396</v>
      </c>
      <c r="C1488" s="39" t="s">
        <v>3397</v>
      </c>
      <c r="D1488" s="226" t="str">
        <f t="shared" si="23"/>
        <v>71010701002</v>
      </c>
      <c r="E1488" s="39" t="s">
        <v>840</v>
      </c>
      <c r="F1488" s="47">
        <v>7495013331</v>
      </c>
      <c r="G1488" s="47">
        <v>697332.56</v>
      </c>
      <c r="H1488" s="47">
        <v>4879484548</v>
      </c>
      <c r="I1488" s="47">
        <v>12374497879</v>
      </c>
    </row>
    <row r="1489" spans="1:9" x14ac:dyDescent="0.2">
      <c r="A1489" s="39" t="s">
        <v>1150</v>
      </c>
      <c r="B1489" s="39" t="s">
        <v>3398</v>
      </c>
      <c r="C1489" s="39" t="s">
        <v>3399</v>
      </c>
      <c r="D1489" s="226" t="str">
        <f t="shared" si="23"/>
        <v>71010701002</v>
      </c>
      <c r="E1489" s="39" t="s">
        <v>949</v>
      </c>
      <c r="F1489" s="47">
        <v>0</v>
      </c>
      <c r="G1489" s="47">
        <v>697332.56</v>
      </c>
      <c r="H1489" s="47">
        <v>4879484548</v>
      </c>
      <c r="I1489" s="47">
        <v>4879484548</v>
      </c>
    </row>
    <row r="1490" spans="1:9" x14ac:dyDescent="0.2">
      <c r="A1490" s="39" t="s">
        <v>1103</v>
      </c>
      <c r="B1490" s="39" t="s">
        <v>3400</v>
      </c>
      <c r="C1490" s="39" t="s">
        <v>3401</v>
      </c>
      <c r="D1490" s="226" t="str">
        <f t="shared" si="23"/>
        <v>71010701002</v>
      </c>
      <c r="E1490" s="39" t="s">
        <v>949</v>
      </c>
      <c r="F1490" s="47">
        <v>7495013331</v>
      </c>
      <c r="G1490" s="47">
        <v>0</v>
      </c>
      <c r="H1490" s="47">
        <v>0</v>
      </c>
      <c r="I1490" s="47">
        <v>7495013331</v>
      </c>
    </row>
    <row r="1491" spans="1:9" x14ac:dyDescent="0.2">
      <c r="A1491" s="39" t="s">
        <v>1103</v>
      </c>
      <c r="B1491" s="39" t="s">
        <v>3402</v>
      </c>
      <c r="C1491" s="39" t="s">
        <v>3403</v>
      </c>
      <c r="D1491" s="226" t="str">
        <f t="shared" si="23"/>
        <v>71010705000</v>
      </c>
      <c r="E1491" s="39" t="s">
        <v>950</v>
      </c>
      <c r="F1491" s="47">
        <v>893661790</v>
      </c>
      <c r="G1491" s="47">
        <v>251414.76</v>
      </c>
      <c r="H1491" s="47">
        <v>1752229591</v>
      </c>
      <c r="I1491" s="47">
        <v>2645891381</v>
      </c>
    </row>
    <row r="1492" spans="1:9" x14ac:dyDescent="0.2">
      <c r="A1492" s="39" t="s">
        <v>1103</v>
      </c>
      <c r="B1492" s="39" t="s">
        <v>3404</v>
      </c>
      <c r="C1492" s="39" t="s">
        <v>3405</v>
      </c>
      <c r="D1492" s="226" t="str">
        <f t="shared" si="23"/>
        <v>71010705002</v>
      </c>
      <c r="E1492" s="39" t="s">
        <v>951</v>
      </c>
      <c r="F1492" s="47">
        <v>893661790</v>
      </c>
      <c r="G1492" s="47">
        <v>251414.76</v>
      </c>
      <c r="H1492" s="47">
        <v>1752229591</v>
      </c>
      <c r="I1492" s="47">
        <v>2645891381</v>
      </c>
    </row>
    <row r="1493" spans="1:9" x14ac:dyDescent="0.2">
      <c r="A1493" s="39" t="s">
        <v>1150</v>
      </c>
      <c r="B1493" s="39" t="s">
        <v>3406</v>
      </c>
      <c r="C1493" s="39" t="s">
        <v>3407</v>
      </c>
      <c r="D1493" s="226" t="str">
        <f t="shared" si="23"/>
        <v>71010705002</v>
      </c>
      <c r="E1493" s="39" t="s">
        <v>952</v>
      </c>
      <c r="F1493" s="47">
        <v>0</v>
      </c>
      <c r="G1493" s="47">
        <v>251414.76</v>
      </c>
      <c r="H1493" s="47">
        <v>1752229591</v>
      </c>
      <c r="I1493" s="47">
        <v>1752229591</v>
      </c>
    </row>
    <row r="1494" spans="1:9" x14ac:dyDescent="0.2">
      <c r="A1494" s="39" t="s">
        <v>1103</v>
      </c>
      <c r="B1494" s="39" t="s">
        <v>3408</v>
      </c>
      <c r="C1494" s="39" t="s">
        <v>3409</v>
      </c>
      <c r="D1494" s="226" t="str">
        <f t="shared" si="23"/>
        <v>71010705002</v>
      </c>
      <c r="E1494" s="39" t="s">
        <v>953</v>
      </c>
      <c r="F1494" s="47">
        <v>893661790</v>
      </c>
      <c r="G1494" s="47">
        <v>0</v>
      </c>
      <c r="H1494" s="47">
        <v>0</v>
      </c>
      <c r="I1494" s="47">
        <v>893661790</v>
      </c>
    </row>
    <row r="1495" spans="1:9" x14ac:dyDescent="0.2">
      <c r="A1495" s="39" t="s">
        <v>1103</v>
      </c>
      <c r="B1495" s="39" t="s">
        <v>3410</v>
      </c>
      <c r="C1495" s="39" t="s">
        <v>3411</v>
      </c>
      <c r="D1495" s="226" t="str">
        <f t="shared" si="23"/>
        <v>71020000000</v>
      </c>
      <c r="E1495" s="39" t="s">
        <v>954</v>
      </c>
      <c r="F1495" s="47">
        <v>60576641704</v>
      </c>
      <c r="G1495" s="47">
        <v>3635619.52</v>
      </c>
      <c r="H1495" s="47">
        <v>25399387696</v>
      </c>
      <c r="I1495" s="47">
        <v>85976029400</v>
      </c>
    </row>
    <row r="1496" spans="1:9" x14ac:dyDescent="0.2">
      <c r="A1496" s="39" t="s">
        <v>1103</v>
      </c>
      <c r="B1496" s="39" t="s">
        <v>3412</v>
      </c>
      <c r="C1496" s="39" t="s">
        <v>3413</v>
      </c>
      <c r="D1496" s="226" t="str">
        <f t="shared" si="23"/>
        <v>71020709000</v>
      </c>
      <c r="E1496" s="39" t="s">
        <v>955</v>
      </c>
      <c r="F1496" s="47">
        <v>19149220</v>
      </c>
      <c r="G1496" s="47">
        <v>149.34</v>
      </c>
      <c r="H1496" s="47">
        <v>1034473</v>
      </c>
      <c r="I1496" s="47">
        <v>20183693</v>
      </c>
    </row>
    <row r="1497" spans="1:9" x14ac:dyDescent="0.2">
      <c r="A1497" s="39" t="s">
        <v>1103</v>
      </c>
      <c r="B1497" s="39" t="s">
        <v>3414</v>
      </c>
      <c r="C1497" s="39" t="s">
        <v>3415</v>
      </c>
      <c r="D1497" s="226" t="str">
        <f t="shared" si="23"/>
        <v>71020709002</v>
      </c>
      <c r="E1497" s="39" t="s">
        <v>225</v>
      </c>
      <c r="F1497" s="47">
        <v>19149220</v>
      </c>
      <c r="G1497" s="47">
        <v>149.34</v>
      </c>
      <c r="H1497" s="47">
        <v>1034473</v>
      </c>
      <c r="I1497" s="47">
        <v>20183693</v>
      </c>
    </row>
    <row r="1498" spans="1:9" x14ac:dyDescent="0.2">
      <c r="A1498" s="39" t="s">
        <v>1150</v>
      </c>
      <c r="B1498" s="39" t="s">
        <v>3416</v>
      </c>
      <c r="C1498" s="39" t="s">
        <v>3417</v>
      </c>
      <c r="D1498" s="226" t="str">
        <f t="shared" si="23"/>
        <v>71020709002</v>
      </c>
      <c r="E1498" s="39" t="s">
        <v>956</v>
      </c>
      <c r="F1498" s="47">
        <v>0</v>
      </c>
      <c r="G1498" s="47">
        <v>149.34</v>
      </c>
      <c r="H1498" s="47">
        <v>1034473</v>
      </c>
      <c r="I1498" s="47">
        <v>1034473</v>
      </c>
    </row>
    <row r="1499" spans="1:9" x14ac:dyDescent="0.2">
      <c r="A1499" s="39" t="s">
        <v>1103</v>
      </c>
      <c r="B1499" s="39" t="s">
        <v>3418</v>
      </c>
      <c r="C1499" s="39" t="s">
        <v>3419</v>
      </c>
      <c r="D1499" s="226" t="str">
        <f t="shared" si="23"/>
        <v>71020709002</v>
      </c>
      <c r="E1499" s="39" t="s">
        <v>956</v>
      </c>
      <c r="F1499" s="47">
        <v>19149220</v>
      </c>
      <c r="G1499" s="47">
        <v>0</v>
      </c>
      <c r="H1499" s="47">
        <v>0</v>
      </c>
      <c r="I1499" s="47">
        <v>19149220</v>
      </c>
    </row>
    <row r="1500" spans="1:9" x14ac:dyDescent="0.2">
      <c r="A1500" s="39" t="s">
        <v>1103</v>
      </c>
      <c r="B1500" s="39" t="s">
        <v>3420</v>
      </c>
      <c r="C1500" s="39" t="s">
        <v>3421</v>
      </c>
      <c r="D1500" s="226" t="str">
        <f t="shared" si="23"/>
        <v>71020711000</v>
      </c>
      <c r="E1500" s="39" t="s">
        <v>957</v>
      </c>
      <c r="F1500" s="47">
        <v>1288195849</v>
      </c>
      <c r="G1500" s="47">
        <v>108856.76</v>
      </c>
      <c r="H1500" s="47">
        <v>765440993</v>
      </c>
      <c r="I1500" s="47">
        <v>2053636842</v>
      </c>
    </row>
    <row r="1501" spans="1:9" x14ac:dyDescent="0.2">
      <c r="A1501" s="39" t="s">
        <v>1103</v>
      </c>
      <c r="B1501" s="39" t="s">
        <v>3422</v>
      </c>
      <c r="C1501" s="39" t="s">
        <v>3423</v>
      </c>
      <c r="D1501" s="226" t="str">
        <f t="shared" si="23"/>
        <v>71020711002</v>
      </c>
      <c r="E1501" s="39" t="s">
        <v>225</v>
      </c>
      <c r="F1501" s="47">
        <v>1288195849</v>
      </c>
      <c r="G1501" s="47">
        <v>108856.76</v>
      </c>
      <c r="H1501" s="47">
        <v>765440993</v>
      </c>
      <c r="I1501" s="47">
        <v>2053636842</v>
      </c>
    </row>
    <row r="1502" spans="1:9" x14ac:dyDescent="0.2">
      <c r="A1502" s="39" t="s">
        <v>1150</v>
      </c>
      <c r="B1502" s="39" t="s">
        <v>3424</v>
      </c>
      <c r="C1502" s="39" t="s">
        <v>3425</v>
      </c>
      <c r="D1502" s="226" t="str">
        <f t="shared" si="23"/>
        <v>71020711002</v>
      </c>
      <c r="E1502" s="39" t="s">
        <v>958</v>
      </c>
      <c r="F1502" s="47">
        <v>0</v>
      </c>
      <c r="G1502" s="47">
        <v>108856.76</v>
      </c>
      <c r="H1502" s="47">
        <v>765440993</v>
      </c>
      <c r="I1502" s="47">
        <v>765440993</v>
      </c>
    </row>
    <row r="1503" spans="1:9" x14ac:dyDescent="0.2">
      <c r="A1503" s="39" t="s">
        <v>1103</v>
      </c>
      <c r="B1503" s="39" t="s">
        <v>3426</v>
      </c>
      <c r="C1503" s="39" t="s">
        <v>3427</v>
      </c>
      <c r="D1503" s="226" t="str">
        <f t="shared" si="23"/>
        <v>71020711002</v>
      </c>
      <c r="E1503" s="39" t="s">
        <v>958</v>
      </c>
      <c r="F1503" s="47">
        <v>1288195849</v>
      </c>
      <c r="G1503" s="47">
        <v>0</v>
      </c>
      <c r="H1503" s="47">
        <v>0</v>
      </c>
      <c r="I1503" s="47">
        <v>1288195849</v>
      </c>
    </row>
    <row r="1504" spans="1:9" x14ac:dyDescent="0.2">
      <c r="A1504" s="39" t="s">
        <v>1103</v>
      </c>
      <c r="B1504" s="39" t="s">
        <v>3428</v>
      </c>
      <c r="C1504" s="39" t="s">
        <v>3429</v>
      </c>
      <c r="D1504" s="226" t="str">
        <f t="shared" si="23"/>
        <v>71020715000</v>
      </c>
      <c r="E1504" s="39" t="s">
        <v>959</v>
      </c>
      <c r="F1504" s="47">
        <v>41922610237</v>
      </c>
      <c r="G1504" s="47">
        <v>3071597.43</v>
      </c>
      <c r="H1504" s="47">
        <v>21448649617</v>
      </c>
      <c r="I1504" s="47">
        <v>63371259854</v>
      </c>
    </row>
    <row r="1505" spans="1:9" x14ac:dyDescent="0.2">
      <c r="A1505" s="39" t="s">
        <v>1103</v>
      </c>
      <c r="B1505" s="39" t="s">
        <v>3430</v>
      </c>
      <c r="C1505" s="39" t="s">
        <v>3431</v>
      </c>
      <c r="D1505" s="226" t="str">
        <f t="shared" si="23"/>
        <v>71020715002</v>
      </c>
      <c r="E1505" s="39" t="s">
        <v>960</v>
      </c>
      <c r="F1505" s="47">
        <v>41922610237</v>
      </c>
      <c r="G1505" s="47">
        <v>3071597.43</v>
      </c>
      <c r="H1505" s="47">
        <v>21448649617</v>
      </c>
      <c r="I1505" s="47">
        <v>63371259854</v>
      </c>
    </row>
    <row r="1506" spans="1:9" x14ac:dyDescent="0.2">
      <c r="A1506" s="39" t="s">
        <v>1150</v>
      </c>
      <c r="B1506" s="39" t="s">
        <v>3432</v>
      </c>
      <c r="C1506" s="39" t="s">
        <v>3433</v>
      </c>
      <c r="D1506" s="226" t="str">
        <f t="shared" si="23"/>
        <v>71020715002</v>
      </c>
      <c r="E1506" s="39" t="s">
        <v>961</v>
      </c>
      <c r="F1506" s="47">
        <v>0</v>
      </c>
      <c r="G1506" s="47">
        <v>3071597.43</v>
      </c>
      <c r="H1506" s="47">
        <v>21448649617</v>
      </c>
      <c r="I1506" s="47">
        <v>21448649617</v>
      </c>
    </row>
    <row r="1507" spans="1:9" x14ac:dyDescent="0.2">
      <c r="A1507" s="39" t="s">
        <v>1103</v>
      </c>
      <c r="B1507" s="39" t="s">
        <v>3434</v>
      </c>
      <c r="C1507" s="39" t="s">
        <v>3435</v>
      </c>
      <c r="D1507" s="226" t="str">
        <f t="shared" si="23"/>
        <v>71020715002</v>
      </c>
      <c r="E1507" s="39" t="s">
        <v>961</v>
      </c>
      <c r="F1507" s="47">
        <v>41922610237</v>
      </c>
      <c r="G1507" s="47">
        <v>0</v>
      </c>
      <c r="H1507" s="47">
        <v>0</v>
      </c>
      <c r="I1507" s="47">
        <v>41922610237</v>
      </c>
    </row>
    <row r="1508" spans="1:9" x14ac:dyDescent="0.2">
      <c r="A1508" s="39" t="s">
        <v>1103</v>
      </c>
      <c r="B1508" s="39" t="s">
        <v>3436</v>
      </c>
      <c r="C1508" s="39" t="s">
        <v>3437</v>
      </c>
      <c r="D1508" s="226" t="str">
        <f t="shared" si="23"/>
        <v>71020727000</v>
      </c>
      <c r="E1508" s="39" t="s">
        <v>962</v>
      </c>
      <c r="F1508" s="47">
        <v>241774254</v>
      </c>
      <c r="G1508" s="47">
        <v>341.01</v>
      </c>
      <c r="H1508" s="47">
        <v>2344078</v>
      </c>
      <c r="I1508" s="47">
        <v>244118332</v>
      </c>
    </row>
    <row r="1509" spans="1:9" x14ac:dyDescent="0.2">
      <c r="A1509" s="39" t="s">
        <v>1103</v>
      </c>
      <c r="B1509" s="39" t="s">
        <v>3438</v>
      </c>
      <c r="C1509" s="39" t="s">
        <v>3439</v>
      </c>
      <c r="D1509" s="226" t="str">
        <f t="shared" si="23"/>
        <v>71020727006</v>
      </c>
      <c r="E1509" s="39" t="s">
        <v>963</v>
      </c>
      <c r="F1509" s="47">
        <v>241774254</v>
      </c>
      <c r="G1509" s="47">
        <v>341.01</v>
      </c>
      <c r="H1509" s="47">
        <v>2344078</v>
      </c>
      <c r="I1509" s="47">
        <v>244118332</v>
      </c>
    </row>
    <row r="1510" spans="1:9" x14ac:dyDescent="0.2">
      <c r="A1510" s="39" t="s">
        <v>1150</v>
      </c>
      <c r="B1510" s="39" t="s">
        <v>3440</v>
      </c>
      <c r="C1510" s="39" t="s">
        <v>3441</v>
      </c>
      <c r="D1510" s="226" t="str">
        <f t="shared" si="23"/>
        <v>71020727006</v>
      </c>
      <c r="E1510" s="39" t="s">
        <v>963</v>
      </c>
      <c r="F1510" s="47">
        <v>0</v>
      </c>
      <c r="G1510" s="47">
        <v>341.01</v>
      </c>
      <c r="H1510" s="47">
        <v>2344078</v>
      </c>
      <c r="I1510" s="47">
        <v>2344078</v>
      </c>
    </row>
    <row r="1511" spans="1:9" x14ac:dyDescent="0.2">
      <c r="A1511" s="39" t="s">
        <v>1103</v>
      </c>
      <c r="B1511" s="39" t="s">
        <v>4528</v>
      </c>
      <c r="C1511" s="39" t="s">
        <v>4529</v>
      </c>
      <c r="D1511" s="226" t="str">
        <f t="shared" si="23"/>
        <v>71020727006</v>
      </c>
      <c r="E1511" s="39" t="s">
        <v>963</v>
      </c>
      <c r="F1511" s="47">
        <v>241774254</v>
      </c>
      <c r="G1511" s="47">
        <v>0</v>
      </c>
      <c r="H1511" s="47">
        <v>0</v>
      </c>
      <c r="I1511" s="47">
        <v>241774254</v>
      </c>
    </row>
    <row r="1512" spans="1:9" x14ac:dyDescent="0.2">
      <c r="A1512" s="39" t="s">
        <v>1103</v>
      </c>
      <c r="B1512" s="39" t="s">
        <v>3442</v>
      </c>
      <c r="C1512" s="39" t="s">
        <v>3443</v>
      </c>
      <c r="D1512" s="226" t="str">
        <f t="shared" si="23"/>
        <v>71020729000</v>
      </c>
      <c r="E1512" s="39" t="s">
        <v>964</v>
      </c>
      <c r="F1512" s="47">
        <v>13235276702</v>
      </c>
      <c r="G1512" s="47">
        <v>454674.98</v>
      </c>
      <c r="H1512" s="47">
        <v>3181918535</v>
      </c>
      <c r="I1512" s="47">
        <v>16417195237</v>
      </c>
    </row>
    <row r="1513" spans="1:9" x14ac:dyDescent="0.2">
      <c r="A1513" s="39" t="s">
        <v>1103</v>
      </c>
      <c r="B1513" s="39" t="s">
        <v>3444</v>
      </c>
      <c r="C1513" s="39" t="s">
        <v>3445</v>
      </c>
      <c r="D1513" s="226" t="str">
        <f t="shared" si="23"/>
        <v>71020729001</v>
      </c>
      <c r="E1513" s="39" t="s">
        <v>964</v>
      </c>
      <c r="F1513" s="47">
        <v>13235276702</v>
      </c>
      <c r="G1513" s="47">
        <v>454674.98</v>
      </c>
      <c r="H1513" s="47">
        <v>3181918535</v>
      </c>
      <c r="I1513" s="47">
        <v>16417195237</v>
      </c>
    </row>
    <row r="1514" spans="1:9" x14ac:dyDescent="0.2">
      <c r="A1514" s="39" t="s">
        <v>1150</v>
      </c>
      <c r="B1514" s="39" t="s">
        <v>3446</v>
      </c>
      <c r="C1514" s="39" t="s">
        <v>3447</v>
      </c>
      <c r="D1514" s="226" t="str">
        <f t="shared" si="23"/>
        <v>71020729001</v>
      </c>
      <c r="E1514" s="39" t="s">
        <v>964</v>
      </c>
      <c r="F1514" s="47">
        <v>0</v>
      </c>
      <c r="G1514" s="47">
        <v>454674.98</v>
      </c>
      <c r="H1514" s="47">
        <v>3181918535</v>
      </c>
      <c r="I1514" s="47">
        <v>3181918535</v>
      </c>
    </row>
    <row r="1515" spans="1:9" x14ac:dyDescent="0.2">
      <c r="A1515" s="39" t="s">
        <v>1103</v>
      </c>
      <c r="B1515" s="39" t="s">
        <v>3448</v>
      </c>
      <c r="C1515" s="39" t="s">
        <v>3449</v>
      </c>
      <c r="D1515" s="226" t="str">
        <f t="shared" si="23"/>
        <v>71020729001</v>
      </c>
      <c r="E1515" s="39" t="s">
        <v>964</v>
      </c>
      <c r="F1515" s="47">
        <v>13235276702</v>
      </c>
      <c r="G1515" s="47">
        <v>0</v>
      </c>
      <c r="H1515" s="47">
        <v>0</v>
      </c>
      <c r="I1515" s="47">
        <v>13235276702</v>
      </c>
    </row>
    <row r="1516" spans="1:9" x14ac:dyDescent="0.2">
      <c r="A1516" s="39" t="s">
        <v>1103</v>
      </c>
      <c r="B1516" s="39" t="s">
        <v>3450</v>
      </c>
      <c r="C1516" s="39" t="s">
        <v>3451</v>
      </c>
      <c r="D1516" s="226" t="str">
        <f t="shared" si="23"/>
        <v>71020797000</v>
      </c>
      <c r="E1516" s="39" t="s">
        <v>965</v>
      </c>
      <c r="F1516" s="47">
        <v>3869635442</v>
      </c>
      <c r="G1516" s="47">
        <v>0</v>
      </c>
      <c r="H1516" s="47">
        <v>0</v>
      </c>
      <c r="I1516" s="47">
        <v>3869635442</v>
      </c>
    </row>
    <row r="1517" spans="1:9" x14ac:dyDescent="0.2">
      <c r="A1517" s="39" t="s">
        <v>1103</v>
      </c>
      <c r="B1517" s="39" t="s">
        <v>3452</v>
      </c>
      <c r="C1517" s="39" t="s">
        <v>3453</v>
      </c>
      <c r="D1517" s="226" t="str">
        <f t="shared" si="23"/>
        <v>71020797001</v>
      </c>
      <c r="E1517" s="39" t="s">
        <v>965</v>
      </c>
      <c r="F1517" s="47">
        <v>3869635442</v>
      </c>
      <c r="G1517" s="47">
        <v>0</v>
      </c>
      <c r="H1517" s="47">
        <v>0</v>
      </c>
      <c r="I1517" s="47">
        <v>3869635442</v>
      </c>
    </row>
    <row r="1518" spans="1:9" x14ac:dyDescent="0.2">
      <c r="A1518" s="39" t="s">
        <v>1103</v>
      </c>
      <c r="B1518" s="39" t="s">
        <v>3454</v>
      </c>
      <c r="C1518" s="39" t="s">
        <v>3455</v>
      </c>
      <c r="D1518" s="226" t="str">
        <f t="shared" si="23"/>
        <v>71020797001</v>
      </c>
      <c r="E1518" s="39" t="s">
        <v>965</v>
      </c>
      <c r="F1518" s="47">
        <v>3869635442</v>
      </c>
      <c r="G1518" s="47">
        <v>0</v>
      </c>
      <c r="H1518" s="47">
        <v>0</v>
      </c>
      <c r="I1518" s="47">
        <v>3869635442</v>
      </c>
    </row>
    <row r="1519" spans="1:9" x14ac:dyDescent="0.2">
      <c r="A1519" s="39" t="s">
        <v>1103</v>
      </c>
      <c r="B1519" s="39" t="s">
        <v>3456</v>
      </c>
      <c r="C1519" s="39" t="s">
        <v>3457</v>
      </c>
      <c r="D1519" s="226" t="str">
        <f t="shared" si="23"/>
        <v>71040000000</v>
      </c>
      <c r="E1519" s="39" t="s">
        <v>966</v>
      </c>
      <c r="F1519" s="47">
        <v>2429657153096</v>
      </c>
      <c r="G1519" s="47">
        <v>0</v>
      </c>
      <c r="H1519" s="47">
        <v>0</v>
      </c>
      <c r="I1519" s="47">
        <v>2429657153096</v>
      </c>
    </row>
    <row r="1520" spans="1:9" x14ac:dyDescent="0.2">
      <c r="A1520" s="39" t="s">
        <v>1103</v>
      </c>
      <c r="B1520" s="39" t="s">
        <v>3458</v>
      </c>
      <c r="C1520" s="39" t="s">
        <v>3459</v>
      </c>
      <c r="D1520" s="226" t="str">
        <f t="shared" si="23"/>
        <v>71040739000</v>
      </c>
      <c r="E1520" s="39" t="s">
        <v>967</v>
      </c>
      <c r="F1520" s="47">
        <v>1975039626804</v>
      </c>
      <c r="G1520" s="47">
        <v>0</v>
      </c>
      <c r="H1520" s="47">
        <v>0</v>
      </c>
      <c r="I1520" s="47">
        <v>1975039626804</v>
      </c>
    </row>
    <row r="1521" spans="1:9" x14ac:dyDescent="0.2">
      <c r="A1521" s="39" t="s">
        <v>1103</v>
      </c>
      <c r="B1521" s="39" t="s">
        <v>3460</v>
      </c>
      <c r="C1521" s="39" t="s">
        <v>3461</v>
      </c>
      <c r="D1521" s="226" t="str">
        <f t="shared" si="23"/>
        <v>71040739002</v>
      </c>
      <c r="E1521" s="39" t="s">
        <v>865</v>
      </c>
      <c r="F1521" s="47">
        <v>1442431033387</v>
      </c>
      <c r="G1521" s="47">
        <v>0</v>
      </c>
      <c r="H1521" s="47">
        <v>0</v>
      </c>
      <c r="I1521" s="47">
        <v>1442431033387</v>
      </c>
    </row>
    <row r="1522" spans="1:9" x14ac:dyDescent="0.2">
      <c r="A1522" s="39" t="s">
        <v>1103</v>
      </c>
      <c r="B1522" s="39" t="s">
        <v>3462</v>
      </c>
      <c r="C1522" s="39" t="s">
        <v>3463</v>
      </c>
      <c r="D1522" s="226" t="str">
        <f t="shared" si="23"/>
        <v>71040739002</v>
      </c>
      <c r="E1522" s="39" t="s">
        <v>865</v>
      </c>
      <c r="F1522" s="47">
        <v>1442431033387</v>
      </c>
      <c r="G1522" s="47">
        <v>0</v>
      </c>
      <c r="H1522" s="47">
        <v>0</v>
      </c>
      <c r="I1522" s="47">
        <v>1442431033387</v>
      </c>
    </row>
    <row r="1523" spans="1:9" x14ac:dyDescent="0.2">
      <c r="A1523" s="39" t="s">
        <v>1103</v>
      </c>
      <c r="B1523" s="39" t="s">
        <v>3464</v>
      </c>
      <c r="C1523" s="39" t="s">
        <v>3465</v>
      </c>
      <c r="D1523" s="226" t="str">
        <f t="shared" si="23"/>
        <v>71040739003</v>
      </c>
      <c r="E1523" s="39" t="s">
        <v>866</v>
      </c>
      <c r="F1523" s="47">
        <v>276465438381</v>
      </c>
      <c r="G1523" s="47">
        <v>0</v>
      </c>
      <c r="H1523" s="47">
        <v>0</v>
      </c>
      <c r="I1523" s="47">
        <v>276465438381</v>
      </c>
    </row>
    <row r="1524" spans="1:9" x14ac:dyDescent="0.2">
      <c r="A1524" s="39" t="s">
        <v>1103</v>
      </c>
      <c r="B1524" s="39" t="s">
        <v>3466</v>
      </c>
      <c r="C1524" s="39" t="s">
        <v>3467</v>
      </c>
      <c r="D1524" s="226" t="str">
        <f t="shared" si="23"/>
        <v>71040739003</v>
      </c>
      <c r="E1524" s="39" t="s">
        <v>866</v>
      </c>
      <c r="F1524" s="47">
        <v>276465438381</v>
      </c>
      <c r="G1524" s="47">
        <v>0</v>
      </c>
      <c r="H1524" s="47">
        <v>0</v>
      </c>
      <c r="I1524" s="47">
        <v>276465438381</v>
      </c>
    </row>
    <row r="1525" spans="1:9" x14ac:dyDescent="0.2">
      <c r="A1525" s="39" t="s">
        <v>1103</v>
      </c>
      <c r="B1525" s="39" t="s">
        <v>3468</v>
      </c>
      <c r="C1525" s="39" t="s">
        <v>3469</v>
      </c>
      <c r="D1525" s="226" t="str">
        <f t="shared" si="23"/>
        <v>71040739004</v>
      </c>
      <c r="E1525" s="39" t="s">
        <v>968</v>
      </c>
      <c r="F1525" s="47">
        <v>3068002635</v>
      </c>
      <c r="G1525" s="47">
        <v>0</v>
      </c>
      <c r="H1525" s="47">
        <v>0</v>
      </c>
      <c r="I1525" s="47">
        <v>3068002635</v>
      </c>
    </row>
    <row r="1526" spans="1:9" x14ac:dyDescent="0.2">
      <c r="A1526" s="39" t="s">
        <v>1103</v>
      </c>
      <c r="B1526" s="39" t="s">
        <v>3470</v>
      </c>
      <c r="C1526" s="39" t="s">
        <v>3471</v>
      </c>
      <c r="D1526" s="226" t="str">
        <f t="shared" si="23"/>
        <v>71040739004</v>
      </c>
      <c r="E1526" s="39" t="s">
        <v>969</v>
      </c>
      <c r="F1526" s="47">
        <v>3068002635</v>
      </c>
      <c r="G1526" s="47">
        <v>0</v>
      </c>
      <c r="H1526" s="47">
        <v>0</v>
      </c>
      <c r="I1526" s="47">
        <v>3068002635</v>
      </c>
    </row>
    <row r="1527" spans="1:9" x14ac:dyDescent="0.2">
      <c r="A1527" s="39" t="s">
        <v>1103</v>
      </c>
      <c r="B1527" s="39" t="s">
        <v>3472</v>
      </c>
      <c r="C1527" s="39" t="s">
        <v>3473</v>
      </c>
      <c r="D1527" s="226" t="str">
        <f t="shared" si="23"/>
        <v>71040739006</v>
      </c>
      <c r="E1527" s="39" t="s">
        <v>970</v>
      </c>
      <c r="F1527" s="47">
        <v>229494048692</v>
      </c>
      <c r="G1527" s="47">
        <v>0</v>
      </c>
      <c r="H1527" s="47">
        <v>0</v>
      </c>
      <c r="I1527" s="47">
        <v>229494048692</v>
      </c>
    </row>
    <row r="1528" spans="1:9" x14ac:dyDescent="0.2">
      <c r="A1528" s="39" t="s">
        <v>1103</v>
      </c>
      <c r="B1528" s="39" t="s">
        <v>3474</v>
      </c>
      <c r="C1528" s="39" t="s">
        <v>3475</v>
      </c>
      <c r="D1528" s="226" t="str">
        <f t="shared" si="23"/>
        <v>71040739006</v>
      </c>
      <c r="E1528" s="39" t="s">
        <v>971</v>
      </c>
      <c r="F1528" s="47">
        <v>229494048692</v>
      </c>
      <c r="G1528" s="47">
        <v>0</v>
      </c>
      <c r="H1528" s="47">
        <v>0</v>
      </c>
      <c r="I1528" s="47">
        <v>229494048692</v>
      </c>
    </row>
    <row r="1529" spans="1:9" x14ac:dyDescent="0.2">
      <c r="A1529" s="39" t="s">
        <v>1103</v>
      </c>
      <c r="B1529" s="39" t="s">
        <v>3476</v>
      </c>
      <c r="C1529" s="39" t="s">
        <v>3477</v>
      </c>
      <c r="D1529" s="226" t="str">
        <f t="shared" si="23"/>
        <v>71040739008</v>
      </c>
      <c r="E1529" s="39" t="s">
        <v>972</v>
      </c>
      <c r="F1529" s="47">
        <v>23581103709</v>
      </c>
      <c r="G1529" s="47">
        <v>0</v>
      </c>
      <c r="H1529" s="47">
        <v>0</v>
      </c>
      <c r="I1529" s="47">
        <v>23581103709</v>
      </c>
    </row>
    <row r="1530" spans="1:9" x14ac:dyDescent="0.2">
      <c r="A1530" s="39" t="s">
        <v>1103</v>
      </c>
      <c r="B1530" s="39" t="s">
        <v>3478</v>
      </c>
      <c r="C1530" s="39" t="s">
        <v>3479</v>
      </c>
      <c r="D1530" s="226" t="str">
        <f t="shared" si="23"/>
        <v>71040739008</v>
      </c>
      <c r="E1530" s="39" t="s">
        <v>973</v>
      </c>
      <c r="F1530" s="47">
        <v>23581103709</v>
      </c>
      <c r="G1530" s="47">
        <v>0</v>
      </c>
      <c r="H1530" s="47">
        <v>0</v>
      </c>
      <c r="I1530" s="47">
        <v>23581103709</v>
      </c>
    </row>
    <row r="1531" spans="1:9" x14ac:dyDescent="0.2">
      <c r="A1531" s="39" t="s">
        <v>1103</v>
      </c>
      <c r="B1531" s="39" t="s">
        <v>3480</v>
      </c>
      <c r="C1531" s="39" t="s">
        <v>3481</v>
      </c>
      <c r="D1531" s="226" t="str">
        <f t="shared" si="23"/>
        <v>71040741000</v>
      </c>
      <c r="E1531" s="39" t="s">
        <v>974</v>
      </c>
      <c r="F1531" s="47">
        <v>454617526292</v>
      </c>
      <c r="G1531" s="47">
        <v>0</v>
      </c>
      <c r="H1531" s="47">
        <v>0</v>
      </c>
      <c r="I1531" s="47">
        <v>454617526292</v>
      </c>
    </row>
    <row r="1532" spans="1:9" x14ac:dyDescent="0.2">
      <c r="A1532" s="39" t="s">
        <v>1103</v>
      </c>
      <c r="B1532" s="39" t="s">
        <v>3482</v>
      </c>
      <c r="C1532" s="39" t="s">
        <v>3483</v>
      </c>
      <c r="D1532" s="226" t="str">
        <f t="shared" si="23"/>
        <v>71040741004</v>
      </c>
      <c r="E1532" s="39" t="s">
        <v>874</v>
      </c>
      <c r="F1532" s="47">
        <v>454617526292</v>
      </c>
      <c r="G1532" s="47">
        <v>0</v>
      </c>
      <c r="H1532" s="47">
        <v>0</v>
      </c>
      <c r="I1532" s="47">
        <v>454617526292</v>
      </c>
    </row>
    <row r="1533" spans="1:9" x14ac:dyDescent="0.2">
      <c r="A1533" s="39" t="s">
        <v>1103</v>
      </c>
      <c r="B1533" s="39" t="s">
        <v>3484</v>
      </c>
      <c r="C1533" s="39" t="s">
        <v>3485</v>
      </c>
      <c r="D1533" s="226" t="str">
        <f t="shared" si="23"/>
        <v>71040741004</v>
      </c>
      <c r="E1533" s="39" t="s">
        <v>875</v>
      </c>
      <c r="F1533" s="47">
        <v>454617526292</v>
      </c>
      <c r="G1533" s="47">
        <v>0</v>
      </c>
      <c r="H1533" s="47">
        <v>0</v>
      </c>
      <c r="I1533" s="47">
        <v>454617526292</v>
      </c>
    </row>
    <row r="1534" spans="1:9" x14ac:dyDescent="0.2">
      <c r="A1534" s="39" t="s">
        <v>1103</v>
      </c>
      <c r="B1534" s="39" t="s">
        <v>3486</v>
      </c>
      <c r="C1534" s="39" t="s">
        <v>3487</v>
      </c>
      <c r="D1534" s="226" t="str">
        <f t="shared" si="23"/>
        <v>71050000000</v>
      </c>
      <c r="E1534" s="39" t="s">
        <v>975</v>
      </c>
      <c r="F1534" s="47">
        <v>187419191581</v>
      </c>
      <c r="G1534" s="47">
        <v>7695659.1299999999</v>
      </c>
      <c r="H1534" s="47">
        <v>53282339984</v>
      </c>
      <c r="I1534" s="47">
        <v>240701531565</v>
      </c>
    </row>
    <row r="1535" spans="1:9" x14ac:dyDescent="0.2">
      <c r="A1535" s="39" t="s">
        <v>1103</v>
      </c>
      <c r="B1535" s="39" t="s">
        <v>3488</v>
      </c>
      <c r="C1535" s="39" t="s">
        <v>3489</v>
      </c>
      <c r="D1535" s="226" t="str">
        <f t="shared" si="23"/>
        <v>71050743000</v>
      </c>
      <c r="E1535" s="39" t="s">
        <v>976</v>
      </c>
      <c r="F1535" s="47">
        <v>175211586621</v>
      </c>
      <c r="G1535" s="47">
        <v>7649382.6500000004</v>
      </c>
      <c r="H1535" s="47">
        <v>52961404673</v>
      </c>
      <c r="I1535" s="47">
        <v>228172991294</v>
      </c>
    </row>
    <row r="1536" spans="1:9" x14ac:dyDescent="0.2">
      <c r="A1536" s="39" t="s">
        <v>1103</v>
      </c>
      <c r="B1536" s="39" t="s">
        <v>3490</v>
      </c>
      <c r="C1536" s="39" t="s">
        <v>3491</v>
      </c>
      <c r="D1536" s="226" t="str">
        <f t="shared" si="23"/>
        <v>71050743002</v>
      </c>
      <c r="E1536" s="39" t="s">
        <v>225</v>
      </c>
      <c r="F1536" s="47">
        <v>143454706447</v>
      </c>
      <c r="G1536" s="47">
        <v>5936516.9699999997</v>
      </c>
      <c r="H1536" s="47">
        <v>41082671620</v>
      </c>
      <c r="I1536" s="47">
        <v>184537378067</v>
      </c>
    </row>
    <row r="1537" spans="1:9" x14ac:dyDescent="0.2">
      <c r="A1537" s="39" t="s">
        <v>1150</v>
      </c>
      <c r="B1537" s="39" t="s">
        <v>3492</v>
      </c>
      <c r="C1537" s="39" t="s">
        <v>3493</v>
      </c>
      <c r="D1537" s="226" t="str">
        <f t="shared" si="23"/>
        <v>71050743002</v>
      </c>
      <c r="E1537" s="39" t="s">
        <v>977</v>
      </c>
      <c r="F1537" s="47">
        <v>0</v>
      </c>
      <c r="G1537" s="47">
        <v>5613177.0700000003</v>
      </c>
      <c r="H1537" s="47">
        <v>39053963976</v>
      </c>
      <c r="I1537" s="47">
        <v>39053963976</v>
      </c>
    </row>
    <row r="1538" spans="1:9" x14ac:dyDescent="0.2">
      <c r="A1538" s="39" t="s">
        <v>1103</v>
      </c>
      <c r="B1538" s="39" t="s">
        <v>3494</v>
      </c>
      <c r="C1538" s="39" t="s">
        <v>3495</v>
      </c>
      <c r="D1538" s="226" t="str">
        <f t="shared" si="23"/>
        <v>71050743002</v>
      </c>
      <c r="E1538" s="39" t="s">
        <v>977</v>
      </c>
      <c r="F1538" s="47">
        <v>138293597231</v>
      </c>
      <c r="G1538" s="47">
        <v>0</v>
      </c>
      <c r="H1538" s="47">
        <v>0</v>
      </c>
      <c r="I1538" s="47">
        <v>138293597231</v>
      </c>
    </row>
    <row r="1539" spans="1:9" x14ac:dyDescent="0.2">
      <c r="A1539" s="39" t="s">
        <v>1150</v>
      </c>
      <c r="B1539" s="39" t="s">
        <v>4085</v>
      </c>
      <c r="C1539" s="39" t="s">
        <v>4086</v>
      </c>
      <c r="D1539" s="226" t="str">
        <f t="shared" ref="D1539:D1602" si="24">CONCATENATE(MID(C1539,1,2),"0",MID(C1539,4,5),"0",MID(C1539,9,2))</f>
        <v>71050743002</v>
      </c>
      <c r="E1539" s="39" t="s">
        <v>978</v>
      </c>
      <c r="F1539" s="47">
        <v>0</v>
      </c>
      <c r="G1539" s="47">
        <v>323339.90000000002</v>
      </c>
      <c r="H1539" s="47">
        <v>2028707644</v>
      </c>
      <c r="I1539" s="47">
        <v>2028707644</v>
      </c>
    </row>
    <row r="1540" spans="1:9" x14ac:dyDescent="0.2">
      <c r="A1540" s="39" t="s">
        <v>1103</v>
      </c>
      <c r="B1540" s="39" t="s">
        <v>3496</v>
      </c>
      <c r="C1540" s="39" t="s">
        <v>3497</v>
      </c>
      <c r="D1540" s="226" t="str">
        <f t="shared" si="24"/>
        <v>71050743002</v>
      </c>
      <c r="E1540" s="39" t="s">
        <v>978</v>
      </c>
      <c r="F1540" s="47">
        <v>2961109216</v>
      </c>
      <c r="G1540" s="47">
        <v>0</v>
      </c>
      <c r="H1540" s="47">
        <v>0</v>
      </c>
      <c r="I1540" s="47">
        <v>2961109216</v>
      </c>
    </row>
    <row r="1541" spans="1:9" x14ac:dyDescent="0.2">
      <c r="A1541" s="39" t="s">
        <v>1103</v>
      </c>
      <c r="B1541" s="39" t="s">
        <v>4953</v>
      </c>
      <c r="C1541" s="39" t="s">
        <v>4954</v>
      </c>
      <c r="D1541" s="226" t="str">
        <f t="shared" si="24"/>
        <v>71050743002</v>
      </c>
      <c r="E1541" s="39" t="s">
        <v>4955</v>
      </c>
      <c r="F1541" s="47">
        <v>2200000000</v>
      </c>
      <c r="G1541" s="47">
        <v>0</v>
      </c>
      <c r="H1541" s="47">
        <v>0</v>
      </c>
      <c r="I1541" s="47">
        <v>2200000000</v>
      </c>
    </row>
    <row r="1542" spans="1:9" x14ac:dyDescent="0.2">
      <c r="A1542" s="39" t="s">
        <v>1103</v>
      </c>
      <c r="B1542" s="39" t="s">
        <v>3498</v>
      </c>
      <c r="C1542" s="39" t="s">
        <v>3499</v>
      </c>
      <c r="D1542" s="226" t="str">
        <f t="shared" si="24"/>
        <v>71050743004</v>
      </c>
      <c r="E1542" s="39" t="s">
        <v>879</v>
      </c>
      <c r="F1542" s="47">
        <v>271025933</v>
      </c>
      <c r="G1542" s="47">
        <v>14361.12</v>
      </c>
      <c r="H1542" s="47">
        <v>100142015</v>
      </c>
      <c r="I1542" s="47">
        <v>371167948</v>
      </c>
    </row>
    <row r="1543" spans="1:9" x14ac:dyDescent="0.2">
      <c r="A1543" s="39" t="s">
        <v>1150</v>
      </c>
      <c r="B1543" s="39" t="s">
        <v>3500</v>
      </c>
      <c r="C1543" s="39" t="s">
        <v>3501</v>
      </c>
      <c r="D1543" s="226" t="str">
        <f t="shared" si="24"/>
        <v>71050743004</v>
      </c>
      <c r="E1543" s="39" t="s">
        <v>879</v>
      </c>
      <c r="F1543" s="47">
        <v>0</v>
      </c>
      <c r="G1543" s="47">
        <v>14361.12</v>
      </c>
      <c r="H1543" s="47">
        <v>100142015</v>
      </c>
      <c r="I1543" s="47">
        <v>100142015</v>
      </c>
    </row>
    <row r="1544" spans="1:9" x14ac:dyDescent="0.2">
      <c r="A1544" s="39" t="s">
        <v>1103</v>
      </c>
      <c r="B1544" s="39" t="s">
        <v>3502</v>
      </c>
      <c r="C1544" s="39" t="s">
        <v>3503</v>
      </c>
      <c r="D1544" s="226" t="str">
        <f t="shared" si="24"/>
        <v>71050743004</v>
      </c>
      <c r="E1544" s="39" t="s">
        <v>879</v>
      </c>
      <c r="F1544" s="47">
        <v>271025933</v>
      </c>
      <c r="G1544" s="47">
        <v>0</v>
      </c>
      <c r="H1544" s="47">
        <v>0</v>
      </c>
      <c r="I1544" s="47">
        <v>271025933</v>
      </c>
    </row>
    <row r="1545" spans="1:9" x14ac:dyDescent="0.2">
      <c r="A1545" s="39" t="s">
        <v>1103</v>
      </c>
      <c r="B1545" s="39" t="s">
        <v>3504</v>
      </c>
      <c r="C1545" s="39" t="s">
        <v>3505</v>
      </c>
      <c r="D1545" s="226" t="str">
        <f t="shared" si="24"/>
        <v>71050743005</v>
      </c>
      <c r="E1545" s="39" t="s">
        <v>880</v>
      </c>
      <c r="F1545" s="47">
        <v>22001501</v>
      </c>
      <c r="G1545" s="47">
        <v>0</v>
      </c>
      <c r="H1545" s="47">
        <v>0</v>
      </c>
      <c r="I1545" s="47">
        <v>22001501</v>
      </c>
    </row>
    <row r="1546" spans="1:9" x14ac:dyDescent="0.2">
      <c r="A1546" s="39" t="s">
        <v>1103</v>
      </c>
      <c r="B1546" s="39" t="s">
        <v>3506</v>
      </c>
      <c r="C1546" s="39" t="s">
        <v>3507</v>
      </c>
      <c r="D1546" s="226" t="str">
        <f t="shared" si="24"/>
        <v>71050743005</v>
      </c>
      <c r="E1546" s="39" t="s">
        <v>880</v>
      </c>
      <c r="F1546" s="47">
        <v>22001501</v>
      </c>
      <c r="G1546" s="47">
        <v>0</v>
      </c>
      <c r="H1546" s="47">
        <v>0</v>
      </c>
      <c r="I1546" s="47">
        <v>22001501</v>
      </c>
    </row>
    <row r="1547" spans="1:9" x14ac:dyDescent="0.2">
      <c r="A1547" s="39" t="s">
        <v>1103</v>
      </c>
      <c r="B1547" s="39" t="s">
        <v>3508</v>
      </c>
      <c r="C1547" s="39" t="s">
        <v>3509</v>
      </c>
      <c r="D1547" s="226" t="str">
        <f t="shared" si="24"/>
        <v>71050743006</v>
      </c>
      <c r="E1547" s="39" t="s">
        <v>881</v>
      </c>
      <c r="F1547" s="47">
        <v>50924897</v>
      </c>
      <c r="G1547" s="47">
        <v>0</v>
      </c>
      <c r="H1547" s="47">
        <v>0</v>
      </c>
      <c r="I1547" s="47">
        <v>50924897</v>
      </c>
    </row>
    <row r="1548" spans="1:9" x14ac:dyDescent="0.2">
      <c r="A1548" s="39" t="s">
        <v>1103</v>
      </c>
      <c r="B1548" s="39" t="s">
        <v>3510</v>
      </c>
      <c r="C1548" s="39" t="s">
        <v>3511</v>
      </c>
      <c r="D1548" s="226" t="str">
        <f t="shared" si="24"/>
        <v>71050743006</v>
      </c>
      <c r="E1548" s="39" t="s">
        <v>881</v>
      </c>
      <c r="F1548" s="47">
        <v>50924897</v>
      </c>
      <c r="G1548" s="47">
        <v>0</v>
      </c>
      <c r="H1548" s="47">
        <v>0</v>
      </c>
      <c r="I1548" s="47">
        <v>50924897</v>
      </c>
    </row>
    <row r="1549" spans="1:9" x14ac:dyDescent="0.2">
      <c r="A1549" s="39" t="s">
        <v>1103</v>
      </c>
      <c r="B1549" s="39" t="s">
        <v>3512</v>
      </c>
      <c r="C1549" s="39" t="s">
        <v>3513</v>
      </c>
      <c r="D1549" s="226" t="str">
        <f t="shared" si="24"/>
        <v>71050743007</v>
      </c>
      <c r="E1549" s="39" t="s">
        <v>979</v>
      </c>
      <c r="F1549" s="47">
        <v>31412927843</v>
      </c>
      <c r="G1549" s="47">
        <v>1698504.56</v>
      </c>
      <c r="H1549" s="47">
        <v>11778591038</v>
      </c>
      <c r="I1549" s="47">
        <v>43191518881</v>
      </c>
    </row>
    <row r="1550" spans="1:9" x14ac:dyDescent="0.2">
      <c r="A1550" s="39" t="s">
        <v>1150</v>
      </c>
      <c r="B1550" s="39" t="s">
        <v>3514</v>
      </c>
      <c r="C1550" s="39" t="s">
        <v>3515</v>
      </c>
      <c r="D1550" s="226" t="str">
        <f t="shared" si="24"/>
        <v>71050743007</v>
      </c>
      <c r="E1550" s="39" t="s">
        <v>979</v>
      </c>
      <c r="F1550" s="47">
        <v>0</v>
      </c>
      <c r="G1550" s="47">
        <v>1698504.56</v>
      </c>
      <c r="H1550" s="47">
        <v>11778591038</v>
      </c>
      <c r="I1550" s="47">
        <v>11778591038</v>
      </c>
    </row>
    <row r="1551" spans="1:9" x14ac:dyDescent="0.2">
      <c r="A1551" s="39" t="s">
        <v>1103</v>
      </c>
      <c r="B1551" s="39" t="s">
        <v>3516</v>
      </c>
      <c r="C1551" s="39" t="s">
        <v>3517</v>
      </c>
      <c r="D1551" s="226" t="str">
        <f t="shared" si="24"/>
        <v>71050743007</v>
      </c>
      <c r="E1551" s="39" t="s">
        <v>979</v>
      </c>
      <c r="F1551" s="47">
        <v>31412927843</v>
      </c>
      <c r="G1551" s="47">
        <v>0</v>
      </c>
      <c r="H1551" s="47">
        <v>0</v>
      </c>
      <c r="I1551" s="47">
        <v>31412927843</v>
      </c>
    </row>
    <row r="1552" spans="1:9" x14ac:dyDescent="0.2">
      <c r="A1552" s="39" t="s">
        <v>1103</v>
      </c>
      <c r="B1552" s="39" t="s">
        <v>3518</v>
      </c>
      <c r="C1552" s="39" t="s">
        <v>3519</v>
      </c>
      <c r="D1552" s="226" t="str">
        <f t="shared" si="24"/>
        <v>71050747000</v>
      </c>
      <c r="E1552" s="39" t="s">
        <v>980</v>
      </c>
      <c r="F1552" s="47">
        <v>12207604960</v>
      </c>
      <c r="G1552" s="47">
        <v>46276.480000000003</v>
      </c>
      <c r="H1552" s="47">
        <v>320935311</v>
      </c>
      <c r="I1552" s="47">
        <v>12528540271</v>
      </c>
    </row>
    <row r="1553" spans="1:9" x14ac:dyDescent="0.2">
      <c r="A1553" s="39" t="s">
        <v>1103</v>
      </c>
      <c r="B1553" s="39" t="s">
        <v>3520</v>
      </c>
      <c r="C1553" s="39" t="s">
        <v>3521</v>
      </c>
      <c r="D1553" s="226" t="str">
        <f t="shared" si="24"/>
        <v>71050747001</v>
      </c>
      <c r="E1553" s="39" t="s">
        <v>980</v>
      </c>
      <c r="F1553" s="47">
        <v>12207604960</v>
      </c>
      <c r="G1553" s="47">
        <v>46276.480000000003</v>
      </c>
      <c r="H1553" s="47">
        <v>320935311</v>
      </c>
      <c r="I1553" s="47">
        <v>12528540271</v>
      </c>
    </row>
    <row r="1554" spans="1:9" x14ac:dyDescent="0.2">
      <c r="A1554" s="39" t="s">
        <v>1150</v>
      </c>
      <c r="B1554" s="39" t="s">
        <v>4530</v>
      </c>
      <c r="C1554" s="39" t="s">
        <v>4531</v>
      </c>
      <c r="D1554" s="226" t="str">
        <f t="shared" si="24"/>
        <v>71050747001</v>
      </c>
      <c r="E1554" s="39" t="s">
        <v>980</v>
      </c>
      <c r="F1554" s="47">
        <v>0</v>
      </c>
      <c r="G1554" s="47">
        <v>46276.480000000003</v>
      </c>
      <c r="H1554" s="47">
        <v>320935311</v>
      </c>
      <c r="I1554" s="47">
        <v>320935311</v>
      </c>
    </row>
    <row r="1555" spans="1:9" x14ac:dyDescent="0.2">
      <c r="A1555" s="39" t="s">
        <v>1103</v>
      </c>
      <c r="B1555" s="39" t="s">
        <v>3522</v>
      </c>
      <c r="C1555" s="39" t="s">
        <v>3523</v>
      </c>
      <c r="D1555" s="226" t="str">
        <f t="shared" si="24"/>
        <v>71050747001</v>
      </c>
      <c r="E1555" s="39" t="s">
        <v>980</v>
      </c>
      <c r="F1555" s="47">
        <v>12207604960</v>
      </c>
      <c r="G1555" s="47">
        <v>0</v>
      </c>
      <c r="H1555" s="47">
        <v>0</v>
      </c>
      <c r="I1555" s="47">
        <v>12207604960</v>
      </c>
    </row>
    <row r="1556" spans="1:9" x14ac:dyDescent="0.2">
      <c r="A1556" s="39" t="s">
        <v>1103</v>
      </c>
      <c r="B1556" s="39" t="s">
        <v>3524</v>
      </c>
      <c r="C1556" s="39" t="s">
        <v>3525</v>
      </c>
      <c r="D1556" s="226" t="str">
        <f t="shared" si="24"/>
        <v>72000000000</v>
      </c>
      <c r="E1556" s="39" t="s">
        <v>981</v>
      </c>
      <c r="F1556" s="47">
        <v>17593410639</v>
      </c>
      <c r="G1556" s="47">
        <v>42116.53</v>
      </c>
      <c r="H1556" s="47">
        <v>292730024</v>
      </c>
      <c r="I1556" s="47">
        <v>17886140663</v>
      </c>
    </row>
    <row r="1557" spans="1:9" x14ac:dyDescent="0.2">
      <c r="A1557" s="39" t="s">
        <v>1103</v>
      </c>
      <c r="B1557" s="39" t="s">
        <v>3526</v>
      </c>
      <c r="C1557" s="39" t="s">
        <v>3527</v>
      </c>
      <c r="D1557" s="226" t="str">
        <f t="shared" si="24"/>
        <v>72010000000</v>
      </c>
      <c r="E1557" s="39" t="s">
        <v>982</v>
      </c>
      <c r="F1557" s="47">
        <v>17593410639</v>
      </c>
      <c r="G1557" s="47">
        <v>42116.53</v>
      </c>
      <c r="H1557" s="47">
        <v>292730024</v>
      </c>
      <c r="I1557" s="47">
        <v>17886140663</v>
      </c>
    </row>
    <row r="1558" spans="1:9" x14ac:dyDescent="0.2">
      <c r="A1558" s="39" t="s">
        <v>1103</v>
      </c>
      <c r="B1558" s="39" t="s">
        <v>3528</v>
      </c>
      <c r="C1558" s="39" t="s">
        <v>3529</v>
      </c>
      <c r="D1558" s="226" t="str">
        <f t="shared" si="24"/>
        <v>72010755000</v>
      </c>
      <c r="E1558" s="39" t="s">
        <v>893</v>
      </c>
      <c r="F1558" s="47">
        <v>0</v>
      </c>
      <c r="G1558" s="47">
        <v>9705.08</v>
      </c>
      <c r="H1558" s="47">
        <v>67000761</v>
      </c>
      <c r="I1558" s="47">
        <v>67000761</v>
      </c>
    </row>
    <row r="1559" spans="1:9" x14ac:dyDescent="0.2">
      <c r="A1559" s="39" t="s">
        <v>1103</v>
      </c>
      <c r="B1559" s="39" t="s">
        <v>3530</v>
      </c>
      <c r="C1559" s="39" t="s">
        <v>3531</v>
      </c>
      <c r="D1559" s="226" t="str">
        <f t="shared" si="24"/>
        <v>72010755002</v>
      </c>
      <c r="E1559" s="39" t="s">
        <v>225</v>
      </c>
      <c r="F1559" s="47">
        <v>0</v>
      </c>
      <c r="G1559" s="47">
        <v>9705.08</v>
      </c>
      <c r="H1559" s="47">
        <v>67000761</v>
      </c>
      <c r="I1559" s="47">
        <v>67000761</v>
      </c>
    </row>
    <row r="1560" spans="1:9" x14ac:dyDescent="0.2">
      <c r="A1560" s="39" t="s">
        <v>1150</v>
      </c>
      <c r="B1560" s="39" t="s">
        <v>3532</v>
      </c>
      <c r="C1560" s="39" t="s">
        <v>3533</v>
      </c>
      <c r="D1560" s="226" t="str">
        <f t="shared" si="24"/>
        <v>72010755002</v>
      </c>
      <c r="E1560" s="39" t="s">
        <v>983</v>
      </c>
      <c r="F1560" s="47">
        <v>0</v>
      </c>
      <c r="G1560" s="47">
        <v>9705.08</v>
      </c>
      <c r="H1560" s="47">
        <v>67000761</v>
      </c>
      <c r="I1560" s="47">
        <v>67000761</v>
      </c>
    </row>
    <row r="1561" spans="1:9" x14ac:dyDescent="0.2">
      <c r="A1561" s="39" t="s">
        <v>1103</v>
      </c>
      <c r="B1561" s="39" t="s">
        <v>3534</v>
      </c>
      <c r="C1561" s="39" t="s">
        <v>3535</v>
      </c>
      <c r="D1561" s="226" t="str">
        <f t="shared" si="24"/>
        <v>72010757000</v>
      </c>
      <c r="E1561" s="39" t="s">
        <v>42</v>
      </c>
      <c r="F1561" s="47">
        <v>17593410639</v>
      </c>
      <c r="G1561" s="47">
        <v>32411.45</v>
      </c>
      <c r="H1561" s="47">
        <v>225729263</v>
      </c>
      <c r="I1561" s="47">
        <v>17819139902</v>
      </c>
    </row>
    <row r="1562" spans="1:9" x14ac:dyDescent="0.2">
      <c r="A1562" s="39" t="s">
        <v>1103</v>
      </c>
      <c r="B1562" s="39" t="s">
        <v>3536</v>
      </c>
      <c r="C1562" s="39" t="s">
        <v>3537</v>
      </c>
      <c r="D1562" s="226" t="str">
        <f t="shared" si="24"/>
        <v>72010757002</v>
      </c>
      <c r="E1562" s="39" t="s">
        <v>225</v>
      </c>
      <c r="F1562" s="47">
        <v>17593410639</v>
      </c>
      <c r="G1562" s="47">
        <v>32411.45</v>
      </c>
      <c r="H1562" s="47">
        <v>225729263</v>
      </c>
      <c r="I1562" s="47">
        <v>17819139902</v>
      </c>
    </row>
    <row r="1563" spans="1:9" x14ac:dyDescent="0.2">
      <c r="A1563" s="39" t="s">
        <v>1150</v>
      </c>
      <c r="B1563" s="39" t="s">
        <v>3538</v>
      </c>
      <c r="C1563" s="39" t="s">
        <v>3539</v>
      </c>
      <c r="D1563" s="226" t="str">
        <f t="shared" si="24"/>
        <v>72010757002</v>
      </c>
      <c r="E1563" s="39" t="s">
        <v>984</v>
      </c>
      <c r="F1563" s="47">
        <v>0</v>
      </c>
      <c r="G1563" s="47">
        <v>32411.45</v>
      </c>
      <c r="H1563" s="47">
        <v>225729263</v>
      </c>
      <c r="I1563" s="47">
        <v>225729263</v>
      </c>
    </row>
    <row r="1564" spans="1:9" x14ac:dyDescent="0.2">
      <c r="A1564" s="39" t="s">
        <v>1103</v>
      </c>
      <c r="B1564" s="39" t="s">
        <v>3540</v>
      </c>
      <c r="C1564" s="39" t="s">
        <v>3541</v>
      </c>
      <c r="D1564" s="226" t="str">
        <f t="shared" si="24"/>
        <v>72010757002</v>
      </c>
      <c r="E1564" s="39" t="s">
        <v>984</v>
      </c>
      <c r="F1564" s="47">
        <v>10049439008</v>
      </c>
      <c r="G1564" s="47">
        <v>0</v>
      </c>
      <c r="H1564" s="47">
        <v>0</v>
      </c>
      <c r="I1564" s="47">
        <v>10049439008</v>
      </c>
    </row>
    <row r="1565" spans="1:9" x14ac:dyDescent="0.2">
      <c r="A1565" s="39" t="s">
        <v>1103</v>
      </c>
      <c r="B1565" s="39" t="s">
        <v>3542</v>
      </c>
      <c r="C1565" s="39" t="s">
        <v>3543</v>
      </c>
      <c r="D1565" s="226" t="str">
        <f t="shared" si="24"/>
        <v>72010757002</v>
      </c>
      <c r="E1565" s="39" t="s">
        <v>985</v>
      </c>
      <c r="F1565" s="47">
        <v>6134596210</v>
      </c>
      <c r="G1565" s="47">
        <v>0</v>
      </c>
      <c r="H1565" s="47">
        <v>0</v>
      </c>
      <c r="I1565" s="47">
        <v>6134596210</v>
      </c>
    </row>
    <row r="1566" spans="1:9" x14ac:dyDescent="0.2">
      <c r="A1566" s="39" t="s">
        <v>1103</v>
      </c>
      <c r="B1566" s="39" t="s">
        <v>4532</v>
      </c>
      <c r="C1566" s="39" t="s">
        <v>4533</v>
      </c>
      <c r="D1566" s="226" t="str">
        <f t="shared" si="24"/>
        <v>72010757002</v>
      </c>
      <c r="E1566" s="39" t="s">
        <v>4534</v>
      </c>
      <c r="F1566" s="47">
        <v>1409375421</v>
      </c>
      <c r="G1566" s="47">
        <v>0</v>
      </c>
      <c r="H1566" s="47">
        <v>0</v>
      </c>
      <c r="I1566" s="47">
        <v>1409375421</v>
      </c>
    </row>
    <row r="1567" spans="1:9" x14ac:dyDescent="0.2">
      <c r="A1567" s="39" t="s">
        <v>1103</v>
      </c>
      <c r="B1567" s="39" t="s">
        <v>3544</v>
      </c>
      <c r="C1567" s="39" t="s">
        <v>3545</v>
      </c>
      <c r="D1567" s="226" t="str">
        <f t="shared" si="24"/>
        <v>73000000000</v>
      </c>
      <c r="E1567" s="39" t="s">
        <v>986</v>
      </c>
      <c r="F1567" s="47">
        <v>7665282380440</v>
      </c>
      <c r="G1567" s="47">
        <v>3065466.89</v>
      </c>
      <c r="H1567" s="47">
        <v>21412596498</v>
      </c>
      <c r="I1567" s="47">
        <v>7686694976938</v>
      </c>
    </row>
    <row r="1568" spans="1:9" x14ac:dyDescent="0.2">
      <c r="A1568" s="39" t="s">
        <v>1103</v>
      </c>
      <c r="B1568" s="39" t="s">
        <v>3546</v>
      </c>
      <c r="C1568" s="39" t="s">
        <v>3547</v>
      </c>
      <c r="D1568" s="226" t="str">
        <f t="shared" si="24"/>
        <v>73010000000</v>
      </c>
      <c r="E1568" s="39" t="s">
        <v>987</v>
      </c>
      <c r="F1568" s="47">
        <v>176522691886</v>
      </c>
      <c r="G1568" s="47">
        <v>3065466.89</v>
      </c>
      <c r="H1568" s="47">
        <v>21412596498</v>
      </c>
      <c r="I1568" s="47">
        <v>197935288384</v>
      </c>
    </row>
    <row r="1569" spans="1:9" x14ac:dyDescent="0.2">
      <c r="A1569" s="39" t="s">
        <v>1103</v>
      </c>
      <c r="B1569" s="39" t="s">
        <v>3548</v>
      </c>
      <c r="C1569" s="39" t="s">
        <v>3549</v>
      </c>
      <c r="D1569" s="226" t="str">
        <f t="shared" si="24"/>
        <v>73010759000</v>
      </c>
      <c r="E1569" s="39" t="s">
        <v>988</v>
      </c>
      <c r="F1569" s="47">
        <v>69855878995</v>
      </c>
      <c r="G1569" s="47">
        <v>67463.92</v>
      </c>
      <c r="H1569" s="47">
        <v>469217540</v>
      </c>
      <c r="I1569" s="47">
        <v>70325096535</v>
      </c>
    </row>
    <row r="1570" spans="1:9" x14ac:dyDescent="0.2">
      <c r="A1570" s="39" t="s">
        <v>1103</v>
      </c>
      <c r="B1570" s="39" t="s">
        <v>3550</v>
      </c>
      <c r="C1570" s="39" t="s">
        <v>3551</v>
      </c>
      <c r="D1570" s="226" t="str">
        <f t="shared" si="24"/>
        <v>73010759002</v>
      </c>
      <c r="E1570" s="39" t="s">
        <v>989</v>
      </c>
      <c r="F1570" s="47">
        <v>1552466987</v>
      </c>
      <c r="G1570" s="47">
        <v>0</v>
      </c>
      <c r="H1570" s="47">
        <v>0</v>
      </c>
      <c r="I1570" s="47">
        <v>1552466987</v>
      </c>
    </row>
    <row r="1571" spans="1:9" x14ac:dyDescent="0.2">
      <c r="A1571" s="39" t="s">
        <v>1103</v>
      </c>
      <c r="B1571" s="39" t="s">
        <v>3552</v>
      </c>
      <c r="C1571" s="39" t="s">
        <v>3553</v>
      </c>
      <c r="D1571" s="226" t="str">
        <f t="shared" si="24"/>
        <v>73010759002</v>
      </c>
      <c r="E1571" s="39" t="s">
        <v>990</v>
      </c>
      <c r="F1571" s="47">
        <v>1552466987</v>
      </c>
      <c r="G1571" s="47">
        <v>0</v>
      </c>
      <c r="H1571" s="47">
        <v>0</v>
      </c>
      <c r="I1571" s="47">
        <v>1552466987</v>
      </c>
    </row>
    <row r="1572" spans="1:9" x14ac:dyDescent="0.2">
      <c r="A1572" s="39" t="s">
        <v>1103</v>
      </c>
      <c r="B1572" s="39" t="s">
        <v>3554</v>
      </c>
      <c r="C1572" s="39" t="s">
        <v>3555</v>
      </c>
      <c r="D1572" s="226" t="str">
        <f t="shared" si="24"/>
        <v>73010759004</v>
      </c>
      <c r="E1572" s="39" t="s">
        <v>991</v>
      </c>
      <c r="F1572" s="47">
        <v>35943533453</v>
      </c>
      <c r="G1572" s="47">
        <v>0</v>
      </c>
      <c r="H1572" s="47">
        <v>0</v>
      </c>
      <c r="I1572" s="47">
        <v>35943533453</v>
      </c>
    </row>
    <row r="1573" spans="1:9" x14ac:dyDescent="0.2">
      <c r="A1573" s="39" t="s">
        <v>1103</v>
      </c>
      <c r="B1573" s="39" t="s">
        <v>3556</v>
      </c>
      <c r="C1573" s="39" t="s">
        <v>3557</v>
      </c>
      <c r="D1573" s="226" t="str">
        <f t="shared" si="24"/>
        <v>73010759004</v>
      </c>
      <c r="E1573" s="39" t="s">
        <v>992</v>
      </c>
      <c r="F1573" s="47">
        <v>35729386139</v>
      </c>
      <c r="G1573" s="47">
        <v>0</v>
      </c>
      <c r="H1573" s="47">
        <v>0</v>
      </c>
      <c r="I1573" s="47">
        <v>35729386139</v>
      </c>
    </row>
    <row r="1574" spans="1:9" x14ac:dyDescent="0.2">
      <c r="A1574" s="39" t="s">
        <v>1103</v>
      </c>
      <c r="B1574" s="39" t="s">
        <v>4535</v>
      </c>
      <c r="C1574" s="39" t="s">
        <v>4536</v>
      </c>
      <c r="D1574" s="226" t="str">
        <f t="shared" si="24"/>
        <v>73010759004</v>
      </c>
      <c r="E1574" s="39" t="s">
        <v>4537</v>
      </c>
      <c r="F1574" s="47">
        <v>214147314</v>
      </c>
      <c r="G1574" s="47">
        <v>0</v>
      </c>
      <c r="H1574" s="47">
        <v>0</v>
      </c>
      <c r="I1574" s="47">
        <v>214147314</v>
      </c>
    </row>
    <row r="1575" spans="1:9" x14ac:dyDescent="0.2">
      <c r="A1575" s="39" t="s">
        <v>1103</v>
      </c>
      <c r="B1575" s="39" t="s">
        <v>3558</v>
      </c>
      <c r="C1575" s="39" t="s">
        <v>3559</v>
      </c>
      <c r="D1575" s="226" t="str">
        <f t="shared" si="24"/>
        <v>73010759006</v>
      </c>
      <c r="E1575" s="39" t="s">
        <v>993</v>
      </c>
      <c r="F1575" s="47">
        <v>3138812068</v>
      </c>
      <c r="G1575" s="47">
        <v>0</v>
      </c>
      <c r="H1575" s="47">
        <v>0</v>
      </c>
      <c r="I1575" s="47">
        <v>3138812068</v>
      </c>
    </row>
    <row r="1576" spans="1:9" x14ac:dyDescent="0.2">
      <c r="A1576" s="39" t="s">
        <v>1103</v>
      </c>
      <c r="B1576" s="39" t="s">
        <v>3560</v>
      </c>
      <c r="C1576" s="39" t="s">
        <v>3561</v>
      </c>
      <c r="D1576" s="226" t="str">
        <f t="shared" si="24"/>
        <v>73010759006</v>
      </c>
      <c r="E1576" s="39" t="s">
        <v>994</v>
      </c>
      <c r="F1576" s="47">
        <v>3138812068</v>
      </c>
      <c r="G1576" s="47">
        <v>0</v>
      </c>
      <c r="H1576" s="47">
        <v>0</v>
      </c>
      <c r="I1576" s="47">
        <v>3138812068</v>
      </c>
    </row>
    <row r="1577" spans="1:9" x14ac:dyDescent="0.2">
      <c r="A1577" s="39" t="s">
        <v>1103</v>
      </c>
      <c r="B1577" s="39" t="s">
        <v>3562</v>
      </c>
      <c r="C1577" s="39" t="s">
        <v>3563</v>
      </c>
      <c r="D1577" s="226" t="str">
        <f t="shared" si="24"/>
        <v>73010759008</v>
      </c>
      <c r="E1577" s="39" t="s">
        <v>995</v>
      </c>
      <c r="F1577" s="47">
        <v>563255720</v>
      </c>
      <c r="G1577" s="47">
        <v>0</v>
      </c>
      <c r="H1577" s="47">
        <v>0</v>
      </c>
      <c r="I1577" s="47">
        <v>563255720</v>
      </c>
    </row>
    <row r="1578" spans="1:9" x14ac:dyDescent="0.2">
      <c r="A1578" s="39" t="s">
        <v>1103</v>
      </c>
      <c r="B1578" s="39" t="s">
        <v>3564</v>
      </c>
      <c r="C1578" s="39" t="s">
        <v>3565</v>
      </c>
      <c r="D1578" s="226" t="str">
        <f t="shared" si="24"/>
        <v>73010759008</v>
      </c>
      <c r="E1578" s="39" t="s">
        <v>995</v>
      </c>
      <c r="F1578" s="47">
        <v>563255720</v>
      </c>
      <c r="G1578" s="47">
        <v>0</v>
      </c>
      <c r="H1578" s="47">
        <v>0</v>
      </c>
      <c r="I1578" s="47">
        <v>563255720</v>
      </c>
    </row>
    <row r="1579" spans="1:9" x14ac:dyDescent="0.2">
      <c r="A1579" s="39" t="s">
        <v>1103</v>
      </c>
      <c r="B1579" s="39" t="s">
        <v>4538</v>
      </c>
      <c r="C1579" s="39" t="s">
        <v>4539</v>
      </c>
      <c r="D1579" s="226" t="str">
        <f t="shared" si="24"/>
        <v>73010759010</v>
      </c>
      <c r="E1579" s="39" t="s">
        <v>4540</v>
      </c>
      <c r="F1579" s="47">
        <v>55417098</v>
      </c>
      <c r="G1579" s="47">
        <v>0</v>
      </c>
      <c r="H1579" s="47">
        <v>0</v>
      </c>
      <c r="I1579" s="47">
        <v>55417098</v>
      </c>
    </row>
    <row r="1580" spans="1:9" x14ac:dyDescent="0.2">
      <c r="A1580" s="39" t="s">
        <v>1103</v>
      </c>
      <c r="B1580" s="39" t="s">
        <v>4541</v>
      </c>
      <c r="C1580" s="39" t="s">
        <v>4542</v>
      </c>
      <c r="D1580" s="226" t="str">
        <f t="shared" si="24"/>
        <v>73010759010</v>
      </c>
      <c r="E1580" s="39" t="s">
        <v>4540</v>
      </c>
      <c r="F1580" s="47">
        <v>55417098</v>
      </c>
      <c r="G1580" s="47">
        <v>0</v>
      </c>
      <c r="H1580" s="47">
        <v>0</v>
      </c>
      <c r="I1580" s="47">
        <v>55417098</v>
      </c>
    </row>
    <row r="1581" spans="1:9" x14ac:dyDescent="0.2">
      <c r="A1581" s="39" t="s">
        <v>1103</v>
      </c>
      <c r="B1581" s="39" t="s">
        <v>3566</v>
      </c>
      <c r="C1581" s="39" t="s">
        <v>3567</v>
      </c>
      <c r="D1581" s="226" t="str">
        <f t="shared" si="24"/>
        <v>73010759012</v>
      </c>
      <c r="E1581" s="39" t="s">
        <v>996</v>
      </c>
      <c r="F1581" s="47">
        <v>560665150</v>
      </c>
      <c r="G1581" s="47">
        <v>0</v>
      </c>
      <c r="H1581" s="47">
        <v>0</v>
      </c>
      <c r="I1581" s="47">
        <v>560665150</v>
      </c>
    </row>
    <row r="1582" spans="1:9" x14ac:dyDescent="0.2">
      <c r="A1582" s="39" t="s">
        <v>1103</v>
      </c>
      <c r="B1582" s="39" t="s">
        <v>3568</v>
      </c>
      <c r="C1582" s="39" t="s">
        <v>3569</v>
      </c>
      <c r="D1582" s="226" t="str">
        <f t="shared" si="24"/>
        <v>73010759012</v>
      </c>
      <c r="E1582" s="39" t="s">
        <v>996</v>
      </c>
      <c r="F1582" s="47">
        <v>560665150</v>
      </c>
      <c r="G1582" s="47">
        <v>0</v>
      </c>
      <c r="H1582" s="47">
        <v>0</v>
      </c>
      <c r="I1582" s="47">
        <v>560665150</v>
      </c>
    </row>
    <row r="1583" spans="1:9" x14ac:dyDescent="0.2">
      <c r="A1583" s="39" t="s">
        <v>1103</v>
      </c>
      <c r="B1583" s="39" t="s">
        <v>3570</v>
      </c>
      <c r="C1583" s="39" t="s">
        <v>3571</v>
      </c>
      <c r="D1583" s="226" t="str">
        <f t="shared" si="24"/>
        <v>73010759014</v>
      </c>
      <c r="E1583" s="39" t="s">
        <v>997</v>
      </c>
      <c r="F1583" s="47">
        <v>3716828657</v>
      </c>
      <c r="G1583" s="47">
        <v>0</v>
      </c>
      <c r="H1583" s="47">
        <v>0</v>
      </c>
      <c r="I1583" s="47">
        <v>3716828657</v>
      </c>
    </row>
    <row r="1584" spans="1:9" x14ac:dyDescent="0.2">
      <c r="A1584" s="39" t="s">
        <v>1103</v>
      </c>
      <c r="B1584" s="39" t="s">
        <v>3572</v>
      </c>
      <c r="C1584" s="39" t="s">
        <v>3573</v>
      </c>
      <c r="D1584" s="226" t="str">
        <f t="shared" si="24"/>
        <v>73010759014</v>
      </c>
      <c r="E1584" s="39" t="s">
        <v>998</v>
      </c>
      <c r="F1584" s="47">
        <v>3055622380</v>
      </c>
      <c r="G1584" s="47">
        <v>0</v>
      </c>
      <c r="H1584" s="47">
        <v>0</v>
      </c>
      <c r="I1584" s="47">
        <v>3055622380</v>
      </c>
    </row>
    <row r="1585" spans="1:9" x14ac:dyDescent="0.2">
      <c r="A1585" s="39" t="s">
        <v>1103</v>
      </c>
      <c r="B1585" s="39" t="s">
        <v>3574</v>
      </c>
      <c r="C1585" s="39" t="s">
        <v>3575</v>
      </c>
      <c r="D1585" s="226" t="str">
        <f t="shared" si="24"/>
        <v>73010759014</v>
      </c>
      <c r="E1585" s="39" t="s">
        <v>999</v>
      </c>
      <c r="F1585" s="47">
        <v>254997253</v>
      </c>
      <c r="G1585" s="47">
        <v>0</v>
      </c>
      <c r="H1585" s="47">
        <v>0</v>
      </c>
      <c r="I1585" s="47">
        <v>254997253</v>
      </c>
    </row>
    <row r="1586" spans="1:9" x14ac:dyDescent="0.2">
      <c r="A1586" s="39" t="s">
        <v>1103</v>
      </c>
      <c r="B1586" s="39" t="s">
        <v>4543</v>
      </c>
      <c r="C1586" s="39" t="s">
        <v>4544</v>
      </c>
      <c r="D1586" s="226" t="str">
        <f t="shared" si="24"/>
        <v>73010759014</v>
      </c>
      <c r="E1586" s="39" t="s">
        <v>4545</v>
      </c>
      <c r="F1586" s="47">
        <v>406209024</v>
      </c>
      <c r="G1586" s="47">
        <v>0</v>
      </c>
      <c r="H1586" s="47">
        <v>0</v>
      </c>
      <c r="I1586" s="47">
        <v>406209024</v>
      </c>
    </row>
    <row r="1587" spans="1:9" x14ac:dyDescent="0.2">
      <c r="A1587" s="39" t="s">
        <v>1103</v>
      </c>
      <c r="B1587" s="39" t="s">
        <v>3576</v>
      </c>
      <c r="C1587" s="39" t="s">
        <v>3577</v>
      </c>
      <c r="D1587" s="226" t="str">
        <f t="shared" si="24"/>
        <v>73010759016</v>
      </c>
      <c r="E1587" s="39" t="s">
        <v>1000</v>
      </c>
      <c r="F1587" s="47">
        <v>11209258019</v>
      </c>
      <c r="G1587" s="47">
        <v>67450.44</v>
      </c>
      <c r="H1587" s="47">
        <v>469120854</v>
      </c>
      <c r="I1587" s="47">
        <v>11678378873</v>
      </c>
    </row>
    <row r="1588" spans="1:9" x14ac:dyDescent="0.2">
      <c r="A1588" s="39" t="s">
        <v>1150</v>
      </c>
      <c r="B1588" s="39" t="s">
        <v>3578</v>
      </c>
      <c r="C1588" s="39" t="s">
        <v>3579</v>
      </c>
      <c r="D1588" s="226" t="str">
        <f t="shared" si="24"/>
        <v>73010759016</v>
      </c>
      <c r="E1588" s="39" t="s">
        <v>1000</v>
      </c>
      <c r="F1588" s="47">
        <v>0</v>
      </c>
      <c r="G1588" s="47">
        <v>67450.44</v>
      </c>
      <c r="H1588" s="47">
        <v>469120854</v>
      </c>
      <c r="I1588" s="47">
        <v>469120854</v>
      </c>
    </row>
    <row r="1589" spans="1:9" x14ac:dyDescent="0.2">
      <c r="A1589" s="39" t="s">
        <v>1103</v>
      </c>
      <c r="B1589" s="39" t="s">
        <v>3580</v>
      </c>
      <c r="C1589" s="39" t="s">
        <v>3581</v>
      </c>
      <c r="D1589" s="226" t="str">
        <f t="shared" si="24"/>
        <v>73010759016</v>
      </c>
      <c r="E1589" s="39" t="s">
        <v>1000</v>
      </c>
      <c r="F1589" s="47">
        <v>1810407340</v>
      </c>
      <c r="G1589" s="47">
        <v>0</v>
      </c>
      <c r="H1589" s="47">
        <v>0</v>
      </c>
      <c r="I1589" s="47">
        <v>1810407340</v>
      </c>
    </row>
    <row r="1590" spans="1:9" x14ac:dyDescent="0.2">
      <c r="A1590" s="39" t="s">
        <v>1103</v>
      </c>
      <c r="B1590" s="39" t="s">
        <v>3582</v>
      </c>
      <c r="C1590" s="39" t="s">
        <v>3583</v>
      </c>
      <c r="D1590" s="226" t="str">
        <f t="shared" si="24"/>
        <v>73010759016</v>
      </c>
      <c r="E1590" s="39" t="s">
        <v>1001</v>
      </c>
      <c r="F1590" s="47">
        <v>9398850679</v>
      </c>
      <c r="G1590" s="47">
        <v>0</v>
      </c>
      <c r="H1590" s="47">
        <v>0</v>
      </c>
      <c r="I1590" s="47">
        <v>9398850679</v>
      </c>
    </row>
    <row r="1591" spans="1:9" x14ac:dyDescent="0.2">
      <c r="A1591" s="39" t="s">
        <v>1103</v>
      </c>
      <c r="B1591" s="39" t="s">
        <v>3584</v>
      </c>
      <c r="C1591" s="39" t="s">
        <v>3585</v>
      </c>
      <c r="D1591" s="226" t="str">
        <f t="shared" si="24"/>
        <v>73010759018</v>
      </c>
      <c r="E1591" s="39" t="s">
        <v>1002</v>
      </c>
      <c r="F1591" s="47">
        <v>1998699513</v>
      </c>
      <c r="G1591" s="47">
        <v>0</v>
      </c>
      <c r="H1591" s="47">
        <v>0</v>
      </c>
      <c r="I1591" s="47">
        <v>1998699513</v>
      </c>
    </row>
    <row r="1592" spans="1:9" x14ac:dyDescent="0.2">
      <c r="A1592" s="39" t="s">
        <v>1103</v>
      </c>
      <c r="B1592" s="39" t="s">
        <v>4546</v>
      </c>
      <c r="C1592" s="39" t="s">
        <v>4547</v>
      </c>
      <c r="D1592" s="226" t="str">
        <f t="shared" si="24"/>
        <v>73010759018</v>
      </c>
      <c r="E1592" s="39" t="s">
        <v>4548</v>
      </c>
      <c r="F1592" s="47">
        <v>600850126</v>
      </c>
      <c r="G1592" s="47">
        <v>0</v>
      </c>
      <c r="H1592" s="47">
        <v>0</v>
      </c>
      <c r="I1592" s="47">
        <v>600850126</v>
      </c>
    </row>
    <row r="1593" spans="1:9" x14ac:dyDescent="0.2">
      <c r="A1593" s="39" t="s">
        <v>1103</v>
      </c>
      <c r="B1593" s="39" t="s">
        <v>3586</v>
      </c>
      <c r="C1593" s="39" t="s">
        <v>3587</v>
      </c>
      <c r="D1593" s="226" t="str">
        <f t="shared" si="24"/>
        <v>73010759018</v>
      </c>
      <c r="E1593" s="39" t="s">
        <v>1003</v>
      </c>
      <c r="F1593" s="47">
        <v>234699997</v>
      </c>
      <c r="G1593" s="47">
        <v>0</v>
      </c>
      <c r="H1593" s="47">
        <v>0</v>
      </c>
      <c r="I1593" s="47">
        <v>234699997</v>
      </c>
    </row>
    <row r="1594" spans="1:9" x14ac:dyDescent="0.2">
      <c r="A1594" s="39" t="s">
        <v>1103</v>
      </c>
      <c r="B1594" s="39" t="s">
        <v>4549</v>
      </c>
      <c r="C1594" s="39" t="s">
        <v>4550</v>
      </c>
      <c r="D1594" s="226" t="str">
        <f t="shared" si="24"/>
        <v>73010759018</v>
      </c>
      <c r="E1594" s="39" t="s">
        <v>4551</v>
      </c>
      <c r="F1594" s="47">
        <v>1163149390</v>
      </c>
      <c r="G1594" s="47">
        <v>0</v>
      </c>
      <c r="H1594" s="47">
        <v>0</v>
      </c>
      <c r="I1594" s="47">
        <v>1163149390</v>
      </c>
    </row>
    <row r="1595" spans="1:9" x14ac:dyDescent="0.2">
      <c r="A1595" s="39" t="s">
        <v>1103</v>
      </c>
      <c r="B1595" s="39" t="s">
        <v>3588</v>
      </c>
      <c r="C1595" s="39" t="s">
        <v>3589</v>
      </c>
      <c r="D1595" s="226" t="str">
        <f t="shared" si="24"/>
        <v>73010759020</v>
      </c>
      <c r="E1595" s="39" t="s">
        <v>1004</v>
      </c>
      <c r="F1595" s="47">
        <v>8422331346</v>
      </c>
      <c r="G1595" s="47">
        <v>0</v>
      </c>
      <c r="H1595" s="47">
        <v>0</v>
      </c>
      <c r="I1595" s="47">
        <v>8422331346</v>
      </c>
    </row>
    <row r="1596" spans="1:9" x14ac:dyDescent="0.2">
      <c r="A1596" s="39" t="s">
        <v>1103</v>
      </c>
      <c r="B1596" s="39" t="s">
        <v>3590</v>
      </c>
      <c r="C1596" s="39" t="s">
        <v>3591</v>
      </c>
      <c r="D1596" s="226" t="str">
        <f t="shared" si="24"/>
        <v>73010759020</v>
      </c>
      <c r="E1596" s="39" t="s">
        <v>1005</v>
      </c>
      <c r="F1596" s="47">
        <v>8422331346</v>
      </c>
      <c r="G1596" s="47">
        <v>0</v>
      </c>
      <c r="H1596" s="47">
        <v>0</v>
      </c>
      <c r="I1596" s="47">
        <v>8422331346</v>
      </c>
    </row>
    <row r="1597" spans="1:9" x14ac:dyDescent="0.2">
      <c r="A1597" s="39" t="s">
        <v>1103</v>
      </c>
      <c r="B1597" s="39" t="s">
        <v>3592</v>
      </c>
      <c r="C1597" s="39" t="s">
        <v>3593</v>
      </c>
      <c r="D1597" s="226" t="str">
        <f t="shared" si="24"/>
        <v>73010759022</v>
      </c>
      <c r="E1597" s="39" t="s">
        <v>1006</v>
      </c>
      <c r="F1597" s="47">
        <v>2688484365</v>
      </c>
      <c r="G1597" s="47">
        <v>0</v>
      </c>
      <c r="H1597" s="47">
        <v>0</v>
      </c>
      <c r="I1597" s="47">
        <v>2688484365</v>
      </c>
    </row>
    <row r="1598" spans="1:9" x14ac:dyDescent="0.2">
      <c r="A1598" s="39" t="s">
        <v>1103</v>
      </c>
      <c r="B1598" s="39" t="s">
        <v>3594</v>
      </c>
      <c r="C1598" s="39" t="s">
        <v>3595</v>
      </c>
      <c r="D1598" s="226" t="str">
        <f t="shared" si="24"/>
        <v>73010759022</v>
      </c>
      <c r="E1598" s="39" t="s">
        <v>1007</v>
      </c>
      <c r="F1598" s="47">
        <v>460203236</v>
      </c>
      <c r="G1598" s="47">
        <v>0</v>
      </c>
      <c r="H1598" s="47">
        <v>0</v>
      </c>
      <c r="I1598" s="47">
        <v>460203236</v>
      </c>
    </row>
    <row r="1599" spans="1:9" x14ac:dyDescent="0.2">
      <c r="A1599" s="39" t="s">
        <v>1103</v>
      </c>
      <c r="B1599" s="39" t="s">
        <v>3596</v>
      </c>
      <c r="C1599" s="39" t="s">
        <v>3597</v>
      </c>
      <c r="D1599" s="226" t="str">
        <f t="shared" si="24"/>
        <v>73010759022</v>
      </c>
      <c r="E1599" s="39" t="s">
        <v>1008</v>
      </c>
      <c r="F1599" s="47">
        <v>99111946</v>
      </c>
      <c r="G1599" s="47">
        <v>0</v>
      </c>
      <c r="H1599" s="47">
        <v>0</v>
      </c>
      <c r="I1599" s="47">
        <v>99111946</v>
      </c>
    </row>
    <row r="1600" spans="1:9" x14ac:dyDescent="0.2">
      <c r="A1600" s="39" t="s">
        <v>1103</v>
      </c>
      <c r="B1600" s="39" t="s">
        <v>3598</v>
      </c>
      <c r="C1600" s="39" t="s">
        <v>3599</v>
      </c>
      <c r="D1600" s="226" t="str">
        <f t="shared" si="24"/>
        <v>73010759022</v>
      </c>
      <c r="E1600" s="39" t="s">
        <v>1009</v>
      </c>
      <c r="F1600" s="47">
        <v>2129169183</v>
      </c>
      <c r="G1600" s="47">
        <v>0</v>
      </c>
      <c r="H1600" s="47">
        <v>0</v>
      </c>
      <c r="I1600" s="47">
        <v>2129169183</v>
      </c>
    </row>
    <row r="1601" spans="1:9" x14ac:dyDescent="0.2">
      <c r="A1601" s="39" t="s">
        <v>1103</v>
      </c>
      <c r="B1601" s="39" t="s">
        <v>4956</v>
      </c>
      <c r="C1601" s="39" t="s">
        <v>4957</v>
      </c>
      <c r="D1601" s="226" t="str">
        <f t="shared" si="24"/>
        <v>73010759024</v>
      </c>
      <c r="E1601" s="39" t="s">
        <v>4958</v>
      </c>
      <c r="F1601" s="47">
        <v>6126619</v>
      </c>
      <c r="G1601" s="47">
        <v>13.48</v>
      </c>
      <c r="H1601" s="47">
        <v>96686</v>
      </c>
      <c r="I1601" s="47">
        <v>6223305</v>
      </c>
    </row>
    <row r="1602" spans="1:9" x14ac:dyDescent="0.2">
      <c r="A1602" s="39" t="s">
        <v>1150</v>
      </c>
      <c r="B1602" s="39" t="s">
        <v>4959</v>
      </c>
      <c r="C1602" s="39" t="s">
        <v>4960</v>
      </c>
      <c r="D1602" s="226" t="str">
        <f t="shared" si="24"/>
        <v>73010759024</v>
      </c>
      <c r="E1602" s="39" t="s">
        <v>4958</v>
      </c>
      <c r="F1602" s="47">
        <v>0</v>
      </c>
      <c r="G1602" s="47">
        <v>13.48</v>
      </c>
      <c r="H1602" s="47">
        <v>96686</v>
      </c>
      <c r="I1602" s="47">
        <v>96686</v>
      </c>
    </row>
    <row r="1603" spans="1:9" x14ac:dyDescent="0.2">
      <c r="A1603" s="39" t="s">
        <v>1103</v>
      </c>
      <c r="B1603" s="39" t="s">
        <v>4961</v>
      </c>
      <c r="C1603" s="39" t="s">
        <v>4962</v>
      </c>
      <c r="D1603" s="226" t="str">
        <f t="shared" ref="D1603:D1666" si="25">CONCATENATE(MID(C1603,1,2),"0",MID(C1603,4,5),"0",MID(C1603,9,2))</f>
        <v>73010759024</v>
      </c>
      <c r="E1603" s="39" t="s">
        <v>4958</v>
      </c>
      <c r="F1603" s="47">
        <v>6126619</v>
      </c>
      <c r="G1603" s="47">
        <v>0</v>
      </c>
      <c r="H1603" s="47">
        <v>0</v>
      </c>
      <c r="I1603" s="47">
        <v>6126619</v>
      </c>
    </row>
    <row r="1604" spans="1:9" x14ac:dyDescent="0.2">
      <c r="A1604" s="39" t="s">
        <v>1103</v>
      </c>
      <c r="B1604" s="39" t="s">
        <v>3600</v>
      </c>
      <c r="C1604" s="39" t="s">
        <v>3601</v>
      </c>
      <c r="D1604" s="226" t="str">
        <f t="shared" si="25"/>
        <v>73010761000</v>
      </c>
      <c r="E1604" s="39" t="s">
        <v>1010</v>
      </c>
      <c r="F1604" s="47">
        <v>493875120</v>
      </c>
      <c r="G1604" s="47">
        <v>61310.95</v>
      </c>
      <c r="H1604" s="47">
        <v>419465656</v>
      </c>
      <c r="I1604" s="47">
        <v>913340776</v>
      </c>
    </row>
    <row r="1605" spans="1:9" x14ac:dyDescent="0.2">
      <c r="A1605" s="39" t="s">
        <v>1103</v>
      </c>
      <c r="B1605" s="39" t="s">
        <v>3602</v>
      </c>
      <c r="C1605" s="39" t="s">
        <v>3603</v>
      </c>
      <c r="D1605" s="226" t="str">
        <f t="shared" si="25"/>
        <v>73010761002</v>
      </c>
      <c r="E1605" s="39" t="s">
        <v>1011</v>
      </c>
      <c r="F1605" s="47">
        <v>381852945</v>
      </c>
      <c r="G1605" s="47">
        <v>61310.95</v>
      </c>
      <c r="H1605" s="47">
        <v>419465656</v>
      </c>
      <c r="I1605" s="47">
        <v>801318601</v>
      </c>
    </row>
    <row r="1606" spans="1:9" x14ac:dyDescent="0.2">
      <c r="A1606" s="39" t="s">
        <v>1150</v>
      </c>
      <c r="B1606" s="39" t="s">
        <v>3604</v>
      </c>
      <c r="C1606" s="39" t="s">
        <v>3605</v>
      </c>
      <c r="D1606" s="226" t="str">
        <f t="shared" si="25"/>
        <v>73010761002</v>
      </c>
      <c r="E1606" s="39" t="s">
        <v>1012</v>
      </c>
      <c r="F1606" s="47">
        <v>0</v>
      </c>
      <c r="G1606" s="47">
        <v>61310.95</v>
      </c>
      <c r="H1606" s="47">
        <v>419465656</v>
      </c>
      <c r="I1606" s="47">
        <v>419465656</v>
      </c>
    </row>
    <row r="1607" spans="1:9" x14ac:dyDescent="0.2">
      <c r="A1607" s="39" t="s">
        <v>1103</v>
      </c>
      <c r="B1607" s="39" t="s">
        <v>3606</v>
      </c>
      <c r="C1607" s="39" t="s">
        <v>3607</v>
      </c>
      <c r="D1607" s="226" t="str">
        <f t="shared" si="25"/>
        <v>73010761002</v>
      </c>
      <c r="E1607" s="39" t="s">
        <v>1012</v>
      </c>
      <c r="F1607" s="47">
        <v>381852945</v>
      </c>
      <c r="G1607" s="47">
        <v>0</v>
      </c>
      <c r="H1607" s="47">
        <v>0</v>
      </c>
      <c r="I1607" s="47">
        <v>381852945</v>
      </c>
    </row>
    <row r="1608" spans="1:9" x14ac:dyDescent="0.2">
      <c r="A1608" s="39" t="s">
        <v>1103</v>
      </c>
      <c r="B1608" s="39" t="s">
        <v>4087</v>
      </c>
      <c r="C1608" s="39" t="s">
        <v>4088</v>
      </c>
      <c r="D1608" s="226" t="str">
        <f t="shared" si="25"/>
        <v>73010761006</v>
      </c>
      <c r="E1608" s="39" t="s">
        <v>4089</v>
      </c>
      <c r="F1608" s="47">
        <v>112022175</v>
      </c>
      <c r="G1608" s="47">
        <v>0</v>
      </c>
      <c r="H1608" s="47">
        <v>0</v>
      </c>
      <c r="I1608" s="47">
        <v>112022175</v>
      </c>
    </row>
    <row r="1609" spans="1:9" x14ac:dyDescent="0.2">
      <c r="A1609" s="39" t="s">
        <v>1103</v>
      </c>
      <c r="B1609" s="39" t="s">
        <v>4090</v>
      </c>
      <c r="C1609" s="39" t="s">
        <v>4091</v>
      </c>
      <c r="D1609" s="226" t="str">
        <f t="shared" si="25"/>
        <v>73010761006</v>
      </c>
      <c r="E1609" s="39" t="s">
        <v>4092</v>
      </c>
      <c r="F1609" s="47">
        <v>112022175</v>
      </c>
      <c r="G1609" s="47">
        <v>0</v>
      </c>
      <c r="H1609" s="47">
        <v>0</v>
      </c>
      <c r="I1609" s="47">
        <v>112022175</v>
      </c>
    </row>
    <row r="1610" spans="1:9" x14ac:dyDescent="0.2">
      <c r="A1610" s="39" t="s">
        <v>1103</v>
      </c>
      <c r="B1610" s="39" t="s">
        <v>3608</v>
      </c>
      <c r="C1610" s="39" t="s">
        <v>3609</v>
      </c>
      <c r="D1610" s="226" t="str">
        <f t="shared" si="25"/>
        <v>73010763000</v>
      </c>
      <c r="E1610" s="39" t="s">
        <v>27</v>
      </c>
      <c r="F1610" s="47">
        <v>2422131901</v>
      </c>
      <c r="G1610" s="47">
        <v>0</v>
      </c>
      <c r="H1610" s="47">
        <v>0</v>
      </c>
      <c r="I1610" s="47">
        <v>2422131901</v>
      </c>
    </row>
    <row r="1611" spans="1:9" x14ac:dyDescent="0.2">
      <c r="A1611" s="39" t="s">
        <v>1103</v>
      </c>
      <c r="B1611" s="39" t="s">
        <v>3610</v>
      </c>
      <c r="C1611" s="39" t="s">
        <v>3611</v>
      </c>
      <c r="D1611" s="226" t="str">
        <f t="shared" si="25"/>
        <v>73010763002</v>
      </c>
      <c r="E1611" s="39" t="s">
        <v>294</v>
      </c>
      <c r="F1611" s="47">
        <v>294864333</v>
      </c>
      <c r="G1611" s="47">
        <v>0</v>
      </c>
      <c r="H1611" s="47">
        <v>0</v>
      </c>
      <c r="I1611" s="47">
        <v>294864333</v>
      </c>
    </row>
    <row r="1612" spans="1:9" x14ac:dyDescent="0.2">
      <c r="A1612" s="39" t="s">
        <v>1103</v>
      </c>
      <c r="B1612" s="39" t="s">
        <v>3612</v>
      </c>
      <c r="C1612" s="39" t="s">
        <v>3613</v>
      </c>
      <c r="D1612" s="226" t="str">
        <f t="shared" si="25"/>
        <v>73010763002</v>
      </c>
      <c r="E1612" s="39" t="s">
        <v>1013</v>
      </c>
      <c r="F1612" s="47">
        <v>294864333</v>
      </c>
      <c r="G1612" s="47">
        <v>0</v>
      </c>
      <c r="H1612" s="47">
        <v>0</v>
      </c>
      <c r="I1612" s="47">
        <v>294864333</v>
      </c>
    </row>
    <row r="1613" spans="1:9" x14ac:dyDescent="0.2">
      <c r="A1613" s="39" t="s">
        <v>1103</v>
      </c>
      <c r="B1613" s="39" t="s">
        <v>3614</v>
      </c>
      <c r="C1613" s="39" t="s">
        <v>3615</v>
      </c>
      <c r="D1613" s="226" t="str">
        <f t="shared" si="25"/>
        <v>73010763004</v>
      </c>
      <c r="E1613" s="39" t="s">
        <v>653</v>
      </c>
      <c r="F1613" s="47">
        <v>1885615792</v>
      </c>
      <c r="G1613" s="47">
        <v>0</v>
      </c>
      <c r="H1613" s="47">
        <v>0</v>
      </c>
      <c r="I1613" s="47">
        <v>1885615792</v>
      </c>
    </row>
    <row r="1614" spans="1:9" x14ac:dyDescent="0.2">
      <c r="A1614" s="39" t="s">
        <v>1103</v>
      </c>
      <c r="B1614" s="39" t="s">
        <v>4093</v>
      </c>
      <c r="C1614" s="39" t="s">
        <v>4094</v>
      </c>
      <c r="D1614" s="226" t="str">
        <f t="shared" si="25"/>
        <v>73010763004</v>
      </c>
      <c r="E1614" s="39" t="s">
        <v>4095</v>
      </c>
      <c r="F1614" s="47">
        <v>578881229</v>
      </c>
      <c r="G1614" s="47">
        <v>0</v>
      </c>
      <c r="H1614" s="47">
        <v>0</v>
      </c>
      <c r="I1614" s="47">
        <v>578881229</v>
      </c>
    </row>
    <row r="1615" spans="1:9" x14ac:dyDescent="0.2">
      <c r="A1615" s="39" t="s">
        <v>1103</v>
      </c>
      <c r="B1615" s="39" t="s">
        <v>3616</v>
      </c>
      <c r="C1615" s="39" t="s">
        <v>3617</v>
      </c>
      <c r="D1615" s="226" t="str">
        <f t="shared" si="25"/>
        <v>73010763004</v>
      </c>
      <c r="E1615" s="39" t="s">
        <v>1014</v>
      </c>
      <c r="F1615" s="47">
        <v>442658466</v>
      </c>
      <c r="G1615" s="47">
        <v>0</v>
      </c>
      <c r="H1615" s="47">
        <v>0</v>
      </c>
      <c r="I1615" s="47">
        <v>442658466</v>
      </c>
    </row>
    <row r="1616" spans="1:9" x14ac:dyDescent="0.2">
      <c r="A1616" s="39" t="s">
        <v>1103</v>
      </c>
      <c r="B1616" s="39" t="s">
        <v>4096</v>
      </c>
      <c r="C1616" s="39" t="s">
        <v>4097</v>
      </c>
      <c r="D1616" s="226" t="str">
        <f t="shared" si="25"/>
        <v>73010763004</v>
      </c>
      <c r="E1616" s="39" t="s">
        <v>4098</v>
      </c>
      <c r="F1616" s="47">
        <v>439888583</v>
      </c>
      <c r="G1616" s="47">
        <v>0</v>
      </c>
      <c r="H1616" s="47">
        <v>0</v>
      </c>
      <c r="I1616" s="47">
        <v>439888583</v>
      </c>
    </row>
    <row r="1617" spans="1:9" x14ac:dyDescent="0.2">
      <c r="A1617" s="39" t="s">
        <v>1103</v>
      </c>
      <c r="B1617" s="39" t="s">
        <v>4099</v>
      </c>
      <c r="C1617" s="39" t="s">
        <v>4100</v>
      </c>
      <c r="D1617" s="226" t="str">
        <f t="shared" si="25"/>
        <v>73010763004</v>
      </c>
      <c r="E1617" s="39" t="s">
        <v>4101</v>
      </c>
      <c r="F1617" s="47">
        <v>424187514</v>
      </c>
      <c r="G1617" s="47">
        <v>0</v>
      </c>
      <c r="H1617" s="47">
        <v>0</v>
      </c>
      <c r="I1617" s="47">
        <v>424187514</v>
      </c>
    </row>
    <row r="1618" spans="1:9" x14ac:dyDescent="0.2">
      <c r="A1618" s="39" t="s">
        <v>1103</v>
      </c>
      <c r="B1618" s="39" t="s">
        <v>3618</v>
      </c>
      <c r="C1618" s="39" t="s">
        <v>3619</v>
      </c>
      <c r="D1618" s="226" t="str">
        <f t="shared" si="25"/>
        <v>73010763006</v>
      </c>
      <c r="E1618" s="39" t="s">
        <v>665</v>
      </c>
      <c r="F1618" s="47">
        <v>126093709</v>
      </c>
      <c r="G1618" s="47">
        <v>0</v>
      </c>
      <c r="H1618" s="47">
        <v>0</v>
      </c>
      <c r="I1618" s="47">
        <v>126093709</v>
      </c>
    </row>
    <row r="1619" spans="1:9" x14ac:dyDescent="0.2">
      <c r="A1619" s="39" t="s">
        <v>1103</v>
      </c>
      <c r="B1619" s="39" t="s">
        <v>3620</v>
      </c>
      <c r="C1619" s="39" t="s">
        <v>3621</v>
      </c>
      <c r="D1619" s="226" t="str">
        <f t="shared" si="25"/>
        <v>73010763006</v>
      </c>
      <c r="E1619" s="39" t="s">
        <v>1015</v>
      </c>
      <c r="F1619" s="47">
        <v>126093709</v>
      </c>
      <c r="G1619" s="47">
        <v>0</v>
      </c>
      <c r="H1619" s="47">
        <v>0</v>
      </c>
      <c r="I1619" s="47">
        <v>126093709</v>
      </c>
    </row>
    <row r="1620" spans="1:9" x14ac:dyDescent="0.2">
      <c r="A1620" s="39" t="s">
        <v>1103</v>
      </c>
      <c r="B1620" s="39" t="s">
        <v>3622</v>
      </c>
      <c r="C1620" s="39" t="s">
        <v>3623</v>
      </c>
      <c r="D1620" s="226" t="str">
        <f t="shared" si="25"/>
        <v>73010763010</v>
      </c>
      <c r="E1620" s="39" t="s">
        <v>670</v>
      </c>
      <c r="F1620" s="47">
        <v>115558067</v>
      </c>
      <c r="G1620" s="47">
        <v>0</v>
      </c>
      <c r="H1620" s="47">
        <v>0</v>
      </c>
      <c r="I1620" s="47">
        <v>115558067</v>
      </c>
    </row>
    <row r="1621" spans="1:9" x14ac:dyDescent="0.2">
      <c r="A1621" s="39" t="s">
        <v>1103</v>
      </c>
      <c r="B1621" s="39" t="s">
        <v>3624</v>
      </c>
      <c r="C1621" s="39" t="s">
        <v>3625</v>
      </c>
      <c r="D1621" s="226" t="str">
        <f t="shared" si="25"/>
        <v>73010763010</v>
      </c>
      <c r="E1621" s="39" t="s">
        <v>1016</v>
      </c>
      <c r="F1621" s="47">
        <v>115558067</v>
      </c>
      <c r="G1621" s="47">
        <v>0</v>
      </c>
      <c r="H1621" s="47">
        <v>0</v>
      </c>
      <c r="I1621" s="47">
        <v>115558067</v>
      </c>
    </row>
    <row r="1622" spans="1:9" x14ac:dyDescent="0.2">
      <c r="A1622" s="39" t="s">
        <v>1103</v>
      </c>
      <c r="B1622" s="39" t="s">
        <v>3626</v>
      </c>
      <c r="C1622" s="39" t="s">
        <v>3627</v>
      </c>
      <c r="D1622" s="226" t="str">
        <f t="shared" si="25"/>
        <v>73010767000</v>
      </c>
      <c r="E1622" s="39" t="s">
        <v>28</v>
      </c>
      <c r="F1622" s="47">
        <v>2981334096</v>
      </c>
      <c r="G1622" s="47">
        <v>0</v>
      </c>
      <c r="H1622" s="47">
        <v>0</v>
      </c>
      <c r="I1622" s="47">
        <v>2981334096</v>
      </c>
    </row>
    <row r="1623" spans="1:9" x14ac:dyDescent="0.2">
      <c r="A1623" s="39" t="s">
        <v>1103</v>
      </c>
      <c r="B1623" s="39" t="s">
        <v>3628</v>
      </c>
      <c r="C1623" s="39" t="s">
        <v>3629</v>
      </c>
      <c r="D1623" s="226" t="str">
        <f t="shared" si="25"/>
        <v>73010767004</v>
      </c>
      <c r="E1623" s="39" t="s">
        <v>296</v>
      </c>
      <c r="F1623" s="47">
        <v>947698032</v>
      </c>
      <c r="G1623" s="47">
        <v>0</v>
      </c>
      <c r="H1623" s="47">
        <v>0</v>
      </c>
      <c r="I1623" s="47">
        <v>947698032</v>
      </c>
    </row>
    <row r="1624" spans="1:9" x14ac:dyDescent="0.2">
      <c r="A1624" s="39" t="s">
        <v>1103</v>
      </c>
      <c r="B1624" s="39" t="s">
        <v>3630</v>
      </c>
      <c r="C1624" s="39" t="s">
        <v>3631</v>
      </c>
      <c r="D1624" s="226" t="str">
        <f t="shared" si="25"/>
        <v>73010767004</v>
      </c>
      <c r="E1624" s="39" t="s">
        <v>1017</v>
      </c>
      <c r="F1624" s="47">
        <v>947698032</v>
      </c>
      <c r="G1624" s="47">
        <v>0</v>
      </c>
      <c r="H1624" s="47">
        <v>0</v>
      </c>
      <c r="I1624" s="47">
        <v>947698032</v>
      </c>
    </row>
    <row r="1625" spans="1:9" x14ac:dyDescent="0.2">
      <c r="A1625" s="39" t="s">
        <v>1103</v>
      </c>
      <c r="B1625" s="39" t="s">
        <v>3632</v>
      </c>
      <c r="C1625" s="39" t="s">
        <v>3633</v>
      </c>
      <c r="D1625" s="226" t="str">
        <f t="shared" si="25"/>
        <v>73010767006</v>
      </c>
      <c r="E1625" s="39" t="s">
        <v>1018</v>
      </c>
      <c r="F1625" s="47">
        <v>2033636064</v>
      </c>
      <c r="G1625" s="47">
        <v>0</v>
      </c>
      <c r="H1625" s="47">
        <v>0</v>
      </c>
      <c r="I1625" s="47">
        <v>2033636064</v>
      </c>
    </row>
    <row r="1626" spans="1:9" x14ac:dyDescent="0.2">
      <c r="A1626" s="39" t="s">
        <v>1103</v>
      </c>
      <c r="B1626" s="39" t="s">
        <v>4102</v>
      </c>
      <c r="C1626" s="39" t="s">
        <v>4103</v>
      </c>
      <c r="D1626" s="226" t="str">
        <f t="shared" si="25"/>
        <v>73010767006</v>
      </c>
      <c r="E1626" s="39" t="s">
        <v>1018</v>
      </c>
      <c r="F1626" s="47">
        <v>1337791393</v>
      </c>
      <c r="G1626" s="47">
        <v>0</v>
      </c>
      <c r="H1626" s="47">
        <v>0</v>
      </c>
      <c r="I1626" s="47">
        <v>1337791393</v>
      </c>
    </row>
    <row r="1627" spans="1:9" x14ac:dyDescent="0.2">
      <c r="A1627" s="39" t="s">
        <v>1103</v>
      </c>
      <c r="B1627" s="39" t="s">
        <v>4963</v>
      </c>
      <c r="C1627" s="39" t="s">
        <v>4964</v>
      </c>
      <c r="D1627" s="226" t="str">
        <f t="shared" si="25"/>
        <v>73010767006</v>
      </c>
      <c r="E1627" s="39" t="s">
        <v>4965</v>
      </c>
      <c r="F1627" s="47">
        <v>695844671</v>
      </c>
      <c r="G1627" s="47">
        <v>0</v>
      </c>
      <c r="H1627" s="47">
        <v>0</v>
      </c>
      <c r="I1627" s="47">
        <v>695844671</v>
      </c>
    </row>
    <row r="1628" spans="1:9" x14ac:dyDescent="0.2">
      <c r="A1628" s="39" t="s">
        <v>1103</v>
      </c>
      <c r="B1628" s="39" t="s">
        <v>3634</v>
      </c>
      <c r="C1628" s="39" t="s">
        <v>3635</v>
      </c>
      <c r="D1628" s="226" t="str">
        <f t="shared" si="25"/>
        <v>73010769000</v>
      </c>
      <c r="E1628" s="39" t="s">
        <v>1019</v>
      </c>
      <c r="F1628" s="47">
        <v>4229623778</v>
      </c>
      <c r="G1628" s="47">
        <v>0</v>
      </c>
      <c r="H1628" s="47">
        <v>0</v>
      </c>
      <c r="I1628" s="47">
        <v>4229623778</v>
      </c>
    </row>
    <row r="1629" spans="1:9" x14ac:dyDescent="0.2">
      <c r="A1629" s="39" t="s">
        <v>1103</v>
      </c>
      <c r="B1629" s="39" t="s">
        <v>3636</v>
      </c>
      <c r="C1629" s="39" t="s">
        <v>3637</v>
      </c>
      <c r="D1629" s="226" t="str">
        <f t="shared" si="25"/>
        <v>73010769006</v>
      </c>
      <c r="E1629" s="39" t="s">
        <v>1020</v>
      </c>
      <c r="F1629" s="47">
        <v>3227265089</v>
      </c>
      <c r="G1629" s="47">
        <v>0</v>
      </c>
      <c r="H1629" s="47">
        <v>0</v>
      </c>
      <c r="I1629" s="47">
        <v>3227265089</v>
      </c>
    </row>
    <row r="1630" spans="1:9" x14ac:dyDescent="0.2">
      <c r="A1630" s="39" t="s">
        <v>1103</v>
      </c>
      <c r="B1630" s="39" t="s">
        <v>3638</v>
      </c>
      <c r="C1630" s="39" t="s">
        <v>3639</v>
      </c>
      <c r="D1630" s="226" t="str">
        <f t="shared" si="25"/>
        <v>73010769006</v>
      </c>
      <c r="E1630" s="39" t="s">
        <v>1020</v>
      </c>
      <c r="F1630" s="47">
        <v>3227265089</v>
      </c>
      <c r="G1630" s="47">
        <v>0</v>
      </c>
      <c r="H1630" s="47">
        <v>0</v>
      </c>
      <c r="I1630" s="47">
        <v>3227265089</v>
      </c>
    </row>
    <row r="1631" spans="1:9" x14ac:dyDescent="0.2">
      <c r="A1631" s="39" t="s">
        <v>1103</v>
      </c>
      <c r="B1631" s="39" t="s">
        <v>3640</v>
      </c>
      <c r="C1631" s="39" t="s">
        <v>3641</v>
      </c>
      <c r="D1631" s="226" t="str">
        <f t="shared" si="25"/>
        <v>73010769010</v>
      </c>
      <c r="E1631" s="39" t="s">
        <v>1021</v>
      </c>
      <c r="F1631" s="47">
        <v>1002230507</v>
      </c>
      <c r="G1631" s="47">
        <v>0</v>
      </c>
      <c r="H1631" s="47">
        <v>0</v>
      </c>
      <c r="I1631" s="47">
        <v>1002230507</v>
      </c>
    </row>
    <row r="1632" spans="1:9" x14ac:dyDescent="0.2">
      <c r="A1632" s="39" t="s">
        <v>1103</v>
      </c>
      <c r="B1632" s="39" t="s">
        <v>3642</v>
      </c>
      <c r="C1632" s="39" t="s">
        <v>3643</v>
      </c>
      <c r="D1632" s="226" t="str">
        <f t="shared" si="25"/>
        <v>73010769010</v>
      </c>
      <c r="E1632" s="39" t="s">
        <v>1022</v>
      </c>
      <c r="F1632" s="47">
        <v>1002230507</v>
      </c>
      <c r="G1632" s="47">
        <v>0</v>
      </c>
      <c r="H1632" s="47">
        <v>0</v>
      </c>
      <c r="I1632" s="47">
        <v>1002230507</v>
      </c>
    </row>
    <row r="1633" spans="1:9" x14ac:dyDescent="0.2">
      <c r="A1633" s="39" t="s">
        <v>1103</v>
      </c>
      <c r="B1633" s="39" t="s">
        <v>3644</v>
      </c>
      <c r="C1633" s="39" t="s">
        <v>3645</v>
      </c>
      <c r="D1633" s="226" t="str">
        <f t="shared" si="25"/>
        <v>73010769016</v>
      </c>
      <c r="E1633" s="39" t="s">
        <v>42</v>
      </c>
      <c r="F1633" s="47">
        <v>128182</v>
      </c>
      <c r="G1633" s="47">
        <v>0</v>
      </c>
      <c r="H1633" s="47">
        <v>0</v>
      </c>
      <c r="I1633" s="47">
        <v>128182</v>
      </c>
    </row>
    <row r="1634" spans="1:9" x14ac:dyDescent="0.2">
      <c r="A1634" s="39" t="s">
        <v>1103</v>
      </c>
      <c r="B1634" s="39" t="s">
        <v>3646</v>
      </c>
      <c r="C1634" s="39" t="s">
        <v>3647</v>
      </c>
      <c r="D1634" s="226" t="str">
        <f t="shared" si="25"/>
        <v>73010769016</v>
      </c>
      <c r="E1634" s="39" t="s">
        <v>42</v>
      </c>
      <c r="F1634" s="47">
        <v>128182</v>
      </c>
      <c r="G1634" s="47">
        <v>0</v>
      </c>
      <c r="H1634" s="47">
        <v>0</v>
      </c>
      <c r="I1634" s="47">
        <v>128182</v>
      </c>
    </row>
    <row r="1635" spans="1:9" x14ac:dyDescent="0.2">
      <c r="A1635" s="39" t="s">
        <v>1103</v>
      </c>
      <c r="B1635" s="39" t="s">
        <v>3648</v>
      </c>
      <c r="C1635" s="39" t="s">
        <v>3649</v>
      </c>
      <c r="D1635" s="226" t="str">
        <f t="shared" si="25"/>
        <v>73010771000</v>
      </c>
      <c r="E1635" s="39" t="s">
        <v>1023</v>
      </c>
      <c r="F1635" s="47">
        <v>49663921531</v>
      </c>
      <c r="G1635" s="47">
        <v>2936684.67</v>
      </c>
      <c r="H1635" s="47">
        <v>20523862863</v>
      </c>
      <c r="I1635" s="47">
        <v>70187784394</v>
      </c>
    </row>
    <row r="1636" spans="1:9" x14ac:dyDescent="0.2">
      <c r="A1636" s="39" t="s">
        <v>1103</v>
      </c>
      <c r="B1636" s="39" t="s">
        <v>3650</v>
      </c>
      <c r="C1636" s="39" t="s">
        <v>3651</v>
      </c>
      <c r="D1636" s="226" t="str">
        <f t="shared" si="25"/>
        <v>73010771002</v>
      </c>
      <c r="E1636" s="39" t="s">
        <v>1024</v>
      </c>
      <c r="F1636" s="47">
        <v>4034437422</v>
      </c>
      <c r="G1636" s="47">
        <v>315095.92</v>
      </c>
      <c r="H1636" s="47">
        <v>2201038719</v>
      </c>
      <c r="I1636" s="47">
        <v>6235476141</v>
      </c>
    </row>
    <row r="1637" spans="1:9" x14ac:dyDescent="0.2">
      <c r="A1637" s="39" t="s">
        <v>1150</v>
      </c>
      <c r="B1637" s="39" t="s">
        <v>3652</v>
      </c>
      <c r="C1637" s="39" t="s">
        <v>3653</v>
      </c>
      <c r="D1637" s="226" t="str">
        <f t="shared" si="25"/>
        <v>73010771002</v>
      </c>
      <c r="E1637" s="39" t="s">
        <v>1024</v>
      </c>
      <c r="F1637" s="47">
        <v>0</v>
      </c>
      <c r="G1637" s="47">
        <v>41952.02</v>
      </c>
      <c r="H1637" s="47">
        <v>293307419</v>
      </c>
      <c r="I1637" s="47">
        <v>293307419</v>
      </c>
    </row>
    <row r="1638" spans="1:9" x14ac:dyDescent="0.2">
      <c r="A1638" s="39" t="s">
        <v>1103</v>
      </c>
      <c r="B1638" s="39" t="s">
        <v>3654</v>
      </c>
      <c r="C1638" s="39" t="s">
        <v>3655</v>
      </c>
      <c r="D1638" s="226" t="str">
        <f t="shared" si="25"/>
        <v>73010771002</v>
      </c>
      <c r="E1638" s="39" t="s">
        <v>1024</v>
      </c>
      <c r="F1638" s="47">
        <v>3873472850</v>
      </c>
      <c r="G1638" s="47">
        <v>0</v>
      </c>
      <c r="H1638" s="47">
        <v>0</v>
      </c>
      <c r="I1638" s="47">
        <v>3873472850</v>
      </c>
    </row>
    <row r="1639" spans="1:9" x14ac:dyDescent="0.2">
      <c r="A1639" s="39" t="s">
        <v>1150</v>
      </c>
      <c r="B1639" s="39" t="s">
        <v>3656</v>
      </c>
      <c r="C1639" s="39" t="s">
        <v>3657</v>
      </c>
      <c r="D1639" s="226" t="str">
        <f t="shared" si="25"/>
        <v>73010771002</v>
      </c>
      <c r="E1639" s="39" t="s">
        <v>1025</v>
      </c>
      <c r="F1639" s="47">
        <v>0</v>
      </c>
      <c r="G1639" s="47">
        <v>273143.90000000002</v>
      </c>
      <c r="H1639" s="47">
        <v>1907731300</v>
      </c>
      <c r="I1639" s="47">
        <v>1907731300</v>
      </c>
    </row>
    <row r="1640" spans="1:9" x14ac:dyDescent="0.2">
      <c r="A1640" s="39" t="s">
        <v>1103</v>
      </c>
      <c r="B1640" s="39" t="s">
        <v>4552</v>
      </c>
      <c r="C1640" s="39" t="s">
        <v>4553</v>
      </c>
      <c r="D1640" s="226" t="str">
        <f t="shared" si="25"/>
        <v>73010771002</v>
      </c>
      <c r="E1640" s="39" t="s">
        <v>1025</v>
      </c>
      <c r="F1640" s="47">
        <v>160964572</v>
      </c>
      <c r="G1640" s="47">
        <v>0</v>
      </c>
      <c r="H1640" s="47">
        <v>0</v>
      </c>
      <c r="I1640" s="47">
        <v>160964572</v>
      </c>
    </row>
    <row r="1641" spans="1:9" x14ac:dyDescent="0.2">
      <c r="A1641" s="39" t="s">
        <v>1103</v>
      </c>
      <c r="B1641" s="39" t="s">
        <v>3658</v>
      </c>
      <c r="C1641" s="39" t="s">
        <v>3659</v>
      </c>
      <c r="D1641" s="226" t="str">
        <f t="shared" si="25"/>
        <v>73010771004</v>
      </c>
      <c r="E1641" s="39" t="s">
        <v>1026</v>
      </c>
      <c r="F1641" s="47">
        <v>208356731</v>
      </c>
      <c r="G1641" s="47">
        <v>4688.6400000000003</v>
      </c>
      <c r="H1641" s="47">
        <v>32434429</v>
      </c>
      <c r="I1641" s="47">
        <v>240791160</v>
      </c>
    </row>
    <row r="1642" spans="1:9" x14ac:dyDescent="0.2">
      <c r="A1642" s="39" t="s">
        <v>1150</v>
      </c>
      <c r="B1642" s="39" t="s">
        <v>3660</v>
      </c>
      <c r="C1642" s="39" t="s">
        <v>3661</v>
      </c>
      <c r="D1642" s="226" t="str">
        <f t="shared" si="25"/>
        <v>73010771004</v>
      </c>
      <c r="E1642" s="39" t="s">
        <v>1026</v>
      </c>
      <c r="F1642" s="47">
        <v>0</v>
      </c>
      <c r="G1642" s="47">
        <v>4688.6400000000003</v>
      </c>
      <c r="H1642" s="47">
        <v>32434429</v>
      </c>
      <c r="I1642" s="47">
        <v>32434429</v>
      </c>
    </row>
    <row r="1643" spans="1:9" x14ac:dyDescent="0.2">
      <c r="A1643" s="39" t="s">
        <v>1103</v>
      </c>
      <c r="B1643" s="39" t="s">
        <v>3662</v>
      </c>
      <c r="C1643" s="39" t="s">
        <v>3663</v>
      </c>
      <c r="D1643" s="226" t="str">
        <f t="shared" si="25"/>
        <v>73010771004</v>
      </c>
      <c r="E1643" s="39" t="s">
        <v>1026</v>
      </c>
      <c r="F1643" s="47">
        <v>208356731</v>
      </c>
      <c r="G1643" s="47">
        <v>0</v>
      </c>
      <c r="H1643" s="47">
        <v>0</v>
      </c>
      <c r="I1643" s="47">
        <v>208356731</v>
      </c>
    </row>
    <row r="1644" spans="1:9" x14ac:dyDescent="0.2">
      <c r="A1644" s="39" t="s">
        <v>1103</v>
      </c>
      <c r="B1644" s="39" t="s">
        <v>3664</v>
      </c>
      <c r="C1644" s="39" t="s">
        <v>3665</v>
      </c>
      <c r="D1644" s="226" t="str">
        <f t="shared" si="25"/>
        <v>73010771006</v>
      </c>
      <c r="E1644" s="39" t="s">
        <v>1027</v>
      </c>
      <c r="F1644" s="47">
        <v>527481840</v>
      </c>
      <c r="G1644" s="47">
        <v>44.63</v>
      </c>
      <c r="H1644" s="47">
        <v>324046</v>
      </c>
      <c r="I1644" s="47">
        <v>527805886</v>
      </c>
    </row>
    <row r="1645" spans="1:9" x14ac:dyDescent="0.2">
      <c r="A1645" s="39" t="s">
        <v>1150</v>
      </c>
      <c r="B1645" s="39" t="s">
        <v>4966</v>
      </c>
      <c r="C1645" s="39" t="s">
        <v>4967</v>
      </c>
      <c r="D1645" s="226" t="str">
        <f t="shared" si="25"/>
        <v>73010771006</v>
      </c>
      <c r="E1645" s="39" t="s">
        <v>1027</v>
      </c>
      <c r="F1645" s="47">
        <v>0</v>
      </c>
      <c r="G1645" s="47">
        <v>44.63</v>
      </c>
      <c r="H1645" s="47">
        <v>324046</v>
      </c>
      <c r="I1645" s="47">
        <v>324046</v>
      </c>
    </row>
    <row r="1646" spans="1:9" x14ac:dyDescent="0.2">
      <c r="A1646" s="39" t="s">
        <v>1103</v>
      </c>
      <c r="B1646" s="39" t="s">
        <v>3666</v>
      </c>
      <c r="C1646" s="39" t="s">
        <v>3667</v>
      </c>
      <c r="D1646" s="226" t="str">
        <f t="shared" si="25"/>
        <v>73010771006</v>
      </c>
      <c r="E1646" s="39" t="s">
        <v>1028</v>
      </c>
      <c r="F1646" s="47">
        <v>527481840</v>
      </c>
      <c r="G1646" s="47">
        <v>0</v>
      </c>
      <c r="H1646" s="47">
        <v>0</v>
      </c>
      <c r="I1646" s="47">
        <v>527481840</v>
      </c>
    </row>
    <row r="1647" spans="1:9" x14ac:dyDescent="0.2">
      <c r="A1647" s="39" t="s">
        <v>1103</v>
      </c>
      <c r="B1647" s="39" t="s">
        <v>3668</v>
      </c>
      <c r="C1647" s="39" t="s">
        <v>3669</v>
      </c>
      <c r="D1647" s="226" t="str">
        <f t="shared" si="25"/>
        <v>73010771008</v>
      </c>
      <c r="E1647" s="39" t="s">
        <v>1029</v>
      </c>
      <c r="F1647" s="47">
        <v>1121324901</v>
      </c>
      <c r="G1647" s="47">
        <v>45096.57</v>
      </c>
      <c r="H1647" s="47">
        <v>319036392</v>
      </c>
      <c r="I1647" s="47">
        <v>1440361293</v>
      </c>
    </row>
    <row r="1648" spans="1:9" x14ac:dyDescent="0.2">
      <c r="A1648" s="39" t="s">
        <v>1150</v>
      </c>
      <c r="B1648" s="39" t="s">
        <v>3670</v>
      </c>
      <c r="C1648" s="39" t="s">
        <v>3671</v>
      </c>
      <c r="D1648" s="226" t="str">
        <f t="shared" si="25"/>
        <v>73010771008</v>
      </c>
      <c r="E1648" s="39" t="s">
        <v>1029</v>
      </c>
      <c r="F1648" s="47">
        <v>0</v>
      </c>
      <c r="G1648" s="47">
        <v>12961.3</v>
      </c>
      <c r="H1648" s="47">
        <v>91345652</v>
      </c>
      <c r="I1648" s="47">
        <v>91345652</v>
      </c>
    </row>
    <row r="1649" spans="1:9" x14ac:dyDescent="0.2">
      <c r="A1649" s="39" t="s">
        <v>1103</v>
      </c>
      <c r="B1649" s="39" t="s">
        <v>3672</v>
      </c>
      <c r="C1649" s="39" t="s">
        <v>3673</v>
      </c>
      <c r="D1649" s="226" t="str">
        <f t="shared" si="25"/>
        <v>73010771008</v>
      </c>
      <c r="E1649" s="39" t="s">
        <v>1029</v>
      </c>
      <c r="F1649" s="47">
        <v>535133914</v>
      </c>
      <c r="G1649" s="47">
        <v>0</v>
      </c>
      <c r="H1649" s="47">
        <v>0</v>
      </c>
      <c r="I1649" s="47">
        <v>535133914</v>
      </c>
    </row>
    <row r="1650" spans="1:9" x14ac:dyDescent="0.2">
      <c r="A1650" s="39" t="s">
        <v>1150</v>
      </c>
      <c r="B1650" s="39" t="s">
        <v>4554</v>
      </c>
      <c r="C1650" s="39" t="s">
        <v>4555</v>
      </c>
      <c r="D1650" s="226" t="str">
        <f t="shared" si="25"/>
        <v>73010771008</v>
      </c>
      <c r="E1650" s="39" t="s">
        <v>1030</v>
      </c>
      <c r="F1650" s="47">
        <v>0</v>
      </c>
      <c r="G1650" s="47">
        <v>1750</v>
      </c>
      <c r="H1650" s="47">
        <v>12554297</v>
      </c>
      <c r="I1650" s="47">
        <v>12554297</v>
      </c>
    </row>
    <row r="1651" spans="1:9" x14ac:dyDescent="0.2">
      <c r="A1651" s="39" t="s">
        <v>1103</v>
      </c>
      <c r="B1651" s="39" t="s">
        <v>3674</v>
      </c>
      <c r="C1651" s="39" t="s">
        <v>3675</v>
      </c>
      <c r="D1651" s="226" t="str">
        <f t="shared" si="25"/>
        <v>73010771008</v>
      </c>
      <c r="E1651" s="39" t="s">
        <v>1030</v>
      </c>
      <c r="F1651" s="47">
        <v>398006509</v>
      </c>
      <c r="G1651" s="47">
        <v>0</v>
      </c>
      <c r="H1651" s="47">
        <v>0</v>
      </c>
      <c r="I1651" s="47">
        <v>398006509</v>
      </c>
    </row>
    <row r="1652" spans="1:9" x14ac:dyDescent="0.2">
      <c r="A1652" s="39" t="s">
        <v>1150</v>
      </c>
      <c r="B1652" s="39" t="s">
        <v>3676</v>
      </c>
      <c r="C1652" s="39" t="s">
        <v>3677</v>
      </c>
      <c r="D1652" s="226" t="str">
        <f t="shared" si="25"/>
        <v>73010771008</v>
      </c>
      <c r="E1652" s="39" t="s">
        <v>1031</v>
      </c>
      <c r="F1652" s="47">
        <v>0</v>
      </c>
      <c r="G1652" s="47">
        <v>30385.27</v>
      </c>
      <c r="H1652" s="47">
        <v>215136443</v>
      </c>
      <c r="I1652" s="47">
        <v>215136443</v>
      </c>
    </row>
    <row r="1653" spans="1:9" x14ac:dyDescent="0.2">
      <c r="A1653" s="39" t="s">
        <v>1103</v>
      </c>
      <c r="B1653" s="39" t="s">
        <v>3678</v>
      </c>
      <c r="C1653" s="39" t="s">
        <v>3679</v>
      </c>
      <c r="D1653" s="226" t="str">
        <f t="shared" si="25"/>
        <v>73010771008</v>
      </c>
      <c r="E1653" s="39" t="s">
        <v>1031</v>
      </c>
      <c r="F1653" s="47">
        <v>188184478</v>
      </c>
      <c r="G1653" s="47">
        <v>0</v>
      </c>
      <c r="H1653" s="47">
        <v>0</v>
      </c>
      <c r="I1653" s="47">
        <v>188184478</v>
      </c>
    </row>
    <row r="1654" spans="1:9" x14ac:dyDescent="0.2">
      <c r="A1654" s="39" t="s">
        <v>1103</v>
      </c>
      <c r="B1654" s="39" t="s">
        <v>3680</v>
      </c>
      <c r="C1654" s="39" t="s">
        <v>3681</v>
      </c>
      <c r="D1654" s="226" t="str">
        <f t="shared" si="25"/>
        <v>73010771012</v>
      </c>
      <c r="E1654" s="39" t="s">
        <v>1032</v>
      </c>
      <c r="F1654" s="47">
        <v>96224890</v>
      </c>
      <c r="G1654" s="47">
        <v>200</v>
      </c>
      <c r="H1654" s="47">
        <v>1378338</v>
      </c>
      <c r="I1654" s="47">
        <v>97603228</v>
      </c>
    </row>
    <row r="1655" spans="1:9" x14ac:dyDescent="0.2">
      <c r="A1655" s="39" t="s">
        <v>1150</v>
      </c>
      <c r="B1655" s="39" t="s">
        <v>4556</v>
      </c>
      <c r="C1655" s="39" t="s">
        <v>4557</v>
      </c>
      <c r="D1655" s="226" t="str">
        <f t="shared" si="25"/>
        <v>73010771012</v>
      </c>
      <c r="E1655" s="39" t="s">
        <v>1032</v>
      </c>
      <c r="F1655" s="47">
        <v>0</v>
      </c>
      <c r="G1655" s="47">
        <v>200</v>
      </c>
      <c r="H1655" s="47">
        <v>1378338</v>
      </c>
      <c r="I1655" s="47">
        <v>1378338</v>
      </c>
    </row>
    <row r="1656" spans="1:9" x14ac:dyDescent="0.2">
      <c r="A1656" s="39" t="s">
        <v>1103</v>
      </c>
      <c r="B1656" s="39" t="s">
        <v>3682</v>
      </c>
      <c r="C1656" s="39" t="s">
        <v>3683</v>
      </c>
      <c r="D1656" s="226" t="str">
        <f t="shared" si="25"/>
        <v>73010771012</v>
      </c>
      <c r="E1656" s="39" t="s">
        <v>1032</v>
      </c>
      <c r="F1656" s="47">
        <v>96224890</v>
      </c>
      <c r="G1656" s="47">
        <v>0</v>
      </c>
      <c r="H1656" s="47">
        <v>0</v>
      </c>
      <c r="I1656" s="47">
        <v>96224890</v>
      </c>
    </row>
    <row r="1657" spans="1:9" x14ac:dyDescent="0.2">
      <c r="A1657" s="39" t="s">
        <v>1103</v>
      </c>
      <c r="B1657" s="39" t="s">
        <v>3684</v>
      </c>
      <c r="C1657" s="39" t="s">
        <v>3685</v>
      </c>
      <c r="D1657" s="226" t="str">
        <f t="shared" si="25"/>
        <v>73010771014</v>
      </c>
      <c r="E1657" s="39" t="s">
        <v>1033</v>
      </c>
      <c r="F1657" s="47">
        <v>762400768</v>
      </c>
      <c r="G1657" s="47">
        <v>0</v>
      </c>
      <c r="H1657" s="47">
        <v>0</v>
      </c>
      <c r="I1657" s="47">
        <v>762400768</v>
      </c>
    </row>
    <row r="1658" spans="1:9" x14ac:dyDescent="0.2">
      <c r="A1658" s="39" t="s">
        <v>1103</v>
      </c>
      <c r="B1658" s="39" t="s">
        <v>3686</v>
      </c>
      <c r="C1658" s="39" t="s">
        <v>3687</v>
      </c>
      <c r="D1658" s="226" t="str">
        <f t="shared" si="25"/>
        <v>73010771014</v>
      </c>
      <c r="E1658" s="39" t="s">
        <v>1033</v>
      </c>
      <c r="F1658" s="47">
        <v>762400768</v>
      </c>
      <c r="G1658" s="47">
        <v>0</v>
      </c>
      <c r="H1658" s="47">
        <v>0</v>
      </c>
      <c r="I1658" s="47">
        <v>762400768</v>
      </c>
    </row>
    <row r="1659" spans="1:9" x14ac:dyDescent="0.2">
      <c r="A1659" s="39" t="s">
        <v>1103</v>
      </c>
      <c r="B1659" s="39" t="s">
        <v>3688</v>
      </c>
      <c r="C1659" s="39" t="s">
        <v>3689</v>
      </c>
      <c r="D1659" s="226" t="str">
        <f t="shared" si="25"/>
        <v>73010771016</v>
      </c>
      <c r="E1659" s="39" t="s">
        <v>1034</v>
      </c>
      <c r="F1659" s="47">
        <v>1898711379</v>
      </c>
      <c r="G1659" s="47">
        <v>34324.629999999997</v>
      </c>
      <c r="H1659" s="47">
        <v>238968118</v>
      </c>
      <c r="I1659" s="47">
        <v>2137679497</v>
      </c>
    </row>
    <row r="1660" spans="1:9" x14ac:dyDescent="0.2">
      <c r="A1660" s="39" t="s">
        <v>1150</v>
      </c>
      <c r="B1660" s="39" t="s">
        <v>3690</v>
      </c>
      <c r="C1660" s="39" t="s">
        <v>3691</v>
      </c>
      <c r="D1660" s="226" t="str">
        <f t="shared" si="25"/>
        <v>73010771016</v>
      </c>
      <c r="E1660" s="39" t="s">
        <v>1034</v>
      </c>
      <c r="F1660" s="47">
        <v>0</v>
      </c>
      <c r="G1660" s="47">
        <v>34324.629999999997</v>
      </c>
      <c r="H1660" s="47">
        <v>238968118</v>
      </c>
      <c r="I1660" s="47">
        <v>238968118</v>
      </c>
    </row>
    <row r="1661" spans="1:9" x14ac:dyDescent="0.2">
      <c r="A1661" s="39" t="s">
        <v>1103</v>
      </c>
      <c r="B1661" s="39" t="s">
        <v>3692</v>
      </c>
      <c r="C1661" s="39" t="s">
        <v>3693</v>
      </c>
      <c r="D1661" s="226" t="str">
        <f t="shared" si="25"/>
        <v>73010771016</v>
      </c>
      <c r="E1661" s="39" t="s">
        <v>1034</v>
      </c>
      <c r="F1661" s="47">
        <v>1898711379</v>
      </c>
      <c r="G1661" s="47">
        <v>0</v>
      </c>
      <c r="H1661" s="47">
        <v>0</v>
      </c>
      <c r="I1661" s="47">
        <v>1898711379</v>
      </c>
    </row>
    <row r="1662" spans="1:9" x14ac:dyDescent="0.2">
      <c r="A1662" s="39" t="s">
        <v>1103</v>
      </c>
      <c r="B1662" s="39" t="s">
        <v>3694</v>
      </c>
      <c r="C1662" s="39" t="s">
        <v>3695</v>
      </c>
      <c r="D1662" s="226" t="str">
        <f t="shared" si="25"/>
        <v>73010771018</v>
      </c>
      <c r="E1662" s="39" t="s">
        <v>1035</v>
      </c>
      <c r="F1662" s="47">
        <v>427871878</v>
      </c>
      <c r="G1662" s="47">
        <v>0</v>
      </c>
      <c r="H1662" s="47">
        <v>0</v>
      </c>
      <c r="I1662" s="47">
        <v>427871878</v>
      </c>
    </row>
    <row r="1663" spans="1:9" x14ac:dyDescent="0.2">
      <c r="A1663" s="39" t="s">
        <v>1103</v>
      </c>
      <c r="B1663" s="39" t="s">
        <v>3696</v>
      </c>
      <c r="C1663" s="39" t="s">
        <v>3697</v>
      </c>
      <c r="D1663" s="226" t="str">
        <f t="shared" si="25"/>
        <v>73010771018</v>
      </c>
      <c r="E1663" s="39" t="s">
        <v>1035</v>
      </c>
      <c r="F1663" s="47">
        <v>415640969</v>
      </c>
      <c r="G1663" s="47">
        <v>0</v>
      </c>
      <c r="H1663" s="47">
        <v>0</v>
      </c>
      <c r="I1663" s="47">
        <v>415640969</v>
      </c>
    </row>
    <row r="1664" spans="1:9" x14ac:dyDescent="0.2">
      <c r="A1664" s="39" t="s">
        <v>1103</v>
      </c>
      <c r="B1664" s="39" t="s">
        <v>4104</v>
      </c>
      <c r="C1664" s="39" t="s">
        <v>4105</v>
      </c>
      <c r="D1664" s="226" t="str">
        <f t="shared" si="25"/>
        <v>73010771018</v>
      </c>
      <c r="E1664" s="39" t="s">
        <v>4106</v>
      </c>
      <c r="F1664" s="47">
        <v>12230909</v>
      </c>
      <c r="G1664" s="47">
        <v>0</v>
      </c>
      <c r="H1664" s="47">
        <v>0</v>
      </c>
      <c r="I1664" s="47">
        <v>12230909</v>
      </c>
    </row>
    <row r="1665" spans="1:9" x14ac:dyDescent="0.2">
      <c r="A1665" s="39" t="s">
        <v>1103</v>
      </c>
      <c r="B1665" s="39" t="s">
        <v>3698</v>
      </c>
      <c r="C1665" s="39" t="s">
        <v>3699</v>
      </c>
      <c r="D1665" s="226" t="str">
        <f t="shared" si="25"/>
        <v>73010771020</v>
      </c>
      <c r="E1665" s="39" t="s">
        <v>1036</v>
      </c>
      <c r="F1665" s="47">
        <v>15833810754</v>
      </c>
      <c r="G1665" s="47">
        <v>409512.92</v>
      </c>
      <c r="H1665" s="47">
        <v>2835556388</v>
      </c>
      <c r="I1665" s="47">
        <v>18669367142</v>
      </c>
    </row>
    <row r="1666" spans="1:9" x14ac:dyDescent="0.2">
      <c r="A1666" s="39" t="s">
        <v>1150</v>
      </c>
      <c r="B1666" s="39" t="s">
        <v>4558</v>
      </c>
      <c r="C1666" s="39" t="s">
        <v>4559</v>
      </c>
      <c r="D1666" s="226" t="str">
        <f t="shared" si="25"/>
        <v>73010771020</v>
      </c>
      <c r="E1666" s="39" t="s">
        <v>1037</v>
      </c>
      <c r="F1666" s="47">
        <v>0</v>
      </c>
      <c r="G1666" s="47">
        <v>1767.73</v>
      </c>
      <c r="H1666" s="47">
        <v>12102888</v>
      </c>
      <c r="I1666" s="47">
        <v>12102888</v>
      </c>
    </row>
    <row r="1667" spans="1:9" x14ac:dyDescent="0.2">
      <c r="A1667" s="39" t="s">
        <v>1103</v>
      </c>
      <c r="B1667" s="39" t="s">
        <v>3700</v>
      </c>
      <c r="C1667" s="39" t="s">
        <v>3701</v>
      </c>
      <c r="D1667" s="226" t="str">
        <f t="shared" ref="D1667:D1730" si="26">CONCATENATE(MID(C1667,1,2),"0",MID(C1667,4,5),"0",MID(C1667,9,2))</f>
        <v>73010771020</v>
      </c>
      <c r="E1667" s="39" t="s">
        <v>1037</v>
      </c>
      <c r="F1667" s="47">
        <v>1065433577</v>
      </c>
      <c r="G1667" s="47">
        <v>0</v>
      </c>
      <c r="H1667" s="47">
        <v>0</v>
      </c>
      <c r="I1667" s="47">
        <v>1065433577</v>
      </c>
    </row>
    <row r="1668" spans="1:9" x14ac:dyDescent="0.2">
      <c r="A1668" s="39" t="s">
        <v>1150</v>
      </c>
      <c r="B1668" s="39" t="s">
        <v>4107</v>
      </c>
      <c r="C1668" s="39" t="s">
        <v>4108</v>
      </c>
      <c r="D1668" s="226" t="str">
        <f t="shared" si="26"/>
        <v>73010771020</v>
      </c>
      <c r="E1668" s="39" t="s">
        <v>1038</v>
      </c>
      <c r="F1668" s="47">
        <v>0</v>
      </c>
      <c r="G1668" s="47">
        <v>7272.54</v>
      </c>
      <c r="H1668" s="47">
        <v>49955750</v>
      </c>
      <c r="I1668" s="47">
        <v>49955750</v>
      </c>
    </row>
    <row r="1669" spans="1:9" x14ac:dyDescent="0.2">
      <c r="A1669" s="39" t="s">
        <v>1103</v>
      </c>
      <c r="B1669" s="39" t="s">
        <v>3702</v>
      </c>
      <c r="C1669" s="39" t="s">
        <v>3703</v>
      </c>
      <c r="D1669" s="226" t="str">
        <f t="shared" si="26"/>
        <v>73010771020</v>
      </c>
      <c r="E1669" s="39" t="s">
        <v>1038</v>
      </c>
      <c r="F1669" s="47">
        <v>14050005</v>
      </c>
      <c r="G1669" s="47">
        <v>0</v>
      </c>
      <c r="H1669" s="47">
        <v>0</v>
      </c>
      <c r="I1669" s="47">
        <v>14050005</v>
      </c>
    </row>
    <row r="1670" spans="1:9" x14ac:dyDescent="0.2">
      <c r="A1670" s="39" t="s">
        <v>1150</v>
      </c>
      <c r="B1670" s="39" t="s">
        <v>4560</v>
      </c>
      <c r="C1670" s="39" t="s">
        <v>4561</v>
      </c>
      <c r="D1670" s="226" t="str">
        <f t="shared" si="26"/>
        <v>73010771020</v>
      </c>
      <c r="E1670" s="39" t="s">
        <v>1039</v>
      </c>
      <c r="F1670" s="47">
        <v>0</v>
      </c>
      <c r="G1670" s="47">
        <v>1288.42</v>
      </c>
      <c r="H1670" s="47">
        <v>8821258</v>
      </c>
      <c r="I1670" s="47">
        <v>8821258</v>
      </c>
    </row>
    <row r="1671" spans="1:9" x14ac:dyDescent="0.2">
      <c r="A1671" s="39" t="s">
        <v>1103</v>
      </c>
      <c r="B1671" s="39" t="s">
        <v>3704</v>
      </c>
      <c r="C1671" s="39" t="s">
        <v>3705</v>
      </c>
      <c r="D1671" s="226" t="str">
        <f t="shared" si="26"/>
        <v>73010771020</v>
      </c>
      <c r="E1671" s="39" t="s">
        <v>1039</v>
      </c>
      <c r="F1671" s="47">
        <v>5601817</v>
      </c>
      <c r="G1671" s="47">
        <v>0</v>
      </c>
      <c r="H1671" s="47">
        <v>0</v>
      </c>
      <c r="I1671" s="47">
        <v>5601817</v>
      </c>
    </row>
    <row r="1672" spans="1:9" x14ac:dyDescent="0.2">
      <c r="A1672" s="39" t="s">
        <v>1150</v>
      </c>
      <c r="B1672" s="39" t="s">
        <v>3706</v>
      </c>
      <c r="C1672" s="39" t="s">
        <v>3707</v>
      </c>
      <c r="D1672" s="226" t="str">
        <f t="shared" si="26"/>
        <v>73010771020</v>
      </c>
      <c r="E1672" s="39" t="s">
        <v>1040</v>
      </c>
      <c r="F1672" s="47">
        <v>0</v>
      </c>
      <c r="G1672" s="47">
        <v>399184.23</v>
      </c>
      <c r="H1672" s="47">
        <v>2764676492</v>
      </c>
      <c r="I1672" s="47">
        <v>2764676492</v>
      </c>
    </row>
    <row r="1673" spans="1:9" x14ac:dyDescent="0.2">
      <c r="A1673" s="39" t="s">
        <v>1103</v>
      </c>
      <c r="B1673" s="39" t="s">
        <v>3708</v>
      </c>
      <c r="C1673" s="39" t="s">
        <v>3709</v>
      </c>
      <c r="D1673" s="226" t="str">
        <f t="shared" si="26"/>
        <v>73010771020</v>
      </c>
      <c r="E1673" s="39" t="s">
        <v>1040</v>
      </c>
      <c r="F1673" s="47">
        <v>11195258424</v>
      </c>
      <c r="G1673" s="47">
        <v>0</v>
      </c>
      <c r="H1673" s="47">
        <v>0</v>
      </c>
      <c r="I1673" s="47">
        <v>11195258424</v>
      </c>
    </row>
    <row r="1674" spans="1:9" x14ac:dyDescent="0.2">
      <c r="A1674" s="39" t="s">
        <v>1103</v>
      </c>
      <c r="B1674" s="39" t="s">
        <v>3710</v>
      </c>
      <c r="C1674" s="39" t="s">
        <v>3711</v>
      </c>
      <c r="D1674" s="226" t="str">
        <f t="shared" si="26"/>
        <v>73010771020</v>
      </c>
      <c r="E1674" s="39" t="s">
        <v>1041</v>
      </c>
      <c r="F1674" s="47">
        <v>3553466931</v>
      </c>
      <c r="G1674" s="47">
        <v>0</v>
      </c>
      <c r="H1674" s="47">
        <v>0</v>
      </c>
      <c r="I1674" s="47">
        <v>3553466931</v>
      </c>
    </row>
    <row r="1675" spans="1:9" x14ac:dyDescent="0.2">
      <c r="A1675" s="39" t="s">
        <v>1103</v>
      </c>
      <c r="B1675" s="39" t="s">
        <v>3712</v>
      </c>
      <c r="C1675" s="39" t="s">
        <v>3713</v>
      </c>
      <c r="D1675" s="226" t="str">
        <f t="shared" si="26"/>
        <v>73010771022</v>
      </c>
      <c r="E1675" s="39" t="s">
        <v>1042</v>
      </c>
      <c r="F1675" s="47">
        <v>1419071947</v>
      </c>
      <c r="G1675" s="47">
        <v>0</v>
      </c>
      <c r="H1675" s="47">
        <v>0</v>
      </c>
      <c r="I1675" s="47">
        <v>1419071947</v>
      </c>
    </row>
    <row r="1676" spans="1:9" x14ac:dyDescent="0.2">
      <c r="A1676" s="39" t="s">
        <v>1103</v>
      </c>
      <c r="B1676" s="39" t="s">
        <v>3714</v>
      </c>
      <c r="C1676" s="39" t="s">
        <v>3715</v>
      </c>
      <c r="D1676" s="226" t="str">
        <f t="shared" si="26"/>
        <v>73010771022</v>
      </c>
      <c r="E1676" s="39" t="s">
        <v>1042</v>
      </c>
      <c r="F1676" s="47">
        <v>1419071947</v>
      </c>
      <c r="G1676" s="47">
        <v>0</v>
      </c>
      <c r="H1676" s="47">
        <v>0</v>
      </c>
      <c r="I1676" s="47">
        <v>1419071947</v>
      </c>
    </row>
    <row r="1677" spans="1:9" x14ac:dyDescent="0.2">
      <c r="A1677" s="39" t="s">
        <v>1103</v>
      </c>
      <c r="B1677" s="39" t="s">
        <v>3716</v>
      </c>
      <c r="C1677" s="39" t="s">
        <v>3717</v>
      </c>
      <c r="D1677" s="226" t="str">
        <f t="shared" si="26"/>
        <v>73010771026</v>
      </c>
      <c r="E1677" s="39" t="s">
        <v>1043</v>
      </c>
      <c r="F1677" s="47">
        <v>4279326798</v>
      </c>
      <c r="G1677" s="47">
        <v>19042.169999999998</v>
      </c>
      <c r="H1677" s="47">
        <v>134196666</v>
      </c>
      <c r="I1677" s="47">
        <v>4413523464</v>
      </c>
    </row>
    <row r="1678" spans="1:9" x14ac:dyDescent="0.2">
      <c r="A1678" s="39" t="s">
        <v>1150</v>
      </c>
      <c r="B1678" s="39" t="s">
        <v>3718</v>
      </c>
      <c r="C1678" s="39" t="s">
        <v>3719</v>
      </c>
      <c r="D1678" s="226" t="str">
        <f t="shared" si="26"/>
        <v>73010771026</v>
      </c>
      <c r="E1678" s="39" t="s">
        <v>1043</v>
      </c>
      <c r="F1678" s="47">
        <v>0</v>
      </c>
      <c r="G1678" s="47">
        <v>19042.169999999998</v>
      </c>
      <c r="H1678" s="47">
        <v>134196666</v>
      </c>
      <c r="I1678" s="47">
        <v>134196666</v>
      </c>
    </row>
    <row r="1679" spans="1:9" x14ac:dyDescent="0.2">
      <c r="A1679" s="39" t="s">
        <v>1103</v>
      </c>
      <c r="B1679" s="39" t="s">
        <v>3720</v>
      </c>
      <c r="C1679" s="39" t="s">
        <v>3721</v>
      </c>
      <c r="D1679" s="226" t="str">
        <f t="shared" si="26"/>
        <v>73010771026</v>
      </c>
      <c r="E1679" s="39" t="s">
        <v>1043</v>
      </c>
      <c r="F1679" s="47">
        <v>4279326798</v>
      </c>
      <c r="G1679" s="47">
        <v>0</v>
      </c>
      <c r="H1679" s="47">
        <v>0</v>
      </c>
      <c r="I1679" s="47">
        <v>4279326798</v>
      </c>
    </row>
    <row r="1680" spans="1:9" x14ac:dyDescent="0.2">
      <c r="A1680" s="39" t="s">
        <v>1103</v>
      </c>
      <c r="B1680" s="39" t="s">
        <v>3722</v>
      </c>
      <c r="C1680" s="39" t="s">
        <v>3723</v>
      </c>
      <c r="D1680" s="226" t="str">
        <f t="shared" si="26"/>
        <v>73010771028</v>
      </c>
      <c r="E1680" s="39" t="s">
        <v>1044</v>
      </c>
      <c r="F1680" s="47">
        <v>88135707</v>
      </c>
      <c r="G1680" s="47">
        <v>8946.99</v>
      </c>
      <c r="H1680" s="47">
        <v>62044252</v>
      </c>
      <c r="I1680" s="47">
        <v>150179959</v>
      </c>
    </row>
    <row r="1681" spans="1:9" x14ac:dyDescent="0.2">
      <c r="A1681" s="39" t="s">
        <v>1103</v>
      </c>
      <c r="B1681" s="39" t="s">
        <v>3724</v>
      </c>
      <c r="C1681" s="39" t="s">
        <v>3725</v>
      </c>
      <c r="D1681" s="226" t="str">
        <f t="shared" si="26"/>
        <v>73010771028</v>
      </c>
      <c r="E1681" s="39" t="s">
        <v>1045</v>
      </c>
      <c r="F1681" s="47">
        <v>87075927</v>
      </c>
      <c r="G1681" s="47">
        <v>0</v>
      </c>
      <c r="H1681" s="47">
        <v>0</v>
      </c>
      <c r="I1681" s="47">
        <v>87075927</v>
      </c>
    </row>
    <row r="1682" spans="1:9" x14ac:dyDescent="0.2">
      <c r="A1682" s="39" t="s">
        <v>1150</v>
      </c>
      <c r="B1682" s="39" t="s">
        <v>4562</v>
      </c>
      <c r="C1682" s="39" t="s">
        <v>4563</v>
      </c>
      <c r="D1682" s="226" t="str">
        <f t="shared" si="26"/>
        <v>73010771028</v>
      </c>
      <c r="E1682" s="39" t="s">
        <v>1046</v>
      </c>
      <c r="F1682" s="47">
        <v>0</v>
      </c>
      <c r="G1682" s="47">
        <v>8946.99</v>
      </c>
      <c r="H1682" s="47">
        <v>62044252</v>
      </c>
      <c r="I1682" s="47">
        <v>62044252</v>
      </c>
    </row>
    <row r="1683" spans="1:9" x14ac:dyDescent="0.2">
      <c r="A1683" s="39" t="s">
        <v>1103</v>
      </c>
      <c r="B1683" s="39" t="s">
        <v>3726</v>
      </c>
      <c r="C1683" s="39" t="s">
        <v>3727</v>
      </c>
      <c r="D1683" s="226" t="str">
        <f t="shared" si="26"/>
        <v>73010771028</v>
      </c>
      <c r="E1683" s="39" t="s">
        <v>1046</v>
      </c>
      <c r="F1683" s="47">
        <v>1059780</v>
      </c>
      <c r="G1683" s="47">
        <v>0</v>
      </c>
      <c r="H1683" s="47">
        <v>0</v>
      </c>
      <c r="I1683" s="47">
        <v>1059780</v>
      </c>
    </row>
    <row r="1684" spans="1:9" x14ac:dyDescent="0.2">
      <c r="A1684" s="39" t="s">
        <v>1103</v>
      </c>
      <c r="B1684" s="39" t="s">
        <v>3728</v>
      </c>
      <c r="C1684" s="39" t="s">
        <v>3729</v>
      </c>
      <c r="D1684" s="226" t="str">
        <f t="shared" si="26"/>
        <v>73010771030</v>
      </c>
      <c r="E1684" s="39" t="s">
        <v>1047</v>
      </c>
      <c r="F1684" s="47">
        <v>1064827455</v>
      </c>
      <c r="G1684" s="47">
        <v>0</v>
      </c>
      <c r="H1684" s="47">
        <v>0</v>
      </c>
      <c r="I1684" s="47">
        <v>1064827455</v>
      </c>
    </row>
    <row r="1685" spans="1:9" x14ac:dyDescent="0.2">
      <c r="A1685" s="39" t="s">
        <v>1103</v>
      </c>
      <c r="B1685" s="39" t="s">
        <v>3730</v>
      </c>
      <c r="C1685" s="39" t="s">
        <v>3731</v>
      </c>
      <c r="D1685" s="226" t="str">
        <f t="shared" si="26"/>
        <v>73010771030</v>
      </c>
      <c r="E1685" s="39" t="s">
        <v>1047</v>
      </c>
      <c r="F1685" s="47">
        <v>1064827455</v>
      </c>
      <c r="G1685" s="47">
        <v>0</v>
      </c>
      <c r="H1685" s="47">
        <v>0</v>
      </c>
      <c r="I1685" s="47">
        <v>1064827455</v>
      </c>
    </row>
    <row r="1686" spans="1:9" x14ac:dyDescent="0.2">
      <c r="A1686" s="39" t="s">
        <v>1103</v>
      </c>
      <c r="B1686" s="39" t="s">
        <v>3732</v>
      </c>
      <c r="C1686" s="39" t="s">
        <v>3733</v>
      </c>
      <c r="D1686" s="226" t="str">
        <f t="shared" si="26"/>
        <v>73010771032</v>
      </c>
      <c r="E1686" s="39" t="s">
        <v>1049</v>
      </c>
      <c r="F1686" s="47">
        <v>193928041</v>
      </c>
      <c r="G1686" s="47">
        <v>2640</v>
      </c>
      <c r="H1686" s="47">
        <v>18779865</v>
      </c>
      <c r="I1686" s="47">
        <v>212707906</v>
      </c>
    </row>
    <row r="1687" spans="1:9" x14ac:dyDescent="0.2">
      <c r="A1687" s="39" t="s">
        <v>1103</v>
      </c>
      <c r="B1687" s="39" t="s">
        <v>3734</v>
      </c>
      <c r="C1687" s="39" t="s">
        <v>3735</v>
      </c>
      <c r="D1687" s="226" t="str">
        <f t="shared" si="26"/>
        <v>73010771032</v>
      </c>
      <c r="E1687" s="39" t="s">
        <v>1050</v>
      </c>
      <c r="F1687" s="47">
        <v>2019041</v>
      </c>
      <c r="G1687" s="47">
        <v>0</v>
      </c>
      <c r="H1687" s="47">
        <v>0</v>
      </c>
      <c r="I1687" s="47">
        <v>2019041</v>
      </c>
    </row>
    <row r="1688" spans="1:9" x14ac:dyDescent="0.2">
      <c r="A1688" s="39" t="s">
        <v>1150</v>
      </c>
      <c r="B1688" s="39" t="s">
        <v>4109</v>
      </c>
      <c r="C1688" s="39" t="s">
        <v>4110</v>
      </c>
      <c r="D1688" s="226" t="str">
        <f t="shared" si="26"/>
        <v>73010771032</v>
      </c>
      <c r="E1688" s="39" t="s">
        <v>1051</v>
      </c>
      <c r="F1688" s="47">
        <v>0</v>
      </c>
      <c r="G1688" s="47">
        <v>2640</v>
      </c>
      <c r="H1688" s="47">
        <v>18779865</v>
      </c>
      <c r="I1688" s="47">
        <v>18779865</v>
      </c>
    </row>
    <row r="1689" spans="1:9" x14ac:dyDescent="0.2">
      <c r="A1689" s="39" t="s">
        <v>1103</v>
      </c>
      <c r="B1689" s="39" t="s">
        <v>3736</v>
      </c>
      <c r="C1689" s="39" t="s">
        <v>3737</v>
      </c>
      <c r="D1689" s="226" t="str">
        <f t="shared" si="26"/>
        <v>73010771032</v>
      </c>
      <c r="E1689" s="39" t="s">
        <v>1051</v>
      </c>
      <c r="F1689" s="47">
        <v>182202000</v>
      </c>
      <c r="G1689" s="47">
        <v>0</v>
      </c>
      <c r="H1689" s="47">
        <v>0</v>
      </c>
      <c r="I1689" s="47">
        <v>182202000</v>
      </c>
    </row>
    <row r="1690" spans="1:9" x14ac:dyDescent="0.2">
      <c r="A1690" s="39" t="s">
        <v>1103</v>
      </c>
      <c r="B1690" s="39" t="s">
        <v>3738</v>
      </c>
      <c r="C1690" s="39" t="s">
        <v>3739</v>
      </c>
      <c r="D1690" s="226" t="str">
        <f t="shared" si="26"/>
        <v>73010771032</v>
      </c>
      <c r="E1690" s="39" t="s">
        <v>1052</v>
      </c>
      <c r="F1690" s="47">
        <v>9707000</v>
      </c>
      <c r="G1690" s="47">
        <v>0</v>
      </c>
      <c r="H1690" s="47">
        <v>0</v>
      </c>
      <c r="I1690" s="47">
        <v>9707000</v>
      </c>
    </row>
    <row r="1691" spans="1:9" x14ac:dyDescent="0.2">
      <c r="A1691" s="39" t="s">
        <v>1103</v>
      </c>
      <c r="B1691" s="39" t="s">
        <v>3740</v>
      </c>
      <c r="C1691" s="39" t="s">
        <v>3741</v>
      </c>
      <c r="D1691" s="226" t="str">
        <f t="shared" si="26"/>
        <v>73010771036</v>
      </c>
      <c r="E1691" s="39" t="s">
        <v>1053</v>
      </c>
      <c r="F1691" s="47">
        <v>2704984355</v>
      </c>
      <c r="G1691" s="47">
        <v>0</v>
      </c>
      <c r="H1691" s="47">
        <v>0</v>
      </c>
      <c r="I1691" s="47">
        <v>2704984355</v>
      </c>
    </row>
    <row r="1692" spans="1:9" x14ac:dyDescent="0.2">
      <c r="A1692" s="39" t="s">
        <v>1103</v>
      </c>
      <c r="B1692" s="39" t="s">
        <v>3742</v>
      </c>
      <c r="C1692" s="39" t="s">
        <v>3743</v>
      </c>
      <c r="D1692" s="226" t="str">
        <f t="shared" si="26"/>
        <v>73010771036</v>
      </c>
      <c r="E1692" s="39" t="s">
        <v>1053</v>
      </c>
      <c r="F1692" s="47">
        <v>2704984355</v>
      </c>
      <c r="G1692" s="47">
        <v>0</v>
      </c>
      <c r="H1692" s="47">
        <v>0</v>
      </c>
      <c r="I1692" s="47">
        <v>2704984355</v>
      </c>
    </row>
    <row r="1693" spans="1:9" x14ac:dyDescent="0.2">
      <c r="A1693" s="39" t="s">
        <v>1103</v>
      </c>
      <c r="B1693" s="39" t="s">
        <v>3744</v>
      </c>
      <c r="C1693" s="39" t="s">
        <v>3745</v>
      </c>
      <c r="D1693" s="226" t="str">
        <f t="shared" si="26"/>
        <v>73010771040</v>
      </c>
      <c r="E1693" s="39" t="s">
        <v>1054</v>
      </c>
      <c r="F1693" s="47">
        <v>0</v>
      </c>
      <c r="G1693" s="47">
        <v>14659.12</v>
      </c>
      <c r="H1693" s="47">
        <v>102293173</v>
      </c>
      <c r="I1693" s="47">
        <v>102293173</v>
      </c>
    </row>
    <row r="1694" spans="1:9" x14ac:dyDescent="0.2">
      <c r="A1694" s="39" t="s">
        <v>1150</v>
      </c>
      <c r="B1694" s="39" t="s">
        <v>3746</v>
      </c>
      <c r="C1694" s="39" t="s">
        <v>3747</v>
      </c>
      <c r="D1694" s="226" t="str">
        <f t="shared" si="26"/>
        <v>73010771040</v>
      </c>
      <c r="E1694" s="39" t="s">
        <v>1054</v>
      </c>
      <c r="F1694" s="47">
        <v>0</v>
      </c>
      <c r="G1694" s="47">
        <v>14659.12</v>
      </c>
      <c r="H1694" s="47">
        <v>102293173</v>
      </c>
      <c r="I1694" s="47">
        <v>102293173</v>
      </c>
    </row>
    <row r="1695" spans="1:9" x14ac:dyDescent="0.2">
      <c r="A1695" s="39" t="s">
        <v>1103</v>
      </c>
      <c r="B1695" s="39" t="s">
        <v>3748</v>
      </c>
      <c r="C1695" s="39" t="s">
        <v>3749</v>
      </c>
      <c r="D1695" s="226" t="str">
        <f t="shared" si="26"/>
        <v>73010771042</v>
      </c>
      <c r="E1695" s="39" t="s">
        <v>1055</v>
      </c>
      <c r="F1695" s="47">
        <v>175985793</v>
      </c>
      <c r="G1695" s="47">
        <v>0</v>
      </c>
      <c r="H1695" s="47">
        <v>0</v>
      </c>
      <c r="I1695" s="47">
        <v>175985793</v>
      </c>
    </row>
    <row r="1696" spans="1:9" x14ac:dyDescent="0.2">
      <c r="A1696" s="39" t="s">
        <v>1103</v>
      </c>
      <c r="B1696" s="39" t="s">
        <v>3750</v>
      </c>
      <c r="C1696" s="39" t="s">
        <v>3751</v>
      </c>
      <c r="D1696" s="226" t="str">
        <f t="shared" si="26"/>
        <v>73010771042</v>
      </c>
      <c r="E1696" s="39" t="s">
        <v>1055</v>
      </c>
      <c r="F1696" s="47">
        <v>175985793</v>
      </c>
      <c r="G1696" s="47">
        <v>0</v>
      </c>
      <c r="H1696" s="47">
        <v>0</v>
      </c>
      <c r="I1696" s="47">
        <v>175985793</v>
      </c>
    </row>
    <row r="1697" spans="1:9" x14ac:dyDescent="0.2">
      <c r="A1697" s="39" t="s">
        <v>1103</v>
      </c>
      <c r="B1697" s="39" t="s">
        <v>3752</v>
      </c>
      <c r="C1697" s="39" t="s">
        <v>3753</v>
      </c>
      <c r="D1697" s="226" t="str">
        <f t="shared" si="26"/>
        <v>73010771044</v>
      </c>
      <c r="E1697" s="39" t="s">
        <v>42</v>
      </c>
      <c r="F1697" s="47">
        <v>7654644170</v>
      </c>
      <c r="G1697" s="47">
        <v>1301176.8799999999</v>
      </c>
      <c r="H1697" s="47">
        <v>9129642664</v>
      </c>
      <c r="I1697" s="47">
        <v>16784286834</v>
      </c>
    </row>
    <row r="1698" spans="1:9" x14ac:dyDescent="0.2">
      <c r="A1698" s="39" t="s">
        <v>1103</v>
      </c>
      <c r="B1698" s="39" t="s">
        <v>4564</v>
      </c>
      <c r="C1698" s="39" t="s">
        <v>4565</v>
      </c>
      <c r="D1698" s="226" t="str">
        <f t="shared" si="26"/>
        <v>73010771044</v>
      </c>
      <c r="E1698" s="39" t="s">
        <v>42</v>
      </c>
      <c r="F1698" s="47">
        <v>13</v>
      </c>
      <c r="G1698" s="47">
        <v>0</v>
      </c>
      <c r="H1698" s="47">
        <v>0</v>
      </c>
      <c r="I1698" s="47">
        <v>13</v>
      </c>
    </row>
    <row r="1699" spans="1:9" x14ac:dyDescent="0.2">
      <c r="A1699" s="39" t="s">
        <v>1150</v>
      </c>
      <c r="B1699" s="39" t="s">
        <v>3754</v>
      </c>
      <c r="C1699" s="39" t="s">
        <v>3755</v>
      </c>
      <c r="D1699" s="226" t="str">
        <f t="shared" si="26"/>
        <v>73010771044</v>
      </c>
      <c r="E1699" s="39" t="s">
        <v>1056</v>
      </c>
      <c r="F1699" s="47">
        <v>0</v>
      </c>
      <c r="G1699" s="47">
        <v>98628.62</v>
      </c>
      <c r="H1699" s="47">
        <v>696348063</v>
      </c>
      <c r="I1699" s="47">
        <v>696348063</v>
      </c>
    </row>
    <row r="1700" spans="1:9" x14ac:dyDescent="0.2">
      <c r="A1700" s="39" t="s">
        <v>1103</v>
      </c>
      <c r="B1700" s="39" t="s">
        <v>3756</v>
      </c>
      <c r="C1700" s="39" t="s">
        <v>3757</v>
      </c>
      <c r="D1700" s="226" t="str">
        <f t="shared" si="26"/>
        <v>73010771044</v>
      </c>
      <c r="E1700" s="39" t="s">
        <v>1056</v>
      </c>
      <c r="F1700" s="47">
        <v>268677203</v>
      </c>
      <c r="G1700" s="47">
        <v>0</v>
      </c>
      <c r="H1700" s="47">
        <v>0</v>
      </c>
      <c r="I1700" s="47">
        <v>268677203</v>
      </c>
    </row>
    <row r="1701" spans="1:9" x14ac:dyDescent="0.2">
      <c r="A1701" s="39" t="s">
        <v>1103</v>
      </c>
      <c r="B1701" s="39" t="s">
        <v>3758</v>
      </c>
      <c r="C1701" s="39" t="s">
        <v>3759</v>
      </c>
      <c r="D1701" s="226" t="str">
        <f t="shared" si="26"/>
        <v>73010771044</v>
      </c>
      <c r="E1701" s="39" t="s">
        <v>1057</v>
      </c>
      <c r="F1701" s="47">
        <v>48378929</v>
      </c>
      <c r="G1701" s="47">
        <v>0</v>
      </c>
      <c r="H1701" s="47">
        <v>0</v>
      </c>
      <c r="I1701" s="47">
        <v>48378929</v>
      </c>
    </row>
    <row r="1702" spans="1:9" x14ac:dyDescent="0.2">
      <c r="A1702" s="39" t="s">
        <v>1103</v>
      </c>
      <c r="B1702" s="39" t="s">
        <v>4566</v>
      </c>
      <c r="C1702" s="39" t="s">
        <v>4567</v>
      </c>
      <c r="D1702" s="226" t="str">
        <f t="shared" si="26"/>
        <v>73010771044</v>
      </c>
      <c r="E1702" s="39" t="s">
        <v>4568</v>
      </c>
      <c r="F1702" s="47">
        <v>315355391</v>
      </c>
      <c r="G1702" s="47">
        <v>0</v>
      </c>
      <c r="H1702" s="47">
        <v>0</v>
      </c>
      <c r="I1702" s="47">
        <v>315355391</v>
      </c>
    </row>
    <row r="1703" spans="1:9" x14ac:dyDescent="0.2">
      <c r="A1703" s="39" t="s">
        <v>1103</v>
      </c>
      <c r="B1703" s="39" t="s">
        <v>3760</v>
      </c>
      <c r="C1703" s="39" t="s">
        <v>3761</v>
      </c>
      <c r="D1703" s="226" t="str">
        <f t="shared" si="26"/>
        <v>73010771044</v>
      </c>
      <c r="E1703" s="39" t="s">
        <v>1058</v>
      </c>
      <c r="F1703" s="47">
        <v>275050606</v>
      </c>
      <c r="G1703" s="47">
        <v>0</v>
      </c>
      <c r="H1703" s="47">
        <v>0</v>
      </c>
      <c r="I1703" s="47">
        <v>275050606</v>
      </c>
    </row>
    <row r="1704" spans="1:9" x14ac:dyDescent="0.2">
      <c r="A1704" s="39" t="s">
        <v>1150</v>
      </c>
      <c r="B1704" s="39" t="s">
        <v>4968</v>
      </c>
      <c r="C1704" s="39" t="s">
        <v>4969</v>
      </c>
      <c r="D1704" s="226" t="str">
        <f t="shared" si="26"/>
        <v>73010771044</v>
      </c>
      <c r="E1704" s="39" t="s">
        <v>1059</v>
      </c>
      <c r="F1704" s="47">
        <v>0</v>
      </c>
      <c r="G1704" s="47">
        <v>1454.55</v>
      </c>
      <c r="H1704" s="47">
        <v>10431767</v>
      </c>
      <c r="I1704" s="47">
        <v>10431767</v>
      </c>
    </row>
    <row r="1705" spans="1:9" x14ac:dyDescent="0.2">
      <c r="A1705" s="39" t="s">
        <v>1103</v>
      </c>
      <c r="B1705" s="39" t="s">
        <v>3762</v>
      </c>
      <c r="C1705" s="39" t="s">
        <v>3763</v>
      </c>
      <c r="D1705" s="226" t="str">
        <f t="shared" si="26"/>
        <v>73010771044</v>
      </c>
      <c r="E1705" s="39" t="s">
        <v>1059</v>
      </c>
      <c r="F1705" s="47">
        <v>27668166</v>
      </c>
      <c r="G1705" s="47">
        <v>0</v>
      </c>
      <c r="H1705" s="47">
        <v>0</v>
      </c>
      <c r="I1705" s="47">
        <v>27668166</v>
      </c>
    </row>
    <row r="1706" spans="1:9" x14ac:dyDescent="0.2">
      <c r="A1706" s="39" t="s">
        <v>1150</v>
      </c>
      <c r="B1706" s="39" t="s">
        <v>4569</v>
      </c>
      <c r="C1706" s="39" t="s">
        <v>4570</v>
      </c>
      <c r="D1706" s="226" t="str">
        <f t="shared" si="26"/>
        <v>73010771044</v>
      </c>
      <c r="E1706" s="39" t="s">
        <v>1060</v>
      </c>
      <c r="F1706" s="47">
        <v>0</v>
      </c>
      <c r="G1706" s="47">
        <v>5000</v>
      </c>
      <c r="H1706" s="47">
        <v>34117400</v>
      </c>
      <c r="I1706" s="47">
        <v>34117400</v>
      </c>
    </row>
    <row r="1707" spans="1:9" x14ac:dyDescent="0.2">
      <c r="A1707" s="39" t="s">
        <v>1103</v>
      </c>
      <c r="B1707" s="39" t="s">
        <v>3764</v>
      </c>
      <c r="C1707" s="39" t="s">
        <v>3765</v>
      </c>
      <c r="D1707" s="226" t="str">
        <f t="shared" si="26"/>
        <v>73010771044</v>
      </c>
      <c r="E1707" s="39" t="s">
        <v>1060</v>
      </c>
      <c r="F1707" s="47">
        <v>712065153</v>
      </c>
      <c r="G1707" s="47">
        <v>0</v>
      </c>
      <c r="H1707" s="47">
        <v>0</v>
      </c>
      <c r="I1707" s="47">
        <v>712065153</v>
      </c>
    </row>
    <row r="1708" spans="1:9" x14ac:dyDescent="0.2">
      <c r="A1708" s="39" t="s">
        <v>1103</v>
      </c>
      <c r="B1708" s="39" t="s">
        <v>4571</v>
      </c>
      <c r="C1708" s="39" t="s">
        <v>4572</v>
      </c>
      <c r="D1708" s="226" t="str">
        <f t="shared" si="26"/>
        <v>73010771044</v>
      </c>
      <c r="E1708" s="39" t="s">
        <v>4573</v>
      </c>
      <c r="F1708" s="47">
        <v>129431939</v>
      </c>
      <c r="G1708" s="47">
        <v>0</v>
      </c>
      <c r="H1708" s="47">
        <v>0</v>
      </c>
      <c r="I1708" s="47">
        <v>129431939</v>
      </c>
    </row>
    <row r="1709" spans="1:9" x14ac:dyDescent="0.2">
      <c r="A1709" s="39" t="s">
        <v>1103</v>
      </c>
      <c r="B1709" s="39" t="s">
        <v>3766</v>
      </c>
      <c r="C1709" s="39" t="s">
        <v>3767</v>
      </c>
      <c r="D1709" s="226" t="str">
        <f t="shared" si="26"/>
        <v>73010771044</v>
      </c>
      <c r="E1709" s="39" t="s">
        <v>1061</v>
      </c>
      <c r="F1709" s="47">
        <v>94512635</v>
      </c>
      <c r="G1709" s="47">
        <v>0</v>
      </c>
      <c r="H1709" s="47">
        <v>0</v>
      </c>
      <c r="I1709" s="47">
        <v>94512635</v>
      </c>
    </row>
    <row r="1710" spans="1:9" x14ac:dyDescent="0.2">
      <c r="A1710" s="39" t="s">
        <v>1103</v>
      </c>
      <c r="B1710" s="39" t="s">
        <v>3768</v>
      </c>
      <c r="C1710" s="39" t="s">
        <v>3769</v>
      </c>
      <c r="D1710" s="226" t="str">
        <f t="shared" si="26"/>
        <v>73010771044</v>
      </c>
      <c r="E1710" s="39" t="s">
        <v>1062</v>
      </c>
      <c r="F1710" s="47">
        <v>21070956</v>
      </c>
      <c r="G1710" s="47">
        <v>0</v>
      </c>
      <c r="H1710" s="47">
        <v>0</v>
      </c>
      <c r="I1710" s="47">
        <v>21070956</v>
      </c>
    </row>
    <row r="1711" spans="1:9" x14ac:dyDescent="0.2">
      <c r="A1711" s="39" t="s">
        <v>1103</v>
      </c>
      <c r="B1711" s="39" t="s">
        <v>4574</v>
      </c>
      <c r="C1711" s="39" t="s">
        <v>4575</v>
      </c>
      <c r="D1711" s="226" t="str">
        <f t="shared" si="26"/>
        <v>73010771044</v>
      </c>
      <c r="E1711" s="39" t="s">
        <v>4576</v>
      </c>
      <c r="F1711" s="47">
        <v>1132928000</v>
      </c>
      <c r="G1711" s="47">
        <v>0</v>
      </c>
      <c r="H1711" s="47">
        <v>0</v>
      </c>
      <c r="I1711" s="47">
        <v>1132928000</v>
      </c>
    </row>
    <row r="1712" spans="1:9" x14ac:dyDescent="0.2">
      <c r="A1712" s="39" t="s">
        <v>1150</v>
      </c>
      <c r="B1712" s="39" t="s">
        <v>4970</v>
      </c>
      <c r="C1712" s="39" t="s">
        <v>4971</v>
      </c>
      <c r="D1712" s="226" t="str">
        <f t="shared" si="26"/>
        <v>73010771044</v>
      </c>
      <c r="E1712" s="39" t="s">
        <v>1063</v>
      </c>
      <c r="F1712" s="47">
        <v>0</v>
      </c>
      <c r="G1712" s="47">
        <v>2993</v>
      </c>
      <c r="H1712" s="47">
        <v>21261650</v>
      </c>
      <c r="I1712" s="47">
        <v>21261650</v>
      </c>
    </row>
    <row r="1713" spans="1:9" x14ac:dyDescent="0.2">
      <c r="A1713" s="39" t="s">
        <v>1103</v>
      </c>
      <c r="B1713" s="39" t="s">
        <v>3770</v>
      </c>
      <c r="C1713" s="39" t="s">
        <v>3771</v>
      </c>
      <c r="D1713" s="226" t="str">
        <f t="shared" si="26"/>
        <v>73010771044</v>
      </c>
      <c r="E1713" s="39" t="s">
        <v>1063</v>
      </c>
      <c r="F1713" s="47">
        <v>246652984</v>
      </c>
      <c r="G1713" s="47">
        <v>0</v>
      </c>
      <c r="H1713" s="47">
        <v>0</v>
      </c>
      <c r="I1713" s="47">
        <v>246652984</v>
      </c>
    </row>
    <row r="1714" spans="1:9" x14ac:dyDescent="0.2">
      <c r="A1714" s="39" t="s">
        <v>1103</v>
      </c>
      <c r="B1714" s="39" t="s">
        <v>3772</v>
      </c>
      <c r="C1714" s="39" t="s">
        <v>3773</v>
      </c>
      <c r="D1714" s="226" t="str">
        <f t="shared" si="26"/>
        <v>73010771044</v>
      </c>
      <c r="E1714" s="39" t="s">
        <v>1064</v>
      </c>
      <c r="F1714" s="47">
        <v>973505461</v>
      </c>
      <c r="G1714" s="47">
        <v>0</v>
      </c>
      <c r="H1714" s="47">
        <v>0</v>
      </c>
      <c r="I1714" s="47">
        <v>973505461</v>
      </c>
    </row>
    <row r="1715" spans="1:9" x14ac:dyDescent="0.2">
      <c r="A1715" s="39" t="s">
        <v>1150</v>
      </c>
      <c r="B1715" s="39" t="s">
        <v>3774</v>
      </c>
      <c r="C1715" s="39" t="s">
        <v>3775</v>
      </c>
      <c r="D1715" s="226" t="str">
        <f t="shared" si="26"/>
        <v>73010771044</v>
      </c>
      <c r="E1715" s="39" t="s">
        <v>1065</v>
      </c>
      <c r="F1715" s="47">
        <v>0</v>
      </c>
      <c r="G1715" s="47">
        <v>180592.94</v>
      </c>
      <c r="H1715" s="47">
        <v>1262779387</v>
      </c>
      <c r="I1715" s="47">
        <v>1262779387</v>
      </c>
    </row>
    <row r="1716" spans="1:9" x14ac:dyDescent="0.2">
      <c r="A1716" s="39" t="s">
        <v>1103</v>
      </c>
      <c r="B1716" s="39" t="s">
        <v>3776</v>
      </c>
      <c r="C1716" s="39" t="s">
        <v>3777</v>
      </c>
      <c r="D1716" s="226" t="str">
        <f t="shared" si="26"/>
        <v>73010771044</v>
      </c>
      <c r="E1716" s="39" t="s">
        <v>1065</v>
      </c>
      <c r="F1716" s="47">
        <v>206764361</v>
      </c>
      <c r="G1716" s="47">
        <v>0</v>
      </c>
      <c r="H1716" s="47">
        <v>0</v>
      </c>
      <c r="I1716" s="47">
        <v>206764361</v>
      </c>
    </row>
    <row r="1717" spans="1:9" x14ac:dyDescent="0.2">
      <c r="A1717" s="39" t="s">
        <v>1103</v>
      </c>
      <c r="B1717" s="39" t="s">
        <v>3778</v>
      </c>
      <c r="C1717" s="39" t="s">
        <v>3779</v>
      </c>
      <c r="D1717" s="226" t="str">
        <f t="shared" si="26"/>
        <v>73010771044</v>
      </c>
      <c r="E1717" s="39" t="s">
        <v>1066</v>
      </c>
      <c r="F1717" s="47">
        <v>141035334</v>
      </c>
      <c r="G1717" s="47">
        <v>0</v>
      </c>
      <c r="H1717" s="47">
        <v>0</v>
      </c>
      <c r="I1717" s="47">
        <v>141035334</v>
      </c>
    </row>
    <row r="1718" spans="1:9" x14ac:dyDescent="0.2">
      <c r="A1718" s="39" t="s">
        <v>1103</v>
      </c>
      <c r="B1718" s="39" t="s">
        <v>3780</v>
      </c>
      <c r="C1718" s="39" t="s">
        <v>3781</v>
      </c>
      <c r="D1718" s="226" t="str">
        <f t="shared" si="26"/>
        <v>73010771044</v>
      </c>
      <c r="E1718" s="39" t="s">
        <v>1067</v>
      </c>
      <c r="F1718" s="47">
        <v>87337225</v>
      </c>
      <c r="G1718" s="47">
        <v>0</v>
      </c>
      <c r="H1718" s="47">
        <v>0</v>
      </c>
      <c r="I1718" s="47">
        <v>87337225</v>
      </c>
    </row>
    <row r="1719" spans="1:9" x14ac:dyDescent="0.2">
      <c r="A1719" s="39" t="s">
        <v>1103</v>
      </c>
      <c r="B1719" s="39" t="s">
        <v>3782</v>
      </c>
      <c r="C1719" s="39" t="s">
        <v>3783</v>
      </c>
      <c r="D1719" s="226" t="str">
        <f t="shared" si="26"/>
        <v>73010771044</v>
      </c>
      <c r="E1719" s="39" t="s">
        <v>1068</v>
      </c>
      <c r="F1719" s="47">
        <v>217620935</v>
      </c>
      <c r="G1719" s="47">
        <v>0</v>
      </c>
      <c r="H1719" s="47">
        <v>0</v>
      </c>
      <c r="I1719" s="47">
        <v>217620935</v>
      </c>
    </row>
    <row r="1720" spans="1:9" x14ac:dyDescent="0.2">
      <c r="A1720" s="39" t="s">
        <v>1103</v>
      </c>
      <c r="B1720" s="39" t="s">
        <v>4111</v>
      </c>
      <c r="C1720" s="39" t="s">
        <v>4112</v>
      </c>
      <c r="D1720" s="226" t="str">
        <f t="shared" si="26"/>
        <v>73010771044</v>
      </c>
      <c r="E1720" s="39" t="s">
        <v>4113</v>
      </c>
      <c r="F1720" s="47">
        <v>189586563</v>
      </c>
      <c r="G1720" s="47">
        <v>0</v>
      </c>
      <c r="H1720" s="47">
        <v>0</v>
      </c>
      <c r="I1720" s="47">
        <v>189586563</v>
      </c>
    </row>
    <row r="1721" spans="1:9" x14ac:dyDescent="0.2">
      <c r="A1721" s="39" t="s">
        <v>1159</v>
      </c>
      <c r="B1721" s="39" t="s">
        <v>4972</v>
      </c>
      <c r="C1721" s="39" t="s">
        <v>4973</v>
      </c>
      <c r="D1721" s="226" t="str">
        <f t="shared" si="26"/>
        <v>73010771044</v>
      </c>
      <c r="E1721" s="39" t="s">
        <v>1069</v>
      </c>
      <c r="F1721" s="47">
        <v>0</v>
      </c>
      <c r="G1721" s="47">
        <v>1991.12</v>
      </c>
      <c r="H1721" s="47">
        <v>15575895</v>
      </c>
      <c r="I1721" s="47">
        <v>15575895</v>
      </c>
    </row>
    <row r="1722" spans="1:9" x14ac:dyDescent="0.2">
      <c r="A1722" s="39" t="s">
        <v>1150</v>
      </c>
      <c r="B1722" s="39" t="s">
        <v>3784</v>
      </c>
      <c r="C1722" s="39" t="s">
        <v>3785</v>
      </c>
      <c r="D1722" s="226" t="str">
        <f t="shared" si="26"/>
        <v>73010771044</v>
      </c>
      <c r="E1722" s="39" t="s">
        <v>1069</v>
      </c>
      <c r="F1722" s="47">
        <v>0</v>
      </c>
      <c r="G1722" s="47">
        <v>557679.41</v>
      </c>
      <c r="H1722" s="47">
        <v>3936340958</v>
      </c>
      <c r="I1722" s="47">
        <v>3936340958</v>
      </c>
    </row>
    <row r="1723" spans="1:9" x14ac:dyDescent="0.2">
      <c r="A1723" s="39" t="s">
        <v>1103</v>
      </c>
      <c r="B1723" s="39" t="s">
        <v>3786</v>
      </c>
      <c r="C1723" s="39" t="s">
        <v>3787</v>
      </c>
      <c r="D1723" s="226" t="str">
        <f t="shared" si="26"/>
        <v>73010771044</v>
      </c>
      <c r="E1723" s="39" t="s">
        <v>1069</v>
      </c>
      <c r="F1723" s="47">
        <v>25491450</v>
      </c>
      <c r="G1723" s="47">
        <v>0</v>
      </c>
      <c r="H1723" s="47">
        <v>0</v>
      </c>
      <c r="I1723" s="47">
        <v>25491450</v>
      </c>
    </row>
    <row r="1724" spans="1:9" x14ac:dyDescent="0.2">
      <c r="A1724" s="39" t="s">
        <v>1103</v>
      </c>
      <c r="B1724" s="39" t="s">
        <v>3788</v>
      </c>
      <c r="C1724" s="39" t="s">
        <v>3789</v>
      </c>
      <c r="D1724" s="226" t="str">
        <f t="shared" si="26"/>
        <v>73010771044</v>
      </c>
      <c r="E1724" s="39" t="s">
        <v>1048</v>
      </c>
      <c r="F1724" s="47">
        <v>720000000</v>
      </c>
      <c r="G1724" s="47">
        <v>0</v>
      </c>
      <c r="H1724" s="47">
        <v>0</v>
      </c>
      <c r="I1724" s="47">
        <v>720000000</v>
      </c>
    </row>
    <row r="1725" spans="1:9" x14ac:dyDescent="0.2">
      <c r="A1725" s="39" t="s">
        <v>1150</v>
      </c>
      <c r="B1725" s="39" t="s">
        <v>3790</v>
      </c>
      <c r="C1725" s="39" t="s">
        <v>3791</v>
      </c>
      <c r="D1725" s="226" t="str">
        <f t="shared" si="26"/>
        <v>73010771044</v>
      </c>
      <c r="E1725" s="39" t="s">
        <v>1070</v>
      </c>
      <c r="F1725" s="47">
        <v>0</v>
      </c>
      <c r="G1725" s="47">
        <v>918</v>
      </c>
      <c r="H1725" s="47">
        <v>6218499</v>
      </c>
      <c r="I1725" s="47">
        <v>6218499</v>
      </c>
    </row>
    <row r="1726" spans="1:9" x14ac:dyDescent="0.2">
      <c r="A1726" s="39" t="s">
        <v>1103</v>
      </c>
      <c r="B1726" s="39" t="s">
        <v>3792</v>
      </c>
      <c r="C1726" s="39" t="s">
        <v>3793</v>
      </c>
      <c r="D1726" s="226" t="str">
        <f t="shared" si="26"/>
        <v>73010771044</v>
      </c>
      <c r="E1726" s="39" t="s">
        <v>1070</v>
      </c>
      <c r="F1726" s="47">
        <v>1059184218</v>
      </c>
      <c r="G1726" s="47">
        <v>0</v>
      </c>
      <c r="H1726" s="47">
        <v>0</v>
      </c>
      <c r="I1726" s="47">
        <v>1059184218</v>
      </c>
    </row>
    <row r="1727" spans="1:9" x14ac:dyDescent="0.2">
      <c r="A1727" s="39" t="s">
        <v>1150</v>
      </c>
      <c r="B1727" s="39" t="s">
        <v>4577</v>
      </c>
      <c r="C1727" s="39" t="s">
        <v>4578</v>
      </c>
      <c r="D1727" s="226" t="str">
        <f t="shared" si="26"/>
        <v>73010771044</v>
      </c>
      <c r="E1727" s="39" t="s">
        <v>1071</v>
      </c>
      <c r="F1727" s="47">
        <v>0</v>
      </c>
      <c r="G1727" s="47">
        <v>18355.73</v>
      </c>
      <c r="H1727" s="47">
        <v>126662477</v>
      </c>
      <c r="I1727" s="47">
        <v>126662477</v>
      </c>
    </row>
    <row r="1728" spans="1:9" x14ac:dyDescent="0.2">
      <c r="A1728" s="39" t="s">
        <v>1103</v>
      </c>
      <c r="B1728" s="39" t="s">
        <v>3794</v>
      </c>
      <c r="C1728" s="39" t="s">
        <v>3795</v>
      </c>
      <c r="D1728" s="226" t="str">
        <f t="shared" si="26"/>
        <v>73010771044</v>
      </c>
      <c r="E1728" s="39" t="s">
        <v>1071</v>
      </c>
      <c r="F1728" s="47">
        <v>85429138</v>
      </c>
      <c r="G1728" s="47">
        <v>0</v>
      </c>
      <c r="H1728" s="47">
        <v>0</v>
      </c>
      <c r="I1728" s="47">
        <v>85429138</v>
      </c>
    </row>
    <row r="1729" spans="1:9" x14ac:dyDescent="0.2">
      <c r="A1729" s="39" t="s">
        <v>1150</v>
      </c>
      <c r="B1729" s="39" t="s">
        <v>3796</v>
      </c>
      <c r="C1729" s="39" t="s">
        <v>3797</v>
      </c>
      <c r="D1729" s="226" t="str">
        <f t="shared" si="26"/>
        <v>73010771044</v>
      </c>
      <c r="E1729" s="39" t="s">
        <v>1072</v>
      </c>
      <c r="F1729" s="47">
        <v>0</v>
      </c>
      <c r="G1729" s="47">
        <v>34650</v>
      </c>
      <c r="H1729" s="47">
        <v>241628658</v>
      </c>
      <c r="I1729" s="47">
        <v>241628658</v>
      </c>
    </row>
    <row r="1730" spans="1:9" x14ac:dyDescent="0.2">
      <c r="A1730" s="39" t="s">
        <v>1103</v>
      </c>
      <c r="B1730" s="39" t="s">
        <v>4579</v>
      </c>
      <c r="C1730" s="39" t="s">
        <v>4580</v>
      </c>
      <c r="D1730" s="226" t="str">
        <f t="shared" si="26"/>
        <v>73010771044</v>
      </c>
      <c r="E1730" s="39" t="s">
        <v>4581</v>
      </c>
      <c r="F1730" s="47">
        <v>572727</v>
      </c>
      <c r="G1730" s="47">
        <v>0</v>
      </c>
      <c r="H1730" s="47">
        <v>0</v>
      </c>
      <c r="I1730" s="47">
        <v>572727</v>
      </c>
    </row>
    <row r="1731" spans="1:9" x14ac:dyDescent="0.2">
      <c r="A1731" s="39" t="s">
        <v>1150</v>
      </c>
      <c r="B1731" s="39" t="s">
        <v>4114</v>
      </c>
      <c r="C1731" s="39" t="s">
        <v>4115</v>
      </c>
      <c r="D1731" s="226" t="str">
        <f t="shared" ref="D1731:D1794" si="27">CONCATENATE(MID(C1731,1,2),"0",MID(C1731,4,5),"0",MID(C1731,9,2))</f>
        <v>73010771044</v>
      </c>
      <c r="E1731" s="39" t="s">
        <v>1073</v>
      </c>
      <c r="F1731" s="47">
        <v>0</v>
      </c>
      <c r="G1731" s="47">
        <v>1856.37</v>
      </c>
      <c r="H1731" s="47">
        <v>12994255</v>
      </c>
      <c r="I1731" s="47">
        <v>12994255</v>
      </c>
    </row>
    <row r="1732" spans="1:9" x14ac:dyDescent="0.2">
      <c r="A1732" s="39" t="s">
        <v>1103</v>
      </c>
      <c r="B1732" s="39" t="s">
        <v>3798</v>
      </c>
      <c r="C1732" s="39" t="s">
        <v>3799</v>
      </c>
      <c r="D1732" s="226" t="str">
        <f t="shared" si="27"/>
        <v>73010771044</v>
      </c>
      <c r="E1732" s="39" t="s">
        <v>1073</v>
      </c>
      <c r="F1732" s="47">
        <v>4981634</v>
      </c>
      <c r="G1732" s="47">
        <v>0</v>
      </c>
      <c r="H1732" s="47">
        <v>0</v>
      </c>
      <c r="I1732" s="47">
        <v>4981634</v>
      </c>
    </row>
    <row r="1733" spans="1:9" x14ac:dyDescent="0.2">
      <c r="A1733" s="39" t="s">
        <v>1150</v>
      </c>
      <c r="B1733" s="39" t="s">
        <v>4116</v>
      </c>
      <c r="C1733" s="39" t="s">
        <v>4117</v>
      </c>
      <c r="D1733" s="226" t="str">
        <f t="shared" si="27"/>
        <v>73010771044</v>
      </c>
      <c r="E1733" s="39" t="s">
        <v>1074</v>
      </c>
      <c r="F1733" s="47">
        <v>0</v>
      </c>
      <c r="G1733" s="47">
        <v>14180.68</v>
      </c>
      <c r="H1733" s="47">
        <v>99596400</v>
      </c>
      <c r="I1733" s="47">
        <v>99596400</v>
      </c>
    </row>
    <row r="1734" spans="1:9" x14ac:dyDescent="0.2">
      <c r="A1734" s="39" t="s">
        <v>1103</v>
      </c>
      <c r="B1734" s="39" t="s">
        <v>3800</v>
      </c>
      <c r="C1734" s="39" t="s">
        <v>3801</v>
      </c>
      <c r="D1734" s="226" t="str">
        <f t="shared" si="27"/>
        <v>73010771044</v>
      </c>
      <c r="E1734" s="39" t="s">
        <v>1074</v>
      </c>
      <c r="F1734" s="47">
        <v>18055770</v>
      </c>
      <c r="G1734" s="47">
        <v>0</v>
      </c>
      <c r="H1734" s="47">
        <v>0</v>
      </c>
      <c r="I1734" s="47">
        <v>18055770</v>
      </c>
    </row>
    <row r="1735" spans="1:9" x14ac:dyDescent="0.2">
      <c r="A1735" s="39" t="s">
        <v>1150</v>
      </c>
      <c r="B1735" s="39" t="s">
        <v>3802</v>
      </c>
      <c r="C1735" s="39" t="s">
        <v>3803</v>
      </c>
      <c r="D1735" s="226" t="str">
        <f t="shared" si="27"/>
        <v>73010771044</v>
      </c>
      <c r="E1735" s="39" t="s">
        <v>1075</v>
      </c>
      <c r="F1735" s="47">
        <v>0</v>
      </c>
      <c r="G1735" s="47">
        <v>324726.71999999997</v>
      </c>
      <c r="H1735" s="47">
        <v>2260370729</v>
      </c>
      <c r="I1735" s="47">
        <v>2260370729</v>
      </c>
    </row>
    <row r="1736" spans="1:9" x14ac:dyDescent="0.2">
      <c r="A1736" s="39" t="s">
        <v>1150</v>
      </c>
      <c r="B1736" s="39" t="s">
        <v>3804</v>
      </c>
      <c r="C1736" s="39" t="s">
        <v>3805</v>
      </c>
      <c r="D1736" s="226" t="str">
        <f t="shared" si="27"/>
        <v>73010771044</v>
      </c>
      <c r="E1736" s="39" t="s">
        <v>1076</v>
      </c>
      <c r="F1736" s="47">
        <v>0</v>
      </c>
      <c r="G1736" s="47">
        <v>11377.91</v>
      </c>
      <c r="H1736" s="47">
        <v>79412966</v>
      </c>
      <c r="I1736" s="47">
        <v>79412966</v>
      </c>
    </row>
    <row r="1737" spans="1:9" x14ac:dyDescent="0.2">
      <c r="A1737" s="39" t="s">
        <v>1150</v>
      </c>
      <c r="B1737" s="39" t="s">
        <v>4582</v>
      </c>
      <c r="C1737" s="39" t="s">
        <v>4583</v>
      </c>
      <c r="D1737" s="226" t="str">
        <f t="shared" si="27"/>
        <v>73010771044</v>
      </c>
      <c r="E1737" s="39" t="s">
        <v>1077</v>
      </c>
      <c r="F1737" s="47">
        <v>0</v>
      </c>
      <c r="G1737" s="47">
        <v>36363.64</v>
      </c>
      <c r="H1737" s="47">
        <v>254669637</v>
      </c>
      <c r="I1737" s="47">
        <v>254669637</v>
      </c>
    </row>
    <row r="1738" spans="1:9" x14ac:dyDescent="0.2">
      <c r="A1738" s="39" t="s">
        <v>1103</v>
      </c>
      <c r="B1738" s="39" t="s">
        <v>3806</v>
      </c>
      <c r="C1738" s="39" t="s">
        <v>3807</v>
      </c>
      <c r="D1738" s="226" t="str">
        <f t="shared" si="27"/>
        <v>73010771044</v>
      </c>
      <c r="E1738" s="39" t="s">
        <v>1077</v>
      </c>
      <c r="F1738" s="47">
        <v>6000000</v>
      </c>
      <c r="G1738" s="47">
        <v>0</v>
      </c>
      <c r="H1738" s="47">
        <v>0</v>
      </c>
      <c r="I1738" s="47">
        <v>6000000</v>
      </c>
    </row>
    <row r="1739" spans="1:9" x14ac:dyDescent="0.2">
      <c r="A1739" s="39" t="s">
        <v>1103</v>
      </c>
      <c r="B1739" s="39" t="s">
        <v>3808</v>
      </c>
      <c r="C1739" s="39" t="s">
        <v>3809</v>
      </c>
      <c r="D1739" s="226" t="str">
        <f t="shared" si="27"/>
        <v>73010771044</v>
      </c>
      <c r="E1739" s="39" t="s">
        <v>1078</v>
      </c>
      <c r="F1739" s="47">
        <v>144369505</v>
      </c>
      <c r="G1739" s="47">
        <v>0</v>
      </c>
      <c r="H1739" s="47">
        <v>0</v>
      </c>
      <c r="I1739" s="47">
        <v>144369505</v>
      </c>
    </row>
    <row r="1740" spans="1:9" x14ac:dyDescent="0.2">
      <c r="A1740" s="39" t="s">
        <v>1150</v>
      </c>
      <c r="B1740" s="39" t="s">
        <v>4974</v>
      </c>
      <c r="C1740" s="39" t="s">
        <v>4975</v>
      </c>
      <c r="D1740" s="226" t="str">
        <f t="shared" si="27"/>
        <v>73010771044</v>
      </c>
      <c r="E1740" s="39" t="s">
        <v>987</v>
      </c>
      <c r="F1740" s="47">
        <v>0</v>
      </c>
      <c r="G1740" s="47">
        <v>0.15</v>
      </c>
      <c r="H1740" s="47">
        <v>1091</v>
      </c>
      <c r="I1740" s="47">
        <v>1091</v>
      </c>
    </row>
    <row r="1741" spans="1:9" x14ac:dyDescent="0.2">
      <c r="A1741" s="39" t="s">
        <v>1103</v>
      </c>
      <c r="B1741" s="39" t="s">
        <v>3810</v>
      </c>
      <c r="C1741" s="39" t="s">
        <v>3811</v>
      </c>
      <c r="D1741" s="226" t="str">
        <f t="shared" si="27"/>
        <v>73010771044</v>
      </c>
      <c r="E1741" s="39" t="s">
        <v>987</v>
      </c>
      <c r="F1741" s="47">
        <v>256318398</v>
      </c>
      <c r="G1741" s="47">
        <v>0</v>
      </c>
      <c r="H1741" s="47">
        <v>0</v>
      </c>
      <c r="I1741" s="47">
        <v>256318398</v>
      </c>
    </row>
    <row r="1742" spans="1:9" x14ac:dyDescent="0.2">
      <c r="A1742" s="39" t="s">
        <v>1103</v>
      </c>
      <c r="B1742" s="39" t="s">
        <v>3812</v>
      </c>
      <c r="C1742" s="39" t="s">
        <v>3813</v>
      </c>
      <c r="D1742" s="226" t="str">
        <f t="shared" si="27"/>
        <v>73010771044</v>
      </c>
      <c r="E1742" s="39" t="s">
        <v>1079</v>
      </c>
      <c r="F1742" s="47">
        <v>242596093</v>
      </c>
      <c r="G1742" s="47">
        <v>0</v>
      </c>
      <c r="H1742" s="47">
        <v>0</v>
      </c>
      <c r="I1742" s="47">
        <v>242596093</v>
      </c>
    </row>
    <row r="1743" spans="1:9" x14ac:dyDescent="0.2">
      <c r="A1743" s="39" t="s">
        <v>1103</v>
      </c>
      <c r="B1743" s="39" t="s">
        <v>3814</v>
      </c>
      <c r="C1743" s="39" t="s">
        <v>3815</v>
      </c>
      <c r="D1743" s="226" t="str">
        <f t="shared" si="27"/>
        <v>73010771044</v>
      </c>
      <c r="E1743" s="39" t="s">
        <v>1080</v>
      </c>
      <c r="F1743" s="47">
        <v>2845453</v>
      </c>
      <c r="G1743" s="47">
        <v>0</v>
      </c>
      <c r="H1743" s="47">
        <v>0</v>
      </c>
      <c r="I1743" s="47">
        <v>2845453</v>
      </c>
    </row>
    <row r="1744" spans="1:9" x14ac:dyDescent="0.2">
      <c r="A1744" s="39" t="s">
        <v>1150</v>
      </c>
      <c r="B1744" s="39" t="s">
        <v>4584</v>
      </c>
      <c r="C1744" s="39" t="s">
        <v>4585</v>
      </c>
      <c r="D1744" s="226" t="str">
        <f t="shared" si="27"/>
        <v>73010771044</v>
      </c>
      <c r="E1744" s="39" t="s">
        <v>4586</v>
      </c>
      <c r="F1744" s="47">
        <v>0</v>
      </c>
      <c r="G1744" s="47">
        <v>10278.82</v>
      </c>
      <c r="H1744" s="47">
        <v>71232832</v>
      </c>
      <c r="I1744" s="47">
        <v>71232832</v>
      </c>
    </row>
    <row r="1745" spans="1:9" x14ac:dyDescent="0.2">
      <c r="A1745" s="39" t="s">
        <v>1103</v>
      </c>
      <c r="B1745" s="39" t="s">
        <v>4587</v>
      </c>
      <c r="C1745" s="39" t="s">
        <v>4588</v>
      </c>
      <c r="D1745" s="226" t="str">
        <f t="shared" si="27"/>
        <v>73010771044</v>
      </c>
      <c r="E1745" s="39" t="s">
        <v>4589</v>
      </c>
      <c r="F1745" s="47">
        <v>1157930</v>
      </c>
      <c r="G1745" s="47">
        <v>0</v>
      </c>
      <c r="H1745" s="47">
        <v>0</v>
      </c>
      <c r="I1745" s="47">
        <v>1157930</v>
      </c>
    </row>
    <row r="1746" spans="1:9" x14ac:dyDescent="0.2">
      <c r="A1746" s="39" t="s">
        <v>1103</v>
      </c>
      <c r="B1746" s="39" t="s">
        <v>3816</v>
      </c>
      <c r="C1746" s="39" t="s">
        <v>3817</v>
      </c>
      <c r="D1746" s="226" t="str">
        <f t="shared" si="27"/>
        <v>73010771046</v>
      </c>
      <c r="E1746" s="39" t="s">
        <v>1081</v>
      </c>
      <c r="F1746" s="47">
        <v>7172396702</v>
      </c>
      <c r="G1746" s="47">
        <v>781256.2</v>
      </c>
      <c r="H1746" s="47">
        <v>5448169813</v>
      </c>
      <c r="I1746" s="47">
        <v>12620566515</v>
      </c>
    </row>
    <row r="1747" spans="1:9" x14ac:dyDescent="0.2">
      <c r="A1747" s="39" t="s">
        <v>1150</v>
      </c>
      <c r="B1747" s="39" t="s">
        <v>3818</v>
      </c>
      <c r="C1747" s="39" t="s">
        <v>3819</v>
      </c>
      <c r="D1747" s="226" t="str">
        <f t="shared" si="27"/>
        <v>73010771046</v>
      </c>
      <c r="E1747" s="39" t="s">
        <v>1082</v>
      </c>
      <c r="F1747" s="47">
        <v>0</v>
      </c>
      <c r="G1747" s="47">
        <v>781256.2</v>
      </c>
      <c r="H1747" s="47">
        <v>5448169813</v>
      </c>
      <c r="I1747" s="47">
        <v>5448169813</v>
      </c>
    </row>
    <row r="1748" spans="1:9" x14ac:dyDescent="0.2">
      <c r="A1748" s="39" t="s">
        <v>1103</v>
      </c>
      <c r="B1748" s="39" t="s">
        <v>3820</v>
      </c>
      <c r="C1748" s="39" t="s">
        <v>3821</v>
      </c>
      <c r="D1748" s="226" t="str">
        <f t="shared" si="27"/>
        <v>73010771046</v>
      </c>
      <c r="E1748" s="39" t="s">
        <v>1082</v>
      </c>
      <c r="F1748" s="47">
        <v>7172396702</v>
      </c>
      <c r="G1748" s="47">
        <v>0</v>
      </c>
      <c r="H1748" s="47">
        <v>0</v>
      </c>
      <c r="I1748" s="47">
        <v>7172396702</v>
      </c>
    </row>
    <row r="1749" spans="1:9" x14ac:dyDescent="0.2">
      <c r="A1749" s="39" t="s">
        <v>1103</v>
      </c>
      <c r="B1749" s="39" t="s">
        <v>3822</v>
      </c>
      <c r="C1749" s="39" t="s">
        <v>3823</v>
      </c>
      <c r="D1749" s="226" t="str">
        <f t="shared" si="27"/>
        <v>73010773000</v>
      </c>
      <c r="E1749" s="39" t="s">
        <v>1083</v>
      </c>
      <c r="F1749" s="47">
        <v>63562713</v>
      </c>
      <c r="G1749" s="47">
        <v>0</v>
      </c>
      <c r="H1749" s="47">
        <v>0</v>
      </c>
      <c r="I1749" s="47">
        <v>63562713</v>
      </c>
    </row>
    <row r="1750" spans="1:9" x14ac:dyDescent="0.2">
      <c r="A1750" s="39" t="s">
        <v>1103</v>
      </c>
      <c r="B1750" s="39" t="s">
        <v>3824</v>
      </c>
      <c r="C1750" s="39" t="s">
        <v>3825</v>
      </c>
      <c r="D1750" s="226" t="str">
        <f t="shared" si="27"/>
        <v>73010773002</v>
      </c>
      <c r="E1750" s="39" t="s">
        <v>1084</v>
      </c>
      <c r="F1750" s="47">
        <v>3409091</v>
      </c>
      <c r="G1750" s="47">
        <v>0</v>
      </c>
      <c r="H1750" s="47">
        <v>0</v>
      </c>
      <c r="I1750" s="47">
        <v>3409091</v>
      </c>
    </row>
    <row r="1751" spans="1:9" x14ac:dyDescent="0.2">
      <c r="A1751" s="39" t="s">
        <v>1103</v>
      </c>
      <c r="B1751" s="39" t="s">
        <v>3826</v>
      </c>
      <c r="C1751" s="39" t="s">
        <v>3827</v>
      </c>
      <c r="D1751" s="226" t="str">
        <f t="shared" si="27"/>
        <v>73010773002</v>
      </c>
      <c r="E1751" s="39" t="s">
        <v>1084</v>
      </c>
      <c r="F1751" s="47">
        <v>3409091</v>
      </c>
      <c r="G1751" s="47">
        <v>0</v>
      </c>
      <c r="H1751" s="47">
        <v>0</v>
      </c>
      <c r="I1751" s="47">
        <v>3409091</v>
      </c>
    </row>
    <row r="1752" spans="1:9" x14ac:dyDescent="0.2">
      <c r="A1752" s="39" t="s">
        <v>1103</v>
      </c>
      <c r="B1752" s="39" t="s">
        <v>3828</v>
      </c>
      <c r="C1752" s="39" t="s">
        <v>3829</v>
      </c>
      <c r="D1752" s="226" t="str">
        <f t="shared" si="27"/>
        <v>73010773004</v>
      </c>
      <c r="E1752" s="39" t="s">
        <v>1085</v>
      </c>
      <c r="F1752" s="47">
        <v>60153622</v>
      </c>
      <c r="G1752" s="47">
        <v>0</v>
      </c>
      <c r="H1752" s="47">
        <v>0</v>
      </c>
      <c r="I1752" s="47">
        <v>60153622</v>
      </c>
    </row>
    <row r="1753" spans="1:9" x14ac:dyDescent="0.2">
      <c r="A1753" s="39" t="s">
        <v>1103</v>
      </c>
      <c r="B1753" s="39" t="s">
        <v>4590</v>
      </c>
      <c r="C1753" s="39" t="s">
        <v>4591</v>
      </c>
      <c r="D1753" s="226" t="str">
        <f t="shared" si="27"/>
        <v>73010773004</v>
      </c>
      <c r="E1753" s="39" t="s">
        <v>4592</v>
      </c>
      <c r="F1753" s="47">
        <v>12095667</v>
      </c>
      <c r="G1753" s="47">
        <v>0</v>
      </c>
      <c r="H1753" s="47">
        <v>0</v>
      </c>
      <c r="I1753" s="47">
        <v>12095667</v>
      </c>
    </row>
    <row r="1754" spans="1:9" x14ac:dyDescent="0.2">
      <c r="A1754" s="39" t="s">
        <v>1103</v>
      </c>
      <c r="B1754" s="39" t="s">
        <v>3830</v>
      </c>
      <c r="C1754" s="39" t="s">
        <v>3831</v>
      </c>
      <c r="D1754" s="226" t="str">
        <f t="shared" si="27"/>
        <v>73010773004</v>
      </c>
      <c r="E1754" s="39" t="s">
        <v>1086</v>
      </c>
      <c r="F1754" s="47">
        <v>14518</v>
      </c>
      <c r="G1754" s="47">
        <v>0</v>
      </c>
      <c r="H1754" s="47">
        <v>0</v>
      </c>
      <c r="I1754" s="47">
        <v>14518</v>
      </c>
    </row>
    <row r="1755" spans="1:9" x14ac:dyDescent="0.2">
      <c r="A1755" s="39" t="s">
        <v>1103</v>
      </c>
      <c r="B1755" s="39" t="s">
        <v>3832</v>
      </c>
      <c r="C1755" s="39" t="s">
        <v>3833</v>
      </c>
      <c r="D1755" s="226" t="str">
        <f t="shared" si="27"/>
        <v>73010773004</v>
      </c>
      <c r="E1755" s="39" t="s">
        <v>1087</v>
      </c>
      <c r="F1755" s="47">
        <v>48043437</v>
      </c>
      <c r="G1755" s="47">
        <v>0</v>
      </c>
      <c r="H1755" s="47">
        <v>0</v>
      </c>
      <c r="I1755" s="47">
        <v>48043437</v>
      </c>
    </row>
    <row r="1756" spans="1:9" x14ac:dyDescent="0.2">
      <c r="A1756" s="39" t="s">
        <v>1103</v>
      </c>
      <c r="B1756" s="39" t="s">
        <v>3834</v>
      </c>
      <c r="C1756" s="39" t="s">
        <v>3835</v>
      </c>
      <c r="D1756" s="226" t="str">
        <f t="shared" si="27"/>
        <v>73010775000</v>
      </c>
      <c r="E1756" s="39" t="s">
        <v>1088</v>
      </c>
      <c r="F1756" s="47">
        <v>46812363752</v>
      </c>
      <c r="G1756" s="47">
        <v>7.35</v>
      </c>
      <c r="H1756" s="47">
        <v>50439</v>
      </c>
      <c r="I1756" s="47">
        <v>46812414191</v>
      </c>
    </row>
    <row r="1757" spans="1:9" x14ac:dyDescent="0.2">
      <c r="A1757" s="39" t="s">
        <v>1103</v>
      </c>
      <c r="B1757" s="39" t="s">
        <v>3836</v>
      </c>
      <c r="C1757" s="39" t="s">
        <v>3837</v>
      </c>
      <c r="D1757" s="226" t="str">
        <f t="shared" si="27"/>
        <v>73010775002</v>
      </c>
      <c r="E1757" s="39" t="s">
        <v>930</v>
      </c>
      <c r="F1757" s="47">
        <v>46812363752</v>
      </c>
      <c r="G1757" s="47">
        <v>7.35</v>
      </c>
      <c r="H1757" s="47">
        <v>50439</v>
      </c>
      <c r="I1757" s="47">
        <v>46812414191</v>
      </c>
    </row>
    <row r="1758" spans="1:9" x14ac:dyDescent="0.2">
      <c r="A1758" s="39" t="s">
        <v>1150</v>
      </c>
      <c r="B1758" s="39" t="s">
        <v>4593</v>
      </c>
      <c r="C1758" s="39" t="s">
        <v>4594</v>
      </c>
      <c r="D1758" s="226" t="str">
        <f t="shared" si="27"/>
        <v>73010775002</v>
      </c>
      <c r="E1758" s="39" t="s">
        <v>930</v>
      </c>
      <c r="F1758" s="47">
        <v>0</v>
      </c>
      <c r="G1758" s="47">
        <v>7.35</v>
      </c>
      <c r="H1758" s="47">
        <v>50439</v>
      </c>
      <c r="I1758" s="47">
        <v>50439</v>
      </c>
    </row>
    <row r="1759" spans="1:9" x14ac:dyDescent="0.2">
      <c r="A1759" s="39" t="s">
        <v>1103</v>
      </c>
      <c r="B1759" s="39" t="s">
        <v>3838</v>
      </c>
      <c r="C1759" s="39" t="s">
        <v>3839</v>
      </c>
      <c r="D1759" s="226" t="str">
        <f t="shared" si="27"/>
        <v>73010775002</v>
      </c>
      <c r="E1759" s="39" t="s">
        <v>930</v>
      </c>
      <c r="F1759" s="47">
        <v>46812363752</v>
      </c>
      <c r="G1759" s="47">
        <v>0</v>
      </c>
      <c r="H1759" s="47">
        <v>0</v>
      </c>
      <c r="I1759" s="47">
        <v>46812363752</v>
      </c>
    </row>
    <row r="1760" spans="1:9" x14ac:dyDescent="0.2">
      <c r="A1760" s="39" t="s">
        <v>1103</v>
      </c>
      <c r="B1760" s="39" t="s">
        <v>3840</v>
      </c>
      <c r="C1760" s="39" t="s">
        <v>3841</v>
      </c>
      <c r="D1760" s="226" t="str">
        <f t="shared" si="27"/>
        <v>73020000000</v>
      </c>
      <c r="E1760" s="39" t="s">
        <v>966</v>
      </c>
      <c r="F1760" s="47">
        <v>7488759688554</v>
      </c>
      <c r="G1760" s="47">
        <v>0</v>
      </c>
      <c r="H1760" s="47">
        <v>0</v>
      </c>
      <c r="I1760" s="47">
        <v>7488759688554</v>
      </c>
    </row>
    <row r="1761" spans="1:9" x14ac:dyDescent="0.2">
      <c r="A1761" s="39" t="s">
        <v>1103</v>
      </c>
      <c r="B1761" s="39" t="s">
        <v>3842</v>
      </c>
      <c r="C1761" s="39" t="s">
        <v>3843</v>
      </c>
      <c r="D1761" s="226" t="str">
        <f t="shared" si="27"/>
        <v>73020779000</v>
      </c>
      <c r="E1761" s="39" t="s">
        <v>1089</v>
      </c>
      <c r="F1761" s="47">
        <v>7308991667858</v>
      </c>
      <c r="G1761" s="47">
        <v>0</v>
      </c>
      <c r="H1761" s="47">
        <v>0</v>
      </c>
      <c r="I1761" s="47">
        <v>7308991667858</v>
      </c>
    </row>
    <row r="1762" spans="1:9" x14ac:dyDescent="0.2">
      <c r="A1762" s="39" t="s">
        <v>1103</v>
      </c>
      <c r="B1762" s="39" t="s">
        <v>3844</v>
      </c>
      <c r="C1762" s="39" t="s">
        <v>3845</v>
      </c>
      <c r="D1762" s="226" t="str">
        <f t="shared" si="27"/>
        <v>73020779004</v>
      </c>
      <c r="E1762" s="39" t="s">
        <v>937</v>
      </c>
      <c r="F1762" s="47">
        <v>7308854435055</v>
      </c>
      <c r="G1762" s="47">
        <v>0</v>
      </c>
      <c r="H1762" s="47">
        <v>0</v>
      </c>
      <c r="I1762" s="47">
        <v>7308854435055</v>
      </c>
    </row>
    <row r="1763" spans="1:9" x14ac:dyDescent="0.2">
      <c r="A1763" s="39" t="s">
        <v>1103</v>
      </c>
      <c r="B1763" s="39" t="s">
        <v>3846</v>
      </c>
      <c r="C1763" s="39" t="s">
        <v>3847</v>
      </c>
      <c r="D1763" s="226" t="str">
        <f t="shared" si="27"/>
        <v>73020779004</v>
      </c>
      <c r="E1763" s="39" t="s">
        <v>937</v>
      </c>
      <c r="F1763" s="47">
        <v>7308854435055</v>
      </c>
      <c r="G1763" s="47">
        <v>0</v>
      </c>
      <c r="H1763" s="47">
        <v>0</v>
      </c>
      <c r="I1763" s="47">
        <v>7308854435055</v>
      </c>
    </row>
    <row r="1764" spans="1:9" x14ac:dyDescent="0.2">
      <c r="A1764" s="39" t="s">
        <v>1103</v>
      </c>
      <c r="B1764" s="39" t="s">
        <v>4118</v>
      </c>
      <c r="C1764" s="39" t="s">
        <v>4119</v>
      </c>
      <c r="D1764" s="226" t="str">
        <f t="shared" si="27"/>
        <v>73020779005</v>
      </c>
      <c r="E1764" s="39" t="s">
        <v>938</v>
      </c>
      <c r="F1764" s="47">
        <v>135619873</v>
      </c>
      <c r="G1764" s="47">
        <v>0</v>
      </c>
      <c r="H1764" s="47">
        <v>0</v>
      </c>
      <c r="I1764" s="47">
        <v>135619873</v>
      </c>
    </row>
    <row r="1765" spans="1:9" x14ac:dyDescent="0.2">
      <c r="A1765" s="39" t="s">
        <v>1103</v>
      </c>
      <c r="B1765" s="39" t="s">
        <v>4120</v>
      </c>
      <c r="C1765" s="39" t="s">
        <v>4121</v>
      </c>
      <c r="D1765" s="226" t="str">
        <f t="shared" si="27"/>
        <v>73020779005</v>
      </c>
      <c r="E1765" s="39" t="s">
        <v>938</v>
      </c>
      <c r="F1765" s="47">
        <v>135619873</v>
      </c>
      <c r="G1765" s="47">
        <v>0</v>
      </c>
      <c r="H1765" s="47">
        <v>0</v>
      </c>
      <c r="I1765" s="47">
        <v>135619873</v>
      </c>
    </row>
    <row r="1766" spans="1:9" x14ac:dyDescent="0.2">
      <c r="A1766" s="39" t="s">
        <v>1103</v>
      </c>
      <c r="B1766" s="39" t="s">
        <v>3848</v>
      </c>
      <c r="C1766" s="39" t="s">
        <v>3849</v>
      </c>
      <c r="D1766" s="226" t="str">
        <f t="shared" si="27"/>
        <v>73020779006</v>
      </c>
      <c r="E1766" s="39" t="s">
        <v>1090</v>
      </c>
      <c r="F1766" s="47">
        <v>1612930</v>
      </c>
      <c r="G1766" s="47">
        <v>0</v>
      </c>
      <c r="H1766" s="47">
        <v>0</v>
      </c>
      <c r="I1766" s="47">
        <v>1612930</v>
      </c>
    </row>
    <row r="1767" spans="1:9" x14ac:dyDescent="0.2">
      <c r="A1767" s="39" t="s">
        <v>1103</v>
      </c>
      <c r="B1767" s="39" t="s">
        <v>3850</v>
      </c>
      <c r="C1767" s="39" t="s">
        <v>3851</v>
      </c>
      <c r="D1767" s="226" t="str">
        <f t="shared" si="27"/>
        <v>73020779006</v>
      </c>
      <c r="E1767" s="39" t="s">
        <v>1090</v>
      </c>
      <c r="F1767" s="47">
        <v>1612930</v>
      </c>
      <c r="G1767" s="47">
        <v>0</v>
      </c>
      <c r="H1767" s="47">
        <v>0</v>
      </c>
      <c r="I1767" s="47">
        <v>1612930</v>
      </c>
    </row>
    <row r="1768" spans="1:9" x14ac:dyDescent="0.2">
      <c r="A1768" s="39" t="s">
        <v>1103</v>
      </c>
      <c r="B1768" s="39" t="s">
        <v>3852</v>
      </c>
      <c r="C1768" s="39" t="s">
        <v>3853</v>
      </c>
      <c r="D1768" s="226" t="str">
        <f t="shared" si="27"/>
        <v>73020781000</v>
      </c>
      <c r="E1768" s="39" t="s">
        <v>1091</v>
      </c>
      <c r="F1768" s="47">
        <v>179768020696</v>
      </c>
      <c r="G1768" s="47">
        <v>0</v>
      </c>
      <c r="H1768" s="47">
        <v>0</v>
      </c>
      <c r="I1768" s="47">
        <v>179768020696</v>
      </c>
    </row>
    <row r="1769" spans="1:9" x14ac:dyDescent="0.2">
      <c r="A1769" s="39" t="s">
        <v>1103</v>
      </c>
      <c r="B1769" s="39" t="s">
        <v>3854</v>
      </c>
      <c r="C1769" s="39" t="s">
        <v>3855</v>
      </c>
      <c r="D1769" s="226" t="str">
        <f t="shared" si="27"/>
        <v>73020781002</v>
      </c>
      <c r="E1769" s="39" t="s">
        <v>940</v>
      </c>
      <c r="F1769" s="47">
        <v>126131010605</v>
      </c>
      <c r="G1769" s="47">
        <v>0</v>
      </c>
      <c r="H1769" s="47">
        <v>0</v>
      </c>
      <c r="I1769" s="47">
        <v>126131010605</v>
      </c>
    </row>
    <row r="1770" spans="1:9" x14ac:dyDescent="0.2">
      <c r="A1770" s="39" t="s">
        <v>1103</v>
      </c>
      <c r="B1770" s="39" t="s">
        <v>3856</v>
      </c>
      <c r="C1770" s="39" t="s">
        <v>3857</v>
      </c>
      <c r="D1770" s="226" t="str">
        <f t="shared" si="27"/>
        <v>73020781002</v>
      </c>
      <c r="E1770" s="39" t="s">
        <v>940</v>
      </c>
      <c r="F1770" s="47">
        <v>126131010605</v>
      </c>
      <c r="G1770" s="47">
        <v>0</v>
      </c>
      <c r="H1770" s="47">
        <v>0</v>
      </c>
      <c r="I1770" s="47">
        <v>126131010605</v>
      </c>
    </row>
    <row r="1771" spans="1:9" x14ac:dyDescent="0.2">
      <c r="A1771" s="39" t="s">
        <v>1103</v>
      </c>
      <c r="B1771" s="39" t="s">
        <v>3858</v>
      </c>
      <c r="C1771" s="39" t="s">
        <v>3859</v>
      </c>
      <c r="D1771" s="226" t="str">
        <f t="shared" si="27"/>
        <v>73020781004</v>
      </c>
      <c r="E1771" s="39" t="s">
        <v>760</v>
      </c>
      <c r="F1771" s="47">
        <v>53637010091</v>
      </c>
      <c r="G1771" s="47">
        <v>0</v>
      </c>
      <c r="H1771" s="47">
        <v>0</v>
      </c>
      <c r="I1771" s="47">
        <v>53637010091</v>
      </c>
    </row>
    <row r="1772" spans="1:9" x14ac:dyDescent="0.2">
      <c r="A1772" s="39" t="s">
        <v>1103</v>
      </c>
      <c r="B1772" s="39" t="s">
        <v>3860</v>
      </c>
      <c r="C1772" s="39" t="s">
        <v>3861</v>
      </c>
      <c r="D1772" s="226" t="str">
        <f t="shared" si="27"/>
        <v>73020781004</v>
      </c>
      <c r="E1772" s="39" t="s">
        <v>760</v>
      </c>
      <c r="F1772" s="47">
        <v>53637010091</v>
      </c>
      <c r="G1772" s="47">
        <v>0</v>
      </c>
      <c r="H1772" s="47">
        <v>0</v>
      </c>
      <c r="I1772" s="47">
        <v>53637010091</v>
      </c>
    </row>
    <row r="1773" spans="1:9" x14ac:dyDescent="0.2">
      <c r="A1773" s="39" t="s">
        <v>1103</v>
      </c>
      <c r="B1773" s="39" t="s">
        <v>3862</v>
      </c>
      <c r="C1773" s="39" t="s">
        <v>3863</v>
      </c>
      <c r="D1773" s="226" t="str">
        <f t="shared" si="27"/>
        <v>74000000000</v>
      </c>
      <c r="E1773" s="39" t="s">
        <v>1092</v>
      </c>
      <c r="F1773" s="47">
        <v>4783042207</v>
      </c>
      <c r="G1773" s="47">
        <v>0</v>
      </c>
      <c r="H1773" s="47">
        <v>0</v>
      </c>
      <c r="I1773" s="47">
        <v>4783042207</v>
      </c>
    </row>
    <row r="1774" spans="1:9" x14ac:dyDescent="0.2">
      <c r="A1774" s="39" t="s">
        <v>1103</v>
      </c>
      <c r="B1774" s="39" t="s">
        <v>3864</v>
      </c>
      <c r="C1774" s="39" t="s">
        <v>3865</v>
      </c>
      <c r="D1774" s="226" t="str">
        <f t="shared" si="27"/>
        <v>74010000000</v>
      </c>
      <c r="E1774" s="39" t="s">
        <v>1092</v>
      </c>
      <c r="F1774" s="47">
        <v>4783042207</v>
      </c>
      <c r="G1774" s="47">
        <v>0</v>
      </c>
      <c r="H1774" s="47">
        <v>0</v>
      </c>
      <c r="I1774" s="47">
        <v>4783042207</v>
      </c>
    </row>
    <row r="1775" spans="1:9" x14ac:dyDescent="0.2">
      <c r="A1775" s="39" t="s">
        <v>1103</v>
      </c>
      <c r="B1775" s="39" t="s">
        <v>4976</v>
      </c>
      <c r="C1775" s="39" t="s">
        <v>4977</v>
      </c>
      <c r="D1775" s="226" t="str">
        <f t="shared" si="27"/>
        <v>74010787000</v>
      </c>
      <c r="E1775" s="39" t="s">
        <v>4978</v>
      </c>
      <c r="F1775" s="47">
        <v>444880833</v>
      </c>
      <c r="G1775" s="47">
        <v>0</v>
      </c>
      <c r="H1775" s="47">
        <v>0</v>
      </c>
      <c r="I1775" s="47">
        <v>444880833</v>
      </c>
    </row>
    <row r="1776" spans="1:9" x14ac:dyDescent="0.2">
      <c r="A1776" s="39" t="s">
        <v>1103</v>
      </c>
      <c r="B1776" s="39" t="s">
        <v>4979</v>
      </c>
      <c r="C1776" s="39" t="s">
        <v>4980</v>
      </c>
      <c r="D1776" s="226" t="str">
        <f t="shared" si="27"/>
        <v>74010787001</v>
      </c>
      <c r="E1776" s="39" t="s">
        <v>4978</v>
      </c>
      <c r="F1776" s="47">
        <v>444880833</v>
      </c>
      <c r="G1776" s="47">
        <v>0</v>
      </c>
      <c r="H1776" s="47">
        <v>0</v>
      </c>
      <c r="I1776" s="47">
        <v>444880833</v>
      </c>
    </row>
    <row r="1777" spans="1:9" x14ac:dyDescent="0.2">
      <c r="A1777" s="39" t="s">
        <v>1103</v>
      </c>
      <c r="B1777" s="39" t="s">
        <v>4981</v>
      </c>
      <c r="C1777" s="39" t="s">
        <v>4982</v>
      </c>
      <c r="D1777" s="226" t="str">
        <f t="shared" si="27"/>
        <v>74010787001</v>
      </c>
      <c r="E1777" s="39" t="s">
        <v>4978</v>
      </c>
      <c r="F1777" s="47">
        <v>444880833</v>
      </c>
      <c r="G1777" s="47">
        <v>0</v>
      </c>
      <c r="H1777" s="47">
        <v>0</v>
      </c>
      <c r="I1777" s="47">
        <v>444880833</v>
      </c>
    </row>
    <row r="1778" spans="1:9" x14ac:dyDescent="0.2">
      <c r="A1778" s="39" t="s">
        <v>1103</v>
      </c>
      <c r="B1778" s="39" t="s">
        <v>3866</v>
      </c>
      <c r="C1778" s="39" t="s">
        <v>3867</v>
      </c>
      <c r="D1778" s="226" t="str">
        <f t="shared" si="27"/>
        <v>74010789000</v>
      </c>
      <c r="E1778" s="39" t="s">
        <v>1093</v>
      </c>
      <c r="F1778" s="47">
        <v>37541637</v>
      </c>
      <c r="G1778" s="47">
        <v>0</v>
      </c>
      <c r="H1778" s="47">
        <v>0</v>
      </c>
      <c r="I1778" s="47">
        <v>37541637</v>
      </c>
    </row>
    <row r="1779" spans="1:9" x14ac:dyDescent="0.2">
      <c r="A1779" s="39" t="s">
        <v>1103</v>
      </c>
      <c r="B1779" s="39" t="s">
        <v>3868</v>
      </c>
      <c r="C1779" s="39" t="s">
        <v>3869</v>
      </c>
      <c r="D1779" s="226" t="str">
        <f t="shared" si="27"/>
        <v>74010789001</v>
      </c>
      <c r="E1779" s="39" t="s">
        <v>1093</v>
      </c>
      <c r="F1779" s="47">
        <v>37541637</v>
      </c>
      <c r="G1779" s="47">
        <v>0</v>
      </c>
      <c r="H1779" s="47">
        <v>0</v>
      </c>
      <c r="I1779" s="47">
        <v>37541637</v>
      </c>
    </row>
    <row r="1780" spans="1:9" x14ac:dyDescent="0.2">
      <c r="A1780" s="39" t="s">
        <v>1103</v>
      </c>
      <c r="B1780" s="39" t="s">
        <v>3870</v>
      </c>
      <c r="C1780" s="39" t="s">
        <v>3871</v>
      </c>
      <c r="D1780" s="226" t="str">
        <f t="shared" si="27"/>
        <v>74010789001</v>
      </c>
      <c r="E1780" s="39" t="s">
        <v>1093</v>
      </c>
      <c r="F1780" s="47">
        <v>37541637</v>
      </c>
      <c r="G1780" s="47">
        <v>0</v>
      </c>
      <c r="H1780" s="47">
        <v>0</v>
      </c>
      <c r="I1780" s="47">
        <v>37541637</v>
      </c>
    </row>
    <row r="1781" spans="1:9" x14ac:dyDescent="0.2">
      <c r="A1781" s="39" t="s">
        <v>1103</v>
      </c>
      <c r="B1781" s="39" t="s">
        <v>4122</v>
      </c>
      <c r="C1781" s="39" t="s">
        <v>4123</v>
      </c>
      <c r="D1781" s="226" t="str">
        <f t="shared" si="27"/>
        <v>74010791000</v>
      </c>
      <c r="E1781" s="39" t="s">
        <v>941</v>
      </c>
      <c r="F1781" s="47">
        <v>4300014902</v>
      </c>
      <c r="G1781" s="47">
        <v>0</v>
      </c>
      <c r="H1781" s="47">
        <v>0</v>
      </c>
      <c r="I1781" s="47">
        <v>4300014902</v>
      </c>
    </row>
    <row r="1782" spans="1:9" x14ac:dyDescent="0.2">
      <c r="A1782" s="39" t="s">
        <v>1103</v>
      </c>
      <c r="B1782" s="39" t="s">
        <v>4124</v>
      </c>
      <c r="C1782" s="39" t="s">
        <v>4125</v>
      </c>
      <c r="D1782" s="226" t="str">
        <f t="shared" si="27"/>
        <v>74010791001</v>
      </c>
      <c r="E1782" s="39" t="s">
        <v>941</v>
      </c>
      <c r="F1782" s="47">
        <v>4300014902</v>
      </c>
      <c r="G1782" s="47">
        <v>0</v>
      </c>
      <c r="H1782" s="47">
        <v>0</v>
      </c>
      <c r="I1782" s="47">
        <v>4300014902</v>
      </c>
    </row>
    <row r="1783" spans="1:9" x14ac:dyDescent="0.2">
      <c r="A1783" s="39" t="s">
        <v>1103</v>
      </c>
      <c r="B1783" s="39" t="s">
        <v>4126</v>
      </c>
      <c r="C1783" s="39" t="s">
        <v>4127</v>
      </c>
      <c r="D1783" s="226" t="str">
        <f t="shared" si="27"/>
        <v>74010791001</v>
      </c>
      <c r="E1783" s="39" t="s">
        <v>4128</v>
      </c>
      <c r="F1783" s="47">
        <v>4181394088</v>
      </c>
      <c r="G1783" s="47">
        <v>0</v>
      </c>
      <c r="H1783" s="47">
        <v>0</v>
      </c>
      <c r="I1783" s="47">
        <v>4181394088</v>
      </c>
    </row>
    <row r="1784" spans="1:9" x14ac:dyDescent="0.2">
      <c r="A1784" s="39" t="s">
        <v>1103</v>
      </c>
      <c r="B1784" s="39" t="s">
        <v>4595</v>
      </c>
      <c r="C1784" s="39" t="s">
        <v>4596</v>
      </c>
      <c r="D1784" s="226" t="str">
        <f t="shared" si="27"/>
        <v>74010791001</v>
      </c>
      <c r="E1784" s="39" t="s">
        <v>4597</v>
      </c>
      <c r="F1784" s="47">
        <v>17771940</v>
      </c>
      <c r="G1784" s="47">
        <v>0</v>
      </c>
      <c r="H1784" s="47">
        <v>0</v>
      </c>
      <c r="I1784" s="47">
        <v>17771940</v>
      </c>
    </row>
    <row r="1785" spans="1:9" x14ac:dyDescent="0.2">
      <c r="A1785" s="39" t="s">
        <v>1103</v>
      </c>
      <c r="B1785" s="39" t="s">
        <v>4129</v>
      </c>
      <c r="C1785" s="39" t="s">
        <v>4130</v>
      </c>
      <c r="D1785" s="226" t="str">
        <f t="shared" si="27"/>
        <v>74010791001</v>
      </c>
      <c r="E1785" s="39" t="s">
        <v>4131</v>
      </c>
      <c r="F1785" s="47">
        <v>754791</v>
      </c>
      <c r="G1785" s="47">
        <v>0</v>
      </c>
      <c r="H1785" s="47">
        <v>0</v>
      </c>
      <c r="I1785" s="47">
        <v>754791</v>
      </c>
    </row>
    <row r="1786" spans="1:9" x14ac:dyDescent="0.2">
      <c r="A1786" s="39" t="s">
        <v>1103</v>
      </c>
      <c r="B1786" s="39" t="s">
        <v>4132</v>
      </c>
      <c r="C1786" s="39" t="s">
        <v>4133</v>
      </c>
      <c r="D1786" s="226" t="str">
        <f t="shared" si="27"/>
        <v>74010791001</v>
      </c>
      <c r="E1786" s="39" t="s">
        <v>4134</v>
      </c>
      <c r="F1786" s="47">
        <v>100094083</v>
      </c>
      <c r="G1786" s="47">
        <v>0</v>
      </c>
      <c r="H1786" s="47">
        <v>0</v>
      </c>
      <c r="I1786" s="47">
        <v>100094083</v>
      </c>
    </row>
    <row r="1787" spans="1:9" x14ac:dyDescent="0.2">
      <c r="A1787" s="39" t="s">
        <v>1103</v>
      </c>
      <c r="B1787" s="39" t="s">
        <v>3872</v>
      </c>
      <c r="C1787" s="39" t="s">
        <v>3873</v>
      </c>
      <c r="D1787" s="226" t="str">
        <f t="shared" si="27"/>
        <v>74010793000</v>
      </c>
      <c r="E1787" s="39" t="s">
        <v>42</v>
      </c>
      <c r="F1787" s="47">
        <v>604835</v>
      </c>
      <c r="G1787" s="47">
        <v>0</v>
      </c>
      <c r="H1787" s="47">
        <v>0</v>
      </c>
      <c r="I1787" s="47">
        <v>604835</v>
      </c>
    </row>
    <row r="1788" spans="1:9" x14ac:dyDescent="0.2">
      <c r="A1788" s="39" t="s">
        <v>1103</v>
      </c>
      <c r="B1788" s="39" t="s">
        <v>3874</v>
      </c>
      <c r="C1788" s="39" t="s">
        <v>3875</v>
      </c>
      <c r="D1788" s="226" t="str">
        <f t="shared" si="27"/>
        <v>74010793001</v>
      </c>
      <c r="E1788" s="39" t="s">
        <v>42</v>
      </c>
      <c r="F1788" s="47">
        <v>604835</v>
      </c>
      <c r="G1788" s="47">
        <v>0</v>
      </c>
      <c r="H1788" s="47">
        <v>0</v>
      </c>
      <c r="I1788" s="47">
        <v>604835</v>
      </c>
    </row>
    <row r="1789" spans="1:9" x14ac:dyDescent="0.2">
      <c r="A1789" s="39" t="s">
        <v>1103</v>
      </c>
      <c r="B1789" s="39" t="s">
        <v>3876</v>
      </c>
      <c r="C1789" s="39" t="s">
        <v>3877</v>
      </c>
      <c r="D1789" s="226" t="str">
        <f t="shared" si="27"/>
        <v>74010793001</v>
      </c>
      <c r="E1789" s="39" t="s">
        <v>1094</v>
      </c>
      <c r="F1789" s="47">
        <v>604835</v>
      </c>
      <c r="G1789" s="47">
        <v>0</v>
      </c>
      <c r="H1789" s="47">
        <v>0</v>
      </c>
      <c r="I1789" s="47">
        <v>604835</v>
      </c>
    </row>
    <row r="1790" spans="1:9" x14ac:dyDescent="0.2">
      <c r="A1790" s="39" t="s">
        <v>1103</v>
      </c>
      <c r="B1790" s="39" t="s">
        <v>3878</v>
      </c>
      <c r="C1790" s="39" t="s">
        <v>3879</v>
      </c>
      <c r="D1790" s="226" t="str">
        <f t="shared" si="27"/>
        <v>75000000000</v>
      </c>
      <c r="E1790" s="39" t="s">
        <v>1095</v>
      </c>
      <c r="F1790" s="47">
        <v>3894294719</v>
      </c>
      <c r="G1790" s="47">
        <v>9401.2199999999993</v>
      </c>
      <c r="H1790" s="47">
        <v>65425871</v>
      </c>
      <c r="I1790" s="47">
        <v>3959720590</v>
      </c>
    </row>
    <row r="1791" spans="1:9" x14ac:dyDescent="0.2">
      <c r="A1791" s="39" t="s">
        <v>1103</v>
      </c>
      <c r="B1791" s="39" t="s">
        <v>3880</v>
      </c>
      <c r="C1791" s="39" t="s">
        <v>3881</v>
      </c>
      <c r="D1791" s="226" t="str">
        <f t="shared" si="27"/>
        <v>75010000000</v>
      </c>
      <c r="E1791" s="39" t="s">
        <v>1095</v>
      </c>
      <c r="F1791" s="47">
        <v>3894294719</v>
      </c>
      <c r="G1791" s="47">
        <v>9401.2199999999993</v>
      </c>
      <c r="H1791" s="47">
        <v>65425871</v>
      </c>
      <c r="I1791" s="47">
        <v>3959720590</v>
      </c>
    </row>
    <row r="1792" spans="1:9" x14ac:dyDescent="0.2">
      <c r="A1792" s="39" t="s">
        <v>1103</v>
      </c>
      <c r="B1792" s="39" t="s">
        <v>3882</v>
      </c>
      <c r="C1792" s="39" t="s">
        <v>3883</v>
      </c>
      <c r="D1792" s="226" t="str">
        <f t="shared" si="27"/>
        <v>75010795000</v>
      </c>
      <c r="E1792" s="39" t="s">
        <v>1095</v>
      </c>
      <c r="F1792" s="47">
        <v>3894294719</v>
      </c>
      <c r="G1792" s="47">
        <v>9401.2199999999993</v>
      </c>
      <c r="H1792" s="47">
        <v>65425871</v>
      </c>
      <c r="I1792" s="47">
        <v>3959720590</v>
      </c>
    </row>
    <row r="1793" spans="1:9" x14ac:dyDescent="0.2">
      <c r="A1793" s="39" t="s">
        <v>1103</v>
      </c>
      <c r="B1793" s="39" t="s">
        <v>4135</v>
      </c>
      <c r="C1793" s="39" t="s">
        <v>4136</v>
      </c>
      <c r="D1793" s="226" t="str">
        <f t="shared" si="27"/>
        <v>75010795002</v>
      </c>
      <c r="E1793" s="39" t="s">
        <v>4137</v>
      </c>
      <c r="F1793" s="47">
        <v>285468481</v>
      </c>
      <c r="G1793" s="47">
        <v>151.1</v>
      </c>
      <c r="H1793" s="47">
        <v>1048586</v>
      </c>
      <c r="I1793" s="47">
        <v>286517067</v>
      </c>
    </row>
    <row r="1794" spans="1:9" x14ac:dyDescent="0.2">
      <c r="A1794" s="39" t="s">
        <v>1150</v>
      </c>
      <c r="B1794" s="39" t="s">
        <v>4138</v>
      </c>
      <c r="C1794" s="39" t="s">
        <v>4139</v>
      </c>
      <c r="D1794" s="226" t="str">
        <f t="shared" si="27"/>
        <v>75010795002</v>
      </c>
      <c r="E1794" s="39" t="s">
        <v>4137</v>
      </c>
      <c r="F1794" s="47">
        <v>0</v>
      </c>
      <c r="G1794" s="47">
        <v>151.1</v>
      </c>
      <c r="H1794" s="47">
        <v>1048586</v>
      </c>
      <c r="I1794" s="47">
        <v>1048586</v>
      </c>
    </row>
    <row r="1795" spans="1:9" x14ac:dyDescent="0.2">
      <c r="A1795" s="39" t="s">
        <v>1103</v>
      </c>
      <c r="B1795" s="39" t="s">
        <v>4140</v>
      </c>
      <c r="C1795" s="39" t="s">
        <v>4141</v>
      </c>
      <c r="D1795" s="226" t="str">
        <f t="shared" ref="D1795:D1801" si="28">CONCATENATE(MID(C1795,1,2),"0",MID(C1795,4,5),"0",MID(C1795,9,2))</f>
        <v>75010795002</v>
      </c>
      <c r="E1795" s="39" t="s">
        <v>4137</v>
      </c>
      <c r="F1795" s="47">
        <v>285468481</v>
      </c>
      <c r="G1795" s="47">
        <v>0</v>
      </c>
      <c r="H1795" s="47">
        <v>0</v>
      </c>
      <c r="I1795" s="47">
        <v>285468481</v>
      </c>
    </row>
    <row r="1796" spans="1:9" x14ac:dyDescent="0.2">
      <c r="A1796" s="39" t="s">
        <v>1103</v>
      </c>
      <c r="B1796" s="39" t="s">
        <v>4142</v>
      </c>
      <c r="C1796" s="39" t="s">
        <v>4143</v>
      </c>
      <c r="D1796" s="226" t="str">
        <f t="shared" si="28"/>
        <v>75010795004</v>
      </c>
      <c r="E1796" s="39" t="s">
        <v>4144</v>
      </c>
      <c r="F1796" s="47">
        <v>6960681</v>
      </c>
      <c r="G1796" s="47">
        <v>910.9</v>
      </c>
      <c r="H1796" s="47">
        <v>6250933</v>
      </c>
      <c r="I1796" s="47">
        <v>13211614</v>
      </c>
    </row>
    <row r="1797" spans="1:9" x14ac:dyDescent="0.2">
      <c r="A1797" s="39" t="s">
        <v>1150</v>
      </c>
      <c r="B1797" s="39" t="s">
        <v>4145</v>
      </c>
      <c r="C1797" s="39" t="s">
        <v>4146</v>
      </c>
      <c r="D1797" s="226" t="str">
        <f t="shared" si="28"/>
        <v>75010795004</v>
      </c>
      <c r="E1797" s="39" t="s">
        <v>4144</v>
      </c>
      <c r="F1797" s="47">
        <v>0</v>
      </c>
      <c r="G1797" s="47">
        <v>910.9</v>
      </c>
      <c r="H1797" s="47">
        <v>6250933</v>
      </c>
      <c r="I1797" s="47">
        <v>6250933</v>
      </c>
    </row>
    <row r="1798" spans="1:9" x14ac:dyDescent="0.2">
      <c r="A1798" s="39" t="s">
        <v>1103</v>
      </c>
      <c r="B1798" s="39" t="s">
        <v>4147</v>
      </c>
      <c r="C1798" s="39" t="s">
        <v>4148</v>
      </c>
      <c r="D1798" s="226" t="str">
        <f t="shared" si="28"/>
        <v>75010795004</v>
      </c>
      <c r="E1798" s="39" t="s">
        <v>4144</v>
      </c>
      <c r="F1798" s="47">
        <v>6960681</v>
      </c>
      <c r="G1798" s="47">
        <v>0</v>
      </c>
      <c r="H1798" s="47">
        <v>0</v>
      </c>
      <c r="I1798" s="47">
        <v>6960681</v>
      </c>
    </row>
    <row r="1799" spans="1:9" x14ac:dyDescent="0.2">
      <c r="A1799" s="39" t="s">
        <v>1103</v>
      </c>
      <c r="B1799" s="39" t="s">
        <v>3884</v>
      </c>
      <c r="C1799" s="39" t="s">
        <v>3885</v>
      </c>
      <c r="D1799" s="226" t="str">
        <f t="shared" si="28"/>
        <v>75010795006</v>
      </c>
      <c r="E1799" s="39" t="s">
        <v>1096</v>
      </c>
      <c r="F1799" s="47">
        <v>3601865557</v>
      </c>
      <c r="G1799" s="47">
        <v>8339.2199999999993</v>
      </c>
      <c r="H1799" s="47">
        <v>58126352</v>
      </c>
      <c r="I1799" s="47">
        <v>3659991909</v>
      </c>
    </row>
    <row r="1800" spans="1:9" x14ac:dyDescent="0.2">
      <c r="A1800" s="39" t="s">
        <v>1150</v>
      </c>
      <c r="B1800" s="39" t="s">
        <v>3886</v>
      </c>
      <c r="C1800" s="39" t="s">
        <v>3887</v>
      </c>
      <c r="D1800" s="226" t="str">
        <f t="shared" si="28"/>
        <v>75010795006</v>
      </c>
      <c r="E1800" s="39" t="s">
        <v>1096</v>
      </c>
      <c r="F1800" s="47">
        <v>0</v>
      </c>
      <c r="G1800" s="47">
        <v>8339.2199999999993</v>
      </c>
      <c r="H1800" s="47">
        <v>58126352</v>
      </c>
      <c r="I1800" s="47">
        <v>58126352</v>
      </c>
    </row>
    <row r="1801" spans="1:9" x14ac:dyDescent="0.2">
      <c r="A1801" s="39" t="s">
        <v>1103</v>
      </c>
      <c r="B1801" s="39" t="s">
        <v>3888</v>
      </c>
      <c r="C1801" s="39" t="s">
        <v>3889</v>
      </c>
      <c r="D1801" s="226" t="str">
        <f t="shared" si="28"/>
        <v>75010795006</v>
      </c>
      <c r="E1801" s="39" t="s">
        <v>1096</v>
      </c>
      <c r="F1801" s="47">
        <v>3601865557</v>
      </c>
      <c r="G1801" s="47">
        <v>0</v>
      </c>
      <c r="H1801" s="47">
        <v>0</v>
      </c>
      <c r="I1801" s="47">
        <v>3601865557</v>
      </c>
    </row>
    <row r="1802" spans="1:9" x14ac:dyDescent="0.2">
      <c r="A1802" s="39"/>
      <c r="B1802" s="39"/>
      <c r="C1802" s="39"/>
      <c r="D1802" s="50"/>
      <c r="E1802" s="39"/>
      <c r="F1802" s="47"/>
      <c r="G1802" s="47"/>
      <c r="H1802" s="47"/>
      <c r="I1802" s="47"/>
    </row>
    <row r="1803" spans="1:9" x14ac:dyDescent="0.2">
      <c r="A1803" s="39"/>
      <c r="B1803" s="39"/>
      <c r="C1803" s="39"/>
      <c r="D1803" s="50"/>
      <c r="E1803" s="39"/>
      <c r="F1803" s="47"/>
      <c r="G1803" s="47"/>
      <c r="H1803" s="47"/>
      <c r="I1803" s="47"/>
    </row>
    <row r="1804" spans="1:9" x14ac:dyDescent="0.2">
      <c r="A1804" s="39"/>
      <c r="B1804" s="39"/>
      <c r="C1804" s="39"/>
      <c r="D1804" s="50"/>
      <c r="E1804" s="39"/>
      <c r="F1804" s="47"/>
      <c r="G1804" s="47"/>
      <c r="H1804" s="47"/>
      <c r="I1804" s="47"/>
    </row>
    <row r="1805" spans="1:9" x14ac:dyDescent="0.2">
      <c r="A1805" s="39"/>
      <c r="B1805" s="39"/>
      <c r="C1805" s="39"/>
      <c r="D1805" s="50"/>
      <c r="E1805" s="39"/>
      <c r="F1805" s="47"/>
      <c r="G1805" s="47"/>
      <c r="H1805" s="47"/>
      <c r="I1805" s="47"/>
    </row>
    <row r="1806" spans="1:9" x14ac:dyDescent="0.2">
      <c r="A1806" s="39"/>
      <c r="B1806" s="39"/>
      <c r="C1806" s="39"/>
      <c r="D1806" s="50"/>
      <c r="E1806" s="39"/>
      <c r="F1806" s="47"/>
      <c r="G1806" s="47"/>
      <c r="H1806" s="47"/>
      <c r="I1806" s="47"/>
    </row>
    <row r="1807" spans="1:9" x14ac:dyDescent="0.2">
      <c r="A1807" s="39"/>
      <c r="B1807" s="39"/>
      <c r="C1807" s="39"/>
      <c r="D1807" s="50"/>
      <c r="E1807" s="39"/>
      <c r="F1807" s="47"/>
      <c r="G1807" s="47"/>
      <c r="H1807" s="47"/>
      <c r="I1807" s="47"/>
    </row>
    <row r="1808" spans="1:9" x14ac:dyDescent="0.2">
      <c r="A1808" s="39"/>
      <c r="B1808" s="39"/>
      <c r="C1808" s="39"/>
      <c r="D1808" s="50"/>
      <c r="E1808" s="39"/>
      <c r="F1808" s="47"/>
      <c r="G1808" s="47"/>
      <c r="H1808" s="47"/>
      <c r="I1808" s="47"/>
    </row>
    <row r="1809" spans="1:9" x14ac:dyDescent="0.2">
      <c r="A1809" s="39"/>
      <c r="B1809" s="39"/>
      <c r="C1809" s="39"/>
      <c r="D1809" s="50"/>
      <c r="E1809" s="39"/>
      <c r="F1809" s="47"/>
      <c r="G1809" s="47"/>
      <c r="H1809" s="47"/>
      <c r="I1809" s="47"/>
    </row>
    <row r="1810" spans="1:9" x14ac:dyDescent="0.2">
      <c r="A1810" s="39"/>
      <c r="B1810" s="39"/>
      <c r="C1810" s="39"/>
      <c r="D1810" s="50"/>
      <c r="E1810" s="39"/>
      <c r="F1810" s="47"/>
      <c r="G1810" s="47"/>
      <c r="H1810" s="47"/>
      <c r="I1810" s="47"/>
    </row>
    <row r="1811" spans="1:9" x14ac:dyDescent="0.2">
      <c r="A1811" s="39"/>
      <c r="B1811" s="39"/>
      <c r="C1811" s="39"/>
      <c r="D1811" s="50"/>
      <c r="E1811" s="39"/>
      <c r="F1811" s="47"/>
      <c r="G1811" s="47"/>
      <c r="H1811" s="47"/>
      <c r="I1811" s="47"/>
    </row>
    <row r="1812" spans="1:9" x14ac:dyDescent="0.2">
      <c r="A1812" s="39"/>
      <c r="B1812" s="39"/>
      <c r="C1812" s="39"/>
      <c r="D1812" s="50"/>
      <c r="E1812" s="39"/>
      <c r="F1812" s="47"/>
      <c r="G1812" s="47"/>
      <c r="H1812" s="47"/>
      <c r="I1812" s="47"/>
    </row>
    <row r="1813" spans="1:9" x14ac:dyDescent="0.2">
      <c r="A1813" s="39"/>
      <c r="B1813" s="39"/>
      <c r="C1813" s="39"/>
      <c r="D1813" s="50"/>
      <c r="E1813" s="39"/>
      <c r="F1813" s="47"/>
      <c r="G1813" s="47"/>
      <c r="H1813" s="47"/>
      <c r="I1813" s="47"/>
    </row>
    <row r="1814" spans="1:9" x14ac:dyDescent="0.2">
      <c r="A1814" s="39"/>
      <c r="B1814" s="39"/>
      <c r="C1814" s="39"/>
      <c r="D1814" s="50"/>
      <c r="E1814" s="39"/>
      <c r="F1814" s="47"/>
      <c r="G1814" s="47"/>
      <c r="H1814" s="47"/>
      <c r="I1814" s="47"/>
    </row>
    <row r="1815" spans="1:9" x14ac:dyDescent="0.2">
      <c r="A1815" s="39"/>
      <c r="B1815" s="39"/>
      <c r="C1815" s="39"/>
      <c r="D1815" s="50"/>
      <c r="E1815" s="39"/>
      <c r="F1815" s="47"/>
      <c r="G1815" s="47"/>
      <c r="H1815" s="47"/>
      <c r="I1815" s="47"/>
    </row>
    <row r="1816" spans="1:9" x14ac:dyDescent="0.2">
      <c r="A1816" s="39"/>
      <c r="B1816" s="39"/>
      <c r="C1816" s="39"/>
      <c r="D1816" s="50"/>
      <c r="E1816" s="39"/>
      <c r="F1816" s="47"/>
      <c r="G1816" s="47"/>
      <c r="H1816" s="47"/>
      <c r="I1816" s="47"/>
    </row>
    <row r="1817" spans="1:9" x14ac:dyDescent="0.2">
      <c r="A1817" s="39"/>
      <c r="B1817" s="39"/>
      <c r="C1817" s="39"/>
      <c r="D1817" s="50"/>
      <c r="E1817" s="39"/>
      <c r="F1817" s="47"/>
      <c r="G1817" s="47"/>
      <c r="H1817" s="47"/>
      <c r="I1817" s="47"/>
    </row>
    <row r="1818" spans="1:9" x14ac:dyDescent="0.2">
      <c r="A1818" s="39"/>
      <c r="B1818" s="39"/>
      <c r="C1818" s="39"/>
      <c r="D1818" s="50"/>
      <c r="E1818" s="39"/>
      <c r="F1818" s="47"/>
      <c r="G1818" s="47"/>
      <c r="H1818" s="47"/>
      <c r="I1818" s="47"/>
    </row>
    <row r="1819" spans="1:9" x14ac:dyDescent="0.2">
      <c r="A1819" s="39"/>
      <c r="B1819" s="39"/>
      <c r="C1819" s="39"/>
      <c r="D1819" s="50"/>
      <c r="E1819" s="39"/>
      <c r="F1819" s="47"/>
      <c r="G1819" s="47"/>
      <c r="H1819" s="47"/>
      <c r="I1819" s="47"/>
    </row>
    <row r="1820" spans="1:9" x14ac:dyDescent="0.2">
      <c r="A1820" s="39"/>
      <c r="B1820" s="39"/>
      <c r="C1820" s="39"/>
      <c r="D1820" s="50"/>
      <c r="E1820" s="39"/>
      <c r="F1820" s="47"/>
      <c r="G1820" s="47"/>
      <c r="H1820" s="47"/>
      <c r="I1820" s="47"/>
    </row>
    <row r="1821" spans="1:9" x14ac:dyDescent="0.2">
      <c r="A1821" s="39"/>
      <c r="B1821" s="39"/>
      <c r="C1821" s="39"/>
      <c r="D1821" s="50"/>
      <c r="E1821" s="39"/>
      <c r="F1821" s="47"/>
      <c r="G1821" s="47"/>
      <c r="H1821" s="47"/>
      <c r="I1821" s="47"/>
    </row>
    <row r="1822" spans="1:9" x14ac:dyDescent="0.2">
      <c r="A1822" s="39"/>
      <c r="B1822" s="39"/>
      <c r="C1822" s="39"/>
      <c r="D1822" s="50"/>
      <c r="E1822" s="39"/>
      <c r="F1822" s="47"/>
      <c r="G1822" s="47"/>
      <c r="H1822" s="47"/>
      <c r="I1822" s="47"/>
    </row>
    <row r="1823" spans="1:9" x14ac:dyDescent="0.2">
      <c r="A1823" s="39"/>
      <c r="B1823" s="39"/>
      <c r="C1823" s="39"/>
      <c r="D1823" s="50"/>
      <c r="E1823" s="39"/>
      <c r="F1823" s="47"/>
      <c r="G1823" s="47"/>
      <c r="H1823" s="47"/>
      <c r="I1823" s="47"/>
    </row>
    <row r="1824" spans="1:9" x14ac:dyDescent="0.2">
      <c r="A1824" s="39"/>
      <c r="B1824" s="39"/>
      <c r="C1824" s="39"/>
      <c r="D1824" s="50"/>
      <c r="E1824" s="39"/>
      <c r="F1824" s="47"/>
      <c r="G1824" s="47"/>
      <c r="H1824" s="47"/>
      <c r="I1824" s="47"/>
    </row>
    <row r="1825" spans="1:9" x14ac:dyDescent="0.2">
      <c r="A1825" s="39"/>
      <c r="B1825" s="39"/>
      <c r="C1825" s="39"/>
      <c r="D1825" s="50"/>
      <c r="E1825" s="39"/>
      <c r="F1825" s="47"/>
      <c r="G1825" s="47"/>
      <c r="H1825" s="47"/>
      <c r="I1825" s="47"/>
    </row>
    <row r="1826" spans="1:9" x14ac:dyDescent="0.2">
      <c r="A1826" s="39"/>
      <c r="B1826" s="39"/>
      <c r="C1826" s="39"/>
      <c r="D1826" s="50"/>
      <c r="E1826" s="39"/>
      <c r="F1826" s="47"/>
      <c r="G1826" s="47"/>
      <c r="H1826" s="47"/>
      <c r="I1826" s="47"/>
    </row>
    <row r="1827" spans="1:9" x14ac:dyDescent="0.2">
      <c r="A1827" s="39"/>
      <c r="B1827" s="39"/>
      <c r="C1827" s="39"/>
      <c r="D1827" s="50"/>
      <c r="E1827" s="39"/>
      <c r="F1827" s="47"/>
      <c r="G1827" s="47"/>
      <c r="H1827" s="47"/>
      <c r="I1827" s="47"/>
    </row>
    <row r="1828" spans="1:9" x14ac:dyDescent="0.2">
      <c r="A1828" s="39"/>
      <c r="B1828" s="39"/>
      <c r="C1828" s="39"/>
      <c r="D1828" s="50"/>
      <c r="E1828" s="39"/>
      <c r="F1828" s="47"/>
      <c r="G1828" s="47"/>
      <c r="H1828" s="47"/>
      <c r="I1828" s="47"/>
    </row>
    <row r="1829" spans="1:9" x14ac:dyDescent="0.2">
      <c r="A1829" s="39"/>
      <c r="B1829" s="39"/>
      <c r="C1829" s="39"/>
      <c r="D1829" s="50"/>
      <c r="E1829" s="39"/>
      <c r="F1829" s="47"/>
      <c r="G1829" s="47"/>
      <c r="H1829" s="47"/>
      <c r="I1829" s="47"/>
    </row>
    <row r="1830" spans="1:9" x14ac:dyDescent="0.2">
      <c r="A1830" s="39"/>
      <c r="B1830" s="39"/>
      <c r="C1830" s="39"/>
      <c r="D1830" s="50"/>
      <c r="E1830" s="39"/>
      <c r="F1830" s="47"/>
      <c r="G1830" s="47"/>
      <c r="H1830" s="47"/>
      <c r="I1830" s="47"/>
    </row>
    <row r="1831" spans="1:9" x14ac:dyDescent="0.2">
      <c r="A1831" s="39"/>
      <c r="B1831" s="39"/>
      <c r="C1831" s="39"/>
      <c r="D1831" s="50"/>
      <c r="E1831" s="39"/>
      <c r="F1831" s="47"/>
      <c r="G1831" s="47"/>
      <c r="H1831" s="47"/>
      <c r="I1831" s="47"/>
    </row>
    <row r="1832" spans="1:9" x14ac:dyDescent="0.2">
      <c r="A1832" s="39"/>
      <c r="B1832" s="39"/>
      <c r="C1832" s="39"/>
      <c r="D1832" s="50"/>
      <c r="E1832" s="39"/>
      <c r="F1832" s="47"/>
      <c r="G1832" s="47"/>
      <c r="H1832" s="47"/>
      <c r="I1832" s="47"/>
    </row>
    <row r="1833" spans="1:9" x14ac:dyDescent="0.2">
      <c r="A1833" s="39"/>
      <c r="B1833" s="39"/>
      <c r="C1833" s="39"/>
      <c r="D1833" s="50"/>
      <c r="E1833" s="39"/>
      <c r="F1833" s="47"/>
      <c r="G1833" s="47"/>
      <c r="H1833" s="47"/>
      <c r="I1833" s="47"/>
    </row>
    <row r="1834" spans="1:9" x14ac:dyDescent="0.2">
      <c r="A1834" s="39"/>
      <c r="B1834" s="39"/>
      <c r="C1834" s="39"/>
      <c r="D1834" s="50"/>
      <c r="E1834" s="39"/>
      <c r="F1834" s="47"/>
      <c r="G1834" s="47"/>
      <c r="H1834" s="47"/>
      <c r="I1834" s="47"/>
    </row>
    <row r="1835" spans="1:9" x14ac:dyDescent="0.2">
      <c r="A1835" s="39"/>
      <c r="B1835" s="39"/>
      <c r="C1835" s="39"/>
      <c r="D1835" s="50"/>
      <c r="E1835" s="39"/>
      <c r="F1835" s="47"/>
      <c r="G1835" s="47"/>
      <c r="H1835" s="47"/>
      <c r="I1835" s="47"/>
    </row>
    <row r="1836" spans="1:9" x14ac:dyDescent="0.2">
      <c r="A1836" s="39"/>
      <c r="B1836" s="39"/>
      <c r="C1836" s="39"/>
      <c r="D1836" s="50"/>
      <c r="E1836" s="39"/>
      <c r="F1836" s="47"/>
      <c r="G1836" s="47"/>
      <c r="H1836" s="47"/>
      <c r="I1836" s="47"/>
    </row>
    <row r="1837" spans="1:9" x14ac:dyDescent="0.2">
      <c r="A1837" s="39"/>
      <c r="B1837" s="39"/>
      <c r="C1837" s="39"/>
      <c r="D1837" s="50"/>
      <c r="E1837" s="39"/>
      <c r="F1837" s="47"/>
      <c r="G1837" s="47"/>
      <c r="H1837" s="47"/>
      <c r="I1837" s="47"/>
    </row>
    <row r="1838" spans="1:9" x14ac:dyDescent="0.2">
      <c r="A1838" s="39"/>
      <c r="B1838" s="39"/>
      <c r="C1838" s="39"/>
      <c r="D1838" s="50"/>
      <c r="E1838" s="39"/>
      <c r="F1838" s="47"/>
      <c r="G1838" s="47"/>
      <c r="H1838" s="47"/>
      <c r="I1838" s="47"/>
    </row>
    <row r="1839" spans="1:9" x14ac:dyDescent="0.2">
      <c r="A1839" s="39"/>
      <c r="B1839" s="39"/>
      <c r="C1839" s="39"/>
      <c r="D1839" s="50"/>
      <c r="E1839" s="39"/>
      <c r="F1839" s="47"/>
      <c r="G1839" s="47"/>
      <c r="H1839" s="47"/>
      <c r="I1839" s="47"/>
    </row>
    <row r="1840" spans="1:9" x14ac:dyDescent="0.2">
      <c r="A1840" s="39"/>
      <c r="B1840" s="39"/>
      <c r="C1840" s="39"/>
      <c r="D1840" s="50"/>
      <c r="E1840" s="39"/>
      <c r="F1840" s="47"/>
      <c r="G1840" s="47"/>
      <c r="H1840" s="47"/>
      <c r="I1840" s="47"/>
    </row>
    <row r="1841" spans="1:9" x14ac:dyDescent="0.2">
      <c r="A1841" s="39"/>
      <c r="B1841" s="39"/>
      <c r="C1841" s="39"/>
      <c r="D1841" s="50"/>
      <c r="E1841" s="39"/>
      <c r="F1841" s="47"/>
      <c r="G1841" s="47"/>
      <c r="H1841" s="47"/>
      <c r="I1841" s="47"/>
    </row>
    <row r="1842" spans="1:9" x14ac:dyDescent="0.2">
      <c r="A1842" s="39"/>
      <c r="B1842" s="39"/>
      <c r="C1842" s="39"/>
      <c r="D1842" s="50"/>
      <c r="E1842" s="39"/>
      <c r="F1842" s="47"/>
      <c r="G1842" s="47"/>
      <c r="H1842" s="47"/>
      <c r="I1842" s="47"/>
    </row>
    <row r="1843" spans="1:9" x14ac:dyDescent="0.2">
      <c r="A1843" s="39"/>
      <c r="B1843" s="39"/>
      <c r="C1843" s="39"/>
      <c r="D1843" s="50"/>
      <c r="E1843" s="39"/>
      <c r="F1843" s="47"/>
      <c r="G1843" s="47"/>
      <c r="H1843" s="47"/>
      <c r="I1843" s="47"/>
    </row>
    <row r="1844" spans="1:9" x14ac:dyDescent="0.2">
      <c r="A1844" s="51"/>
      <c r="B1844" s="51"/>
      <c r="C1844" s="51"/>
      <c r="D1844" s="50"/>
      <c r="E1844" s="51"/>
      <c r="F1844" s="52"/>
      <c r="G1844" s="52"/>
      <c r="H1844" s="52"/>
      <c r="I1844" s="52"/>
    </row>
    <row r="1845" spans="1:9" x14ac:dyDescent="0.2">
      <c r="A1845" s="39"/>
      <c r="B1845" s="39"/>
      <c r="C1845" s="39"/>
      <c r="D1845" s="50"/>
      <c r="E1845" s="39"/>
      <c r="F1845" s="47"/>
      <c r="G1845" s="47"/>
      <c r="H1845" s="47"/>
      <c r="I1845" s="47"/>
    </row>
    <row r="1846" spans="1:9" x14ac:dyDescent="0.2">
      <c r="A1846" s="39"/>
      <c r="B1846" s="39"/>
      <c r="C1846" s="39"/>
      <c r="D1846" s="50"/>
      <c r="E1846" s="39"/>
      <c r="F1846" s="47"/>
      <c r="G1846" s="47"/>
      <c r="H1846" s="47"/>
      <c r="I1846" s="47"/>
    </row>
    <row r="1847" spans="1:9" x14ac:dyDescent="0.2">
      <c r="A1847" s="51"/>
      <c r="B1847" s="51"/>
      <c r="C1847" s="51"/>
      <c r="D1847" s="50"/>
      <c r="E1847" s="51"/>
      <c r="F1847" s="52"/>
      <c r="G1847" s="52"/>
      <c r="H1847" s="52"/>
      <c r="I1847" s="52"/>
    </row>
    <row r="1848" spans="1:9" x14ac:dyDescent="0.2">
      <c r="A1848" s="39"/>
      <c r="B1848" s="39"/>
      <c r="C1848" s="39"/>
      <c r="D1848" s="50"/>
      <c r="E1848" s="39"/>
      <c r="F1848" s="47"/>
      <c r="G1848" s="47"/>
      <c r="H1848" s="47"/>
      <c r="I1848" s="47"/>
    </row>
    <row r="1849" spans="1:9" x14ac:dyDescent="0.2">
      <c r="A1849" s="39"/>
      <c r="B1849" s="39"/>
      <c r="C1849" s="39"/>
      <c r="D1849" s="50"/>
      <c r="E1849" s="39"/>
      <c r="F1849" s="47"/>
      <c r="G1849" s="47"/>
      <c r="H1849" s="47"/>
      <c r="I1849" s="47"/>
    </row>
    <row r="1850" spans="1:9" x14ac:dyDescent="0.2">
      <c r="A1850" s="39"/>
      <c r="B1850" s="39"/>
      <c r="C1850" s="39"/>
      <c r="D1850" s="50"/>
      <c r="E1850" s="39"/>
      <c r="F1850" s="47"/>
      <c r="G1850" s="47"/>
      <c r="H1850" s="47"/>
      <c r="I1850" s="47"/>
    </row>
    <row r="1851" spans="1:9" x14ac:dyDescent="0.2">
      <c r="A1851" s="39"/>
      <c r="B1851" s="39"/>
      <c r="C1851" s="39"/>
      <c r="D1851" s="50"/>
      <c r="E1851" s="39"/>
      <c r="F1851" s="47"/>
      <c r="G1851" s="47"/>
      <c r="H1851" s="47"/>
      <c r="I1851" s="47"/>
    </row>
    <row r="1852" spans="1:9" x14ac:dyDescent="0.2">
      <c r="A1852" s="39"/>
      <c r="B1852" s="39"/>
      <c r="C1852" s="39"/>
      <c r="D1852" s="50"/>
      <c r="E1852" s="39"/>
      <c r="F1852" s="47"/>
      <c r="G1852" s="47"/>
      <c r="H1852" s="47"/>
      <c r="I1852" s="47"/>
    </row>
    <row r="1853" spans="1:9" x14ac:dyDescent="0.2">
      <c r="A1853" s="39"/>
      <c r="B1853" s="39"/>
      <c r="C1853" s="39"/>
      <c r="D1853" s="50"/>
      <c r="E1853" s="39"/>
      <c r="F1853" s="47"/>
      <c r="G1853" s="47"/>
      <c r="H1853" s="47"/>
      <c r="I1853" s="47"/>
    </row>
    <row r="1854" spans="1:9" x14ac:dyDescent="0.2">
      <c r="A1854" s="39"/>
      <c r="B1854" s="39"/>
      <c r="C1854" s="39"/>
      <c r="D1854" s="50"/>
      <c r="E1854" s="39"/>
      <c r="F1854" s="47"/>
      <c r="G1854" s="47"/>
      <c r="H1854" s="47"/>
      <c r="I1854" s="47"/>
    </row>
    <row r="1855" spans="1:9" x14ac:dyDescent="0.2">
      <c r="A1855" s="39"/>
      <c r="B1855" s="39"/>
      <c r="C1855" s="39"/>
      <c r="D1855" s="50"/>
      <c r="E1855" s="39"/>
      <c r="F1855" s="47"/>
      <c r="G1855" s="47"/>
      <c r="H1855" s="47"/>
      <c r="I1855" s="47"/>
    </row>
    <row r="1856" spans="1:9" x14ac:dyDescent="0.2">
      <c r="A1856" s="39"/>
      <c r="B1856" s="39"/>
      <c r="C1856" s="39"/>
      <c r="D1856" s="50"/>
      <c r="E1856" s="39"/>
      <c r="F1856" s="47"/>
      <c r="G1856" s="47"/>
      <c r="H1856" s="47"/>
      <c r="I1856" s="47"/>
    </row>
    <row r="1857" spans="1:9" x14ac:dyDescent="0.2">
      <c r="A1857" s="39"/>
      <c r="B1857" s="39"/>
      <c r="C1857" s="39"/>
      <c r="D1857" s="50"/>
      <c r="E1857" s="39"/>
      <c r="F1857" s="47"/>
      <c r="G1857" s="47"/>
      <c r="H1857" s="47"/>
      <c r="I1857" s="47"/>
    </row>
    <row r="1858" spans="1:9" x14ac:dyDescent="0.2">
      <c r="A1858" s="39"/>
      <c r="B1858" s="39"/>
      <c r="C1858" s="39"/>
      <c r="D1858" s="50"/>
      <c r="E1858" s="39"/>
      <c r="F1858" s="47"/>
      <c r="G1858" s="47"/>
      <c r="H1858" s="47"/>
      <c r="I1858" s="47"/>
    </row>
    <row r="1859" spans="1:9" x14ac:dyDescent="0.2">
      <c r="A1859" s="39"/>
      <c r="B1859" s="39"/>
      <c r="C1859" s="39"/>
      <c r="D1859" s="50"/>
      <c r="E1859" s="39"/>
      <c r="F1859" s="47"/>
      <c r="G1859" s="47"/>
      <c r="H1859" s="47"/>
      <c r="I1859" s="47"/>
    </row>
    <row r="1860" spans="1:9" x14ac:dyDescent="0.2">
      <c r="A1860" s="39"/>
      <c r="B1860" s="39"/>
      <c r="C1860" s="39"/>
      <c r="D1860" s="50"/>
      <c r="E1860" s="39"/>
      <c r="F1860" s="47"/>
      <c r="G1860" s="47"/>
      <c r="H1860" s="47"/>
      <c r="I1860" s="47"/>
    </row>
    <row r="1861" spans="1:9" x14ac:dyDescent="0.2">
      <c r="A1861" s="39"/>
      <c r="B1861" s="39"/>
      <c r="C1861" s="39"/>
      <c r="D1861" s="50"/>
      <c r="E1861" s="39"/>
      <c r="F1861" s="47"/>
      <c r="G1861" s="47"/>
      <c r="H1861" s="47"/>
      <c r="I1861" s="47"/>
    </row>
    <row r="1862" spans="1:9" x14ac:dyDescent="0.2">
      <c r="A1862" s="39"/>
      <c r="B1862" s="39"/>
      <c r="C1862" s="39"/>
      <c r="D1862" s="50"/>
      <c r="E1862" s="39"/>
      <c r="F1862" s="47"/>
      <c r="G1862" s="47"/>
      <c r="H1862" s="47"/>
      <c r="I1862" s="47"/>
    </row>
    <row r="1863" spans="1:9" x14ac:dyDescent="0.2">
      <c r="A1863" s="39"/>
      <c r="B1863" s="39"/>
      <c r="C1863" s="39"/>
      <c r="D1863" s="50"/>
      <c r="E1863" s="39"/>
      <c r="F1863" s="47"/>
      <c r="G1863" s="47"/>
      <c r="H1863" s="47"/>
      <c r="I1863" s="47"/>
    </row>
    <row r="1864" spans="1:9" x14ac:dyDescent="0.2">
      <c r="A1864" s="39"/>
      <c r="B1864" s="39"/>
      <c r="C1864" s="39"/>
      <c r="D1864" s="50"/>
      <c r="E1864" s="39"/>
      <c r="F1864" s="47"/>
      <c r="G1864" s="47"/>
      <c r="H1864" s="47"/>
      <c r="I1864" s="47"/>
    </row>
    <row r="1865" spans="1:9" x14ac:dyDescent="0.2">
      <c r="A1865" s="39"/>
      <c r="B1865" s="39"/>
      <c r="C1865" s="39"/>
      <c r="D1865" s="50"/>
      <c r="E1865" s="39"/>
      <c r="F1865" s="47"/>
      <c r="G1865" s="47"/>
      <c r="H1865" s="47"/>
      <c r="I1865" s="47"/>
    </row>
    <row r="1866" spans="1:9" x14ac:dyDescent="0.2">
      <c r="A1866" s="39"/>
      <c r="B1866" s="39"/>
      <c r="C1866" s="39"/>
      <c r="D1866" s="50"/>
      <c r="E1866" s="39"/>
      <c r="F1866" s="47"/>
      <c r="G1866" s="47"/>
      <c r="H1866" s="47"/>
      <c r="I1866" s="47"/>
    </row>
    <row r="1867" spans="1:9" x14ac:dyDescent="0.2">
      <c r="A1867" s="39"/>
      <c r="B1867" s="39"/>
      <c r="C1867" s="39"/>
      <c r="D1867" s="50"/>
      <c r="E1867" s="39"/>
      <c r="F1867" s="47"/>
      <c r="G1867" s="47"/>
      <c r="H1867" s="47"/>
      <c r="I1867" s="47"/>
    </row>
    <row r="1868" spans="1:9" x14ac:dyDescent="0.2">
      <c r="A1868" s="39"/>
      <c r="B1868" s="39"/>
      <c r="C1868" s="39"/>
      <c r="D1868" s="50"/>
      <c r="E1868" s="39"/>
      <c r="F1868" s="47"/>
      <c r="G1868" s="47"/>
      <c r="H1868" s="47"/>
      <c r="I1868" s="47"/>
    </row>
    <row r="1869" spans="1:9" x14ac:dyDescent="0.2">
      <c r="A1869" s="39"/>
      <c r="B1869" s="39"/>
      <c r="C1869" s="39"/>
      <c r="D1869" s="50"/>
      <c r="E1869" s="39"/>
      <c r="F1869" s="47"/>
      <c r="G1869" s="47"/>
      <c r="H1869" s="47"/>
      <c r="I1869" s="47"/>
    </row>
    <row r="1870" spans="1:9" x14ac:dyDescent="0.2">
      <c r="A1870" s="39"/>
      <c r="B1870" s="39"/>
      <c r="C1870" s="39"/>
      <c r="D1870" s="50"/>
      <c r="E1870" s="39"/>
      <c r="F1870" s="47"/>
      <c r="G1870" s="47"/>
      <c r="H1870" s="47"/>
      <c r="I1870" s="47"/>
    </row>
    <row r="1871" spans="1:9" x14ac:dyDescent="0.2">
      <c r="A1871" s="39"/>
      <c r="B1871" s="39"/>
      <c r="C1871" s="39"/>
      <c r="D1871" s="50"/>
      <c r="E1871" s="39"/>
      <c r="F1871" s="47"/>
      <c r="G1871" s="47"/>
      <c r="H1871" s="47"/>
      <c r="I1871" s="47"/>
    </row>
    <row r="1872" spans="1:9" x14ac:dyDescent="0.2">
      <c r="A1872" s="39"/>
      <c r="B1872" s="39"/>
      <c r="C1872" s="39"/>
      <c r="D1872" s="50"/>
      <c r="E1872" s="39"/>
      <c r="F1872" s="47"/>
      <c r="G1872" s="47"/>
      <c r="H1872" s="47"/>
      <c r="I1872" s="47"/>
    </row>
    <row r="1873" spans="1:9" x14ac:dyDescent="0.2">
      <c r="A1873" s="39"/>
      <c r="B1873" s="39"/>
      <c r="C1873" s="39"/>
      <c r="D1873" s="50"/>
      <c r="E1873" s="39"/>
      <c r="F1873" s="47"/>
      <c r="G1873" s="47"/>
      <c r="H1873" s="47"/>
      <c r="I1873" s="47"/>
    </row>
    <row r="1874" spans="1:9" x14ac:dyDescent="0.2">
      <c r="A1874" s="39"/>
      <c r="B1874" s="39"/>
      <c r="C1874" s="39"/>
      <c r="D1874" s="50"/>
      <c r="E1874" s="39"/>
      <c r="F1874" s="47"/>
      <c r="G1874" s="47"/>
      <c r="H1874" s="47"/>
      <c r="I1874" s="47"/>
    </row>
    <row r="1875" spans="1:9" x14ac:dyDescent="0.2">
      <c r="A1875" s="39"/>
      <c r="B1875" s="39"/>
      <c r="C1875" s="39"/>
      <c r="D1875" s="50"/>
      <c r="E1875" s="39"/>
      <c r="F1875" s="47"/>
      <c r="G1875" s="47"/>
      <c r="H1875" s="47"/>
      <c r="I1875" s="47"/>
    </row>
    <row r="1876" spans="1:9" x14ac:dyDescent="0.2">
      <c r="A1876" s="39"/>
      <c r="B1876" s="39"/>
      <c r="C1876" s="39"/>
      <c r="D1876" s="50"/>
      <c r="E1876" s="39"/>
      <c r="F1876" s="47"/>
      <c r="G1876" s="47"/>
      <c r="H1876" s="47"/>
      <c r="I1876" s="47"/>
    </row>
    <row r="1877" spans="1:9" x14ac:dyDescent="0.2">
      <c r="A1877" s="39"/>
      <c r="B1877" s="39"/>
      <c r="C1877" s="39"/>
      <c r="D1877" s="50"/>
      <c r="E1877" s="39"/>
      <c r="F1877" s="47"/>
      <c r="G1877" s="47"/>
      <c r="H1877" s="47"/>
      <c r="I1877" s="47"/>
    </row>
    <row r="1878" spans="1:9" x14ac:dyDescent="0.2">
      <c r="A1878" s="39"/>
      <c r="B1878" s="39"/>
      <c r="C1878" s="39"/>
      <c r="D1878" s="50"/>
      <c r="E1878" s="39"/>
      <c r="F1878" s="47"/>
      <c r="G1878" s="47"/>
      <c r="H1878" s="47"/>
      <c r="I1878" s="47"/>
    </row>
    <row r="1879" spans="1:9" x14ac:dyDescent="0.2">
      <c r="A1879" s="39"/>
      <c r="B1879" s="39"/>
      <c r="C1879" s="39"/>
      <c r="D1879" s="50"/>
      <c r="E1879" s="39"/>
      <c r="F1879" s="47"/>
      <c r="G1879" s="47"/>
      <c r="H1879" s="47"/>
      <c r="I1879" s="47"/>
    </row>
    <row r="1880" spans="1:9" x14ac:dyDescent="0.2">
      <c r="A1880" s="39"/>
      <c r="B1880" s="39"/>
      <c r="C1880" s="39"/>
      <c r="D1880" s="50"/>
      <c r="E1880" s="39"/>
      <c r="F1880" s="47"/>
      <c r="G1880" s="47"/>
      <c r="H1880" s="47"/>
      <c r="I1880" s="47"/>
    </row>
    <row r="1881" spans="1:9" x14ac:dyDescent="0.2">
      <c r="A1881" s="39"/>
      <c r="B1881" s="39"/>
      <c r="C1881" s="39"/>
      <c r="D1881" s="50"/>
      <c r="E1881" s="39"/>
      <c r="F1881" s="47"/>
      <c r="G1881" s="47"/>
      <c r="H1881" s="47"/>
      <c r="I1881" s="47"/>
    </row>
    <row r="1882" spans="1:9" x14ac:dyDescent="0.2">
      <c r="A1882" s="39"/>
      <c r="B1882" s="39"/>
      <c r="C1882" s="39"/>
      <c r="D1882" s="50"/>
      <c r="E1882" s="39"/>
      <c r="F1882" s="47"/>
      <c r="G1882" s="47"/>
      <c r="H1882" s="47"/>
      <c r="I1882" s="47"/>
    </row>
    <row r="1883" spans="1:9" x14ac:dyDescent="0.2">
      <c r="A1883" s="39"/>
      <c r="B1883" s="39"/>
      <c r="C1883" s="39"/>
      <c r="D1883" s="50"/>
      <c r="E1883" s="39"/>
      <c r="F1883" s="47"/>
      <c r="G1883" s="47"/>
      <c r="H1883" s="47"/>
      <c r="I1883" s="47"/>
    </row>
    <row r="1884" spans="1:9" x14ac:dyDescent="0.2">
      <c r="A1884" s="39"/>
      <c r="B1884" s="39"/>
      <c r="C1884" s="39"/>
      <c r="D1884" s="50"/>
      <c r="E1884" s="39"/>
      <c r="F1884" s="47"/>
      <c r="G1884" s="47"/>
      <c r="H1884" s="47"/>
      <c r="I1884" s="47"/>
    </row>
    <row r="1885" spans="1:9" x14ac:dyDescent="0.2">
      <c r="A1885" s="39"/>
      <c r="B1885" s="39"/>
      <c r="C1885" s="39"/>
      <c r="D1885" s="46"/>
      <c r="E1885" s="39"/>
      <c r="F1885" s="47"/>
      <c r="G1885" s="47"/>
      <c r="H1885" s="47"/>
      <c r="I1885" s="47"/>
    </row>
    <row r="1886" spans="1:9" x14ac:dyDescent="0.2">
      <c r="A1886" s="39"/>
      <c r="B1886" s="39"/>
      <c r="C1886" s="39"/>
      <c r="D1886" s="46"/>
      <c r="E1886" s="39"/>
      <c r="F1886" s="47"/>
      <c r="G1886" s="47"/>
      <c r="H1886" s="47"/>
      <c r="I1886" s="47"/>
    </row>
    <row r="1887" spans="1:9" x14ac:dyDescent="0.2">
      <c r="A1887" s="39"/>
      <c r="B1887" s="39"/>
      <c r="C1887" s="39"/>
      <c r="D1887" s="46"/>
      <c r="E1887" s="39"/>
      <c r="F1887" s="47"/>
      <c r="G1887" s="47"/>
      <c r="H1887" s="47"/>
      <c r="I1887" s="47"/>
    </row>
    <row r="1888" spans="1:9" x14ac:dyDescent="0.2">
      <c r="A1888" s="39"/>
      <c r="B1888" s="39"/>
      <c r="C1888" s="39"/>
      <c r="D1888" s="46"/>
      <c r="E1888" s="39"/>
      <c r="F1888" s="47"/>
      <c r="G1888" s="47"/>
      <c r="H1888" s="47"/>
      <c r="I1888" s="47"/>
    </row>
    <row r="1889" spans="1:9" x14ac:dyDescent="0.2">
      <c r="A1889" s="39"/>
      <c r="B1889" s="39"/>
      <c r="C1889" s="39"/>
      <c r="D1889" s="46"/>
      <c r="E1889" s="39"/>
      <c r="F1889" s="47"/>
      <c r="G1889" s="47"/>
      <c r="H1889" s="47"/>
      <c r="I1889" s="47"/>
    </row>
    <row r="1890" spans="1:9" x14ac:dyDescent="0.2">
      <c r="A1890" s="39"/>
      <c r="B1890" s="39"/>
      <c r="C1890" s="39"/>
      <c r="D1890" s="46"/>
      <c r="E1890" s="39"/>
      <c r="F1890" s="47"/>
      <c r="G1890" s="47"/>
      <c r="H1890" s="47"/>
      <c r="I1890" s="47"/>
    </row>
    <row r="1891" spans="1:9" x14ac:dyDescent="0.2">
      <c r="A1891" s="39"/>
      <c r="B1891" s="39"/>
      <c r="C1891" s="39"/>
      <c r="D1891" s="46"/>
      <c r="E1891" s="39"/>
      <c r="F1891" s="47"/>
      <c r="G1891" s="47"/>
      <c r="H1891" s="47"/>
      <c r="I1891" s="47"/>
    </row>
    <row r="1892" spans="1:9" x14ac:dyDescent="0.2">
      <c r="A1892" s="39"/>
      <c r="B1892" s="39"/>
      <c r="C1892" s="39"/>
      <c r="D1892" s="46"/>
      <c r="E1892" s="39"/>
      <c r="F1892" s="47"/>
      <c r="G1892" s="47"/>
      <c r="H1892" s="47"/>
      <c r="I1892" s="47"/>
    </row>
    <row r="1893" spans="1:9" x14ac:dyDescent="0.2">
      <c r="A1893" s="39"/>
      <c r="B1893" s="39"/>
      <c r="C1893" s="39"/>
      <c r="D1893" s="46"/>
      <c r="E1893" s="39"/>
      <c r="F1893" s="47"/>
      <c r="G1893" s="47"/>
      <c r="H1893" s="47"/>
      <c r="I1893" s="47"/>
    </row>
    <row r="1894" spans="1:9" x14ac:dyDescent="0.2">
      <c r="A1894" s="39"/>
      <c r="B1894" s="39"/>
      <c r="C1894" s="39"/>
      <c r="D1894" s="46"/>
      <c r="E1894" s="39"/>
      <c r="F1894" s="47"/>
      <c r="G1894" s="47"/>
      <c r="H1894" s="47"/>
      <c r="I1894" s="47"/>
    </row>
    <row r="1895" spans="1:9" x14ac:dyDescent="0.2">
      <c r="A1895" s="39"/>
      <c r="B1895" s="39"/>
      <c r="C1895" s="39"/>
      <c r="D1895" s="46"/>
      <c r="E1895" s="39"/>
      <c r="F1895" s="47"/>
      <c r="G1895" s="47"/>
      <c r="H1895" s="47"/>
      <c r="I1895" s="47"/>
    </row>
    <row r="1896" spans="1:9" x14ac:dyDescent="0.2">
      <c r="A1896" s="39"/>
      <c r="B1896" s="39"/>
      <c r="C1896" s="39"/>
      <c r="D1896" s="46"/>
      <c r="E1896" s="39"/>
      <c r="F1896" s="47"/>
      <c r="G1896" s="47"/>
      <c r="H1896" s="47"/>
      <c r="I1896" s="47"/>
    </row>
    <row r="1897" spans="1:9" x14ac:dyDescent="0.2">
      <c r="A1897" s="39"/>
      <c r="B1897" s="39"/>
      <c r="C1897" s="39"/>
      <c r="D1897" s="46"/>
      <c r="E1897" s="39"/>
      <c r="F1897" s="47"/>
      <c r="G1897" s="47"/>
      <c r="H1897" s="47"/>
      <c r="I1897" s="47"/>
    </row>
    <row r="1898" spans="1:9" x14ac:dyDescent="0.2">
      <c r="A1898" s="39"/>
      <c r="B1898" s="39"/>
      <c r="C1898" s="39"/>
      <c r="D1898" s="46"/>
      <c r="E1898" s="39"/>
      <c r="F1898" s="47"/>
      <c r="G1898" s="47"/>
      <c r="H1898" s="47"/>
      <c r="I1898" s="47"/>
    </row>
    <row r="1899" spans="1:9" x14ac:dyDescent="0.2">
      <c r="A1899" s="39"/>
      <c r="B1899" s="39"/>
      <c r="C1899" s="39"/>
      <c r="D1899" s="46"/>
      <c r="E1899" s="39"/>
      <c r="F1899" s="47"/>
      <c r="G1899" s="47"/>
      <c r="H1899" s="47"/>
      <c r="I1899" s="47"/>
    </row>
    <row r="1900" spans="1:9" x14ac:dyDescent="0.2">
      <c r="A1900" s="39"/>
      <c r="B1900" s="39"/>
      <c r="C1900" s="39"/>
      <c r="D1900" s="46"/>
      <c r="E1900" s="39"/>
      <c r="F1900" s="47"/>
      <c r="G1900" s="47"/>
      <c r="H1900" s="47"/>
      <c r="I1900" s="47"/>
    </row>
    <row r="1901" spans="1:9" x14ac:dyDescent="0.2">
      <c r="A1901" s="39"/>
      <c r="B1901" s="39"/>
      <c r="C1901" s="39"/>
      <c r="D1901" s="46"/>
      <c r="E1901" s="39"/>
      <c r="F1901" s="47"/>
      <c r="G1901" s="47"/>
      <c r="H1901" s="47"/>
      <c r="I1901" s="47"/>
    </row>
    <row r="1902" spans="1:9" x14ac:dyDescent="0.2">
      <c r="A1902" s="39"/>
      <c r="B1902" s="39"/>
      <c r="C1902" s="39"/>
      <c r="D1902" s="46"/>
      <c r="E1902" s="39"/>
      <c r="F1902" s="47"/>
      <c r="G1902" s="47"/>
      <c r="H1902" s="47"/>
      <c r="I1902" s="47"/>
    </row>
    <row r="1903" spans="1:9" x14ac:dyDescent="0.2">
      <c r="A1903" s="39"/>
      <c r="B1903" s="39"/>
      <c r="C1903" s="39"/>
      <c r="D1903" s="46"/>
      <c r="E1903" s="39"/>
      <c r="F1903" s="47"/>
      <c r="G1903" s="47"/>
      <c r="H1903" s="47"/>
      <c r="I1903" s="47"/>
    </row>
    <row r="1904" spans="1:9" x14ac:dyDescent="0.2">
      <c r="A1904" s="39"/>
      <c r="B1904" s="39"/>
      <c r="C1904" s="39"/>
      <c r="D1904" s="46"/>
      <c r="E1904" s="39"/>
      <c r="F1904" s="47"/>
      <c r="G1904" s="47"/>
      <c r="H1904" s="47"/>
      <c r="I1904" s="47"/>
    </row>
    <row r="1905" spans="1:9" x14ac:dyDescent="0.2">
      <c r="A1905" s="39"/>
      <c r="B1905" s="39"/>
      <c r="C1905" s="39"/>
      <c r="D1905" s="46"/>
      <c r="E1905" s="39"/>
      <c r="F1905" s="47"/>
      <c r="G1905" s="47"/>
      <c r="H1905" s="47"/>
      <c r="I1905" s="47"/>
    </row>
    <row r="1906" spans="1:9" x14ac:dyDescent="0.2">
      <c r="A1906" s="39"/>
      <c r="B1906" s="39"/>
      <c r="C1906" s="39"/>
      <c r="D1906" s="46"/>
      <c r="E1906" s="39"/>
      <c r="F1906" s="47"/>
      <c r="G1906" s="47"/>
      <c r="H1906" s="47"/>
      <c r="I1906" s="47"/>
    </row>
    <row r="1907" spans="1:9" x14ac:dyDescent="0.2">
      <c r="A1907" s="39"/>
      <c r="B1907" s="39"/>
      <c r="C1907" s="39"/>
      <c r="D1907" s="46"/>
      <c r="E1907" s="39"/>
      <c r="F1907" s="47"/>
      <c r="G1907" s="47"/>
      <c r="H1907" s="47"/>
      <c r="I1907" s="47"/>
    </row>
    <row r="1908" spans="1:9" x14ac:dyDescent="0.2">
      <c r="A1908" s="39"/>
      <c r="B1908" s="39"/>
      <c r="C1908" s="39"/>
      <c r="D1908" s="46"/>
      <c r="E1908" s="39"/>
      <c r="F1908" s="47"/>
      <c r="G1908" s="47"/>
      <c r="H1908" s="47"/>
      <c r="I1908" s="47"/>
    </row>
    <row r="1909" spans="1:9" x14ac:dyDescent="0.2">
      <c r="A1909" s="39"/>
      <c r="B1909" s="39"/>
      <c r="C1909" s="39"/>
      <c r="D1909" s="46"/>
      <c r="E1909" s="39"/>
      <c r="F1909" s="47"/>
      <c r="G1909" s="47"/>
      <c r="H1909" s="47"/>
      <c r="I1909" s="47"/>
    </row>
    <row r="1910" spans="1:9" x14ac:dyDescent="0.2">
      <c r="A1910" s="39"/>
      <c r="B1910" s="39"/>
      <c r="C1910" s="39"/>
      <c r="D1910" s="46"/>
      <c r="E1910" s="39"/>
      <c r="F1910" s="47"/>
      <c r="G1910" s="47"/>
      <c r="H1910" s="47"/>
      <c r="I1910" s="47"/>
    </row>
    <row r="1911" spans="1:9" x14ac:dyDescent="0.2">
      <c r="A1911" s="39"/>
      <c r="B1911" s="39"/>
      <c r="C1911" s="39"/>
      <c r="D1911" s="46"/>
      <c r="E1911" s="39"/>
      <c r="F1911" s="47"/>
      <c r="G1911" s="47"/>
      <c r="H1911" s="47"/>
      <c r="I1911" s="47"/>
    </row>
    <row r="1912" spans="1:9" x14ac:dyDescent="0.2">
      <c r="A1912" s="39"/>
      <c r="B1912" s="39"/>
      <c r="C1912" s="39"/>
      <c r="D1912" s="46"/>
      <c r="E1912" s="39"/>
      <c r="F1912" s="47"/>
      <c r="G1912" s="47"/>
      <c r="H1912" s="47"/>
      <c r="I1912" s="47"/>
    </row>
    <row r="1913" spans="1:9" x14ac:dyDescent="0.2">
      <c r="A1913" s="39"/>
      <c r="B1913" s="39"/>
      <c r="C1913" s="39"/>
      <c r="D1913" s="46"/>
      <c r="E1913" s="39"/>
      <c r="F1913" s="47"/>
      <c r="G1913" s="47"/>
      <c r="H1913" s="47"/>
      <c r="I1913" s="47"/>
    </row>
    <row r="1914" spans="1:9" x14ac:dyDescent="0.2">
      <c r="A1914" s="39"/>
      <c r="B1914" s="39"/>
      <c r="C1914" s="39"/>
      <c r="D1914" s="46"/>
      <c r="E1914" s="39"/>
      <c r="F1914" s="47"/>
      <c r="G1914" s="47"/>
      <c r="H1914" s="47"/>
      <c r="I1914" s="47"/>
    </row>
    <row r="1915" spans="1:9" x14ac:dyDescent="0.2">
      <c r="A1915" s="39"/>
      <c r="B1915" s="39"/>
      <c r="C1915" s="39"/>
      <c r="D1915" s="46"/>
      <c r="E1915" s="39"/>
      <c r="F1915" s="47"/>
      <c r="G1915" s="47"/>
      <c r="H1915" s="47"/>
      <c r="I1915" s="47"/>
    </row>
    <row r="1916" spans="1:9" x14ac:dyDescent="0.2">
      <c r="A1916" s="39"/>
      <c r="B1916" s="39"/>
      <c r="C1916" s="39"/>
      <c r="D1916" s="46"/>
      <c r="E1916" s="39"/>
      <c r="F1916" s="47"/>
      <c r="G1916" s="47"/>
      <c r="H1916" s="47"/>
      <c r="I1916" s="47"/>
    </row>
    <row r="1917" spans="1:9" x14ac:dyDescent="0.2">
      <c r="A1917" s="39"/>
      <c r="B1917" s="39"/>
      <c r="C1917" s="39"/>
      <c r="D1917" s="46"/>
      <c r="E1917" s="39"/>
      <c r="F1917" s="47"/>
      <c r="G1917" s="47"/>
      <c r="H1917" s="47"/>
      <c r="I1917" s="47"/>
    </row>
    <row r="1918" spans="1:9" x14ac:dyDescent="0.2">
      <c r="A1918" s="39"/>
      <c r="B1918" s="39"/>
      <c r="C1918" s="39"/>
      <c r="D1918" s="46"/>
      <c r="E1918" s="39"/>
      <c r="F1918" s="47"/>
      <c r="G1918" s="47"/>
      <c r="H1918" s="47"/>
      <c r="I1918" s="47"/>
    </row>
    <row r="1919" spans="1:9" x14ac:dyDescent="0.2">
      <c r="A1919" s="39"/>
      <c r="B1919" s="39"/>
      <c r="C1919" s="39"/>
      <c r="D1919" s="46"/>
      <c r="E1919" s="39"/>
      <c r="F1919" s="47"/>
      <c r="G1919" s="47"/>
      <c r="H1919" s="47"/>
      <c r="I1919" s="47"/>
    </row>
    <row r="1920" spans="1:9" x14ac:dyDescent="0.2">
      <c r="A1920" s="39"/>
      <c r="B1920" s="39"/>
      <c r="C1920" s="39"/>
      <c r="D1920" s="46"/>
      <c r="E1920" s="39"/>
      <c r="F1920" s="47"/>
      <c r="G1920" s="47"/>
      <c r="H1920" s="47"/>
      <c r="I1920" s="47"/>
    </row>
    <row r="1921" spans="1:9" x14ac:dyDescent="0.2">
      <c r="A1921" s="39"/>
      <c r="B1921" s="39"/>
      <c r="C1921" s="39"/>
      <c r="D1921" s="46"/>
      <c r="E1921" s="39"/>
      <c r="F1921" s="47"/>
      <c r="G1921" s="47"/>
      <c r="H1921" s="47"/>
      <c r="I1921" s="47"/>
    </row>
    <row r="1922" spans="1:9" x14ac:dyDescent="0.2">
      <c r="A1922" s="39"/>
      <c r="B1922" s="39"/>
      <c r="C1922" s="39"/>
      <c r="D1922" s="46"/>
      <c r="E1922" s="39"/>
      <c r="F1922" s="47"/>
      <c r="G1922" s="47"/>
      <c r="H1922" s="47"/>
      <c r="I1922" s="47"/>
    </row>
    <row r="1923" spans="1:9" x14ac:dyDescent="0.2">
      <c r="A1923" s="39"/>
      <c r="B1923" s="39"/>
      <c r="C1923" s="39"/>
      <c r="D1923" s="46"/>
      <c r="E1923" s="39"/>
      <c r="F1923" s="47"/>
      <c r="G1923" s="47"/>
      <c r="H1923" s="47"/>
      <c r="I1923" s="47"/>
    </row>
    <row r="1924" spans="1:9" x14ac:dyDescent="0.2">
      <c r="A1924" s="39"/>
      <c r="B1924" s="39"/>
      <c r="C1924" s="39"/>
      <c r="D1924" s="46"/>
      <c r="E1924" s="39"/>
      <c r="F1924" s="47"/>
      <c r="G1924" s="47"/>
      <c r="H1924" s="47"/>
      <c r="I1924" s="47"/>
    </row>
    <row r="1925" spans="1:9" x14ac:dyDescent="0.2">
      <c r="A1925" s="39"/>
      <c r="B1925" s="39"/>
      <c r="C1925" s="39"/>
      <c r="D1925" s="46"/>
      <c r="E1925" s="39"/>
      <c r="F1925" s="47"/>
      <c r="G1925" s="47"/>
      <c r="H1925" s="47"/>
      <c r="I1925" s="47"/>
    </row>
    <row r="1926" spans="1:9" x14ac:dyDescent="0.2">
      <c r="A1926" s="39"/>
      <c r="B1926" s="39"/>
      <c r="C1926" s="39"/>
      <c r="D1926" s="46"/>
      <c r="E1926" s="39"/>
      <c r="F1926" s="47"/>
      <c r="G1926" s="47"/>
      <c r="H1926" s="47"/>
      <c r="I1926" s="47"/>
    </row>
    <row r="1927" spans="1:9" x14ac:dyDescent="0.2">
      <c r="A1927" s="39"/>
      <c r="B1927" s="39"/>
      <c r="C1927" s="39"/>
      <c r="D1927" s="46"/>
      <c r="E1927" s="39"/>
      <c r="F1927" s="47"/>
      <c r="G1927" s="47"/>
      <c r="H1927" s="47"/>
      <c r="I1927" s="47"/>
    </row>
    <row r="1928" spans="1:9" x14ac:dyDescent="0.2">
      <c r="A1928" s="39"/>
      <c r="B1928" s="39"/>
      <c r="C1928" s="39"/>
      <c r="D1928" s="46"/>
      <c r="E1928" s="39"/>
      <c r="F1928" s="47"/>
      <c r="G1928" s="47"/>
      <c r="H1928" s="47"/>
      <c r="I1928" s="47"/>
    </row>
    <row r="1929" spans="1:9" x14ac:dyDescent="0.2">
      <c r="A1929" s="39"/>
      <c r="B1929" s="39"/>
      <c r="C1929" s="39"/>
      <c r="D1929" s="46"/>
      <c r="E1929" s="39"/>
      <c r="F1929" s="47"/>
      <c r="G1929" s="47"/>
      <c r="H1929" s="47"/>
      <c r="I1929" s="47"/>
    </row>
    <row r="1930" spans="1:9" x14ac:dyDescent="0.2">
      <c r="A1930" s="39"/>
      <c r="B1930" s="39"/>
      <c r="C1930" s="39"/>
      <c r="D1930" s="46"/>
      <c r="E1930" s="39"/>
      <c r="F1930" s="47"/>
      <c r="G1930" s="47"/>
      <c r="H1930" s="47"/>
      <c r="I1930" s="47"/>
    </row>
    <row r="1931" spans="1:9" x14ac:dyDescent="0.2">
      <c r="A1931" s="39"/>
      <c r="B1931" s="39"/>
      <c r="C1931" s="39"/>
      <c r="D1931" s="46"/>
      <c r="E1931" s="39"/>
      <c r="F1931" s="47"/>
      <c r="G1931" s="47"/>
      <c r="H1931" s="47"/>
      <c r="I1931" s="47"/>
    </row>
    <row r="1932" spans="1:9" x14ac:dyDescent="0.2">
      <c r="A1932" s="39"/>
      <c r="B1932" s="39"/>
      <c r="C1932" s="39"/>
      <c r="D1932" s="46"/>
      <c r="E1932" s="39"/>
      <c r="F1932" s="47"/>
      <c r="G1932" s="47"/>
      <c r="H1932" s="47"/>
      <c r="I1932" s="47"/>
    </row>
    <row r="1933" spans="1:9" x14ac:dyDescent="0.2">
      <c r="A1933" s="39"/>
      <c r="B1933" s="39"/>
      <c r="C1933" s="39"/>
      <c r="D1933" s="46"/>
      <c r="E1933" s="39"/>
      <c r="F1933" s="47"/>
      <c r="G1933" s="47"/>
      <c r="H1933" s="47"/>
      <c r="I1933" s="47"/>
    </row>
    <row r="1934" spans="1:9" x14ac:dyDescent="0.2">
      <c r="A1934" s="39"/>
      <c r="B1934" s="39"/>
      <c r="C1934" s="39"/>
      <c r="D1934" s="46"/>
      <c r="E1934" s="39"/>
      <c r="F1934" s="47"/>
      <c r="G1934" s="47"/>
      <c r="H1934" s="47"/>
      <c r="I1934" s="47"/>
    </row>
    <row r="1935" spans="1:9" x14ac:dyDescent="0.2">
      <c r="A1935" s="39"/>
      <c r="B1935" s="39"/>
      <c r="C1935" s="39"/>
      <c r="D1935" s="46"/>
      <c r="E1935" s="39"/>
      <c r="F1935" s="47"/>
      <c r="G1935" s="47"/>
      <c r="H1935" s="47"/>
      <c r="I1935" s="47"/>
    </row>
    <row r="1936" spans="1:9" x14ac:dyDescent="0.2">
      <c r="A1936" s="39"/>
      <c r="B1936" s="39"/>
      <c r="C1936" s="39"/>
      <c r="D1936" s="46"/>
      <c r="E1936" s="39"/>
      <c r="F1936" s="47"/>
      <c r="G1936" s="47"/>
      <c r="H1936" s="47"/>
      <c r="I1936" s="47"/>
    </row>
    <row r="1937" spans="1:9" x14ac:dyDescent="0.2">
      <c r="A1937" s="39"/>
      <c r="B1937" s="39"/>
      <c r="C1937" s="39"/>
      <c r="D1937" s="46"/>
      <c r="E1937" s="39"/>
      <c r="F1937" s="47"/>
      <c r="G1937" s="47"/>
      <c r="H1937" s="47"/>
      <c r="I1937" s="47"/>
    </row>
    <row r="1938" spans="1:9" x14ac:dyDescent="0.2">
      <c r="A1938" s="39"/>
      <c r="B1938" s="39"/>
      <c r="C1938" s="39"/>
      <c r="D1938" s="46"/>
      <c r="E1938" s="39"/>
      <c r="F1938" s="47"/>
      <c r="G1938" s="47"/>
      <c r="H1938" s="47"/>
      <c r="I1938" s="47"/>
    </row>
    <row r="1939" spans="1:9" x14ac:dyDescent="0.2">
      <c r="A1939" s="39"/>
      <c r="B1939" s="39"/>
      <c r="C1939" s="39"/>
      <c r="D1939" s="46"/>
      <c r="E1939" s="39"/>
      <c r="F1939" s="47"/>
      <c r="G1939" s="47"/>
      <c r="H1939" s="47"/>
      <c r="I1939" s="47"/>
    </row>
    <row r="1940" spans="1:9" x14ac:dyDescent="0.2">
      <c r="A1940" s="39"/>
      <c r="B1940" s="39"/>
      <c r="C1940" s="39"/>
      <c r="D1940" s="46"/>
      <c r="E1940" s="39"/>
      <c r="F1940" s="47"/>
      <c r="G1940" s="47"/>
      <c r="H1940" s="47"/>
      <c r="I1940" s="47"/>
    </row>
    <row r="1941" spans="1:9" x14ac:dyDescent="0.2">
      <c r="A1941" s="39"/>
      <c r="B1941" s="39"/>
      <c r="C1941" s="39"/>
      <c r="D1941" s="46"/>
      <c r="E1941" s="39"/>
      <c r="F1941" s="47"/>
      <c r="G1941" s="47"/>
      <c r="H1941" s="47"/>
      <c r="I1941" s="47"/>
    </row>
    <row r="1942" spans="1:9" x14ac:dyDescent="0.2">
      <c r="A1942" s="39"/>
      <c r="B1942" s="39"/>
      <c r="C1942" s="39"/>
      <c r="D1942" s="46"/>
      <c r="E1942" s="39"/>
      <c r="F1942" s="47"/>
      <c r="G1942" s="47"/>
      <c r="H1942" s="47"/>
      <c r="I1942" s="47"/>
    </row>
    <row r="1943" spans="1:9" x14ac:dyDescent="0.2">
      <c r="A1943" s="39"/>
      <c r="B1943" s="39"/>
      <c r="C1943" s="39"/>
      <c r="D1943" s="46"/>
      <c r="E1943" s="39"/>
      <c r="F1943" s="47"/>
      <c r="G1943" s="47"/>
      <c r="H1943" s="47"/>
      <c r="I1943" s="47"/>
    </row>
    <row r="1944" spans="1:9" x14ac:dyDescent="0.2">
      <c r="A1944" s="39"/>
      <c r="B1944" s="39"/>
      <c r="C1944" s="39"/>
      <c r="D1944" s="46"/>
      <c r="E1944" s="39"/>
      <c r="F1944" s="47"/>
      <c r="G1944" s="47"/>
      <c r="H1944" s="47"/>
      <c r="I1944" s="47"/>
    </row>
    <row r="1945" spans="1:9" x14ac:dyDescent="0.2">
      <c r="A1945" s="39"/>
      <c r="B1945" s="39"/>
      <c r="C1945" s="39"/>
      <c r="D1945" s="46"/>
      <c r="E1945" s="39"/>
      <c r="F1945" s="47"/>
      <c r="G1945" s="47"/>
      <c r="H1945" s="47"/>
      <c r="I1945" s="47"/>
    </row>
    <row r="1946" spans="1:9" x14ac:dyDescent="0.2">
      <c r="A1946" s="39"/>
      <c r="B1946" s="39"/>
      <c r="C1946" s="39"/>
      <c r="D1946" s="46"/>
      <c r="E1946" s="39"/>
      <c r="F1946" s="47"/>
      <c r="G1946" s="47"/>
      <c r="H1946" s="47"/>
      <c r="I1946" s="47"/>
    </row>
    <row r="1947" spans="1:9" x14ac:dyDescent="0.2">
      <c r="A1947" s="39"/>
      <c r="B1947" s="39"/>
      <c r="C1947" s="39"/>
      <c r="D1947" s="46"/>
      <c r="E1947" s="39"/>
      <c r="F1947" s="47"/>
      <c r="G1947" s="47"/>
      <c r="H1947" s="47"/>
      <c r="I1947" s="47"/>
    </row>
    <row r="1948" spans="1:9" x14ac:dyDescent="0.2">
      <c r="A1948" s="39"/>
      <c r="B1948" s="39"/>
      <c r="C1948" s="39"/>
      <c r="D1948" s="46"/>
      <c r="E1948" s="39"/>
      <c r="F1948" s="47"/>
      <c r="G1948" s="47"/>
      <c r="H1948" s="47"/>
      <c r="I1948" s="47"/>
    </row>
    <row r="1949" spans="1:9" x14ac:dyDescent="0.2">
      <c r="A1949" s="39"/>
      <c r="B1949" s="39"/>
      <c r="C1949" s="39"/>
      <c r="D1949" s="46"/>
      <c r="E1949" s="39"/>
      <c r="F1949" s="47"/>
      <c r="G1949" s="47"/>
      <c r="H1949" s="47"/>
      <c r="I1949" s="47"/>
    </row>
    <row r="1950" spans="1:9" x14ac:dyDescent="0.2">
      <c r="A1950" s="39"/>
      <c r="B1950" s="39"/>
      <c r="C1950" s="39"/>
      <c r="D1950" s="46"/>
      <c r="E1950" s="39"/>
      <c r="F1950" s="47"/>
      <c r="G1950" s="47"/>
      <c r="H1950" s="47"/>
      <c r="I1950" s="47"/>
    </row>
    <row r="1951" spans="1:9" x14ac:dyDescent="0.2">
      <c r="A1951" s="39"/>
      <c r="B1951" s="39"/>
      <c r="C1951" s="39"/>
      <c r="D1951" s="46"/>
      <c r="E1951" s="39"/>
      <c r="F1951" s="47"/>
      <c r="G1951" s="47"/>
      <c r="H1951" s="47"/>
      <c r="I1951" s="47"/>
    </row>
    <row r="1952" spans="1:9" x14ac:dyDescent="0.2">
      <c r="A1952" s="39"/>
      <c r="B1952" s="39"/>
      <c r="C1952" s="39"/>
      <c r="D1952" s="46"/>
      <c r="E1952" s="39"/>
      <c r="F1952" s="47"/>
      <c r="G1952" s="47"/>
      <c r="H1952" s="47"/>
      <c r="I1952" s="47"/>
    </row>
    <row r="1953" spans="1:9" x14ac:dyDescent="0.2">
      <c r="A1953" s="39"/>
      <c r="B1953" s="39"/>
      <c r="C1953" s="39"/>
      <c r="D1953" s="46"/>
      <c r="E1953" s="39"/>
      <c r="F1953" s="47"/>
      <c r="G1953" s="47"/>
      <c r="H1953" s="47"/>
      <c r="I1953" s="47"/>
    </row>
    <row r="1954" spans="1:9" x14ac:dyDescent="0.2">
      <c r="A1954" s="39"/>
      <c r="B1954" s="39"/>
      <c r="C1954" s="39"/>
      <c r="D1954" s="46"/>
      <c r="E1954" s="39"/>
      <c r="F1954" s="47"/>
      <c r="G1954" s="47"/>
      <c r="H1954" s="47"/>
      <c r="I1954" s="47"/>
    </row>
    <row r="1955" spans="1:9" x14ac:dyDescent="0.2">
      <c r="A1955" s="39"/>
      <c r="B1955" s="39"/>
      <c r="C1955" s="39"/>
      <c r="D1955" s="46"/>
      <c r="E1955" s="39"/>
      <c r="F1955" s="47"/>
      <c r="G1955" s="47"/>
      <c r="H1955" s="47"/>
      <c r="I1955" s="47"/>
    </row>
    <row r="1956" spans="1:9" x14ac:dyDescent="0.2">
      <c r="A1956" s="39"/>
      <c r="B1956" s="39"/>
      <c r="C1956" s="39"/>
      <c r="D1956" s="46"/>
      <c r="E1956" s="39"/>
      <c r="F1956" s="47"/>
      <c r="G1956" s="47"/>
      <c r="H1956" s="47"/>
      <c r="I1956" s="47"/>
    </row>
    <row r="1957" spans="1:9" x14ac:dyDescent="0.2">
      <c r="A1957" s="39"/>
      <c r="B1957" s="39"/>
      <c r="C1957" s="39"/>
      <c r="D1957" s="46"/>
      <c r="E1957" s="39"/>
      <c r="F1957" s="47"/>
      <c r="G1957" s="47"/>
      <c r="H1957" s="47"/>
      <c r="I1957" s="47"/>
    </row>
    <row r="1958" spans="1:9" x14ac:dyDescent="0.2">
      <c r="A1958" s="39"/>
      <c r="B1958" s="39"/>
      <c r="C1958" s="39"/>
      <c r="D1958" s="46"/>
      <c r="E1958" s="39"/>
      <c r="F1958" s="47"/>
      <c r="G1958" s="47"/>
      <c r="H1958" s="47"/>
      <c r="I1958" s="47"/>
    </row>
    <row r="1959" spans="1:9" x14ac:dyDescent="0.2">
      <c r="A1959" s="39"/>
      <c r="B1959" s="39"/>
      <c r="C1959" s="39"/>
      <c r="D1959" s="46"/>
      <c r="E1959" s="39"/>
      <c r="F1959" s="47"/>
      <c r="G1959" s="47"/>
      <c r="H1959" s="47"/>
      <c r="I1959" s="47"/>
    </row>
  </sheetData>
  <autoFilter ref="A1:K1801" xr:uid="{00000000-0001-0000-0000-000000000000}"/>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P407"/>
  <sheetViews>
    <sheetView showGridLines="0" tabSelected="1" zoomScale="90" zoomScaleNormal="90" workbookViewId="0">
      <selection activeCell="E78" sqref="E78"/>
    </sheetView>
  </sheetViews>
  <sheetFormatPr baseColWidth="10" defaultRowHeight="12.75" x14ac:dyDescent="0.2"/>
  <cols>
    <col min="1" max="1" width="11.42578125" style="86"/>
    <col min="2" max="2" width="13.42578125" style="86" hidden="1" customWidth="1"/>
    <col min="3" max="3" width="4.28515625" style="86" customWidth="1"/>
    <col min="4" max="4" width="55.28515625" style="86" bestFit="1" customWidth="1"/>
    <col min="5" max="5" width="6.28515625" style="86" customWidth="1"/>
    <col min="6" max="6" width="22.42578125" style="86" bestFit="1" customWidth="1"/>
    <col min="7" max="7" width="1" style="86" customWidth="1"/>
    <col min="8" max="8" width="21.42578125" style="86" customWidth="1"/>
    <col min="9" max="10" width="19.42578125" style="86" hidden="1" customWidth="1"/>
    <col min="11" max="11" width="16.5703125" style="86" hidden="1" customWidth="1"/>
    <col min="12" max="12" width="15.42578125" style="86" hidden="1" customWidth="1"/>
    <col min="13" max="14" width="0" style="86" hidden="1" customWidth="1"/>
    <col min="15" max="16" width="19.42578125" style="86" hidden="1" customWidth="1"/>
    <col min="17" max="16384" width="11.42578125" style="86"/>
  </cols>
  <sheetData>
    <row r="1" spans="2:16" ht="23.25" x14ac:dyDescent="0.35">
      <c r="C1" s="334" t="s">
        <v>68</v>
      </c>
      <c r="D1" s="334"/>
      <c r="E1" s="334"/>
      <c r="F1" s="334"/>
      <c r="G1" s="334"/>
      <c r="H1" s="334"/>
    </row>
    <row r="2" spans="2:16" ht="21" x14ac:dyDescent="0.35">
      <c r="C2" s="333" t="s">
        <v>6427</v>
      </c>
      <c r="D2" s="333"/>
      <c r="E2" s="333"/>
      <c r="F2" s="333"/>
      <c r="G2" s="333"/>
      <c r="H2" s="333"/>
    </row>
    <row r="3" spans="2:16" ht="15.75" x14ac:dyDescent="0.25">
      <c r="C3" s="332" t="s">
        <v>34</v>
      </c>
      <c r="D3" s="332"/>
      <c r="E3" s="332"/>
      <c r="F3" s="332"/>
      <c r="G3" s="332"/>
      <c r="H3" s="332"/>
    </row>
    <row r="4" spans="2:16" ht="18.75" x14ac:dyDescent="0.3">
      <c r="C4" s="137"/>
      <c r="D4" s="137"/>
      <c r="E4" s="137"/>
      <c r="F4" s="137"/>
      <c r="G4" s="137"/>
      <c r="H4" s="137"/>
    </row>
    <row r="5" spans="2:16" ht="18.75" x14ac:dyDescent="0.3">
      <c r="C5" s="313" t="s">
        <v>0</v>
      </c>
      <c r="D5" s="314"/>
      <c r="F5" s="141">
        <v>44926</v>
      </c>
      <c r="G5" s="175">
        <v>1996</v>
      </c>
      <c r="H5" s="141">
        <v>44561</v>
      </c>
      <c r="J5" s="178"/>
      <c r="P5" s="178" t="s">
        <v>6428</v>
      </c>
    </row>
    <row r="6" spans="2:16" ht="17.25" x14ac:dyDescent="0.3">
      <c r="C6" s="179"/>
      <c r="D6" s="180"/>
      <c r="F6" s="181"/>
      <c r="G6" s="182"/>
      <c r="H6" s="181"/>
    </row>
    <row r="7" spans="2:16" ht="17.25" x14ac:dyDescent="0.3">
      <c r="C7" s="179" t="s">
        <v>1</v>
      </c>
      <c r="D7" s="180"/>
      <c r="E7" s="179" t="s">
        <v>4661</v>
      </c>
      <c r="F7" s="158"/>
      <c r="G7" s="158"/>
      <c r="H7" s="158"/>
    </row>
    <row r="8" spans="2:16" ht="17.25" x14ac:dyDescent="0.3">
      <c r="B8" s="86" t="s">
        <v>163</v>
      </c>
      <c r="C8" s="180"/>
      <c r="D8" s="180" t="s">
        <v>2</v>
      </c>
      <c r="F8" s="144">
        <f>IFERROR(VLOOKUP(B8,'Balance 2022'!$D$2:$I$1959,6,FALSE),0)</f>
        <v>75451141503</v>
      </c>
      <c r="G8" s="144"/>
      <c r="H8" s="144">
        <v>188267782847</v>
      </c>
    </row>
    <row r="9" spans="2:16" ht="17.25" x14ac:dyDescent="0.3">
      <c r="B9" s="86" t="s">
        <v>349</v>
      </c>
      <c r="C9" s="180"/>
      <c r="D9" s="180" t="s">
        <v>354</v>
      </c>
      <c r="F9" s="144">
        <f>IFERROR(VLOOKUP(B9,'Balance 2022'!$D$2:$I$1959,6,FALSE),0)</f>
        <v>191211801318</v>
      </c>
      <c r="G9" s="144"/>
      <c r="H9" s="144">
        <v>136102677704</v>
      </c>
    </row>
    <row r="10" spans="2:16" ht="17.25" x14ac:dyDescent="0.3">
      <c r="B10" s="86" t="s">
        <v>141</v>
      </c>
      <c r="C10" s="180"/>
      <c r="D10" s="180" t="s">
        <v>37</v>
      </c>
      <c r="E10" s="179"/>
      <c r="F10" s="144">
        <f>IFERROR(VLOOKUP(B10,'Balance 2022'!$D$2:$I$1959,6,FALSE),0)</f>
        <v>424284098716</v>
      </c>
      <c r="G10" s="144"/>
      <c r="H10" s="144">
        <v>638687065992</v>
      </c>
    </row>
    <row r="11" spans="2:16" ht="17.25" x14ac:dyDescent="0.3">
      <c r="B11" s="86" t="s">
        <v>157</v>
      </c>
      <c r="C11" s="180"/>
      <c r="D11" s="180" t="s">
        <v>3</v>
      </c>
      <c r="F11" s="144">
        <f>IFERROR(VLOOKUP(B11,'Balance 2022'!$D$2:$I$1959,6,FALSE),0)</f>
        <v>29365643468</v>
      </c>
      <c r="G11" s="144"/>
      <c r="H11" s="144">
        <v>74123070436</v>
      </c>
    </row>
    <row r="12" spans="2:16" ht="17.25" x14ac:dyDescent="0.3">
      <c r="B12" s="86" t="s">
        <v>158</v>
      </c>
      <c r="C12" s="180"/>
      <c r="D12" s="180" t="s">
        <v>83</v>
      </c>
      <c r="F12" s="144">
        <f>IFERROR(VLOOKUP(B12,'Balance 2022'!$D$2:$I$1959,6,FALSE),0)</f>
        <v>10167030609</v>
      </c>
      <c r="G12" s="144"/>
      <c r="H12" s="144">
        <v>22722127555</v>
      </c>
    </row>
    <row r="13" spans="2:16" ht="17.25" x14ac:dyDescent="0.3">
      <c r="B13" s="86" t="s">
        <v>156</v>
      </c>
      <c r="C13" s="180"/>
      <c r="D13" s="180" t="s">
        <v>85</v>
      </c>
      <c r="F13" s="144">
        <f>IFERROR(VLOOKUP(B13,'Balance 2022'!$D$2:$I$1959,6,FALSE),0)</f>
        <v>4859395411</v>
      </c>
      <c r="G13" s="144"/>
      <c r="H13" s="144">
        <v>25946231411</v>
      </c>
    </row>
    <row r="14" spans="2:16" ht="17.25" x14ac:dyDescent="0.3">
      <c r="B14" s="86" t="s">
        <v>164</v>
      </c>
      <c r="C14" s="180"/>
      <c r="D14" s="180" t="s">
        <v>19</v>
      </c>
      <c r="E14" s="179"/>
      <c r="F14" s="144">
        <f>IFERROR(VLOOKUP(B14,'Balance 2022'!$D$2:$I$1959,6,FALSE),0)</f>
        <v>0</v>
      </c>
      <c r="G14" s="144"/>
      <c r="H14" s="144">
        <v>-193236414</v>
      </c>
      <c r="I14" s="183"/>
      <c r="O14" s="183">
        <f>+F14-H14</f>
        <v>193236414</v>
      </c>
    </row>
    <row r="15" spans="2:16" ht="17.25" x14ac:dyDescent="0.3">
      <c r="B15" s="86" t="s">
        <v>162</v>
      </c>
      <c r="C15" s="180"/>
      <c r="D15" s="180"/>
      <c r="F15" s="184">
        <f>SUM(F8:F14)</f>
        <v>735339111025</v>
      </c>
      <c r="G15" s="144"/>
      <c r="H15" s="184">
        <f>SUM(H8:H14)</f>
        <v>1085655719531</v>
      </c>
      <c r="J15" s="183"/>
      <c r="P15" s="183">
        <f>VLOOKUP(B15,'Balance 2022'!$D$2:$I$1959,6,)-F15</f>
        <v>0</v>
      </c>
    </row>
    <row r="16" spans="2:16" ht="17.25" x14ac:dyDescent="0.3">
      <c r="C16" s="180"/>
      <c r="D16" s="180"/>
      <c r="F16" s="185"/>
      <c r="G16" s="144"/>
      <c r="H16" s="185"/>
    </row>
    <row r="17" spans="2:16" ht="17.25" x14ac:dyDescent="0.3">
      <c r="B17" s="86" t="s">
        <v>142</v>
      </c>
      <c r="C17" s="179" t="s">
        <v>4623</v>
      </c>
      <c r="D17" s="180"/>
      <c r="E17" s="179" t="s">
        <v>4622</v>
      </c>
      <c r="F17" s="184">
        <f>VLOOKUP(B17,'Balance 2022'!$D$2:$I$1959,6,FALSE)</f>
        <v>302282951201</v>
      </c>
      <c r="G17" s="144"/>
      <c r="H17" s="184">
        <v>141030032874</v>
      </c>
      <c r="I17" s="183"/>
      <c r="J17" s="183"/>
      <c r="O17" s="183">
        <f>+F17-H17</f>
        <v>161252918327</v>
      </c>
      <c r="P17" s="183">
        <f>VLOOKUP(B17,'Balance 2022'!$D$2:$I$1959,6,)-F17</f>
        <v>0</v>
      </c>
    </row>
    <row r="18" spans="2:16" ht="8.25" customHeight="1" x14ac:dyDescent="0.3">
      <c r="C18" s="180"/>
      <c r="D18" s="180"/>
      <c r="F18" s="185"/>
      <c r="G18" s="144"/>
      <c r="H18" s="185"/>
    </row>
    <row r="19" spans="2:16" ht="17.25" x14ac:dyDescent="0.3">
      <c r="C19" s="179" t="s">
        <v>38</v>
      </c>
      <c r="D19" s="180"/>
      <c r="F19" s="144"/>
      <c r="G19" s="144"/>
      <c r="H19" s="144"/>
    </row>
    <row r="20" spans="2:16" ht="17.25" x14ac:dyDescent="0.3">
      <c r="C20" s="179" t="s">
        <v>39</v>
      </c>
      <c r="D20" s="180"/>
      <c r="E20" s="179" t="s">
        <v>6412</v>
      </c>
      <c r="F20" s="186"/>
      <c r="G20" s="144"/>
      <c r="H20" s="186"/>
    </row>
    <row r="21" spans="2:16" ht="17.25" x14ac:dyDescent="0.3">
      <c r="B21" s="86" t="s">
        <v>166</v>
      </c>
      <c r="C21" s="180"/>
      <c r="D21" s="180" t="s">
        <v>3</v>
      </c>
      <c r="F21" s="144">
        <f>VLOOKUP(B21,'Balance 2022'!$D$2:$I$1959,6,FALSE)</f>
        <v>48786537200</v>
      </c>
      <c r="G21" s="144"/>
      <c r="H21" s="144">
        <v>50442973129</v>
      </c>
    </row>
    <row r="22" spans="2:16" ht="17.25" x14ac:dyDescent="0.3">
      <c r="B22" s="86" t="s">
        <v>4149</v>
      </c>
      <c r="C22" s="180"/>
      <c r="D22" s="180" t="s">
        <v>281</v>
      </c>
      <c r="F22" s="144">
        <f>VLOOKUP(B22,'Balance 2022'!$D$2:$I$1959,6,FALSE)</f>
        <v>757911773</v>
      </c>
      <c r="G22" s="144"/>
      <c r="H22" s="144">
        <v>0</v>
      </c>
    </row>
    <row r="23" spans="2:16" ht="17.25" x14ac:dyDescent="0.3">
      <c r="B23" s="86" t="s">
        <v>167</v>
      </c>
      <c r="C23" s="180"/>
      <c r="D23" s="180" t="s">
        <v>78</v>
      </c>
      <c r="F23" s="144">
        <f>IFERROR(VLOOKUP(B23,'Balance 2022'!$D$2:$I$1959,6,FALSE),0)</f>
        <v>0</v>
      </c>
      <c r="G23" s="144"/>
      <c r="H23" s="144">
        <v>0</v>
      </c>
    </row>
    <row r="24" spans="2:16" ht="17.25" x14ac:dyDescent="0.3">
      <c r="B24" s="86" t="s">
        <v>4598</v>
      </c>
      <c r="C24" s="180"/>
      <c r="D24" s="180" t="s">
        <v>4195</v>
      </c>
      <c r="F24" s="144">
        <f>IFERROR(VLOOKUP(B24,'Balance 2022'!$D$2:$I$1959,6,FALSE),0)</f>
        <v>0</v>
      </c>
      <c r="G24" s="144"/>
      <c r="H24" s="144">
        <v>0</v>
      </c>
    </row>
    <row r="25" spans="2:16" ht="17.25" x14ac:dyDescent="0.3">
      <c r="B25" s="86" t="s">
        <v>168</v>
      </c>
      <c r="C25" s="180"/>
      <c r="D25" s="180" t="s">
        <v>40</v>
      </c>
      <c r="F25" s="144">
        <f>IFERROR(VLOOKUP(B25,'Balance 2022'!$D$2:$I$1959,6,FALSE),0)</f>
        <v>1205045524</v>
      </c>
      <c r="G25" s="144"/>
      <c r="H25" s="144">
        <v>1876609123</v>
      </c>
    </row>
    <row r="26" spans="2:16" ht="17.25" x14ac:dyDescent="0.3">
      <c r="B26" s="86" t="s">
        <v>4150</v>
      </c>
      <c r="C26" s="180"/>
      <c r="D26" s="180" t="s">
        <v>3914</v>
      </c>
      <c r="F26" s="144">
        <f>IFERROR(VLOOKUP(B26,'Balance 2022'!$D$2:$I$1959,6,FALSE),0)</f>
        <v>0</v>
      </c>
      <c r="G26" s="144"/>
      <c r="H26" s="144">
        <v>0</v>
      </c>
    </row>
    <row r="27" spans="2:16" ht="17.25" x14ac:dyDescent="0.3">
      <c r="B27" s="86" t="s">
        <v>165</v>
      </c>
      <c r="C27" s="180"/>
      <c r="D27" s="180"/>
      <c r="F27" s="188">
        <f>SUM(F21:F26)</f>
        <v>50749494497</v>
      </c>
      <c r="G27" s="144"/>
      <c r="H27" s="187">
        <f>SUM(H21:H26)</f>
        <v>52319582252</v>
      </c>
      <c r="I27" s="183"/>
      <c r="J27" s="183"/>
      <c r="L27" s="183"/>
      <c r="O27" s="183">
        <f>+F27-H27</f>
        <v>-1570087755</v>
      </c>
      <c r="P27" s="183">
        <f>VLOOKUP(B27,'Balance 2022'!$D$2:$I$1959,6,)-F27</f>
        <v>0</v>
      </c>
    </row>
    <row r="28" spans="2:16" ht="17.25" x14ac:dyDescent="0.3">
      <c r="C28" s="179" t="s">
        <v>38</v>
      </c>
      <c r="D28" s="180"/>
      <c r="F28" s="144"/>
      <c r="G28" s="144"/>
      <c r="H28" s="144"/>
    </row>
    <row r="29" spans="2:16" ht="17.25" x14ac:dyDescent="0.3">
      <c r="C29" s="179" t="s">
        <v>41</v>
      </c>
      <c r="D29" s="180"/>
      <c r="E29" s="179" t="s">
        <v>6412</v>
      </c>
      <c r="F29" s="144"/>
      <c r="G29" s="144"/>
      <c r="H29" s="144"/>
    </row>
    <row r="30" spans="2:16" ht="17.25" x14ac:dyDescent="0.3">
      <c r="B30" s="86" t="s">
        <v>143</v>
      </c>
      <c r="C30" s="180"/>
      <c r="D30" s="180" t="s">
        <v>82</v>
      </c>
      <c r="F30" s="144">
        <f>IFERROR(VLOOKUP(B30,'Balance 2022'!$D$2:$I$1959,6,FALSE),0)</f>
        <v>1723130264243</v>
      </c>
      <c r="G30" s="144"/>
      <c r="H30" s="144">
        <v>1861697482412</v>
      </c>
      <c r="I30" s="183"/>
      <c r="O30" s="183">
        <f t="shared" ref="O30:O34" si="0">+F30-H30</f>
        <v>-138567218169</v>
      </c>
    </row>
    <row r="31" spans="2:16" ht="17.25" x14ac:dyDescent="0.3">
      <c r="B31" s="86" t="s">
        <v>344</v>
      </c>
      <c r="C31" s="180"/>
      <c r="D31" s="180" t="s">
        <v>78</v>
      </c>
      <c r="F31" s="144">
        <f>IFERROR(VLOOKUP(B31,'Balance 2022'!$D$2:$I$1959,6,FALSE),0)</f>
        <v>28130232</v>
      </c>
      <c r="G31" s="144"/>
      <c r="H31" s="144">
        <v>0</v>
      </c>
      <c r="I31" s="183"/>
      <c r="O31" s="183">
        <f t="shared" si="0"/>
        <v>28130232</v>
      </c>
    </row>
    <row r="32" spans="2:16" ht="17.25" x14ac:dyDescent="0.3">
      <c r="B32" s="86" t="s">
        <v>350</v>
      </c>
      <c r="C32" s="180"/>
      <c r="D32" s="180" t="s">
        <v>431</v>
      </c>
      <c r="F32" s="144">
        <f>IFERROR(VLOOKUP(B32,'Balance 2022'!$D$2:$I$1959,6,FALSE),0)</f>
        <v>50283945408</v>
      </c>
      <c r="G32" s="144"/>
      <c r="H32" s="144">
        <v>1096658524</v>
      </c>
      <c r="I32" s="183"/>
      <c r="O32" s="183">
        <f t="shared" si="0"/>
        <v>49187286884</v>
      </c>
    </row>
    <row r="33" spans="2:16" ht="17.25" x14ac:dyDescent="0.3">
      <c r="B33" s="86" t="s">
        <v>144</v>
      </c>
      <c r="C33" s="180"/>
      <c r="D33" s="180" t="s">
        <v>40</v>
      </c>
      <c r="F33" s="144">
        <f>IFERROR(VLOOKUP(B33,'Balance 2022'!$D$2:$I$1959,6,FALSE),0)</f>
        <v>31917561144</v>
      </c>
      <c r="G33" s="144"/>
      <c r="H33" s="144">
        <v>40750480693</v>
      </c>
      <c r="I33" s="183"/>
      <c r="J33" s="183"/>
      <c r="O33" s="183">
        <f t="shared" si="0"/>
        <v>-8832919549</v>
      </c>
      <c r="P33" s="183">
        <f>SUM(O30:O33)</f>
        <v>-98184720602</v>
      </c>
    </row>
    <row r="34" spans="2:16" ht="17.25" x14ac:dyDescent="0.3">
      <c r="B34" s="86" t="s">
        <v>145</v>
      </c>
      <c r="C34" s="180"/>
      <c r="D34" s="180" t="s">
        <v>19</v>
      </c>
      <c r="E34" s="179" t="s">
        <v>4621</v>
      </c>
      <c r="F34" s="144">
        <f>IFERROR(VLOOKUP(B34,'Balance 2022'!$D$2:$I$1959,6,FALSE),0)</f>
        <v>-18576860732</v>
      </c>
      <c r="G34" s="144"/>
      <c r="H34" s="144">
        <v>-19155190469</v>
      </c>
      <c r="I34" s="183"/>
      <c r="O34" s="183">
        <f t="shared" si="0"/>
        <v>578329737</v>
      </c>
    </row>
    <row r="35" spans="2:16" ht="17.25" x14ac:dyDescent="0.3">
      <c r="B35" s="86" t="s">
        <v>169</v>
      </c>
      <c r="C35" s="180"/>
      <c r="D35" s="180"/>
      <c r="F35" s="184">
        <f>SUM(F30:F34)</f>
        <v>1786783040295</v>
      </c>
      <c r="G35" s="144"/>
      <c r="H35" s="184">
        <f>SUM(H30:H34)</f>
        <v>1884389431160</v>
      </c>
      <c r="J35" s="183"/>
      <c r="K35" s="183"/>
      <c r="L35" s="189"/>
      <c r="M35" s="183"/>
      <c r="P35" s="183">
        <f>VLOOKUP(B35,'Balance 2022'!$D$2:$I$1959,6,)-F35</f>
        <v>0</v>
      </c>
    </row>
    <row r="36" spans="2:16" ht="17.25" x14ac:dyDescent="0.3">
      <c r="C36" s="179" t="s">
        <v>4</v>
      </c>
      <c r="D36" s="180"/>
      <c r="E36" s="179" t="s">
        <v>6412</v>
      </c>
      <c r="F36" s="185"/>
      <c r="G36" s="144"/>
      <c r="H36" s="185"/>
    </row>
    <row r="37" spans="2:16" ht="17.25" x14ac:dyDescent="0.3">
      <c r="B37" s="86" t="s">
        <v>180</v>
      </c>
      <c r="C37" s="179"/>
      <c r="D37" s="180" t="s">
        <v>42</v>
      </c>
      <c r="F37" s="144">
        <f>IFERROR(VLOOKUP(B37,'Balance 2022'!$D$2:$I$1959,6,FALSE),0)</f>
        <v>132348992729</v>
      </c>
      <c r="G37" s="144"/>
      <c r="H37" s="190">
        <v>179852093983</v>
      </c>
    </row>
    <row r="38" spans="2:16" ht="17.25" x14ac:dyDescent="0.3">
      <c r="B38" s="86" t="s">
        <v>4984</v>
      </c>
      <c r="C38" s="179"/>
      <c r="D38" s="180" t="s">
        <v>19</v>
      </c>
      <c r="F38" s="144">
        <f>IFERROR(VLOOKUP(B38,'Balance 2022'!$D$2:$I$1048576,6,FALSE),0)</f>
        <v>-2697150100</v>
      </c>
      <c r="G38" s="144"/>
      <c r="H38" s="191">
        <v>0</v>
      </c>
    </row>
    <row r="39" spans="2:16" ht="17.25" x14ac:dyDescent="0.3">
      <c r="B39" s="86" t="s">
        <v>146</v>
      </c>
      <c r="C39" s="179"/>
      <c r="D39" s="180"/>
      <c r="F39" s="184">
        <f>SUM(F37:F38)</f>
        <v>129651842629</v>
      </c>
      <c r="G39" s="144"/>
      <c r="H39" s="192">
        <f>SUM(H37:H38)</f>
        <v>179852093983</v>
      </c>
      <c r="I39" s="95"/>
      <c r="J39" s="183"/>
      <c r="O39" s="183">
        <f>+F39-H39</f>
        <v>-50200251354</v>
      </c>
      <c r="P39" s="183">
        <f>VLOOKUP(B39,'Balance 2022'!$D$2:$I$1959,6,)-F39</f>
        <v>0</v>
      </c>
    </row>
    <row r="40" spans="2:16" ht="17.25" x14ac:dyDescent="0.3">
      <c r="C40" s="179" t="s">
        <v>59</v>
      </c>
      <c r="D40" s="180"/>
      <c r="F40" s="144"/>
      <c r="G40" s="144"/>
      <c r="H40" s="144"/>
    </row>
    <row r="41" spans="2:16" ht="17.25" x14ac:dyDescent="0.3">
      <c r="C41" s="179" t="s">
        <v>69</v>
      </c>
      <c r="D41" s="180"/>
      <c r="E41" s="179" t="s">
        <v>6412</v>
      </c>
      <c r="F41" s="144"/>
      <c r="G41" s="144"/>
      <c r="H41" s="144"/>
    </row>
    <row r="42" spans="2:16" ht="17.25" x14ac:dyDescent="0.3">
      <c r="C42" s="180"/>
      <c r="D42" s="193" t="s">
        <v>60</v>
      </c>
      <c r="F42" s="144">
        <f>IFERROR(VLOOKUP(B45,'Balance 2022'!$D$2:$I$1959,6,FALSE),0)-F43-F44</f>
        <v>121214657411</v>
      </c>
      <c r="G42" s="144"/>
      <c r="H42" s="144">
        <v>100966262600</v>
      </c>
      <c r="I42" s="95"/>
      <c r="O42" s="183">
        <f t="shared" ref="O42:O44" si="1">+F42-H42</f>
        <v>20248394811</v>
      </c>
    </row>
    <row r="43" spans="2:16" ht="17.25" x14ac:dyDescent="0.3">
      <c r="B43" s="86" t="s">
        <v>148</v>
      </c>
      <c r="C43" s="180"/>
      <c r="D43" s="180" t="s">
        <v>40</v>
      </c>
      <c r="F43" s="144">
        <f>IFERROR(VLOOKUP(B43,'Balance 2022'!$D$2:$I$1959,6,FALSE),0)</f>
        <v>7993012784</v>
      </c>
      <c r="G43" s="144"/>
      <c r="H43" s="194">
        <v>5973563736</v>
      </c>
      <c r="I43" s="95"/>
      <c r="J43" s="95"/>
      <c r="O43" s="183">
        <f t="shared" si="1"/>
        <v>2019449048</v>
      </c>
      <c r="P43" s="95">
        <f>+O42+O43</f>
        <v>22267843859</v>
      </c>
    </row>
    <row r="44" spans="2:16" ht="17.25" x14ac:dyDescent="0.3">
      <c r="B44" s="86" t="s">
        <v>149</v>
      </c>
      <c r="C44" s="180"/>
      <c r="D44" s="180" t="s">
        <v>19</v>
      </c>
      <c r="E44" s="179" t="s">
        <v>4621</v>
      </c>
      <c r="F44" s="144">
        <f>IFERROR(VLOOKUP(B44,'Balance 2022'!$D$2:$I$1959,6,FALSE),0)</f>
        <v>-72750871072</v>
      </c>
      <c r="G44" s="144"/>
      <c r="H44" s="195">
        <v>-56827045454</v>
      </c>
      <c r="I44" s="183"/>
      <c r="O44" s="183">
        <f t="shared" si="1"/>
        <v>-15923825618</v>
      </c>
    </row>
    <row r="45" spans="2:16" ht="17.25" x14ac:dyDescent="0.3">
      <c r="B45" s="86" t="s">
        <v>160</v>
      </c>
      <c r="C45" s="180"/>
      <c r="D45" s="180"/>
      <c r="F45" s="184">
        <f>SUM(F42:F44)</f>
        <v>56456799123</v>
      </c>
      <c r="G45" s="144"/>
      <c r="H45" s="184">
        <f>SUM(H42:H44)</f>
        <v>50112780882</v>
      </c>
      <c r="J45" s="183"/>
      <c r="P45" s="183">
        <f>VLOOKUP(B45,'Balance 2022'!$D$2:$I$1959,6,)-F45</f>
        <v>0</v>
      </c>
    </row>
    <row r="46" spans="2:16" ht="17.25" x14ac:dyDescent="0.3">
      <c r="C46" s="179" t="s">
        <v>640</v>
      </c>
      <c r="D46" s="180"/>
      <c r="E46" s="179" t="s">
        <v>4655</v>
      </c>
      <c r="F46" s="144"/>
      <c r="G46" s="144"/>
      <c r="H46" s="144"/>
    </row>
    <row r="47" spans="2:16" ht="17.25" x14ac:dyDescent="0.3">
      <c r="B47" s="86" t="s">
        <v>150</v>
      </c>
      <c r="C47" s="179"/>
      <c r="D47" s="180" t="s">
        <v>72</v>
      </c>
      <c r="F47" s="144">
        <f>IFERROR(VLOOKUP(B47,'Balance 2022'!$D$2:$I$1959,6,FALSE),0)</f>
        <v>54480406216</v>
      </c>
      <c r="G47" s="144"/>
      <c r="H47" s="144">
        <v>28320077278</v>
      </c>
      <c r="I47" s="183"/>
      <c r="O47" s="183">
        <f t="shared" ref="O47:O51" si="2">+F47-H47</f>
        <v>26160328938</v>
      </c>
    </row>
    <row r="48" spans="2:16" ht="17.25" x14ac:dyDescent="0.3">
      <c r="B48" s="86" t="s">
        <v>151</v>
      </c>
      <c r="C48" s="180"/>
      <c r="D48" s="180" t="s">
        <v>65</v>
      </c>
      <c r="F48" s="144">
        <f>IFERROR(VLOOKUP(B48,'Balance 2022'!$D$2:$I$1959,6,FALSE),0)</f>
        <v>18486039700</v>
      </c>
      <c r="G48" s="144"/>
      <c r="H48" s="144">
        <v>19270221419</v>
      </c>
      <c r="I48" s="183"/>
      <c r="O48" s="183">
        <f t="shared" si="2"/>
        <v>-784181719</v>
      </c>
    </row>
    <row r="49" spans="2:16" ht="17.25" x14ac:dyDescent="0.3">
      <c r="B49" s="86" t="s">
        <v>152</v>
      </c>
      <c r="C49" s="180"/>
      <c r="D49" s="180" t="s">
        <v>86</v>
      </c>
      <c r="F49" s="144">
        <f>IFERROR(VLOOKUP(B49,'Balance 2022'!$D$2:$I$1959,6,FALSE),0)</f>
        <v>0</v>
      </c>
      <c r="G49" s="144"/>
      <c r="H49" s="144">
        <v>237003883</v>
      </c>
      <c r="I49" s="183"/>
      <c r="O49" s="183">
        <f t="shared" si="2"/>
        <v>-237003883</v>
      </c>
    </row>
    <row r="50" spans="2:16" ht="17.25" x14ac:dyDescent="0.3">
      <c r="B50" s="86" t="s">
        <v>255</v>
      </c>
      <c r="C50" s="180"/>
      <c r="D50" s="180" t="s">
        <v>256</v>
      </c>
      <c r="F50" s="144">
        <f>IFERROR(VLOOKUP(B50,'Balance 2022'!$D$2:$I$1959,6,FALSE),0)</f>
        <v>206594690</v>
      </c>
      <c r="G50" s="144"/>
      <c r="H50" s="144">
        <v>0</v>
      </c>
      <c r="I50" s="183"/>
      <c r="J50" s="183"/>
      <c r="O50" s="183">
        <f t="shared" si="2"/>
        <v>206594690</v>
      </c>
      <c r="P50" s="183">
        <f>+O47+O48+O49+O50</f>
        <v>25345738026</v>
      </c>
    </row>
    <row r="51" spans="2:16" ht="17.25" x14ac:dyDescent="0.3">
      <c r="B51" s="86" t="s">
        <v>153</v>
      </c>
      <c r="C51" s="180"/>
      <c r="D51" s="180" t="s">
        <v>19</v>
      </c>
      <c r="E51" s="179" t="s">
        <v>4621</v>
      </c>
      <c r="F51" s="144">
        <f>IFERROR(VLOOKUP(B51,'Balance 2022'!$D$2:$I$1959,6,FALSE),0)</f>
        <v>-3793833252</v>
      </c>
      <c r="G51" s="144"/>
      <c r="H51" s="144">
        <v>-6866596690</v>
      </c>
      <c r="I51" s="183"/>
      <c r="O51" s="183">
        <f t="shared" si="2"/>
        <v>3072763438</v>
      </c>
    </row>
    <row r="52" spans="2:16" ht="17.25" x14ac:dyDescent="0.3">
      <c r="B52" s="86" t="s">
        <v>184</v>
      </c>
      <c r="C52" s="180"/>
      <c r="D52" s="180"/>
      <c r="F52" s="184">
        <f>SUM(F47:F51)</f>
        <v>69379207354</v>
      </c>
      <c r="G52" s="144"/>
      <c r="H52" s="184">
        <f>SUM(H47:H51)</f>
        <v>40960705890</v>
      </c>
      <c r="J52" s="183"/>
      <c r="P52" s="183">
        <f>VLOOKUP(B52,'Balance 2022'!$D$2:$I$1959,6,)-F52</f>
        <v>0</v>
      </c>
    </row>
    <row r="53" spans="2:16" ht="17.25" x14ac:dyDescent="0.3">
      <c r="C53" s="179" t="s">
        <v>44</v>
      </c>
      <c r="D53" s="180"/>
      <c r="F53" s="185"/>
      <c r="G53" s="144"/>
      <c r="H53" s="185"/>
    </row>
    <row r="54" spans="2:16" ht="17.25" x14ac:dyDescent="0.3">
      <c r="B54" s="86" t="s">
        <v>185</v>
      </c>
      <c r="C54" s="180"/>
      <c r="D54" s="180" t="s">
        <v>4663</v>
      </c>
      <c r="E54" s="179" t="s">
        <v>4659</v>
      </c>
      <c r="F54" s="144">
        <f>IFERROR(VLOOKUP(B54,'Balance 2022'!$D$2:$I$1959,6,FALSE),0)</f>
        <v>16967941061</v>
      </c>
      <c r="G54" s="144"/>
      <c r="H54" s="144">
        <v>12465351725</v>
      </c>
    </row>
    <row r="55" spans="2:16" ht="17.25" x14ac:dyDescent="0.3">
      <c r="B55" s="86" t="s">
        <v>154</v>
      </c>
      <c r="C55" s="180"/>
      <c r="D55" s="180"/>
      <c r="F55" s="184">
        <f>SUM(F54)</f>
        <v>16967941061</v>
      </c>
      <c r="G55" s="144"/>
      <c r="H55" s="184">
        <f>SUM(H54)</f>
        <v>12465351725</v>
      </c>
      <c r="I55" s="183"/>
      <c r="J55" s="183"/>
      <c r="O55" s="183">
        <f>+F55-H55</f>
        <v>4502589336</v>
      </c>
      <c r="P55" s="183">
        <f>VLOOKUP(B55,'Balance 2022'!$D$2:$I$1959,6,)-F55</f>
        <v>0</v>
      </c>
    </row>
    <row r="56" spans="2:16" ht="17.25" x14ac:dyDescent="0.3">
      <c r="C56" s="179" t="s">
        <v>43</v>
      </c>
      <c r="D56" s="180"/>
      <c r="F56" s="185"/>
      <c r="G56" s="144"/>
      <c r="H56" s="185"/>
    </row>
    <row r="57" spans="2:16" ht="17.25" x14ac:dyDescent="0.3">
      <c r="B57" s="86" t="s">
        <v>155</v>
      </c>
      <c r="C57" s="179"/>
      <c r="D57" s="180" t="s">
        <v>43</v>
      </c>
      <c r="E57" s="179" t="s">
        <v>4662</v>
      </c>
      <c r="F57" s="144">
        <f>IFERROR(VLOOKUP(B57,'Balance 2022'!$D$2:$I$1959,6,FALSE),0)</f>
        <v>36856442157</v>
      </c>
      <c r="G57" s="144"/>
      <c r="H57" s="144">
        <v>9896634419</v>
      </c>
    </row>
    <row r="58" spans="2:16" ht="17.25" x14ac:dyDescent="0.3">
      <c r="B58" s="86" t="s">
        <v>155</v>
      </c>
      <c r="C58" s="179"/>
      <c r="D58" s="180"/>
      <c r="F58" s="184">
        <f>SUM(F57)</f>
        <v>36856442157</v>
      </c>
      <c r="G58" s="144"/>
      <c r="H58" s="184">
        <f>SUM(H57)</f>
        <v>9896634419</v>
      </c>
      <c r="I58" s="183"/>
      <c r="J58" s="183"/>
      <c r="O58" s="183">
        <f>+F58-H58</f>
        <v>26959807738</v>
      </c>
      <c r="P58" s="183">
        <f>VLOOKUP(B58,'Balance 2022'!$D$2:$I$1959,6,)-F58</f>
        <v>0</v>
      </c>
    </row>
    <row r="59" spans="2:16" ht="17.25" x14ac:dyDescent="0.3">
      <c r="C59" s="179"/>
      <c r="D59" s="180"/>
      <c r="F59" s="185"/>
      <c r="G59" s="144"/>
      <c r="H59" s="185"/>
    </row>
    <row r="60" spans="2:16" ht="18" thickBot="1" x14ac:dyDescent="0.35">
      <c r="B60" s="86" t="s">
        <v>159</v>
      </c>
      <c r="C60" s="179" t="s">
        <v>5</v>
      </c>
      <c r="D60" s="179"/>
      <c r="F60" s="196">
        <f>+F58+F55+F52+F45+F39+F35+F27+F17+F15</f>
        <v>3184466829342</v>
      </c>
      <c r="G60" s="185"/>
      <c r="H60" s="197">
        <v>3456682332713</v>
      </c>
      <c r="J60" s="183"/>
      <c r="O60" s="183"/>
      <c r="P60" s="183">
        <f>VLOOKUP(B60,'Balance 2022'!$D$2:$I$1959,6,)-F60</f>
        <v>0</v>
      </c>
    </row>
    <row r="61" spans="2:16" ht="18" thickTop="1" x14ac:dyDescent="0.3">
      <c r="C61" s="179"/>
      <c r="D61" s="179"/>
      <c r="F61" s="144"/>
      <c r="G61" s="185"/>
      <c r="H61" s="185"/>
    </row>
    <row r="62" spans="2:16" ht="18.75" x14ac:dyDescent="0.3">
      <c r="C62" s="137"/>
      <c r="D62" s="137"/>
      <c r="F62" s="143"/>
      <c r="G62" s="143"/>
      <c r="H62" s="143"/>
    </row>
    <row r="63" spans="2:16" ht="18.75" x14ac:dyDescent="0.3">
      <c r="C63" s="335" t="s">
        <v>73</v>
      </c>
      <c r="D63" s="335"/>
      <c r="E63" s="335"/>
      <c r="F63" s="335"/>
      <c r="G63" s="335"/>
      <c r="H63" s="335"/>
    </row>
    <row r="64" spans="2:16" ht="27" customHeight="1" x14ac:dyDescent="0.3">
      <c r="C64" s="138"/>
      <c r="D64" s="138"/>
      <c r="E64" s="138"/>
      <c r="F64" s="138"/>
      <c r="G64" s="138"/>
      <c r="H64" s="138"/>
    </row>
    <row r="65" spans="3:8" s="103" customFormat="1" ht="15.75" x14ac:dyDescent="0.25">
      <c r="C65" s="99"/>
      <c r="D65" s="100"/>
      <c r="E65" s="100"/>
      <c r="F65" s="100"/>
      <c r="G65" s="109"/>
    </row>
    <row r="66" spans="3:8" s="103" customFormat="1" ht="11.25" customHeight="1" x14ac:dyDescent="0.25">
      <c r="C66" s="104"/>
      <c r="G66" s="109"/>
    </row>
    <row r="67" spans="3:8" x14ac:dyDescent="0.2">
      <c r="C67" s="105"/>
      <c r="D67" s="105"/>
      <c r="E67" s="105"/>
      <c r="F67" s="105"/>
      <c r="G67" s="105"/>
      <c r="H67" s="105"/>
    </row>
    <row r="68" spans="3:8" ht="11.25" customHeight="1" x14ac:dyDescent="0.2">
      <c r="C68" s="106"/>
    </row>
    <row r="69" spans="3:8" x14ac:dyDescent="0.2">
      <c r="C69" s="106"/>
    </row>
    <row r="70" spans="3:8" ht="18.75" x14ac:dyDescent="0.3">
      <c r="C70" s="137"/>
      <c r="D70" s="137"/>
      <c r="E70" s="143"/>
      <c r="F70" s="137"/>
      <c r="G70" s="137"/>
      <c r="H70" s="137"/>
    </row>
    <row r="71" spans="3:8" ht="18.75" x14ac:dyDescent="0.3">
      <c r="C71" s="137"/>
      <c r="D71" s="137"/>
      <c r="E71" s="143"/>
      <c r="F71" s="137"/>
      <c r="G71" s="137"/>
      <c r="H71" s="137"/>
    </row>
    <row r="72" spans="3:8" ht="18.75" x14ac:dyDescent="0.3">
      <c r="C72" s="137"/>
      <c r="D72" s="137"/>
      <c r="E72" s="143"/>
      <c r="F72" s="137"/>
      <c r="G72" s="137"/>
      <c r="H72" s="137"/>
    </row>
    <row r="73" spans="3:8" ht="18.75" x14ac:dyDescent="0.3">
      <c r="C73" s="137"/>
      <c r="D73" s="137"/>
      <c r="E73" s="143"/>
      <c r="F73" s="137"/>
      <c r="G73" s="137"/>
      <c r="H73" s="137"/>
    </row>
    <row r="74" spans="3:8" ht="18.75" x14ac:dyDescent="0.3">
      <c r="C74" s="137"/>
      <c r="D74" s="137"/>
      <c r="E74" s="143"/>
      <c r="F74" s="137"/>
      <c r="G74" s="137"/>
      <c r="H74" s="137"/>
    </row>
    <row r="75" spans="3:8" ht="18.75" x14ac:dyDescent="0.3">
      <c r="C75" s="137"/>
      <c r="D75" s="137"/>
      <c r="E75" s="143"/>
      <c r="F75" s="137"/>
      <c r="G75" s="137"/>
      <c r="H75" s="137"/>
    </row>
    <row r="76" spans="3:8" ht="18.75" x14ac:dyDescent="0.3">
      <c r="C76" s="137"/>
      <c r="D76" s="137"/>
      <c r="E76" s="143"/>
      <c r="F76" s="137"/>
      <c r="G76" s="137"/>
      <c r="H76" s="137"/>
    </row>
    <row r="77" spans="3:8" ht="18.75" x14ac:dyDescent="0.3">
      <c r="C77" s="137"/>
      <c r="D77" s="137"/>
      <c r="E77" s="143"/>
      <c r="F77" s="137"/>
      <c r="G77" s="137"/>
      <c r="H77" s="137"/>
    </row>
    <row r="78" spans="3:8" ht="18.75" x14ac:dyDescent="0.3">
      <c r="C78" s="137"/>
      <c r="D78" s="137"/>
      <c r="E78" s="143"/>
      <c r="F78" s="137"/>
      <c r="G78" s="137"/>
      <c r="H78" s="137"/>
    </row>
    <row r="79" spans="3:8" ht="18.75" x14ac:dyDescent="0.3">
      <c r="C79" s="137"/>
      <c r="D79" s="137"/>
      <c r="E79" s="143"/>
      <c r="F79" s="137"/>
      <c r="G79" s="137"/>
      <c r="H79" s="137"/>
    </row>
    <row r="80" spans="3:8" ht="18.75" x14ac:dyDescent="0.3">
      <c r="C80" s="137"/>
      <c r="D80" s="137"/>
      <c r="E80" s="143"/>
      <c r="F80" s="137"/>
      <c r="G80" s="137"/>
      <c r="H80" s="137"/>
    </row>
    <row r="81" spans="3:16" ht="18.75" x14ac:dyDescent="0.3">
      <c r="C81" s="137"/>
      <c r="D81" s="137"/>
      <c r="E81" s="143"/>
      <c r="F81" s="137"/>
      <c r="G81" s="137"/>
      <c r="H81" s="137"/>
    </row>
    <row r="82" spans="3:16" ht="18.75" x14ac:dyDescent="0.3">
      <c r="C82" s="137"/>
      <c r="D82" s="137"/>
      <c r="E82" s="143"/>
      <c r="F82" s="137"/>
      <c r="G82" s="137"/>
      <c r="H82" s="137"/>
    </row>
    <row r="83" spans="3:16" ht="18.75" x14ac:dyDescent="0.3">
      <c r="C83" s="137"/>
      <c r="D83" s="137"/>
      <c r="E83" s="143"/>
      <c r="F83" s="137"/>
      <c r="G83" s="137"/>
      <c r="H83" s="137"/>
    </row>
    <row r="84" spans="3:16" ht="18.75" x14ac:dyDescent="0.3">
      <c r="C84" s="137"/>
      <c r="D84" s="137"/>
      <c r="E84" s="143"/>
      <c r="F84" s="137"/>
      <c r="G84" s="137"/>
      <c r="H84" s="137"/>
    </row>
    <row r="85" spans="3:16" ht="18.75" x14ac:dyDescent="0.3">
      <c r="C85" s="137"/>
      <c r="D85" s="137"/>
      <c r="E85" s="143"/>
      <c r="F85" s="137"/>
      <c r="G85" s="137"/>
      <c r="H85" s="137"/>
    </row>
    <row r="86" spans="3:16" ht="18.75" x14ac:dyDescent="0.3">
      <c r="C86" s="137"/>
      <c r="D86" s="137"/>
      <c r="E86" s="143"/>
      <c r="F86" s="137"/>
      <c r="G86" s="137"/>
      <c r="H86" s="137"/>
    </row>
    <row r="87" spans="3:16" ht="18.75" x14ac:dyDescent="0.3">
      <c r="C87" s="137"/>
      <c r="D87" s="137"/>
      <c r="E87" s="143"/>
      <c r="F87" s="137"/>
      <c r="G87" s="137"/>
      <c r="H87" s="137"/>
    </row>
    <row r="88" spans="3:16" ht="18.75" x14ac:dyDescent="0.3">
      <c r="C88" s="137"/>
      <c r="D88" s="137"/>
      <c r="E88" s="143"/>
      <c r="F88" s="137"/>
      <c r="G88" s="137"/>
      <c r="H88" s="137"/>
    </row>
    <row r="89" spans="3:16" ht="18.75" x14ac:dyDescent="0.3">
      <c r="C89" s="137"/>
      <c r="D89" s="137"/>
      <c r="E89" s="143"/>
      <c r="F89" s="137"/>
      <c r="G89" s="137"/>
      <c r="H89" s="137"/>
      <c r="O89" s="154">
        <f>+E89-G89</f>
        <v>0</v>
      </c>
      <c r="P89" s="183" t="e">
        <f>VLOOKUP(A89,'[1]Balance 2022'!$D$2:$I$1959,6,)-E89*-1</f>
        <v>#N/A</v>
      </c>
    </row>
    <row r="90" spans="3:16" ht="18.75" x14ac:dyDescent="0.3">
      <c r="C90" s="137"/>
      <c r="D90" s="137"/>
      <c r="E90" s="143"/>
      <c r="F90" s="137"/>
      <c r="G90" s="137"/>
      <c r="H90" s="137"/>
    </row>
    <row r="91" spans="3:16" ht="18.75" x14ac:dyDescent="0.3">
      <c r="C91" s="137"/>
      <c r="D91" s="137"/>
      <c r="E91" s="143"/>
      <c r="F91" s="137"/>
      <c r="G91" s="137"/>
      <c r="H91" s="137"/>
    </row>
    <row r="92" spans="3:16" ht="18.75" x14ac:dyDescent="0.3">
      <c r="C92" s="137"/>
      <c r="D92" s="137"/>
      <c r="E92" s="143"/>
      <c r="F92" s="137"/>
      <c r="G92" s="137"/>
      <c r="H92" s="137"/>
    </row>
    <row r="93" spans="3:16" ht="18.75" x14ac:dyDescent="0.3">
      <c r="C93" s="137"/>
      <c r="D93" s="137"/>
      <c r="E93" s="143"/>
      <c r="F93" s="137"/>
      <c r="G93" s="137"/>
      <c r="H93" s="137"/>
    </row>
    <row r="94" spans="3:16" ht="18.75" x14ac:dyDescent="0.3">
      <c r="C94" s="137"/>
      <c r="D94" s="137"/>
      <c r="E94" s="143"/>
      <c r="F94" s="137"/>
      <c r="G94" s="137"/>
      <c r="H94" s="137"/>
    </row>
    <row r="95" spans="3:16" ht="18.75" x14ac:dyDescent="0.3">
      <c r="C95" s="137"/>
      <c r="D95" s="137"/>
      <c r="E95" s="143"/>
      <c r="F95" s="137"/>
      <c r="G95" s="137"/>
      <c r="H95" s="137"/>
    </row>
    <row r="96" spans="3:16" ht="18.75" x14ac:dyDescent="0.3">
      <c r="C96" s="137"/>
      <c r="D96" s="137"/>
      <c r="E96" s="143"/>
      <c r="F96" s="137"/>
      <c r="G96" s="137"/>
      <c r="H96" s="137"/>
    </row>
    <row r="97" spans="3:16" ht="18.75" x14ac:dyDescent="0.3">
      <c r="C97" s="137"/>
      <c r="D97" s="137"/>
      <c r="E97" s="143"/>
      <c r="F97" s="137"/>
      <c r="G97" s="137"/>
      <c r="H97" s="137"/>
    </row>
    <row r="98" spans="3:16" ht="18.75" x14ac:dyDescent="0.3">
      <c r="C98" s="137"/>
      <c r="D98" s="137"/>
      <c r="E98" s="143"/>
      <c r="F98" s="137"/>
      <c r="G98" s="137"/>
      <c r="H98" s="137"/>
      <c r="O98" s="154">
        <f>+E98-G98</f>
        <v>0</v>
      </c>
      <c r="P98" s="183" t="e">
        <f>VLOOKUP(A98,'[1]Balance 2022'!$D$2:$I$1959,6,)-E98*-1</f>
        <v>#N/A</v>
      </c>
    </row>
    <row r="99" spans="3:16" ht="18.75" x14ac:dyDescent="0.3">
      <c r="C99" s="137"/>
      <c r="D99" s="137"/>
      <c r="E99" s="143"/>
      <c r="F99" s="137"/>
      <c r="G99" s="137"/>
      <c r="H99" s="137"/>
    </row>
    <row r="100" spans="3:16" ht="18.75" x14ac:dyDescent="0.3">
      <c r="C100" s="137"/>
      <c r="D100" s="137"/>
      <c r="E100" s="143"/>
      <c r="F100" s="137"/>
      <c r="G100" s="137"/>
      <c r="H100" s="137"/>
    </row>
    <row r="101" spans="3:16" ht="18.75" x14ac:dyDescent="0.3">
      <c r="C101" s="137"/>
      <c r="D101" s="137"/>
      <c r="E101" s="143"/>
      <c r="F101" s="137"/>
      <c r="G101" s="137"/>
      <c r="H101" s="137"/>
    </row>
    <row r="102" spans="3:16" ht="18.75" x14ac:dyDescent="0.3">
      <c r="C102" s="137"/>
      <c r="D102" s="137"/>
      <c r="E102" s="143"/>
      <c r="F102" s="137"/>
      <c r="G102" s="137"/>
      <c r="H102" s="137"/>
    </row>
    <row r="103" spans="3:16" ht="18.75" x14ac:dyDescent="0.3">
      <c r="C103" s="137"/>
      <c r="D103" s="137"/>
      <c r="E103" s="143"/>
      <c r="F103" s="137"/>
      <c r="G103" s="137"/>
      <c r="H103" s="137"/>
      <c r="O103" s="154">
        <f>+E103-G103</f>
        <v>0</v>
      </c>
      <c r="P103" s="183" t="e">
        <f>VLOOKUP(A103,'[1]Balance 2022'!$D$2:$I$1959,6,)-E103*-1</f>
        <v>#N/A</v>
      </c>
    </row>
    <row r="104" spans="3:16" ht="18.75" x14ac:dyDescent="0.3">
      <c r="C104" s="137"/>
      <c r="D104" s="137"/>
      <c r="E104" s="143"/>
      <c r="F104" s="137"/>
      <c r="G104" s="137"/>
      <c r="H104" s="137"/>
    </row>
    <row r="105" spans="3:16" ht="18.75" x14ac:dyDescent="0.3">
      <c r="C105" s="137"/>
      <c r="D105" s="137"/>
      <c r="E105" s="143"/>
      <c r="F105" s="137"/>
      <c r="G105" s="137"/>
      <c r="H105" s="137"/>
    </row>
    <row r="106" spans="3:16" ht="18.75" x14ac:dyDescent="0.3">
      <c r="C106" s="137"/>
      <c r="D106" s="137"/>
      <c r="E106" s="143"/>
      <c r="F106" s="137"/>
      <c r="G106" s="137"/>
      <c r="H106" s="137"/>
      <c r="O106" s="154">
        <f>+E106-G106</f>
        <v>0</v>
      </c>
      <c r="P106" s="183" t="e">
        <f>VLOOKUP(A105,'[1]Balance 2022'!$D$2:$I$1959,6,)-E106*-1</f>
        <v>#N/A</v>
      </c>
    </row>
    <row r="107" spans="3:16" ht="18.75" x14ac:dyDescent="0.3">
      <c r="C107" s="137"/>
      <c r="D107" s="137"/>
      <c r="E107" s="143"/>
      <c r="F107" s="137"/>
      <c r="G107" s="137"/>
      <c r="H107" s="137"/>
    </row>
    <row r="108" spans="3:16" ht="18.75" x14ac:dyDescent="0.3">
      <c r="C108" s="137"/>
      <c r="D108" s="137"/>
      <c r="E108" s="143"/>
      <c r="F108" s="137"/>
      <c r="G108" s="137"/>
      <c r="H108" s="137"/>
      <c r="P108" s="183" t="e">
        <f>VLOOKUP(A108,'[1]Balance 2022'!$D$2:$I$1959,6,)-E108*-1</f>
        <v>#N/A</v>
      </c>
    </row>
    <row r="109" spans="3:16" ht="18.75" x14ac:dyDescent="0.3">
      <c r="C109" s="137"/>
      <c r="D109" s="137"/>
      <c r="E109" s="143"/>
      <c r="F109" s="137"/>
      <c r="G109" s="137"/>
      <c r="H109" s="137"/>
    </row>
    <row r="110" spans="3:16" ht="18.75" x14ac:dyDescent="0.3">
      <c r="C110" s="137"/>
      <c r="D110" s="137"/>
      <c r="E110" s="143"/>
      <c r="F110" s="137"/>
      <c r="G110" s="137"/>
      <c r="H110" s="137"/>
    </row>
    <row r="111" spans="3:16" ht="18.75" x14ac:dyDescent="0.3">
      <c r="C111" s="137"/>
      <c r="D111" s="137"/>
      <c r="E111" s="143"/>
      <c r="F111" s="137"/>
      <c r="G111" s="137"/>
      <c r="H111" s="137"/>
    </row>
    <row r="112" spans="3:16" ht="18.75" x14ac:dyDescent="0.3">
      <c r="C112" s="137"/>
      <c r="D112" s="137"/>
      <c r="E112" s="143"/>
      <c r="F112" s="137"/>
      <c r="G112" s="137"/>
      <c r="H112" s="137"/>
      <c r="O112" s="154">
        <f>+E112-G112</f>
        <v>0</v>
      </c>
    </row>
    <row r="113" spans="3:16" ht="18.75" x14ac:dyDescent="0.3">
      <c r="C113" s="137"/>
      <c r="D113" s="137"/>
      <c r="E113" s="143"/>
      <c r="F113" s="137"/>
      <c r="G113" s="137"/>
      <c r="H113" s="137"/>
      <c r="O113" s="154">
        <f>+E113-G113</f>
        <v>0</v>
      </c>
    </row>
    <row r="114" spans="3:16" ht="18.75" x14ac:dyDescent="0.3">
      <c r="C114" s="137"/>
      <c r="D114" s="137"/>
      <c r="E114" s="143"/>
      <c r="F114" s="137"/>
      <c r="G114" s="137"/>
      <c r="H114" s="137"/>
      <c r="O114" s="154">
        <f>+E114-G114</f>
        <v>0</v>
      </c>
      <c r="P114" s="154">
        <f>+SUM(O112:O114)</f>
        <v>0</v>
      </c>
    </row>
    <row r="115" spans="3:16" ht="18.75" x14ac:dyDescent="0.3">
      <c r="C115" s="137"/>
      <c r="D115" s="137"/>
      <c r="E115" s="143"/>
      <c r="F115" s="137"/>
      <c r="G115" s="137"/>
      <c r="H115" s="137"/>
      <c r="O115" s="154">
        <f>+E115-G115</f>
        <v>0</v>
      </c>
    </row>
    <row r="116" spans="3:16" ht="18.75" x14ac:dyDescent="0.3">
      <c r="C116" s="137"/>
      <c r="D116" s="137"/>
      <c r="E116" s="143"/>
      <c r="F116" s="137"/>
      <c r="G116" s="137"/>
      <c r="H116" s="137"/>
      <c r="O116" s="154">
        <f t="shared" ref="O116" si="3">+E116-G116</f>
        <v>0</v>
      </c>
    </row>
    <row r="117" spans="3:16" ht="18.75" x14ac:dyDescent="0.3">
      <c r="C117" s="137"/>
      <c r="D117" s="137"/>
      <c r="E117" s="143"/>
      <c r="F117" s="137"/>
      <c r="G117" s="137"/>
      <c r="H117" s="137"/>
      <c r="O117" s="154">
        <f>+E117-G117</f>
        <v>0</v>
      </c>
    </row>
    <row r="118" spans="3:16" ht="18.75" x14ac:dyDescent="0.3">
      <c r="C118" s="137"/>
      <c r="D118" s="137"/>
      <c r="E118" s="143"/>
      <c r="F118" s="137"/>
      <c r="G118" s="137"/>
      <c r="H118" s="137"/>
      <c r="O118" s="154">
        <f>+E118-G118</f>
        <v>0</v>
      </c>
    </row>
    <row r="119" spans="3:16" ht="18.75" x14ac:dyDescent="0.3">
      <c r="C119" s="137"/>
      <c r="D119" s="137"/>
      <c r="E119" s="143"/>
      <c r="F119" s="137"/>
      <c r="G119" s="137"/>
      <c r="H119" s="137"/>
      <c r="O119" s="154">
        <f>+E119-G119</f>
        <v>0</v>
      </c>
    </row>
    <row r="120" spans="3:16" ht="18.75" x14ac:dyDescent="0.3">
      <c r="C120" s="137"/>
      <c r="D120" s="137"/>
      <c r="E120" s="143"/>
      <c r="F120" s="137"/>
      <c r="G120" s="137"/>
      <c r="H120" s="137"/>
      <c r="O120" s="154">
        <f>SUM(O112:O119)</f>
        <v>0</v>
      </c>
      <c r="P120" s="154">
        <f>+SUM(O118:O120)</f>
        <v>0</v>
      </c>
    </row>
    <row r="121" spans="3:16" ht="18.75" x14ac:dyDescent="0.3">
      <c r="C121" s="137"/>
      <c r="D121" s="137"/>
      <c r="E121" s="143"/>
      <c r="F121" s="137"/>
      <c r="G121" s="137"/>
      <c r="H121" s="137"/>
      <c r="O121" s="95">
        <f>+O120-M122</f>
        <v>0</v>
      </c>
    </row>
    <row r="122" spans="3:16" ht="18.75" x14ac:dyDescent="0.3">
      <c r="C122" s="137"/>
      <c r="D122" s="137"/>
      <c r="E122" s="143"/>
      <c r="F122" s="137"/>
      <c r="G122" s="137"/>
      <c r="H122" s="137"/>
    </row>
    <row r="123" spans="3:16" ht="18.75" x14ac:dyDescent="0.3">
      <c r="C123" s="137"/>
      <c r="D123" s="137"/>
      <c r="E123" s="143"/>
      <c r="F123" s="137"/>
      <c r="G123" s="137"/>
      <c r="H123" s="137"/>
    </row>
    <row r="124" spans="3:16" ht="18.75" x14ac:dyDescent="0.3">
      <c r="C124" s="137"/>
      <c r="D124" s="137"/>
      <c r="E124" s="143"/>
      <c r="F124" s="137"/>
      <c r="G124" s="137"/>
      <c r="H124" s="137"/>
    </row>
    <row r="125" spans="3:16" ht="18.75" x14ac:dyDescent="0.3">
      <c r="C125" s="137"/>
      <c r="D125" s="137"/>
      <c r="E125" s="143"/>
      <c r="F125" s="137"/>
      <c r="G125" s="137"/>
      <c r="H125" s="137"/>
    </row>
    <row r="126" spans="3:16" ht="18.75" x14ac:dyDescent="0.3">
      <c r="C126" s="137"/>
      <c r="D126" s="137"/>
      <c r="E126" s="143"/>
      <c r="F126" s="137"/>
      <c r="G126" s="137"/>
      <c r="H126" s="137"/>
    </row>
    <row r="127" spans="3:16" ht="18.75" x14ac:dyDescent="0.3">
      <c r="C127" s="137"/>
      <c r="D127" s="137"/>
      <c r="E127" s="143"/>
      <c r="F127" s="137"/>
      <c r="G127" s="137"/>
      <c r="H127" s="137"/>
    </row>
    <row r="128" spans="3:16" ht="18.75" x14ac:dyDescent="0.3">
      <c r="C128" s="137"/>
      <c r="D128" s="137"/>
      <c r="E128" s="143"/>
      <c r="F128" s="137"/>
      <c r="G128" s="137"/>
      <c r="H128" s="137"/>
    </row>
    <row r="129" spans="3:16" ht="18.75" x14ac:dyDescent="0.3">
      <c r="C129" s="137"/>
      <c r="D129" s="137"/>
      <c r="E129" s="143"/>
      <c r="F129" s="137"/>
      <c r="G129" s="137"/>
      <c r="H129" s="137"/>
    </row>
    <row r="130" spans="3:16" ht="18.75" x14ac:dyDescent="0.3">
      <c r="C130" s="137"/>
      <c r="D130" s="137"/>
      <c r="E130" s="143"/>
      <c r="F130" s="137"/>
      <c r="G130" s="137"/>
      <c r="H130" s="137"/>
    </row>
    <row r="131" spans="3:16" ht="18.75" x14ac:dyDescent="0.3">
      <c r="C131" s="137"/>
      <c r="D131" s="137"/>
      <c r="E131" s="143"/>
      <c r="F131" s="137"/>
      <c r="G131" s="137"/>
      <c r="H131" s="137"/>
      <c r="O131" s="103"/>
      <c r="P131" s="103"/>
    </row>
    <row r="132" spans="3:16" ht="18.75" x14ac:dyDescent="0.3">
      <c r="C132" s="137"/>
      <c r="D132" s="137"/>
      <c r="E132" s="143"/>
      <c r="F132" s="137"/>
      <c r="G132" s="137"/>
      <c r="H132" s="137"/>
      <c r="O132" s="103"/>
      <c r="P132" s="103"/>
    </row>
    <row r="133" spans="3:16" ht="18.75" x14ac:dyDescent="0.3">
      <c r="C133" s="137"/>
      <c r="D133" s="137"/>
      <c r="E133" s="143"/>
      <c r="F133" s="137"/>
      <c r="G133" s="137"/>
      <c r="H133" s="137"/>
    </row>
    <row r="134" spans="3:16" ht="18.75" x14ac:dyDescent="0.3">
      <c r="C134" s="137"/>
      <c r="D134" s="137"/>
      <c r="E134" s="143"/>
      <c r="F134" s="137"/>
      <c r="G134" s="137"/>
      <c r="H134" s="137"/>
    </row>
    <row r="135" spans="3:16" ht="18.75" x14ac:dyDescent="0.3">
      <c r="C135" s="137"/>
      <c r="D135" s="137"/>
      <c r="E135" s="143"/>
      <c r="F135" s="137"/>
      <c r="G135" s="137"/>
      <c r="H135" s="137"/>
    </row>
    <row r="136" spans="3:16" ht="18.75" x14ac:dyDescent="0.3">
      <c r="C136" s="137"/>
      <c r="D136" s="137"/>
      <c r="E136" s="143"/>
      <c r="F136" s="137"/>
      <c r="G136" s="137"/>
      <c r="H136" s="137"/>
    </row>
    <row r="137" spans="3:16" ht="18.75" x14ac:dyDescent="0.3">
      <c r="C137" s="137"/>
      <c r="D137" s="137"/>
      <c r="E137" s="143"/>
      <c r="F137" s="137"/>
      <c r="G137" s="137"/>
      <c r="H137" s="137"/>
    </row>
    <row r="138" spans="3:16" ht="18.75" x14ac:dyDescent="0.3">
      <c r="C138" s="137"/>
      <c r="D138" s="137"/>
      <c r="E138" s="143"/>
      <c r="F138" s="137"/>
      <c r="G138" s="137"/>
      <c r="H138" s="137"/>
    </row>
    <row r="139" spans="3:16" ht="18.75" x14ac:dyDescent="0.3">
      <c r="C139" s="137"/>
      <c r="D139" s="137"/>
      <c r="E139" s="143"/>
      <c r="F139" s="137"/>
      <c r="G139" s="137"/>
      <c r="H139" s="137"/>
    </row>
    <row r="140" spans="3:16" ht="18.75" x14ac:dyDescent="0.3">
      <c r="C140" s="137"/>
      <c r="D140" s="137"/>
      <c r="E140" s="143"/>
      <c r="F140" s="137"/>
      <c r="G140" s="137"/>
      <c r="H140" s="137"/>
    </row>
    <row r="141" spans="3:16" ht="18.75" x14ac:dyDescent="0.3">
      <c r="C141" s="137"/>
      <c r="D141" s="137"/>
      <c r="E141" s="143"/>
      <c r="F141" s="137"/>
      <c r="G141" s="137"/>
      <c r="H141" s="137"/>
    </row>
    <row r="142" spans="3:16" ht="18.75" x14ac:dyDescent="0.3">
      <c r="C142" s="137"/>
      <c r="D142" s="137"/>
      <c r="E142" s="143"/>
      <c r="F142" s="137"/>
      <c r="G142" s="137"/>
      <c r="H142" s="137"/>
    </row>
    <row r="143" spans="3:16" ht="18.75" x14ac:dyDescent="0.3">
      <c r="C143" s="137"/>
      <c r="D143" s="137"/>
      <c r="E143" s="143"/>
      <c r="F143" s="137"/>
      <c r="G143" s="137"/>
      <c r="H143" s="137"/>
    </row>
    <row r="144" spans="3:16" ht="18.75" x14ac:dyDescent="0.3">
      <c r="C144" s="137"/>
      <c r="D144" s="137"/>
      <c r="E144" s="143"/>
      <c r="F144" s="137"/>
      <c r="G144" s="137"/>
      <c r="H144" s="137"/>
    </row>
    <row r="145" spans="3:8" ht="18.75" x14ac:dyDescent="0.3">
      <c r="C145" s="137"/>
      <c r="D145" s="137"/>
      <c r="E145" s="143"/>
      <c r="F145" s="137"/>
      <c r="G145" s="137"/>
      <c r="H145" s="137"/>
    </row>
    <row r="146" spans="3:8" ht="18.75" x14ac:dyDescent="0.3">
      <c r="C146" s="137"/>
      <c r="D146" s="137"/>
      <c r="E146" s="143"/>
      <c r="F146" s="137"/>
      <c r="G146" s="137"/>
      <c r="H146" s="137"/>
    </row>
    <row r="147" spans="3:8" ht="18.75" x14ac:dyDescent="0.3">
      <c r="C147" s="137"/>
      <c r="D147" s="137"/>
      <c r="E147" s="143"/>
      <c r="F147" s="137"/>
      <c r="G147" s="137"/>
      <c r="H147" s="137"/>
    </row>
    <row r="148" spans="3:8" ht="18.75" x14ac:dyDescent="0.3">
      <c r="C148" s="137"/>
      <c r="D148" s="137"/>
      <c r="E148" s="143"/>
      <c r="F148" s="137"/>
      <c r="G148" s="137"/>
      <c r="H148" s="137"/>
    </row>
    <row r="149" spans="3:8" ht="18.75" x14ac:dyDescent="0.3">
      <c r="C149" s="137"/>
      <c r="D149" s="137"/>
      <c r="E149" s="143"/>
      <c r="F149" s="137"/>
      <c r="G149" s="137"/>
      <c r="H149" s="137"/>
    </row>
    <row r="150" spans="3:8" ht="18.75" x14ac:dyDescent="0.3">
      <c r="C150" s="137"/>
      <c r="D150" s="137"/>
      <c r="E150" s="143"/>
      <c r="F150" s="137"/>
      <c r="G150" s="137"/>
      <c r="H150" s="137"/>
    </row>
    <row r="151" spans="3:8" ht="18.75" x14ac:dyDescent="0.3">
      <c r="C151" s="137"/>
      <c r="D151" s="137"/>
      <c r="E151" s="143"/>
      <c r="F151" s="137"/>
      <c r="G151" s="137"/>
      <c r="H151" s="137"/>
    </row>
    <row r="152" spans="3:8" ht="18.75" x14ac:dyDescent="0.3">
      <c r="C152" s="137"/>
      <c r="D152" s="137"/>
      <c r="E152" s="143"/>
      <c r="F152" s="137"/>
      <c r="G152" s="137"/>
      <c r="H152" s="137"/>
    </row>
    <row r="153" spans="3:8" ht="18.75" x14ac:dyDescent="0.3">
      <c r="C153" s="137"/>
      <c r="D153" s="137"/>
      <c r="E153" s="143"/>
      <c r="F153" s="137"/>
      <c r="G153" s="137"/>
      <c r="H153" s="137"/>
    </row>
    <row r="154" spans="3:8" ht="18.75" x14ac:dyDescent="0.3">
      <c r="C154" s="137"/>
      <c r="D154" s="137"/>
      <c r="E154" s="143"/>
      <c r="F154" s="137"/>
      <c r="G154" s="137"/>
      <c r="H154" s="137"/>
    </row>
    <row r="155" spans="3:8" ht="18.75" x14ac:dyDescent="0.3">
      <c r="C155" s="137"/>
      <c r="D155" s="137"/>
      <c r="E155" s="143"/>
      <c r="F155" s="137"/>
      <c r="G155" s="137"/>
      <c r="H155" s="137"/>
    </row>
    <row r="156" spans="3:8" ht="18.75" x14ac:dyDescent="0.3">
      <c r="C156" s="137"/>
      <c r="D156" s="137"/>
      <c r="E156" s="143"/>
      <c r="F156" s="137"/>
      <c r="G156" s="137"/>
      <c r="H156" s="137"/>
    </row>
    <row r="157" spans="3:8" ht="18.75" x14ac:dyDescent="0.3">
      <c r="C157" s="137"/>
      <c r="D157" s="137"/>
      <c r="E157" s="143"/>
      <c r="F157" s="137"/>
      <c r="G157" s="137"/>
      <c r="H157" s="137"/>
    </row>
    <row r="158" spans="3:8" ht="18.75" x14ac:dyDescent="0.3">
      <c r="C158" s="137"/>
      <c r="D158" s="137"/>
      <c r="E158" s="143"/>
      <c r="F158" s="137"/>
      <c r="G158" s="137"/>
      <c r="H158" s="137"/>
    </row>
    <row r="159" spans="3:8" ht="18.75" x14ac:dyDescent="0.3">
      <c r="C159" s="137"/>
      <c r="D159" s="137"/>
      <c r="E159" s="143"/>
      <c r="F159" s="137"/>
      <c r="G159" s="137"/>
      <c r="H159" s="137"/>
    </row>
    <row r="160" spans="3:8" ht="18.75" x14ac:dyDescent="0.3">
      <c r="C160" s="137"/>
      <c r="D160" s="137"/>
      <c r="E160" s="143"/>
      <c r="F160" s="137"/>
      <c r="G160" s="137"/>
      <c r="H160" s="137"/>
    </row>
    <row r="161" spans="3:8" ht="18.75" x14ac:dyDescent="0.3">
      <c r="C161" s="137"/>
      <c r="D161" s="137"/>
      <c r="E161" s="143"/>
      <c r="F161" s="137"/>
      <c r="G161" s="137"/>
      <c r="H161" s="137"/>
    </row>
    <row r="162" spans="3:8" ht="18.75" x14ac:dyDescent="0.3">
      <c r="C162" s="137"/>
      <c r="D162" s="137"/>
      <c r="E162" s="143"/>
      <c r="F162" s="137"/>
      <c r="G162" s="137"/>
      <c r="H162" s="137"/>
    </row>
    <row r="163" spans="3:8" ht="18.75" x14ac:dyDescent="0.3">
      <c r="C163" s="137"/>
      <c r="D163" s="137"/>
      <c r="E163" s="143"/>
      <c r="F163" s="137"/>
      <c r="G163" s="137"/>
      <c r="H163" s="137"/>
    </row>
    <row r="164" spans="3:8" ht="18.75" x14ac:dyDescent="0.3">
      <c r="C164" s="137"/>
      <c r="D164" s="137"/>
      <c r="E164" s="143"/>
      <c r="F164" s="137"/>
      <c r="G164" s="137"/>
      <c r="H164" s="137"/>
    </row>
    <row r="165" spans="3:8" ht="18.75" x14ac:dyDescent="0.3">
      <c r="C165" s="137"/>
      <c r="D165" s="137"/>
      <c r="E165" s="143"/>
      <c r="F165" s="137"/>
      <c r="G165" s="137"/>
      <c r="H165" s="137"/>
    </row>
    <row r="166" spans="3:8" ht="18.75" x14ac:dyDescent="0.3">
      <c r="C166" s="137"/>
      <c r="D166" s="137"/>
      <c r="E166" s="143"/>
      <c r="F166" s="137"/>
      <c r="G166" s="137"/>
      <c r="H166" s="137"/>
    </row>
    <row r="167" spans="3:8" ht="18.75" x14ac:dyDescent="0.3">
      <c r="C167" s="137"/>
      <c r="D167" s="137"/>
      <c r="E167" s="143"/>
      <c r="F167" s="137"/>
      <c r="G167" s="137"/>
      <c r="H167" s="137"/>
    </row>
    <row r="168" spans="3:8" ht="18.75" x14ac:dyDescent="0.3">
      <c r="C168" s="137"/>
      <c r="D168" s="137"/>
      <c r="E168" s="143"/>
      <c r="F168" s="137"/>
      <c r="G168" s="137"/>
      <c r="H168" s="137"/>
    </row>
    <row r="169" spans="3:8" ht="18.75" x14ac:dyDescent="0.3">
      <c r="C169" s="137"/>
      <c r="D169" s="137"/>
      <c r="E169" s="143"/>
      <c r="F169" s="137"/>
      <c r="G169" s="137"/>
      <c r="H169" s="137"/>
    </row>
    <row r="170" spans="3:8" ht="18.75" x14ac:dyDescent="0.3">
      <c r="C170" s="137"/>
      <c r="D170" s="137"/>
      <c r="E170" s="143"/>
      <c r="F170" s="137"/>
      <c r="G170" s="137"/>
      <c r="H170" s="137"/>
    </row>
    <row r="171" spans="3:8" ht="18.75" x14ac:dyDescent="0.3">
      <c r="C171" s="137"/>
      <c r="D171" s="137"/>
      <c r="E171" s="143"/>
      <c r="F171" s="137"/>
      <c r="G171" s="137"/>
      <c r="H171" s="137"/>
    </row>
    <row r="172" spans="3:8" ht="18.75" x14ac:dyDescent="0.3">
      <c r="C172" s="137"/>
      <c r="D172" s="137"/>
      <c r="E172" s="143"/>
      <c r="F172" s="137"/>
      <c r="G172" s="137"/>
      <c r="H172" s="137"/>
    </row>
    <row r="173" spans="3:8" ht="18.75" x14ac:dyDescent="0.3">
      <c r="C173" s="137"/>
      <c r="D173" s="137"/>
      <c r="E173" s="143"/>
      <c r="F173" s="137"/>
      <c r="G173" s="137"/>
      <c r="H173" s="137"/>
    </row>
    <row r="174" spans="3:8" ht="18.75" x14ac:dyDescent="0.3">
      <c r="C174" s="137"/>
      <c r="D174" s="137"/>
      <c r="E174" s="143"/>
      <c r="F174" s="137"/>
      <c r="G174" s="137"/>
      <c r="H174" s="137"/>
    </row>
    <row r="175" spans="3:8" ht="18.75" x14ac:dyDescent="0.3">
      <c r="C175" s="137"/>
      <c r="D175" s="137"/>
      <c r="E175" s="143"/>
      <c r="F175" s="137"/>
      <c r="G175" s="137"/>
      <c r="H175" s="137"/>
    </row>
    <row r="176" spans="3:8" ht="18.75" x14ac:dyDescent="0.3">
      <c r="C176" s="137"/>
      <c r="D176" s="137"/>
      <c r="E176" s="143"/>
      <c r="F176" s="137"/>
      <c r="G176" s="137"/>
      <c r="H176" s="137"/>
    </row>
    <row r="177" spans="3:8" ht="18.75" x14ac:dyDescent="0.3">
      <c r="C177" s="137"/>
      <c r="D177" s="137"/>
      <c r="E177" s="143"/>
      <c r="F177" s="137"/>
      <c r="G177" s="137"/>
      <c r="H177" s="137"/>
    </row>
    <row r="178" spans="3:8" ht="18.75" x14ac:dyDescent="0.3">
      <c r="C178" s="137"/>
      <c r="D178" s="137"/>
      <c r="E178" s="143"/>
      <c r="F178" s="137"/>
      <c r="G178" s="137"/>
      <c r="H178" s="137"/>
    </row>
    <row r="179" spans="3:8" ht="18.75" x14ac:dyDescent="0.3">
      <c r="C179" s="137"/>
      <c r="D179" s="137"/>
      <c r="E179" s="143"/>
      <c r="F179" s="137"/>
      <c r="G179" s="137"/>
      <c r="H179" s="137"/>
    </row>
    <row r="180" spans="3:8" ht="18.75" x14ac:dyDescent="0.3">
      <c r="C180" s="137"/>
      <c r="D180" s="137"/>
      <c r="E180" s="143"/>
      <c r="F180" s="137"/>
      <c r="G180" s="137"/>
      <c r="H180" s="137"/>
    </row>
    <row r="181" spans="3:8" ht="18.75" x14ac:dyDescent="0.3">
      <c r="C181" s="137"/>
      <c r="D181" s="137"/>
      <c r="E181" s="143"/>
      <c r="F181" s="137"/>
      <c r="G181" s="137"/>
      <c r="H181" s="137"/>
    </row>
    <row r="182" spans="3:8" ht="18.75" x14ac:dyDescent="0.3">
      <c r="C182" s="137"/>
      <c r="D182" s="137"/>
      <c r="E182" s="143"/>
      <c r="F182" s="137"/>
      <c r="G182" s="137"/>
      <c r="H182" s="137"/>
    </row>
    <row r="183" spans="3:8" ht="18.75" x14ac:dyDescent="0.3">
      <c r="C183" s="137"/>
      <c r="D183" s="137"/>
      <c r="E183" s="143"/>
      <c r="F183" s="137"/>
      <c r="G183" s="137"/>
      <c r="H183" s="137"/>
    </row>
    <row r="184" spans="3:8" ht="18.75" x14ac:dyDescent="0.3">
      <c r="C184" s="137"/>
      <c r="D184" s="137"/>
      <c r="E184" s="143"/>
      <c r="F184" s="137"/>
      <c r="G184" s="137"/>
      <c r="H184" s="137"/>
    </row>
    <row r="185" spans="3:8" ht="18.75" x14ac:dyDescent="0.3">
      <c r="C185" s="137"/>
      <c r="D185" s="137"/>
      <c r="E185" s="143"/>
      <c r="F185" s="137"/>
      <c r="G185" s="137"/>
      <c r="H185" s="137"/>
    </row>
    <row r="186" spans="3:8" ht="18.75" x14ac:dyDescent="0.3">
      <c r="C186" s="137"/>
      <c r="D186" s="137"/>
      <c r="E186" s="143"/>
      <c r="F186" s="137"/>
      <c r="G186" s="137"/>
      <c r="H186" s="137"/>
    </row>
    <row r="187" spans="3:8" ht="18.75" x14ac:dyDescent="0.3">
      <c r="C187" s="137"/>
      <c r="D187" s="137"/>
      <c r="E187" s="143"/>
      <c r="F187" s="137"/>
      <c r="G187" s="137"/>
      <c r="H187" s="137"/>
    </row>
    <row r="188" spans="3:8" ht="18.75" x14ac:dyDescent="0.3">
      <c r="C188" s="137"/>
      <c r="D188" s="137"/>
      <c r="E188" s="143"/>
      <c r="F188" s="137"/>
      <c r="G188" s="137"/>
      <c r="H188" s="137"/>
    </row>
    <row r="189" spans="3:8" ht="18.75" x14ac:dyDescent="0.3">
      <c r="C189" s="137"/>
      <c r="D189" s="137"/>
      <c r="E189" s="143"/>
      <c r="F189" s="137"/>
      <c r="G189" s="137"/>
      <c r="H189" s="137"/>
    </row>
    <row r="190" spans="3:8" ht="18.75" x14ac:dyDescent="0.3">
      <c r="C190" s="137"/>
      <c r="D190" s="137"/>
      <c r="E190" s="143"/>
      <c r="F190" s="137"/>
      <c r="G190" s="137"/>
      <c r="H190" s="137"/>
    </row>
    <row r="191" spans="3:8" ht="18.75" x14ac:dyDescent="0.3">
      <c r="C191" s="137"/>
      <c r="D191" s="137"/>
      <c r="E191" s="143"/>
      <c r="F191" s="137"/>
      <c r="G191" s="137"/>
      <c r="H191" s="137"/>
    </row>
    <row r="192" spans="3:8" ht="18.75" x14ac:dyDescent="0.3">
      <c r="C192" s="137"/>
      <c r="D192" s="137"/>
      <c r="E192" s="143"/>
      <c r="F192" s="137"/>
      <c r="G192" s="137"/>
      <c r="H192" s="137"/>
    </row>
    <row r="193" spans="3:8" ht="18.75" x14ac:dyDescent="0.3">
      <c r="C193" s="137"/>
      <c r="D193" s="137"/>
      <c r="E193" s="143"/>
      <c r="F193" s="137"/>
      <c r="G193" s="137"/>
      <c r="H193" s="137"/>
    </row>
    <row r="194" spans="3:8" ht="18.75" x14ac:dyDescent="0.3">
      <c r="C194" s="137"/>
      <c r="D194" s="137"/>
      <c r="E194" s="143"/>
      <c r="F194" s="137"/>
      <c r="G194" s="137"/>
      <c r="H194" s="137"/>
    </row>
    <row r="195" spans="3:8" ht="18.75" x14ac:dyDescent="0.3">
      <c r="C195" s="137"/>
      <c r="D195" s="137"/>
      <c r="E195" s="143"/>
      <c r="F195" s="137"/>
      <c r="G195" s="137"/>
      <c r="H195" s="137"/>
    </row>
    <row r="196" spans="3:8" ht="18.75" x14ac:dyDescent="0.3">
      <c r="C196" s="137"/>
      <c r="D196" s="137"/>
      <c r="E196" s="143"/>
      <c r="F196" s="137"/>
      <c r="G196" s="137"/>
      <c r="H196" s="137"/>
    </row>
    <row r="197" spans="3:8" ht="18.75" x14ac:dyDescent="0.3">
      <c r="C197" s="137"/>
      <c r="D197" s="137"/>
      <c r="E197" s="143"/>
      <c r="F197" s="137"/>
      <c r="G197" s="137"/>
      <c r="H197" s="137"/>
    </row>
    <row r="198" spans="3:8" ht="18.75" x14ac:dyDescent="0.3">
      <c r="C198" s="137"/>
      <c r="D198" s="137"/>
      <c r="E198" s="143"/>
      <c r="F198" s="137"/>
      <c r="G198" s="137"/>
      <c r="H198" s="137"/>
    </row>
    <row r="199" spans="3:8" ht="18.75" x14ac:dyDescent="0.3">
      <c r="C199" s="137"/>
      <c r="D199" s="137"/>
      <c r="E199" s="143"/>
      <c r="F199" s="137"/>
      <c r="G199" s="137"/>
      <c r="H199" s="137"/>
    </row>
    <row r="200" spans="3:8" ht="18.75" x14ac:dyDescent="0.3">
      <c r="C200" s="137"/>
      <c r="D200" s="137"/>
      <c r="E200" s="143"/>
      <c r="F200" s="137"/>
      <c r="G200" s="137"/>
      <c r="H200" s="137"/>
    </row>
    <row r="201" spans="3:8" ht="18.75" x14ac:dyDescent="0.3">
      <c r="C201" s="137"/>
      <c r="D201" s="137"/>
      <c r="E201" s="143"/>
      <c r="F201" s="137"/>
      <c r="G201" s="137"/>
      <c r="H201" s="137"/>
    </row>
    <row r="202" spans="3:8" ht="18.75" x14ac:dyDescent="0.3">
      <c r="C202" s="137"/>
      <c r="D202" s="137"/>
      <c r="E202" s="143"/>
      <c r="F202" s="137"/>
      <c r="G202" s="137"/>
      <c r="H202" s="137"/>
    </row>
    <row r="203" spans="3:8" ht="18.75" x14ac:dyDescent="0.3">
      <c r="C203" s="137"/>
      <c r="D203" s="137"/>
      <c r="E203" s="143"/>
      <c r="F203" s="137"/>
      <c r="G203" s="137"/>
      <c r="H203" s="137"/>
    </row>
    <row r="204" spans="3:8" ht="18.75" x14ac:dyDescent="0.3">
      <c r="C204" s="137"/>
      <c r="D204" s="137"/>
      <c r="E204" s="143"/>
      <c r="F204" s="137"/>
      <c r="G204" s="137"/>
      <c r="H204" s="137"/>
    </row>
    <row r="205" spans="3:8" ht="18.75" x14ac:dyDescent="0.3">
      <c r="C205" s="137"/>
      <c r="D205" s="137"/>
      <c r="E205" s="143"/>
      <c r="F205" s="137"/>
      <c r="G205" s="137"/>
      <c r="H205" s="137"/>
    </row>
    <row r="206" spans="3:8" ht="18.75" x14ac:dyDescent="0.3">
      <c r="C206" s="137"/>
      <c r="D206" s="137"/>
      <c r="E206" s="143"/>
      <c r="F206" s="137"/>
      <c r="G206" s="137"/>
      <c r="H206" s="137"/>
    </row>
    <row r="207" spans="3:8" ht="18.75" x14ac:dyDescent="0.3">
      <c r="C207" s="137"/>
      <c r="D207" s="137"/>
      <c r="E207" s="143"/>
      <c r="F207" s="137"/>
      <c r="G207" s="137"/>
      <c r="H207" s="137"/>
    </row>
    <row r="208" spans="3:8" ht="18.75" x14ac:dyDescent="0.3">
      <c r="C208" s="137"/>
      <c r="D208" s="137"/>
      <c r="E208" s="143"/>
      <c r="F208" s="137"/>
      <c r="G208" s="137"/>
      <c r="H208" s="137"/>
    </row>
    <row r="209" spans="3:8" ht="18.75" x14ac:dyDescent="0.3">
      <c r="C209" s="137"/>
      <c r="D209" s="137"/>
      <c r="E209" s="143"/>
      <c r="F209" s="137"/>
      <c r="G209" s="137"/>
      <c r="H209" s="137"/>
    </row>
    <row r="210" spans="3:8" ht="18.75" x14ac:dyDescent="0.3">
      <c r="C210" s="137"/>
      <c r="D210" s="137"/>
      <c r="E210" s="143"/>
      <c r="F210" s="137"/>
      <c r="G210" s="137"/>
      <c r="H210" s="137"/>
    </row>
    <row r="211" spans="3:8" ht="18.75" x14ac:dyDescent="0.3">
      <c r="C211" s="137"/>
      <c r="D211" s="137"/>
      <c r="E211" s="143"/>
      <c r="F211" s="137"/>
      <c r="G211" s="137"/>
      <c r="H211" s="137"/>
    </row>
    <row r="212" spans="3:8" ht="18.75" x14ac:dyDescent="0.3">
      <c r="C212" s="137"/>
      <c r="D212" s="137"/>
      <c r="E212" s="143"/>
      <c r="F212" s="137"/>
      <c r="G212" s="137"/>
      <c r="H212" s="137"/>
    </row>
    <row r="213" spans="3:8" ht="18.75" x14ac:dyDescent="0.3">
      <c r="C213" s="137"/>
      <c r="D213" s="137"/>
      <c r="E213" s="143"/>
      <c r="F213" s="137"/>
      <c r="G213" s="137"/>
      <c r="H213" s="137"/>
    </row>
    <row r="214" spans="3:8" ht="18.75" x14ac:dyDescent="0.3">
      <c r="C214" s="137"/>
      <c r="D214" s="137"/>
      <c r="E214" s="143"/>
      <c r="F214" s="137"/>
      <c r="G214" s="137"/>
      <c r="H214" s="137"/>
    </row>
    <row r="215" spans="3:8" ht="18.75" x14ac:dyDescent="0.3">
      <c r="C215" s="137"/>
      <c r="D215" s="137"/>
      <c r="E215" s="143"/>
      <c r="F215" s="137"/>
      <c r="G215" s="137"/>
      <c r="H215" s="137"/>
    </row>
    <row r="216" spans="3:8" ht="18.75" x14ac:dyDescent="0.3">
      <c r="C216" s="137"/>
      <c r="D216" s="137"/>
      <c r="E216" s="143"/>
      <c r="F216" s="137"/>
      <c r="G216" s="137"/>
      <c r="H216" s="137"/>
    </row>
    <row r="217" spans="3:8" ht="18.75" x14ac:dyDescent="0.3">
      <c r="C217" s="137"/>
      <c r="D217" s="137"/>
      <c r="E217" s="143"/>
      <c r="F217" s="137"/>
      <c r="G217" s="137"/>
      <c r="H217" s="137"/>
    </row>
    <row r="218" spans="3:8" ht="18.75" x14ac:dyDescent="0.3">
      <c r="C218" s="137"/>
      <c r="D218" s="137"/>
      <c r="E218" s="143"/>
      <c r="F218" s="137"/>
      <c r="G218" s="137"/>
      <c r="H218" s="137"/>
    </row>
    <row r="219" spans="3:8" ht="18.75" x14ac:dyDescent="0.3">
      <c r="C219" s="137"/>
      <c r="D219" s="137"/>
      <c r="E219" s="143"/>
      <c r="F219" s="137"/>
      <c r="G219" s="137"/>
      <c r="H219" s="137"/>
    </row>
    <row r="220" spans="3:8" ht="18.75" x14ac:dyDescent="0.3">
      <c r="C220" s="137"/>
      <c r="D220" s="137"/>
      <c r="E220" s="143"/>
      <c r="F220" s="137"/>
      <c r="G220" s="137"/>
      <c r="H220" s="137"/>
    </row>
    <row r="221" spans="3:8" ht="18.75" x14ac:dyDescent="0.3">
      <c r="C221" s="137"/>
      <c r="D221" s="137"/>
      <c r="E221" s="143"/>
      <c r="F221" s="137"/>
      <c r="G221" s="137"/>
      <c r="H221" s="137"/>
    </row>
    <row r="222" spans="3:8" ht="18.75" x14ac:dyDescent="0.3">
      <c r="C222" s="137"/>
      <c r="D222" s="137"/>
      <c r="E222" s="143"/>
      <c r="F222" s="137"/>
      <c r="G222" s="137"/>
      <c r="H222" s="137"/>
    </row>
    <row r="223" spans="3:8" ht="18.75" x14ac:dyDescent="0.3">
      <c r="C223" s="137"/>
      <c r="D223" s="137"/>
      <c r="E223" s="143"/>
      <c r="F223" s="137"/>
      <c r="G223" s="137"/>
      <c r="H223" s="137"/>
    </row>
    <row r="224" spans="3:8" ht="18.75" x14ac:dyDescent="0.3">
      <c r="C224" s="137"/>
      <c r="D224" s="137"/>
      <c r="E224" s="143"/>
      <c r="F224" s="137"/>
      <c r="G224" s="137"/>
      <c r="H224" s="137"/>
    </row>
    <row r="225" spans="3:8" ht="18.75" x14ac:dyDescent="0.3">
      <c r="C225" s="137"/>
      <c r="D225" s="137"/>
      <c r="E225" s="143"/>
      <c r="F225" s="137"/>
      <c r="G225" s="137"/>
      <c r="H225" s="137"/>
    </row>
    <row r="226" spans="3:8" ht="18.75" x14ac:dyDescent="0.3">
      <c r="C226" s="137"/>
      <c r="D226" s="137"/>
      <c r="E226" s="143"/>
      <c r="F226" s="137"/>
      <c r="G226" s="137"/>
      <c r="H226" s="137"/>
    </row>
    <row r="227" spans="3:8" ht="18.75" x14ac:dyDescent="0.3">
      <c r="C227" s="137"/>
      <c r="D227" s="137"/>
      <c r="E227" s="143"/>
      <c r="F227" s="137"/>
      <c r="G227" s="137"/>
      <c r="H227" s="137"/>
    </row>
    <row r="228" spans="3:8" ht="18.75" x14ac:dyDescent="0.3">
      <c r="C228" s="137"/>
      <c r="D228" s="137"/>
      <c r="E228" s="143"/>
      <c r="F228" s="137"/>
      <c r="G228" s="137"/>
      <c r="H228" s="137"/>
    </row>
    <row r="229" spans="3:8" ht="18.75" x14ac:dyDescent="0.3">
      <c r="C229" s="137"/>
      <c r="D229" s="137"/>
      <c r="E229" s="143"/>
      <c r="F229" s="137"/>
      <c r="G229" s="137"/>
      <c r="H229" s="137"/>
    </row>
    <row r="230" spans="3:8" ht="18.75" x14ac:dyDescent="0.3">
      <c r="C230" s="137"/>
      <c r="D230" s="137"/>
      <c r="E230" s="143"/>
      <c r="F230" s="137"/>
      <c r="G230" s="137"/>
      <c r="H230" s="137"/>
    </row>
    <row r="231" spans="3:8" ht="18.75" x14ac:dyDescent="0.3">
      <c r="C231" s="137"/>
      <c r="D231" s="137"/>
      <c r="E231" s="143"/>
      <c r="F231" s="137"/>
      <c r="G231" s="137"/>
      <c r="H231" s="137"/>
    </row>
    <row r="232" spans="3:8" ht="18.75" x14ac:dyDescent="0.3">
      <c r="C232" s="137"/>
      <c r="D232" s="137"/>
      <c r="E232" s="137"/>
      <c r="F232" s="137"/>
      <c r="G232" s="137"/>
      <c r="H232" s="137"/>
    </row>
    <row r="233" spans="3:8" ht="18.75" x14ac:dyDescent="0.3">
      <c r="C233" s="137"/>
      <c r="D233" s="137"/>
      <c r="E233" s="137"/>
      <c r="F233" s="137"/>
      <c r="G233" s="137"/>
      <c r="H233" s="137"/>
    </row>
    <row r="234" spans="3:8" ht="18.75" x14ac:dyDescent="0.3">
      <c r="C234" s="137"/>
      <c r="D234" s="137"/>
      <c r="E234" s="137"/>
      <c r="F234" s="137"/>
      <c r="G234" s="137"/>
      <c r="H234" s="137"/>
    </row>
    <row r="235" spans="3:8" ht="18.75" x14ac:dyDescent="0.3">
      <c r="C235" s="137"/>
      <c r="D235" s="137"/>
      <c r="E235" s="137"/>
      <c r="F235" s="137"/>
      <c r="G235" s="137"/>
      <c r="H235" s="137"/>
    </row>
    <row r="236" spans="3:8" ht="18.75" x14ac:dyDescent="0.3">
      <c r="C236" s="137"/>
      <c r="D236" s="137"/>
      <c r="E236" s="137"/>
      <c r="F236" s="137"/>
      <c r="G236" s="137"/>
      <c r="H236" s="137"/>
    </row>
    <row r="237" spans="3:8" ht="18.75" x14ac:dyDescent="0.3">
      <c r="C237" s="137"/>
      <c r="D237" s="137"/>
      <c r="E237" s="137"/>
      <c r="F237" s="137"/>
      <c r="G237" s="137"/>
      <c r="H237" s="137"/>
    </row>
    <row r="238" spans="3:8" ht="18.75" x14ac:dyDescent="0.3">
      <c r="C238" s="137"/>
      <c r="D238" s="137"/>
      <c r="E238" s="137"/>
      <c r="F238" s="137"/>
      <c r="G238" s="137"/>
      <c r="H238" s="137"/>
    </row>
    <row r="239" spans="3:8" ht="18.75" x14ac:dyDescent="0.3">
      <c r="C239" s="137"/>
      <c r="D239" s="137"/>
      <c r="E239" s="137"/>
      <c r="F239" s="137"/>
      <c r="G239" s="137"/>
      <c r="H239" s="137"/>
    </row>
    <row r="240" spans="3:8" ht="18.75" x14ac:dyDescent="0.3">
      <c r="C240" s="137"/>
      <c r="D240" s="137"/>
      <c r="E240" s="137"/>
      <c r="F240" s="137"/>
      <c r="G240" s="137"/>
      <c r="H240" s="137"/>
    </row>
    <row r="241" spans="3:8" ht="18.75" x14ac:dyDescent="0.3">
      <c r="C241" s="137"/>
      <c r="D241" s="137"/>
      <c r="E241" s="137"/>
      <c r="F241" s="137"/>
      <c r="G241" s="137"/>
      <c r="H241" s="137"/>
    </row>
    <row r="242" spans="3:8" ht="18.75" x14ac:dyDescent="0.3">
      <c r="C242" s="137"/>
      <c r="D242" s="137"/>
      <c r="E242" s="137"/>
      <c r="F242" s="137"/>
      <c r="G242" s="137"/>
      <c r="H242" s="137"/>
    </row>
    <row r="243" spans="3:8" ht="18.75" x14ac:dyDescent="0.3">
      <c r="C243" s="137"/>
      <c r="D243" s="137"/>
      <c r="E243" s="137"/>
      <c r="F243" s="137"/>
      <c r="G243" s="137"/>
      <c r="H243" s="137"/>
    </row>
    <row r="244" spans="3:8" ht="18.75" x14ac:dyDescent="0.3">
      <c r="C244" s="137"/>
      <c r="D244" s="137"/>
      <c r="E244" s="137"/>
      <c r="F244" s="137"/>
      <c r="G244" s="137"/>
      <c r="H244" s="137"/>
    </row>
    <row r="245" spans="3:8" ht="18.75" x14ac:dyDescent="0.3">
      <c r="C245" s="137"/>
      <c r="D245" s="137"/>
      <c r="E245" s="137"/>
      <c r="F245" s="137"/>
      <c r="G245" s="137"/>
      <c r="H245" s="137"/>
    </row>
    <row r="246" spans="3:8" ht="18.75" x14ac:dyDescent="0.3">
      <c r="C246" s="137"/>
      <c r="D246" s="137"/>
      <c r="E246" s="137"/>
      <c r="F246" s="137"/>
      <c r="G246" s="137"/>
      <c r="H246" s="137"/>
    </row>
    <row r="247" spans="3:8" ht="18.75" x14ac:dyDescent="0.3">
      <c r="C247" s="137"/>
      <c r="D247" s="137"/>
      <c r="E247" s="137"/>
      <c r="F247" s="137"/>
      <c r="G247" s="137"/>
      <c r="H247" s="137"/>
    </row>
    <row r="248" spans="3:8" ht="18.75" x14ac:dyDescent="0.3">
      <c r="C248" s="137"/>
      <c r="D248" s="137"/>
      <c r="E248" s="137"/>
      <c r="F248" s="137"/>
      <c r="G248" s="137"/>
      <c r="H248" s="137"/>
    </row>
    <row r="249" spans="3:8" ht="18.75" x14ac:dyDescent="0.3">
      <c r="C249" s="137"/>
      <c r="D249" s="137"/>
      <c r="E249" s="137"/>
      <c r="F249" s="137"/>
      <c r="G249" s="137"/>
      <c r="H249" s="137"/>
    </row>
    <row r="250" spans="3:8" ht="18.75" x14ac:dyDescent="0.3">
      <c r="C250" s="137"/>
      <c r="D250" s="137"/>
      <c r="E250" s="137"/>
      <c r="F250" s="137"/>
      <c r="G250" s="137"/>
      <c r="H250" s="137"/>
    </row>
    <row r="251" spans="3:8" ht="18.75" x14ac:dyDescent="0.3">
      <c r="C251" s="137"/>
      <c r="D251" s="137"/>
      <c r="E251" s="137"/>
      <c r="F251" s="137"/>
      <c r="G251" s="137"/>
      <c r="H251" s="137"/>
    </row>
    <row r="252" spans="3:8" ht="18.75" x14ac:dyDescent="0.3">
      <c r="C252" s="137"/>
      <c r="D252" s="137"/>
      <c r="E252" s="137"/>
      <c r="F252" s="137"/>
      <c r="G252" s="137"/>
      <c r="H252" s="137"/>
    </row>
    <row r="253" spans="3:8" ht="18.75" x14ac:dyDescent="0.3">
      <c r="C253" s="137"/>
      <c r="D253" s="137"/>
      <c r="E253" s="137"/>
      <c r="F253" s="137"/>
      <c r="G253" s="137"/>
      <c r="H253" s="137"/>
    </row>
    <row r="254" spans="3:8" ht="18.75" x14ac:dyDescent="0.3">
      <c r="C254" s="137"/>
      <c r="D254" s="137"/>
      <c r="E254" s="137"/>
      <c r="F254" s="137"/>
      <c r="G254" s="137"/>
      <c r="H254" s="137"/>
    </row>
    <row r="255" spans="3:8" ht="18.75" x14ac:dyDescent="0.3">
      <c r="C255" s="137"/>
      <c r="D255" s="137"/>
      <c r="E255" s="137"/>
      <c r="F255" s="137"/>
      <c r="G255" s="137"/>
      <c r="H255" s="137"/>
    </row>
    <row r="256" spans="3:8" ht="18.75" x14ac:dyDescent="0.3">
      <c r="C256" s="137"/>
      <c r="D256" s="137"/>
      <c r="E256" s="137"/>
      <c r="F256" s="137"/>
      <c r="G256" s="137"/>
      <c r="H256" s="137"/>
    </row>
    <row r="257" spans="3:8" ht="18.75" x14ac:dyDescent="0.3">
      <c r="C257" s="137"/>
      <c r="D257" s="137"/>
      <c r="E257" s="137"/>
      <c r="F257" s="137"/>
      <c r="G257" s="137"/>
      <c r="H257" s="137"/>
    </row>
    <row r="258" spans="3:8" ht="18.75" x14ac:dyDescent="0.3">
      <c r="C258" s="137"/>
      <c r="D258" s="137"/>
      <c r="E258" s="137"/>
      <c r="F258" s="137"/>
      <c r="G258" s="137"/>
      <c r="H258" s="137"/>
    </row>
    <row r="259" spans="3:8" ht="18.75" x14ac:dyDescent="0.3">
      <c r="C259" s="137"/>
      <c r="D259" s="137"/>
      <c r="E259" s="137"/>
      <c r="F259" s="137"/>
      <c r="G259" s="137"/>
      <c r="H259" s="137"/>
    </row>
    <row r="260" spans="3:8" ht="18.75" x14ac:dyDescent="0.3">
      <c r="C260" s="137"/>
      <c r="D260" s="137"/>
      <c r="E260" s="137"/>
      <c r="F260" s="137"/>
      <c r="G260" s="137"/>
      <c r="H260" s="137"/>
    </row>
    <row r="261" spans="3:8" ht="18.75" x14ac:dyDescent="0.3">
      <c r="C261" s="137"/>
      <c r="D261" s="137"/>
      <c r="E261" s="137"/>
      <c r="F261" s="137"/>
      <c r="G261" s="137"/>
      <c r="H261" s="137"/>
    </row>
    <row r="262" spans="3:8" ht="18.75" x14ac:dyDescent="0.3">
      <c r="C262" s="137"/>
      <c r="D262" s="137"/>
      <c r="E262" s="137"/>
      <c r="F262" s="137"/>
      <c r="G262" s="137"/>
      <c r="H262" s="137"/>
    </row>
    <row r="263" spans="3:8" ht="18.75" x14ac:dyDescent="0.3">
      <c r="C263" s="137"/>
      <c r="D263" s="137"/>
      <c r="E263" s="137"/>
      <c r="F263" s="137"/>
      <c r="G263" s="137"/>
      <c r="H263" s="137"/>
    </row>
    <row r="264" spans="3:8" ht="18.75" x14ac:dyDescent="0.3">
      <c r="C264" s="137"/>
      <c r="D264" s="137"/>
      <c r="E264" s="137"/>
      <c r="F264" s="137"/>
      <c r="G264" s="137"/>
      <c r="H264" s="137"/>
    </row>
    <row r="265" spans="3:8" ht="18.75" x14ac:dyDescent="0.3">
      <c r="C265" s="137"/>
      <c r="D265" s="137"/>
      <c r="E265" s="137"/>
      <c r="F265" s="137"/>
      <c r="G265" s="137"/>
      <c r="H265" s="137"/>
    </row>
    <row r="266" spans="3:8" ht="18.75" x14ac:dyDescent="0.3">
      <c r="C266" s="137"/>
      <c r="D266" s="137"/>
      <c r="E266" s="137"/>
      <c r="F266" s="137"/>
      <c r="G266" s="137"/>
      <c r="H266" s="137"/>
    </row>
    <row r="267" spans="3:8" ht="18.75" x14ac:dyDescent="0.3">
      <c r="C267" s="137"/>
      <c r="D267" s="137"/>
      <c r="E267" s="137"/>
      <c r="F267" s="137"/>
      <c r="G267" s="137"/>
      <c r="H267" s="137"/>
    </row>
    <row r="268" spans="3:8" ht="18.75" x14ac:dyDescent="0.3">
      <c r="C268" s="137"/>
      <c r="D268" s="137"/>
      <c r="E268" s="137"/>
      <c r="F268" s="137"/>
      <c r="G268" s="137"/>
      <c r="H268" s="137"/>
    </row>
    <row r="269" spans="3:8" ht="18.75" x14ac:dyDescent="0.3">
      <c r="C269" s="137"/>
      <c r="D269" s="137"/>
      <c r="E269" s="137"/>
      <c r="F269" s="137"/>
      <c r="G269" s="137"/>
      <c r="H269" s="137"/>
    </row>
    <row r="270" spans="3:8" ht="18.75" x14ac:dyDescent="0.3">
      <c r="C270" s="137"/>
      <c r="D270" s="137"/>
      <c r="E270" s="137"/>
      <c r="F270" s="137"/>
      <c r="G270" s="137"/>
      <c r="H270" s="137"/>
    </row>
    <row r="271" spans="3:8" ht="18.75" x14ac:dyDescent="0.3">
      <c r="C271" s="137"/>
      <c r="D271" s="137"/>
      <c r="E271" s="137"/>
      <c r="F271" s="137"/>
      <c r="G271" s="137"/>
      <c r="H271" s="137"/>
    </row>
    <row r="272" spans="3:8" ht="18.75" x14ac:dyDescent="0.3">
      <c r="C272" s="137"/>
      <c r="D272" s="137"/>
      <c r="E272" s="137"/>
      <c r="F272" s="137"/>
      <c r="G272" s="137"/>
      <c r="H272" s="137"/>
    </row>
    <row r="273" spans="3:8" ht="18.75" x14ac:dyDescent="0.3">
      <c r="C273" s="137"/>
      <c r="D273" s="137"/>
      <c r="E273" s="137"/>
      <c r="F273" s="137"/>
      <c r="G273" s="137"/>
      <c r="H273" s="137"/>
    </row>
    <row r="274" spans="3:8" ht="18.75" x14ac:dyDescent="0.3">
      <c r="C274" s="137"/>
      <c r="D274" s="137"/>
      <c r="E274" s="137"/>
      <c r="F274" s="137"/>
      <c r="G274" s="137"/>
      <c r="H274" s="137"/>
    </row>
    <row r="275" spans="3:8" ht="18.75" x14ac:dyDescent="0.3">
      <c r="C275" s="137"/>
      <c r="D275" s="137"/>
      <c r="E275" s="137"/>
      <c r="F275" s="137"/>
      <c r="G275" s="137"/>
      <c r="H275" s="137"/>
    </row>
    <row r="276" spans="3:8" ht="18.75" x14ac:dyDescent="0.3">
      <c r="C276" s="137"/>
      <c r="D276" s="137"/>
      <c r="E276" s="137"/>
      <c r="F276" s="137"/>
      <c r="G276" s="137"/>
      <c r="H276" s="137"/>
    </row>
    <row r="277" spans="3:8" ht="18.75" x14ac:dyDescent="0.3">
      <c r="C277" s="137"/>
      <c r="D277" s="137"/>
      <c r="E277" s="137"/>
      <c r="F277" s="137"/>
      <c r="G277" s="137"/>
      <c r="H277" s="137"/>
    </row>
    <row r="278" spans="3:8" ht="18.75" x14ac:dyDescent="0.3">
      <c r="C278" s="137"/>
      <c r="D278" s="137"/>
      <c r="E278" s="137"/>
      <c r="F278" s="137"/>
      <c r="G278" s="137"/>
      <c r="H278" s="137"/>
    </row>
    <row r="279" spans="3:8" ht="18.75" x14ac:dyDescent="0.3">
      <c r="C279" s="137"/>
      <c r="D279" s="137"/>
      <c r="E279" s="137"/>
      <c r="F279" s="137"/>
      <c r="G279" s="137"/>
      <c r="H279" s="137"/>
    </row>
    <row r="280" spans="3:8" ht="18.75" x14ac:dyDescent="0.3">
      <c r="C280" s="137"/>
      <c r="D280" s="137"/>
      <c r="E280" s="137"/>
      <c r="F280" s="137"/>
      <c r="G280" s="137"/>
      <c r="H280" s="137"/>
    </row>
    <row r="281" spans="3:8" ht="18.75" x14ac:dyDescent="0.3">
      <c r="C281" s="137"/>
      <c r="D281" s="137"/>
      <c r="E281" s="137"/>
      <c r="F281" s="137"/>
      <c r="G281" s="137"/>
      <c r="H281" s="137"/>
    </row>
    <row r="282" spans="3:8" ht="18.75" x14ac:dyDescent="0.3">
      <c r="C282" s="137"/>
      <c r="D282" s="137"/>
      <c r="E282" s="137"/>
      <c r="F282" s="137"/>
      <c r="G282" s="137"/>
      <c r="H282" s="137"/>
    </row>
    <row r="283" spans="3:8" ht="18.75" x14ac:dyDescent="0.3">
      <c r="C283" s="137"/>
      <c r="D283" s="137"/>
      <c r="E283" s="137"/>
      <c r="F283" s="137"/>
      <c r="G283" s="137"/>
      <c r="H283" s="137"/>
    </row>
    <row r="284" spans="3:8" ht="18.75" x14ac:dyDescent="0.3">
      <c r="C284" s="137"/>
      <c r="D284" s="137"/>
      <c r="E284" s="137"/>
      <c r="F284" s="137"/>
      <c r="G284" s="137"/>
      <c r="H284" s="137"/>
    </row>
    <row r="285" spans="3:8" ht="18.75" x14ac:dyDescent="0.3">
      <c r="C285" s="137"/>
      <c r="D285" s="137"/>
      <c r="E285" s="137"/>
      <c r="F285" s="137"/>
      <c r="G285" s="137"/>
      <c r="H285" s="137"/>
    </row>
    <row r="286" spans="3:8" ht="18.75" x14ac:dyDescent="0.3">
      <c r="C286" s="137"/>
      <c r="D286" s="137"/>
      <c r="E286" s="137"/>
      <c r="F286" s="137"/>
      <c r="G286" s="137"/>
      <c r="H286" s="137"/>
    </row>
    <row r="287" spans="3:8" ht="18.75" x14ac:dyDescent="0.3">
      <c r="C287" s="137"/>
      <c r="D287" s="137"/>
      <c r="E287" s="137"/>
      <c r="F287" s="137"/>
      <c r="G287" s="137"/>
      <c r="H287" s="137"/>
    </row>
    <row r="288" spans="3:8" ht="18.75" x14ac:dyDescent="0.3">
      <c r="C288" s="137"/>
      <c r="D288" s="137"/>
      <c r="E288" s="137"/>
      <c r="F288" s="137"/>
      <c r="G288" s="137"/>
      <c r="H288" s="137"/>
    </row>
    <row r="289" spans="3:8" ht="18.75" x14ac:dyDescent="0.3">
      <c r="C289" s="137"/>
      <c r="D289" s="137"/>
      <c r="E289" s="137"/>
      <c r="F289" s="137"/>
      <c r="G289" s="137"/>
      <c r="H289" s="137"/>
    </row>
    <row r="290" spans="3:8" ht="18.75" x14ac:dyDescent="0.3">
      <c r="C290" s="137"/>
      <c r="D290" s="137"/>
      <c r="E290" s="137"/>
      <c r="F290" s="137"/>
      <c r="G290" s="137"/>
      <c r="H290" s="137"/>
    </row>
    <row r="291" spans="3:8" ht="18.75" x14ac:dyDescent="0.3">
      <c r="C291" s="137"/>
      <c r="D291" s="137"/>
      <c r="E291" s="137"/>
      <c r="F291" s="137"/>
      <c r="G291" s="137"/>
      <c r="H291" s="137"/>
    </row>
    <row r="292" spans="3:8" ht="18.75" x14ac:dyDescent="0.3">
      <c r="C292" s="137"/>
      <c r="D292" s="137"/>
      <c r="E292" s="137"/>
      <c r="F292" s="137"/>
      <c r="G292" s="137"/>
      <c r="H292" s="137"/>
    </row>
    <row r="293" spans="3:8" ht="18.75" x14ac:dyDescent="0.3">
      <c r="C293" s="137"/>
      <c r="D293" s="137"/>
      <c r="E293" s="137"/>
      <c r="F293" s="137"/>
      <c r="G293" s="137"/>
      <c r="H293" s="137"/>
    </row>
    <row r="294" spans="3:8" ht="18.75" x14ac:dyDescent="0.3">
      <c r="C294" s="137"/>
      <c r="D294" s="137"/>
      <c r="E294" s="137"/>
      <c r="F294" s="137"/>
      <c r="G294" s="137"/>
      <c r="H294" s="137"/>
    </row>
    <row r="295" spans="3:8" ht="18.75" x14ac:dyDescent="0.3">
      <c r="C295" s="137"/>
      <c r="D295" s="137"/>
      <c r="E295" s="137"/>
      <c r="F295" s="137"/>
      <c r="G295" s="137"/>
      <c r="H295" s="137"/>
    </row>
    <row r="296" spans="3:8" ht="18.75" x14ac:dyDescent="0.3">
      <c r="C296" s="137"/>
      <c r="D296" s="137"/>
      <c r="E296" s="137"/>
      <c r="F296" s="137"/>
      <c r="G296" s="137"/>
      <c r="H296" s="137"/>
    </row>
    <row r="297" spans="3:8" ht="18.75" x14ac:dyDescent="0.3">
      <c r="C297" s="137"/>
      <c r="D297" s="137"/>
      <c r="E297" s="137"/>
      <c r="F297" s="137"/>
      <c r="G297" s="137"/>
      <c r="H297" s="137"/>
    </row>
    <row r="298" spans="3:8" ht="18.75" x14ac:dyDescent="0.3">
      <c r="C298" s="137"/>
      <c r="D298" s="137"/>
      <c r="E298" s="137"/>
      <c r="F298" s="137"/>
      <c r="G298" s="137"/>
      <c r="H298" s="137"/>
    </row>
    <row r="299" spans="3:8" ht="18.75" x14ac:dyDescent="0.3">
      <c r="C299" s="137"/>
      <c r="D299" s="137"/>
      <c r="E299" s="137"/>
      <c r="F299" s="137"/>
      <c r="G299" s="137"/>
      <c r="H299" s="137"/>
    </row>
    <row r="300" spans="3:8" ht="18.75" x14ac:dyDescent="0.3">
      <c r="C300" s="137"/>
      <c r="D300" s="137"/>
      <c r="E300" s="137"/>
      <c r="F300" s="137"/>
      <c r="G300" s="137"/>
      <c r="H300" s="137"/>
    </row>
    <row r="301" spans="3:8" ht="18.75" x14ac:dyDescent="0.3">
      <c r="C301" s="137"/>
      <c r="D301" s="137"/>
      <c r="E301" s="137"/>
      <c r="F301" s="137"/>
      <c r="G301" s="137"/>
      <c r="H301" s="137"/>
    </row>
    <row r="302" spans="3:8" ht="18.75" x14ac:dyDescent="0.3">
      <c r="C302" s="137"/>
      <c r="D302" s="137"/>
      <c r="E302" s="137"/>
      <c r="F302" s="137"/>
      <c r="G302" s="137"/>
      <c r="H302" s="137"/>
    </row>
    <row r="303" spans="3:8" ht="18.75" x14ac:dyDescent="0.3">
      <c r="C303" s="137"/>
      <c r="D303" s="137"/>
      <c r="E303" s="137"/>
      <c r="F303" s="137"/>
      <c r="G303" s="137"/>
      <c r="H303" s="137"/>
    </row>
    <row r="304" spans="3:8" ht="18.75" x14ac:dyDescent="0.3">
      <c r="C304" s="137"/>
      <c r="D304" s="137"/>
      <c r="E304" s="137"/>
      <c r="F304" s="137"/>
      <c r="G304" s="137"/>
      <c r="H304" s="137"/>
    </row>
    <row r="305" spans="3:8" ht="18.75" x14ac:dyDescent="0.3">
      <c r="C305" s="137"/>
      <c r="D305" s="137"/>
      <c r="E305" s="137"/>
      <c r="F305" s="137"/>
      <c r="G305" s="137"/>
      <c r="H305" s="137"/>
    </row>
    <row r="306" spans="3:8" ht="18.75" x14ac:dyDescent="0.3">
      <c r="C306" s="137"/>
      <c r="D306" s="137"/>
      <c r="E306" s="137"/>
      <c r="F306" s="137"/>
      <c r="G306" s="137"/>
      <c r="H306" s="137"/>
    </row>
    <row r="307" spans="3:8" ht="18.75" x14ac:dyDescent="0.3">
      <c r="C307" s="137"/>
      <c r="D307" s="137"/>
      <c r="E307" s="137"/>
      <c r="F307" s="137"/>
      <c r="G307" s="137"/>
      <c r="H307" s="137"/>
    </row>
    <row r="308" spans="3:8" ht="18.75" x14ac:dyDescent="0.3">
      <c r="C308" s="137"/>
      <c r="D308" s="137"/>
      <c r="E308" s="137"/>
      <c r="F308" s="137"/>
      <c r="G308" s="137"/>
      <c r="H308" s="137"/>
    </row>
    <row r="309" spans="3:8" ht="18.75" x14ac:dyDescent="0.3">
      <c r="C309" s="137"/>
      <c r="D309" s="137"/>
      <c r="E309" s="137"/>
      <c r="F309" s="137"/>
      <c r="G309" s="137"/>
      <c r="H309" s="137"/>
    </row>
    <row r="310" spans="3:8" ht="18.75" x14ac:dyDescent="0.3">
      <c r="C310" s="137"/>
      <c r="D310" s="137"/>
      <c r="E310" s="137"/>
      <c r="F310" s="137"/>
      <c r="G310" s="137"/>
      <c r="H310" s="137"/>
    </row>
    <row r="311" spans="3:8" ht="18.75" x14ac:dyDescent="0.3">
      <c r="C311" s="137"/>
      <c r="D311" s="137"/>
      <c r="E311" s="137"/>
      <c r="F311" s="137"/>
      <c r="G311" s="137"/>
      <c r="H311" s="137"/>
    </row>
    <row r="312" spans="3:8" ht="18.75" x14ac:dyDescent="0.3">
      <c r="C312" s="137"/>
      <c r="D312" s="137"/>
      <c r="E312" s="137"/>
      <c r="F312" s="137"/>
      <c r="G312" s="137"/>
      <c r="H312" s="137"/>
    </row>
    <row r="313" spans="3:8" ht="18.75" x14ac:dyDescent="0.3">
      <c r="C313" s="137"/>
      <c r="D313" s="137"/>
      <c r="E313" s="137"/>
      <c r="F313" s="137"/>
      <c r="G313" s="137"/>
      <c r="H313" s="137"/>
    </row>
    <row r="314" spans="3:8" ht="18.75" x14ac:dyDescent="0.3">
      <c r="C314" s="137"/>
      <c r="D314" s="137"/>
      <c r="E314" s="137"/>
      <c r="F314" s="137"/>
      <c r="G314" s="137"/>
      <c r="H314" s="137"/>
    </row>
    <row r="315" spans="3:8" ht="18.75" x14ac:dyDescent="0.3">
      <c r="C315" s="137"/>
      <c r="D315" s="137"/>
      <c r="E315" s="137"/>
      <c r="F315" s="137"/>
      <c r="G315" s="137"/>
      <c r="H315" s="137"/>
    </row>
    <row r="316" spans="3:8" ht="18.75" x14ac:dyDescent="0.3">
      <c r="C316" s="137"/>
      <c r="D316" s="137"/>
      <c r="E316" s="137"/>
      <c r="F316" s="137"/>
      <c r="G316" s="137"/>
      <c r="H316" s="137"/>
    </row>
    <row r="317" spans="3:8" ht="18.75" x14ac:dyDescent="0.3">
      <c r="C317" s="137"/>
      <c r="D317" s="137"/>
      <c r="E317" s="137"/>
      <c r="F317" s="137"/>
      <c r="G317" s="137"/>
      <c r="H317" s="137"/>
    </row>
    <row r="318" spans="3:8" ht="18.75" x14ac:dyDescent="0.3">
      <c r="C318" s="137"/>
      <c r="D318" s="137"/>
      <c r="E318" s="137"/>
      <c r="F318" s="137"/>
      <c r="G318" s="137"/>
      <c r="H318" s="137"/>
    </row>
    <row r="319" spans="3:8" ht="18.75" x14ac:dyDescent="0.3">
      <c r="C319" s="137"/>
      <c r="D319" s="137"/>
      <c r="E319" s="137"/>
      <c r="F319" s="137"/>
      <c r="G319" s="137"/>
      <c r="H319" s="137"/>
    </row>
    <row r="320" spans="3:8" ht="18.75" x14ac:dyDescent="0.3">
      <c r="C320" s="137"/>
      <c r="D320" s="137"/>
      <c r="E320" s="137"/>
      <c r="F320" s="137"/>
      <c r="G320" s="137"/>
      <c r="H320" s="137"/>
    </row>
    <row r="321" spans="3:8" ht="18.75" x14ac:dyDescent="0.3">
      <c r="C321" s="137"/>
      <c r="D321" s="137"/>
      <c r="E321" s="137"/>
      <c r="F321" s="137"/>
      <c r="G321" s="137"/>
      <c r="H321" s="137"/>
    </row>
    <row r="322" spans="3:8" ht="18.75" x14ac:dyDescent="0.3">
      <c r="C322" s="137"/>
      <c r="D322" s="137"/>
      <c r="E322" s="137"/>
      <c r="F322" s="137"/>
      <c r="G322" s="137"/>
      <c r="H322" s="137"/>
    </row>
    <row r="323" spans="3:8" ht="18.75" x14ac:dyDescent="0.3">
      <c r="C323" s="137"/>
      <c r="D323" s="137"/>
      <c r="E323" s="137"/>
      <c r="F323" s="137"/>
      <c r="G323" s="137"/>
      <c r="H323" s="137"/>
    </row>
    <row r="324" spans="3:8" ht="18.75" x14ac:dyDescent="0.3">
      <c r="C324" s="137"/>
      <c r="D324" s="137"/>
      <c r="E324" s="137"/>
      <c r="F324" s="137"/>
      <c r="G324" s="137"/>
      <c r="H324" s="137"/>
    </row>
    <row r="325" spans="3:8" ht="18.75" x14ac:dyDescent="0.3">
      <c r="C325" s="137"/>
      <c r="D325" s="137"/>
      <c r="E325" s="137"/>
      <c r="F325" s="137"/>
      <c r="G325" s="137"/>
      <c r="H325" s="137"/>
    </row>
    <row r="326" spans="3:8" ht="18.75" x14ac:dyDescent="0.3">
      <c r="C326" s="137"/>
      <c r="D326" s="137"/>
      <c r="E326" s="137"/>
      <c r="F326" s="137"/>
      <c r="G326" s="137"/>
      <c r="H326" s="137"/>
    </row>
    <row r="327" spans="3:8" ht="18.75" x14ac:dyDescent="0.3">
      <c r="C327" s="137"/>
      <c r="D327" s="137"/>
      <c r="E327" s="137"/>
      <c r="F327" s="137"/>
      <c r="G327" s="137"/>
      <c r="H327" s="137"/>
    </row>
    <row r="328" spans="3:8" ht="18.75" x14ac:dyDescent="0.3">
      <c r="C328" s="137"/>
      <c r="D328" s="137"/>
      <c r="E328" s="137"/>
      <c r="F328" s="137"/>
      <c r="G328" s="137"/>
      <c r="H328" s="137"/>
    </row>
    <row r="329" spans="3:8" ht="18.75" x14ac:dyDescent="0.3">
      <c r="C329" s="137"/>
      <c r="D329" s="137"/>
      <c r="E329" s="137"/>
      <c r="F329" s="137"/>
      <c r="G329" s="137"/>
      <c r="H329" s="137"/>
    </row>
    <row r="330" spans="3:8" ht="18.75" x14ac:dyDescent="0.3">
      <c r="C330" s="137"/>
      <c r="D330" s="137"/>
      <c r="E330" s="137"/>
      <c r="F330" s="137"/>
      <c r="G330" s="137"/>
      <c r="H330" s="137"/>
    </row>
    <row r="331" spans="3:8" ht="18.75" x14ac:dyDescent="0.3">
      <c r="C331" s="137"/>
      <c r="D331" s="137"/>
      <c r="E331" s="137"/>
      <c r="F331" s="137"/>
      <c r="G331" s="137"/>
      <c r="H331" s="137"/>
    </row>
    <row r="332" spans="3:8" ht="18.75" x14ac:dyDescent="0.3">
      <c r="C332" s="137"/>
      <c r="D332" s="137"/>
      <c r="E332" s="137"/>
      <c r="F332" s="137"/>
      <c r="G332" s="137"/>
      <c r="H332" s="137"/>
    </row>
    <row r="333" spans="3:8" ht="18.75" x14ac:dyDescent="0.3">
      <c r="C333" s="137"/>
      <c r="D333" s="137"/>
      <c r="E333" s="137"/>
      <c r="F333" s="137"/>
      <c r="G333" s="137"/>
      <c r="H333" s="137"/>
    </row>
    <row r="334" spans="3:8" ht="18.75" x14ac:dyDescent="0.3">
      <c r="C334" s="137"/>
      <c r="D334" s="137"/>
      <c r="E334" s="137"/>
      <c r="F334" s="137"/>
      <c r="G334" s="137"/>
      <c r="H334" s="137"/>
    </row>
    <row r="335" spans="3:8" ht="18.75" x14ac:dyDescent="0.3">
      <c r="C335" s="137"/>
      <c r="D335" s="137"/>
      <c r="E335" s="137"/>
      <c r="F335" s="137"/>
      <c r="G335" s="137"/>
      <c r="H335" s="137"/>
    </row>
    <row r="336" spans="3:8" ht="18.75" x14ac:dyDescent="0.3">
      <c r="C336" s="137"/>
      <c r="D336" s="137"/>
      <c r="E336" s="137"/>
      <c r="F336" s="137"/>
      <c r="G336" s="137"/>
      <c r="H336" s="137"/>
    </row>
    <row r="337" spans="3:8" ht="18.75" x14ac:dyDescent="0.3">
      <c r="C337" s="137"/>
      <c r="D337" s="137"/>
      <c r="E337" s="137"/>
      <c r="F337" s="137"/>
      <c r="G337" s="137"/>
      <c r="H337" s="137"/>
    </row>
    <row r="338" spans="3:8" ht="18.75" x14ac:dyDescent="0.3">
      <c r="C338" s="137"/>
      <c r="D338" s="137"/>
      <c r="E338" s="137"/>
      <c r="F338" s="137"/>
      <c r="G338" s="137"/>
      <c r="H338" s="137"/>
    </row>
    <row r="339" spans="3:8" ht="18.75" x14ac:dyDescent="0.3">
      <c r="C339" s="137"/>
      <c r="D339" s="137"/>
      <c r="E339" s="137"/>
      <c r="F339" s="137"/>
      <c r="G339" s="137"/>
      <c r="H339" s="137"/>
    </row>
    <row r="340" spans="3:8" ht="18.75" x14ac:dyDescent="0.3">
      <c r="C340" s="137"/>
      <c r="D340" s="137"/>
      <c r="E340" s="137"/>
      <c r="F340" s="137"/>
      <c r="G340" s="137"/>
      <c r="H340" s="137"/>
    </row>
    <row r="341" spans="3:8" ht="18.75" x14ac:dyDescent="0.3">
      <c r="C341" s="137"/>
      <c r="D341" s="137"/>
      <c r="E341" s="137"/>
      <c r="F341" s="137"/>
      <c r="G341" s="137"/>
      <c r="H341" s="137"/>
    </row>
    <row r="342" spans="3:8" ht="18.75" x14ac:dyDescent="0.3">
      <c r="C342" s="137"/>
      <c r="D342" s="137"/>
      <c r="E342" s="137"/>
      <c r="F342" s="137"/>
      <c r="G342" s="137"/>
      <c r="H342" s="137"/>
    </row>
    <row r="343" spans="3:8" ht="18.75" x14ac:dyDescent="0.3">
      <c r="C343" s="137"/>
      <c r="D343" s="137"/>
      <c r="E343" s="137"/>
      <c r="F343" s="137"/>
      <c r="G343" s="137"/>
      <c r="H343" s="137"/>
    </row>
    <row r="344" spans="3:8" ht="18.75" x14ac:dyDescent="0.3">
      <c r="C344" s="137"/>
      <c r="D344" s="137"/>
      <c r="E344" s="137"/>
      <c r="F344" s="137"/>
      <c r="G344" s="137"/>
      <c r="H344" s="137"/>
    </row>
    <row r="345" spans="3:8" ht="18.75" x14ac:dyDescent="0.3">
      <c r="C345" s="137"/>
      <c r="D345" s="137"/>
      <c r="E345" s="137"/>
      <c r="F345" s="137"/>
      <c r="G345" s="137"/>
      <c r="H345" s="137"/>
    </row>
    <row r="346" spans="3:8" ht="18.75" x14ac:dyDescent="0.3">
      <c r="C346" s="137"/>
      <c r="D346" s="137"/>
      <c r="E346" s="137"/>
      <c r="F346" s="137"/>
      <c r="G346" s="137"/>
      <c r="H346" s="137"/>
    </row>
    <row r="347" spans="3:8" ht="18.75" x14ac:dyDescent="0.3">
      <c r="C347" s="137"/>
      <c r="D347" s="137"/>
      <c r="E347" s="137"/>
      <c r="F347" s="137"/>
      <c r="G347" s="137"/>
      <c r="H347" s="137"/>
    </row>
    <row r="348" spans="3:8" ht="18.75" x14ac:dyDescent="0.3">
      <c r="C348" s="137"/>
      <c r="D348" s="137"/>
      <c r="E348" s="137"/>
      <c r="F348" s="137"/>
      <c r="G348" s="137"/>
      <c r="H348" s="137"/>
    </row>
    <row r="349" spans="3:8" ht="18.75" x14ac:dyDescent="0.3">
      <c r="C349" s="137"/>
      <c r="D349" s="137"/>
      <c r="E349" s="137"/>
      <c r="F349" s="137"/>
      <c r="G349" s="137"/>
      <c r="H349" s="137"/>
    </row>
    <row r="350" spans="3:8" ht="18.75" x14ac:dyDescent="0.3">
      <c r="C350" s="137"/>
      <c r="D350" s="137"/>
      <c r="E350" s="137"/>
      <c r="F350" s="137"/>
      <c r="G350" s="137"/>
      <c r="H350" s="137"/>
    </row>
    <row r="351" spans="3:8" ht="18.75" x14ac:dyDescent="0.3">
      <c r="C351" s="137"/>
      <c r="D351" s="137"/>
      <c r="E351" s="137"/>
      <c r="F351" s="137"/>
      <c r="G351" s="137"/>
      <c r="H351" s="137"/>
    </row>
    <row r="352" spans="3:8" ht="18.75" x14ac:dyDescent="0.3">
      <c r="C352" s="137"/>
      <c r="D352" s="137"/>
      <c r="E352" s="137"/>
      <c r="F352" s="137"/>
      <c r="G352" s="137"/>
      <c r="H352" s="137"/>
    </row>
    <row r="353" spans="3:8" ht="18.75" x14ac:dyDescent="0.3">
      <c r="C353" s="137"/>
      <c r="D353" s="137"/>
      <c r="E353" s="137"/>
      <c r="F353" s="137"/>
      <c r="G353" s="137"/>
      <c r="H353" s="137"/>
    </row>
    <row r="354" spans="3:8" ht="18.75" x14ac:dyDescent="0.3">
      <c r="C354" s="137"/>
      <c r="D354" s="137"/>
      <c r="E354" s="137"/>
      <c r="F354" s="137"/>
      <c r="G354" s="137"/>
      <c r="H354" s="137"/>
    </row>
    <row r="355" spans="3:8" ht="18.75" x14ac:dyDescent="0.3">
      <c r="C355" s="137"/>
      <c r="D355" s="137"/>
      <c r="E355" s="137"/>
      <c r="F355" s="137"/>
      <c r="G355" s="137"/>
      <c r="H355" s="137"/>
    </row>
    <row r="356" spans="3:8" ht="18.75" x14ac:dyDescent="0.3">
      <c r="C356" s="137"/>
      <c r="D356" s="137"/>
      <c r="E356" s="137"/>
      <c r="F356" s="137"/>
      <c r="G356" s="137"/>
      <c r="H356" s="137"/>
    </row>
    <row r="357" spans="3:8" ht="18.75" x14ac:dyDescent="0.3">
      <c r="C357" s="137"/>
      <c r="D357" s="137"/>
      <c r="E357" s="137"/>
      <c r="F357" s="137"/>
      <c r="G357" s="137"/>
      <c r="H357" s="137"/>
    </row>
    <row r="358" spans="3:8" ht="18.75" x14ac:dyDescent="0.3">
      <c r="C358" s="137"/>
      <c r="D358" s="137"/>
      <c r="E358" s="137"/>
      <c r="F358" s="137"/>
      <c r="G358" s="137"/>
      <c r="H358" s="137"/>
    </row>
    <row r="359" spans="3:8" ht="18.75" x14ac:dyDescent="0.3">
      <c r="C359" s="137"/>
      <c r="D359" s="137"/>
      <c r="E359" s="137"/>
      <c r="F359" s="137"/>
      <c r="G359" s="137"/>
      <c r="H359" s="137"/>
    </row>
    <row r="360" spans="3:8" ht="18.75" x14ac:dyDescent="0.3">
      <c r="C360" s="137"/>
      <c r="D360" s="137"/>
      <c r="E360" s="137"/>
      <c r="F360" s="137"/>
      <c r="G360" s="137"/>
      <c r="H360" s="137"/>
    </row>
    <row r="361" spans="3:8" ht="18.75" x14ac:dyDescent="0.3">
      <c r="C361" s="137"/>
      <c r="D361" s="137"/>
      <c r="E361" s="137"/>
      <c r="F361" s="137"/>
      <c r="G361" s="137"/>
      <c r="H361" s="137"/>
    </row>
    <row r="362" spans="3:8" ht="18.75" x14ac:dyDescent="0.3">
      <c r="C362" s="137"/>
      <c r="D362" s="137"/>
      <c r="E362" s="137"/>
      <c r="F362" s="137"/>
      <c r="G362" s="137"/>
      <c r="H362" s="137"/>
    </row>
    <row r="363" spans="3:8" ht="18.75" x14ac:dyDescent="0.3">
      <c r="C363" s="137"/>
      <c r="D363" s="137"/>
      <c r="E363" s="137"/>
      <c r="F363" s="137"/>
      <c r="G363" s="137"/>
      <c r="H363" s="137"/>
    </row>
    <row r="364" spans="3:8" ht="18.75" x14ac:dyDescent="0.3">
      <c r="C364" s="137"/>
      <c r="D364" s="137"/>
      <c r="E364" s="137"/>
      <c r="F364" s="137"/>
      <c r="G364" s="137"/>
      <c r="H364" s="137"/>
    </row>
    <row r="365" spans="3:8" ht="18.75" x14ac:dyDescent="0.3">
      <c r="C365" s="137"/>
      <c r="D365" s="137"/>
      <c r="E365" s="137"/>
      <c r="F365" s="137"/>
      <c r="G365" s="137"/>
      <c r="H365" s="137"/>
    </row>
    <row r="366" spans="3:8" ht="18.75" x14ac:dyDescent="0.3">
      <c r="C366" s="137"/>
      <c r="D366" s="137"/>
      <c r="E366" s="137"/>
      <c r="F366" s="137"/>
      <c r="G366" s="137"/>
      <c r="H366" s="137"/>
    </row>
    <row r="367" spans="3:8" ht="18.75" x14ac:dyDescent="0.3">
      <c r="C367" s="137"/>
      <c r="D367" s="137"/>
      <c r="E367" s="137"/>
      <c r="F367" s="137"/>
      <c r="G367" s="137"/>
      <c r="H367" s="137"/>
    </row>
    <row r="368" spans="3:8" ht="18.75" x14ac:dyDescent="0.3">
      <c r="C368" s="137"/>
      <c r="D368" s="137"/>
      <c r="E368" s="137"/>
      <c r="F368" s="137"/>
      <c r="G368" s="137"/>
      <c r="H368" s="137"/>
    </row>
    <row r="369" spans="3:8" ht="18.75" x14ac:dyDescent="0.3">
      <c r="C369" s="137"/>
      <c r="D369" s="137"/>
      <c r="E369" s="137"/>
      <c r="F369" s="137"/>
      <c r="G369" s="137"/>
      <c r="H369" s="137"/>
    </row>
    <row r="370" spans="3:8" ht="18.75" x14ac:dyDescent="0.3">
      <c r="C370" s="137"/>
      <c r="D370" s="137"/>
      <c r="E370" s="137"/>
      <c r="F370" s="137"/>
      <c r="G370" s="137"/>
      <c r="H370" s="137"/>
    </row>
    <row r="371" spans="3:8" ht="18.75" x14ac:dyDescent="0.3">
      <c r="C371" s="137"/>
      <c r="D371" s="137"/>
      <c r="E371" s="137"/>
      <c r="F371" s="137"/>
      <c r="G371" s="137"/>
      <c r="H371" s="137"/>
    </row>
    <row r="372" spans="3:8" ht="18.75" x14ac:dyDescent="0.3">
      <c r="C372" s="137"/>
      <c r="D372" s="137"/>
      <c r="E372" s="137"/>
      <c r="F372" s="137"/>
      <c r="G372" s="137"/>
      <c r="H372" s="137"/>
    </row>
    <row r="373" spans="3:8" ht="18.75" x14ac:dyDescent="0.3">
      <c r="C373" s="137"/>
      <c r="D373" s="137"/>
      <c r="E373" s="137"/>
      <c r="F373" s="137"/>
      <c r="G373" s="137"/>
      <c r="H373" s="137"/>
    </row>
    <row r="374" spans="3:8" ht="18.75" x14ac:dyDescent="0.3">
      <c r="C374" s="137"/>
      <c r="D374" s="137"/>
      <c r="E374" s="137"/>
      <c r="F374" s="137"/>
      <c r="G374" s="137"/>
      <c r="H374" s="137"/>
    </row>
    <row r="375" spans="3:8" ht="18.75" x14ac:dyDescent="0.3">
      <c r="C375" s="137"/>
      <c r="D375" s="137"/>
      <c r="E375" s="137"/>
      <c r="F375" s="137"/>
      <c r="G375" s="137"/>
      <c r="H375" s="137"/>
    </row>
    <row r="376" spans="3:8" ht="18.75" x14ac:dyDescent="0.3">
      <c r="C376" s="137"/>
      <c r="D376" s="137"/>
      <c r="E376" s="137"/>
      <c r="F376" s="137"/>
      <c r="G376" s="137"/>
      <c r="H376" s="137"/>
    </row>
    <row r="377" spans="3:8" ht="18.75" x14ac:dyDescent="0.3">
      <c r="C377" s="137"/>
      <c r="D377" s="137"/>
      <c r="E377" s="137"/>
      <c r="F377" s="137"/>
      <c r="G377" s="137"/>
      <c r="H377" s="137"/>
    </row>
    <row r="378" spans="3:8" ht="18.75" x14ac:dyDescent="0.3">
      <c r="C378" s="137"/>
      <c r="D378" s="137"/>
      <c r="E378" s="137"/>
      <c r="F378" s="137"/>
      <c r="G378" s="137"/>
      <c r="H378" s="137"/>
    </row>
    <row r="379" spans="3:8" ht="18.75" x14ac:dyDescent="0.3">
      <c r="C379" s="137"/>
      <c r="D379" s="137"/>
      <c r="E379" s="137"/>
      <c r="F379" s="137"/>
      <c r="G379" s="137"/>
      <c r="H379" s="137"/>
    </row>
    <row r="380" spans="3:8" ht="18.75" x14ac:dyDescent="0.3">
      <c r="C380" s="137"/>
      <c r="D380" s="137"/>
      <c r="E380" s="137"/>
      <c r="F380" s="137"/>
      <c r="G380" s="137"/>
      <c r="H380" s="137"/>
    </row>
    <row r="381" spans="3:8" ht="18.75" x14ac:dyDescent="0.3">
      <c r="C381" s="137"/>
      <c r="D381" s="137"/>
      <c r="E381" s="137"/>
      <c r="F381" s="137"/>
      <c r="G381" s="137"/>
      <c r="H381" s="137"/>
    </row>
    <row r="382" spans="3:8" ht="18.75" x14ac:dyDescent="0.3">
      <c r="C382" s="137"/>
      <c r="D382" s="137"/>
      <c r="E382" s="137"/>
      <c r="F382" s="137"/>
      <c r="G382" s="137"/>
      <c r="H382" s="137"/>
    </row>
    <row r="383" spans="3:8" ht="18.75" x14ac:dyDescent="0.3">
      <c r="C383" s="137"/>
      <c r="D383" s="137"/>
      <c r="E383" s="137"/>
      <c r="F383" s="137"/>
      <c r="G383" s="137"/>
      <c r="H383" s="137"/>
    </row>
    <row r="384" spans="3:8" ht="18.75" x14ac:dyDescent="0.3">
      <c r="C384" s="137"/>
      <c r="D384" s="137"/>
      <c r="E384" s="137"/>
      <c r="F384" s="137"/>
      <c r="G384" s="137"/>
      <c r="H384" s="137"/>
    </row>
    <row r="385" spans="3:8" ht="18.75" x14ac:dyDescent="0.3">
      <c r="C385" s="137"/>
      <c r="D385" s="137"/>
      <c r="E385" s="137"/>
      <c r="F385" s="137"/>
      <c r="G385" s="137"/>
      <c r="H385" s="137"/>
    </row>
    <row r="386" spans="3:8" ht="18.75" x14ac:dyDescent="0.3">
      <c r="C386" s="137"/>
      <c r="D386" s="137"/>
      <c r="E386" s="137"/>
      <c r="F386" s="137"/>
      <c r="G386" s="137"/>
      <c r="H386" s="137"/>
    </row>
    <row r="387" spans="3:8" ht="18.75" x14ac:dyDescent="0.3">
      <c r="C387" s="137"/>
      <c r="D387" s="137"/>
      <c r="E387" s="137"/>
      <c r="F387" s="137"/>
      <c r="G387" s="137"/>
      <c r="H387" s="137"/>
    </row>
    <row r="388" spans="3:8" ht="18.75" x14ac:dyDescent="0.3">
      <c r="C388" s="137"/>
      <c r="D388" s="137"/>
      <c r="E388" s="137"/>
      <c r="F388" s="137"/>
      <c r="G388" s="137"/>
      <c r="H388" s="137"/>
    </row>
    <row r="389" spans="3:8" ht="18.75" x14ac:dyDescent="0.3">
      <c r="C389" s="137"/>
      <c r="D389" s="137"/>
      <c r="E389" s="137"/>
      <c r="F389" s="137"/>
      <c r="G389" s="137"/>
      <c r="H389" s="137"/>
    </row>
    <row r="390" spans="3:8" ht="18.75" x14ac:dyDescent="0.3">
      <c r="C390" s="137"/>
      <c r="D390" s="137"/>
      <c r="E390" s="137"/>
      <c r="F390" s="137"/>
      <c r="G390" s="137"/>
      <c r="H390" s="137"/>
    </row>
    <row r="391" spans="3:8" ht="18.75" x14ac:dyDescent="0.3">
      <c r="C391" s="137"/>
      <c r="D391" s="137"/>
      <c r="E391" s="137"/>
      <c r="F391" s="137"/>
      <c r="G391" s="137"/>
      <c r="H391" s="137"/>
    </row>
    <row r="392" spans="3:8" ht="18.75" x14ac:dyDescent="0.3">
      <c r="C392" s="137"/>
      <c r="D392" s="137"/>
      <c r="E392" s="137"/>
      <c r="F392" s="137"/>
      <c r="G392" s="137"/>
      <c r="H392" s="137"/>
    </row>
    <row r="393" spans="3:8" ht="18.75" x14ac:dyDescent="0.3">
      <c r="C393" s="137"/>
      <c r="D393" s="137"/>
      <c r="E393" s="137"/>
      <c r="F393" s="137"/>
      <c r="G393" s="137"/>
      <c r="H393" s="137"/>
    </row>
    <row r="394" spans="3:8" ht="18.75" x14ac:dyDescent="0.3">
      <c r="C394" s="137"/>
      <c r="D394" s="137"/>
      <c r="E394" s="137"/>
      <c r="F394" s="137"/>
      <c r="G394" s="137"/>
      <c r="H394" s="137"/>
    </row>
    <row r="395" spans="3:8" ht="18.75" x14ac:dyDescent="0.3">
      <c r="C395" s="137"/>
      <c r="D395" s="137"/>
      <c r="E395" s="137"/>
      <c r="F395" s="137"/>
      <c r="G395" s="137"/>
      <c r="H395" s="137"/>
    </row>
    <row r="396" spans="3:8" ht="18.75" x14ac:dyDescent="0.3">
      <c r="C396" s="137"/>
      <c r="D396" s="137"/>
      <c r="E396" s="137"/>
      <c r="F396" s="137"/>
      <c r="G396" s="137"/>
      <c r="H396" s="137"/>
    </row>
    <row r="397" spans="3:8" ht="18.75" x14ac:dyDescent="0.3">
      <c r="C397" s="137"/>
      <c r="D397" s="137"/>
      <c r="E397" s="137"/>
      <c r="F397" s="137"/>
      <c r="G397" s="137"/>
      <c r="H397" s="137"/>
    </row>
    <row r="398" spans="3:8" ht="18.75" x14ac:dyDescent="0.3">
      <c r="C398" s="137"/>
      <c r="D398" s="137"/>
      <c r="E398" s="137"/>
      <c r="F398" s="137"/>
      <c r="G398" s="137"/>
      <c r="H398" s="137"/>
    </row>
    <row r="399" spans="3:8" ht="18.75" x14ac:dyDescent="0.3">
      <c r="C399" s="137"/>
      <c r="D399" s="137"/>
      <c r="E399" s="137"/>
      <c r="F399" s="137"/>
      <c r="G399" s="137"/>
      <c r="H399" s="137"/>
    </row>
    <row r="400" spans="3:8" ht="18.75" x14ac:dyDescent="0.3">
      <c r="C400" s="137"/>
      <c r="D400" s="137"/>
      <c r="E400" s="137"/>
      <c r="F400" s="137"/>
      <c r="G400" s="137"/>
      <c r="H400" s="137"/>
    </row>
    <row r="401" spans="3:8" ht="18.75" x14ac:dyDescent="0.3">
      <c r="C401" s="137"/>
      <c r="D401" s="137"/>
      <c r="E401" s="137"/>
      <c r="F401" s="137"/>
      <c r="G401" s="137"/>
      <c r="H401" s="137"/>
    </row>
    <row r="402" spans="3:8" ht="18.75" x14ac:dyDescent="0.3">
      <c r="C402" s="137"/>
      <c r="D402" s="137"/>
      <c r="E402" s="137"/>
      <c r="F402" s="137"/>
      <c r="G402" s="137"/>
      <c r="H402" s="137"/>
    </row>
    <row r="403" spans="3:8" ht="18.75" x14ac:dyDescent="0.3">
      <c r="C403" s="137"/>
      <c r="D403" s="137"/>
      <c r="E403" s="137"/>
      <c r="F403" s="137"/>
      <c r="G403" s="137"/>
      <c r="H403" s="137"/>
    </row>
    <row r="404" spans="3:8" ht="18.75" x14ac:dyDescent="0.3">
      <c r="C404" s="137"/>
      <c r="D404" s="137"/>
      <c r="E404" s="137"/>
      <c r="F404" s="137"/>
      <c r="G404" s="137"/>
      <c r="H404" s="137"/>
    </row>
    <row r="405" spans="3:8" ht="18.75" x14ac:dyDescent="0.3">
      <c r="C405" s="137"/>
      <c r="D405" s="137"/>
      <c r="E405" s="137"/>
      <c r="F405" s="137"/>
      <c r="G405" s="137"/>
      <c r="H405" s="137"/>
    </row>
    <row r="406" spans="3:8" ht="18.75" x14ac:dyDescent="0.3">
      <c r="C406" s="137"/>
      <c r="D406" s="137"/>
      <c r="E406" s="137"/>
      <c r="F406" s="137"/>
      <c r="G406" s="137"/>
      <c r="H406" s="137"/>
    </row>
    <row r="407" spans="3:8" ht="18.75" x14ac:dyDescent="0.3">
      <c r="C407" s="137"/>
      <c r="D407" s="137"/>
      <c r="E407" s="137"/>
      <c r="F407" s="137"/>
      <c r="G407" s="137"/>
      <c r="H407" s="137"/>
    </row>
  </sheetData>
  <mergeCells count="4">
    <mergeCell ref="C3:H3"/>
    <mergeCell ref="C2:H2"/>
    <mergeCell ref="C1:H1"/>
    <mergeCell ref="C63:H63"/>
  </mergeCells>
  <phoneticPr fontId="0" type="noConversion"/>
  <printOptions horizontalCentered="1"/>
  <pageMargins left="0.59055118110236227" right="0.78740157480314965" top="1.1399999999999999" bottom="0.51" header="0" footer="0.56999999999999995"/>
  <pageSetup paperSize="9" scale="65" orientation="portrait" r:id="rId1"/>
  <headerFooter alignWithMargins="0">
    <oddFooter xml:space="preserve">&amp;C&amp;11 </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85F9C-7113-4281-90FB-6490CE50005A}">
  <dimension ref="B1:P456"/>
  <sheetViews>
    <sheetView showGridLines="0" topLeftCell="A56" zoomScale="90" zoomScaleNormal="90" workbookViewId="0">
      <selection activeCell="A60" sqref="A60"/>
    </sheetView>
  </sheetViews>
  <sheetFormatPr baseColWidth="10" defaultRowHeight="12.75" x14ac:dyDescent="0.2"/>
  <cols>
    <col min="1" max="1" width="11.42578125" style="86"/>
    <col min="2" max="2" width="13.42578125" style="86" hidden="1" customWidth="1"/>
    <col min="3" max="3" width="4.28515625" style="86" customWidth="1"/>
    <col min="4" max="4" width="55.28515625" style="86" bestFit="1" customWidth="1"/>
    <col min="5" max="5" width="6.28515625" style="86" customWidth="1"/>
    <col min="6" max="6" width="22.42578125" style="86" bestFit="1" customWidth="1"/>
    <col min="7" max="7" width="1" style="86" customWidth="1"/>
    <col min="8" max="8" width="21.42578125" style="86" customWidth="1"/>
    <col min="9" max="9" width="19.28515625" style="86" hidden="1" customWidth="1"/>
    <col min="10" max="10" width="16.5703125" style="86" hidden="1" customWidth="1"/>
    <col min="11" max="11" width="9.42578125" style="86" hidden="1" customWidth="1"/>
    <col min="12" max="12" width="19.140625" style="86" hidden="1" customWidth="1"/>
    <col min="13" max="13" width="17" style="174" hidden="1" customWidth="1"/>
    <col min="14" max="14" width="19.28515625" style="85" hidden="1" customWidth="1"/>
    <col min="15" max="16" width="19.42578125" style="86" bestFit="1" customWidth="1"/>
    <col min="17" max="17" width="16.5703125" style="86" bestFit="1" customWidth="1"/>
    <col min="18" max="18" width="15.42578125" style="86" bestFit="1" customWidth="1"/>
    <col min="19" max="16384" width="11.42578125" style="86"/>
  </cols>
  <sheetData>
    <row r="1" spans="2:12" ht="23.25" x14ac:dyDescent="0.35">
      <c r="C1" s="334" t="s">
        <v>68</v>
      </c>
      <c r="D1" s="334"/>
      <c r="E1" s="334"/>
      <c r="F1" s="334"/>
      <c r="G1" s="334"/>
      <c r="H1" s="334"/>
    </row>
    <row r="2" spans="2:12" ht="21" x14ac:dyDescent="0.35">
      <c r="C2" s="333" t="str">
        <f>+Activo!C2</f>
        <v>Al 31 de diciembre de 2022 y 2021</v>
      </c>
      <c r="D2" s="333"/>
      <c r="E2" s="333"/>
      <c r="F2" s="333"/>
      <c r="G2" s="333"/>
      <c r="H2" s="333"/>
    </row>
    <row r="3" spans="2:12" ht="15.75" x14ac:dyDescent="0.25">
      <c r="C3" s="332" t="s">
        <v>34</v>
      </c>
      <c r="D3" s="332"/>
      <c r="E3" s="332"/>
      <c r="F3" s="332"/>
      <c r="G3" s="332"/>
      <c r="H3" s="332"/>
    </row>
    <row r="4" spans="2:12" ht="9" customHeight="1" x14ac:dyDescent="0.3">
      <c r="C4" s="137"/>
      <c r="D4" s="137"/>
      <c r="E4" s="137"/>
      <c r="F4" s="137"/>
      <c r="G4" s="137"/>
      <c r="H4" s="137"/>
      <c r="I4" s="137"/>
    </row>
    <row r="5" spans="2:12" ht="18.75" x14ac:dyDescent="0.3">
      <c r="C5" s="313" t="s">
        <v>6</v>
      </c>
      <c r="D5" s="314"/>
      <c r="F5" s="141">
        <v>44926</v>
      </c>
      <c r="G5" s="175">
        <v>1996</v>
      </c>
      <c r="H5" s="141">
        <v>44561</v>
      </c>
      <c r="I5" s="176" t="s">
        <v>71</v>
      </c>
      <c r="J5" s="177" t="s">
        <v>80</v>
      </c>
      <c r="K5" s="177" t="s">
        <v>79</v>
      </c>
    </row>
    <row r="6" spans="2:12" ht="10.5" customHeight="1" x14ac:dyDescent="0.3">
      <c r="C6" s="179"/>
      <c r="D6" s="180"/>
      <c r="F6" s="158"/>
      <c r="G6" s="158"/>
      <c r="H6" s="158"/>
      <c r="I6" s="158"/>
    </row>
    <row r="7" spans="2:12" ht="17.25" x14ac:dyDescent="0.3">
      <c r="C7" s="179" t="s">
        <v>45</v>
      </c>
      <c r="D7" s="180"/>
      <c r="F7" s="180"/>
      <c r="G7" s="158"/>
      <c r="H7" s="180"/>
      <c r="I7" s="180"/>
    </row>
    <row r="8" spans="2:12" ht="17.25" x14ac:dyDescent="0.3">
      <c r="C8" s="179" t="s">
        <v>39</v>
      </c>
      <c r="D8" s="180"/>
      <c r="E8" s="179" t="s">
        <v>6424</v>
      </c>
      <c r="F8" s="180"/>
      <c r="G8" s="158"/>
      <c r="H8" s="180"/>
      <c r="I8" s="180"/>
    </row>
    <row r="9" spans="2:12" ht="17.25" x14ac:dyDescent="0.3">
      <c r="B9" s="4" t="s">
        <v>196</v>
      </c>
      <c r="C9" s="180"/>
      <c r="D9" s="180" t="s">
        <v>37</v>
      </c>
      <c r="F9" s="144">
        <f>IFERROR(VLOOKUP(B9,'Balance 2022'!$D$2:$I$1959,6,FALSE),0)*-1</f>
        <v>3184003033</v>
      </c>
      <c r="G9" s="146"/>
      <c r="H9" s="200">
        <v>3214855190</v>
      </c>
      <c r="I9" s="146">
        <v>2484633776.6999998</v>
      </c>
      <c r="J9" s="154">
        <v>306589625.69999981</v>
      </c>
      <c r="K9" s="147">
        <v>14.076373316823535</v>
      </c>
      <c r="L9" s="183"/>
    </row>
    <row r="10" spans="2:12" ht="17.25" x14ac:dyDescent="0.3">
      <c r="B10" s="4" t="s">
        <v>4151</v>
      </c>
      <c r="C10" s="180"/>
      <c r="D10" s="180" t="s">
        <v>3943</v>
      </c>
      <c r="F10" s="144">
        <f>IFERROR(VLOOKUP(B10,'Balance 2022'!$D$2:$I$1959,6,FALSE),0)*-1</f>
        <v>3002519640</v>
      </c>
      <c r="G10" s="146"/>
      <c r="H10" s="200">
        <v>0</v>
      </c>
      <c r="I10" s="146"/>
      <c r="J10" s="154"/>
      <c r="K10" s="147"/>
      <c r="L10" s="183"/>
    </row>
    <row r="11" spans="2:12" ht="17.25" x14ac:dyDescent="0.3">
      <c r="B11" s="4" t="s">
        <v>197</v>
      </c>
      <c r="C11" s="180"/>
      <c r="D11" s="180" t="s">
        <v>3</v>
      </c>
      <c r="F11" s="144">
        <f>IFERROR(VLOOKUP(B11,'Balance 2022'!$D$2:$I$1959,6,FALSE),0)*-1</f>
        <v>0</v>
      </c>
      <c r="G11" s="157"/>
      <c r="H11" s="200">
        <v>125938684032</v>
      </c>
      <c r="I11" s="146">
        <v>-14633718500.949997</v>
      </c>
      <c r="J11" s="154">
        <v>-14633718500.949997</v>
      </c>
      <c r="K11" s="147">
        <v>-12.812180078110515</v>
      </c>
      <c r="L11" s="183"/>
    </row>
    <row r="12" spans="2:12" ht="17.25" x14ac:dyDescent="0.3">
      <c r="B12" s="4" t="s">
        <v>4152</v>
      </c>
      <c r="C12" s="180"/>
      <c r="D12" s="180" t="s">
        <v>3971</v>
      </c>
      <c r="F12" s="144">
        <f>IFERROR(VLOOKUP(B12,'Balance 2022'!$D$2:$I$1959,6,FALSE),0)*-1</f>
        <v>16406271302</v>
      </c>
      <c r="G12" s="157"/>
      <c r="H12" s="200">
        <v>0</v>
      </c>
      <c r="I12" s="146"/>
      <c r="J12" s="154"/>
      <c r="K12" s="147"/>
      <c r="L12" s="183"/>
    </row>
    <row r="13" spans="2:12" ht="17.25" x14ac:dyDescent="0.3">
      <c r="B13" s="4" t="s">
        <v>198</v>
      </c>
      <c r="C13" s="180"/>
      <c r="D13" s="180" t="s">
        <v>84</v>
      </c>
      <c r="F13" s="144">
        <f>IFERROR(VLOOKUP(B13,'Balance 2022'!$D$2:$I$1959,6,FALSE),0)*-1</f>
        <v>27430283639</v>
      </c>
      <c r="G13" s="157"/>
      <c r="H13" s="200">
        <v>30528296585</v>
      </c>
      <c r="I13" s="146"/>
      <c r="J13" s="154"/>
      <c r="K13" s="147"/>
      <c r="L13" s="183"/>
    </row>
    <row r="14" spans="2:12" ht="17.25" x14ac:dyDescent="0.3">
      <c r="B14" s="4" t="s">
        <v>346</v>
      </c>
      <c r="C14" s="180"/>
      <c r="D14" s="180" t="s">
        <v>348</v>
      </c>
      <c r="F14" s="144">
        <f>IFERROR(VLOOKUP(B14,'Balance 2022'!$D$2:$I$1959,6,FALSE),0)*-1</f>
        <v>187196566790</v>
      </c>
      <c r="G14" s="157"/>
      <c r="H14" s="200">
        <v>3249818750</v>
      </c>
      <c r="I14" s="146"/>
      <c r="J14" s="154"/>
      <c r="K14" s="147"/>
      <c r="L14" s="183"/>
    </row>
    <row r="15" spans="2:12" ht="17.25" x14ac:dyDescent="0.3">
      <c r="B15" s="4" t="s">
        <v>200</v>
      </c>
      <c r="C15" s="180"/>
      <c r="D15" s="180" t="s">
        <v>75</v>
      </c>
      <c r="F15" s="144">
        <f>IFERROR(VLOOKUP(B15,'Balance 2022'!$D$2:$I$1959,6,FALSE),0)*-1</f>
        <v>96921219304</v>
      </c>
      <c r="G15" s="157"/>
      <c r="H15" s="200">
        <v>90904725110</v>
      </c>
      <c r="I15" s="146"/>
      <c r="J15" s="154">
        <v>39778794719.130005</v>
      </c>
      <c r="K15" s="147">
        <v>62.132870349208901</v>
      </c>
      <c r="L15" s="183"/>
    </row>
    <row r="16" spans="2:12" ht="17.25" x14ac:dyDescent="0.3">
      <c r="B16" s="4" t="s">
        <v>201</v>
      </c>
      <c r="C16" s="180"/>
      <c r="D16" s="180" t="s">
        <v>46</v>
      </c>
      <c r="F16" s="144">
        <f>IFERROR(VLOOKUP(B16,'Balance 2022'!$D$2:$I$1959,6,FALSE),0)*-1</f>
        <v>5967742958</v>
      </c>
      <c r="G16" s="146"/>
      <c r="H16" s="201">
        <v>4748478182</v>
      </c>
      <c r="I16" s="146">
        <v>497546589</v>
      </c>
      <c r="J16" s="154">
        <v>497546589</v>
      </c>
      <c r="K16" s="147">
        <v>13.71704705046497</v>
      </c>
      <c r="L16" s="183"/>
    </row>
    <row r="17" spans="2:16" ht="17.25" x14ac:dyDescent="0.3">
      <c r="B17" s="4" t="s">
        <v>195</v>
      </c>
      <c r="C17" s="180"/>
      <c r="D17" s="180"/>
      <c r="F17" s="202">
        <f>SUM(F9:F16)</f>
        <v>340108606666</v>
      </c>
      <c r="G17" s="146"/>
      <c r="H17" s="202">
        <f>SUM(H9:H16)</f>
        <v>258584857849</v>
      </c>
      <c r="I17" s="203">
        <v>-11651538135.249996</v>
      </c>
      <c r="J17" s="204">
        <v>25382030932.279999</v>
      </c>
      <c r="K17" s="152">
        <v>12.074228138098235</v>
      </c>
      <c r="L17" s="183" t="e">
        <f>VLOOKUP(B17,'Balance 2022'!#REF!,7,0)+F17</f>
        <v>#REF!</v>
      </c>
      <c r="N17" s="85">
        <f>+F17-H17</f>
        <v>81523748817</v>
      </c>
      <c r="O17" s="154">
        <f>+F17-H17</f>
        <v>81523748817</v>
      </c>
      <c r="P17" s="183">
        <f>VLOOKUP(B17,'Balance 2022'!$D$2:$I$1959,6,)-F17*-1</f>
        <v>0</v>
      </c>
    </row>
    <row r="18" spans="2:16" ht="17.25" x14ac:dyDescent="0.3">
      <c r="C18" s="179" t="s">
        <v>45</v>
      </c>
      <c r="D18" s="180"/>
      <c r="F18" s="146"/>
      <c r="G18" s="146"/>
      <c r="H18" s="146"/>
      <c r="I18" s="146"/>
      <c r="J18" s="154"/>
      <c r="K18" s="205"/>
      <c r="L18" s="183"/>
    </row>
    <row r="19" spans="2:16" ht="17.25" x14ac:dyDescent="0.3">
      <c r="C19" s="179" t="s">
        <v>41</v>
      </c>
      <c r="D19" s="180"/>
      <c r="E19" s="179" t="s">
        <v>6424</v>
      </c>
      <c r="F19" s="146"/>
      <c r="G19" s="146"/>
      <c r="H19" s="146"/>
      <c r="I19" s="146"/>
      <c r="J19" s="154"/>
      <c r="K19" s="205"/>
      <c r="L19" s="183"/>
    </row>
    <row r="20" spans="2:16" ht="17.25" x14ac:dyDescent="0.3">
      <c r="B20" s="4" t="s">
        <v>203</v>
      </c>
      <c r="C20" s="180"/>
      <c r="D20" s="180" t="s">
        <v>7</v>
      </c>
      <c r="F20" s="144">
        <f>IFERROR(VLOOKUP(B20,'Balance 2022'!$D$2:$I$1959,6,FALSE),0)*-1</f>
        <v>2166895540718</v>
      </c>
      <c r="G20" s="146"/>
      <c r="H20" s="146">
        <v>2499659916177</v>
      </c>
      <c r="I20" s="146">
        <v>331361723745.5</v>
      </c>
      <c r="J20" s="154">
        <v>331361723745.5</v>
      </c>
      <c r="K20" s="147">
        <v>20.915990890213507</v>
      </c>
      <c r="L20" s="183"/>
    </row>
    <row r="21" spans="2:16" ht="17.25" x14ac:dyDescent="0.3">
      <c r="B21" s="4" t="s">
        <v>204</v>
      </c>
      <c r="C21" s="180"/>
      <c r="D21" s="180" t="s">
        <v>8</v>
      </c>
      <c r="F21" s="144">
        <f>IFERROR(VLOOKUP(B21,'Balance 2022'!$D$2:$I$1959,6,FALSE),0)*-1</f>
        <v>317718135</v>
      </c>
      <c r="G21" s="146"/>
      <c r="H21" s="146">
        <v>317718135</v>
      </c>
      <c r="I21" s="146">
        <v>-408310191</v>
      </c>
      <c r="J21" s="154">
        <v>-408310191</v>
      </c>
      <c r="K21" s="147">
        <v>-57.689948733438683</v>
      </c>
      <c r="L21" s="183"/>
    </row>
    <row r="22" spans="2:16" ht="17.25" x14ac:dyDescent="0.3">
      <c r="B22" s="4" t="s">
        <v>347</v>
      </c>
      <c r="C22" s="180"/>
      <c r="D22" s="180" t="s">
        <v>78</v>
      </c>
      <c r="F22" s="144">
        <f>IFERROR(VLOOKUP(B22,'Balance 2022'!$D$2:$I$1959,6,FALSE),0)*-1</f>
        <v>33149210059</v>
      </c>
      <c r="G22" s="146"/>
      <c r="H22" s="146">
        <v>766182</v>
      </c>
      <c r="I22" s="146"/>
      <c r="J22" s="154"/>
      <c r="K22" s="147"/>
      <c r="L22" s="183"/>
    </row>
    <row r="23" spans="2:16" ht="17.25" x14ac:dyDescent="0.3">
      <c r="B23" s="4" t="s">
        <v>205</v>
      </c>
      <c r="C23" s="180"/>
      <c r="D23" s="180" t="s">
        <v>76</v>
      </c>
      <c r="F23" s="144">
        <f>IFERROR(VLOOKUP(B23,'Balance 2022'!$D$2:$I$1959,6,FALSE),0)*-1</f>
        <v>274982244237</v>
      </c>
      <c r="G23" s="146"/>
      <c r="H23" s="146">
        <v>145131422948</v>
      </c>
      <c r="I23" s="146"/>
      <c r="J23" s="154">
        <v>-8626113068</v>
      </c>
      <c r="K23" s="147">
        <v>-7.8967281438179384</v>
      </c>
      <c r="L23" s="183"/>
    </row>
    <row r="24" spans="2:16" ht="17.25" x14ac:dyDescent="0.3">
      <c r="B24" s="4" t="s">
        <v>206</v>
      </c>
      <c r="C24" s="180"/>
      <c r="D24" s="180" t="s">
        <v>81</v>
      </c>
      <c r="E24" s="179" t="s">
        <v>6423</v>
      </c>
      <c r="F24" s="144">
        <f>IFERROR(VLOOKUP(B24,'Balance 2022'!$D$2:$I$1959,6,FALSE),0)*-1</f>
        <v>25000000000</v>
      </c>
      <c r="G24" s="146"/>
      <c r="H24" s="146">
        <v>25000000000</v>
      </c>
      <c r="I24" s="146"/>
      <c r="J24" s="154"/>
      <c r="K24" s="147"/>
      <c r="L24" s="183"/>
    </row>
    <row r="25" spans="2:16" ht="17.25" x14ac:dyDescent="0.3">
      <c r="B25" s="4" t="s">
        <v>207</v>
      </c>
      <c r="C25" s="180"/>
      <c r="D25" s="180" t="s">
        <v>46</v>
      </c>
      <c r="F25" s="144">
        <f>IFERROR(VLOOKUP(B25,'Balance 2022'!$D$2:$I$1959,6,FALSE),0)*-1</f>
        <v>27657141012</v>
      </c>
      <c r="G25" s="146"/>
      <c r="H25" s="146">
        <v>21160339891</v>
      </c>
      <c r="I25" s="146">
        <v>-938497840.06999969</v>
      </c>
      <c r="J25" s="154">
        <v>-938497840.06999969</v>
      </c>
      <c r="K25" s="147">
        <v>-3.6100780340877208</v>
      </c>
      <c r="L25" s="183"/>
    </row>
    <row r="26" spans="2:16" ht="17.25" x14ac:dyDescent="0.3">
      <c r="B26" s="86" t="s">
        <v>202</v>
      </c>
      <c r="C26" s="180"/>
      <c r="D26" s="180"/>
      <c r="F26" s="202">
        <f>SUM(F20:F25)</f>
        <v>2528001854161</v>
      </c>
      <c r="G26" s="146"/>
      <c r="H26" s="202">
        <f>SUM(H20:H25)</f>
        <v>2691270163333</v>
      </c>
      <c r="I26" s="203">
        <v>330014915714.42999</v>
      </c>
      <c r="J26" s="204">
        <v>306388802646.42993</v>
      </c>
      <c r="K26" s="152">
        <v>17.308228440840608</v>
      </c>
      <c r="L26" s="183" t="e">
        <f>VLOOKUP(B26,'Balance 2022'!#REF!,7,0)+F26</f>
        <v>#REF!</v>
      </c>
      <c r="N26" s="85">
        <f>+F26-H26</f>
        <v>-163268309172</v>
      </c>
      <c r="O26" s="154">
        <f>+F26-H26</f>
        <v>-163268309172</v>
      </c>
      <c r="P26" s="183">
        <f>VLOOKUP(B26,'Balance 2022'!$D$2:$I$1959,6,)-F26*-1</f>
        <v>0</v>
      </c>
    </row>
    <row r="27" spans="2:16" ht="17.25" x14ac:dyDescent="0.3">
      <c r="C27" s="179" t="s">
        <v>9</v>
      </c>
      <c r="D27" s="180"/>
      <c r="F27" s="146"/>
      <c r="G27" s="146"/>
      <c r="H27" s="146"/>
      <c r="I27" s="146"/>
      <c r="J27" s="154"/>
      <c r="K27" s="205"/>
      <c r="L27" s="183"/>
    </row>
    <row r="28" spans="2:16" ht="17.25" x14ac:dyDescent="0.3">
      <c r="B28" s="86" t="s">
        <v>209</v>
      </c>
      <c r="C28" s="180"/>
      <c r="D28" s="180" t="s">
        <v>10</v>
      </c>
      <c r="F28" s="144">
        <f>IFERROR(VLOOKUP(B28,'Balance 2022'!$D$2:$I$1959,6,FALSE),0)*-1</f>
        <v>3048002496</v>
      </c>
      <c r="G28" s="146"/>
      <c r="H28" s="157">
        <v>1391940512</v>
      </c>
      <c r="I28" s="146">
        <v>650962791.67999983</v>
      </c>
      <c r="J28" s="154">
        <v>650962791.67999983</v>
      </c>
      <c r="K28" s="147">
        <v>60.296244441512414</v>
      </c>
      <c r="L28" s="183"/>
    </row>
    <row r="29" spans="2:16" ht="17.25" x14ac:dyDescent="0.3">
      <c r="B29" s="86" t="s">
        <v>210</v>
      </c>
      <c r="C29" s="180"/>
      <c r="D29" s="180" t="s">
        <v>11</v>
      </c>
      <c r="F29" s="144">
        <f>IFERROR(VLOOKUP(B29,'Balance 2022'!$D$2:$I$1959,6,FALSE),0)*-1</f>
        <v>276510737</v>
      </c>
      <c r="G29" s="146"/>
      <c r="H29" s="157">
        <v>533636622</v>
      </c>
      <c r="I29" s="146">
        <v>62163216</v>
      </c>
      <c r="J29" s="154">
        <v>62163216</v>
      </c>
      <c r="K29" s="147">
        <v>5.4677198426786475</v>
      </c>
      <c r="L29" s="183"/>
    </row>
    <row r="30" spans="2:16" ht="17.25" x14ac:dyDescent="0.3">
      <c r="B30" s="86" t="s">
        <v>211</v>
      </c>
      <c r="C30" s="180"/>
      <c r="D30" s="180" t="s">
        <v>12</v>
      </c>
      <c r="F30" s="144">
        <f>IFERROR(VLOOKUP(B30,'Balance 2022'!$D$2:$I$1959,6,FALSE),0)*-1</f>
        <v>37549180773</v>
      </c>
      <c r="G30" s="146"/>
      <c r="H30" s="157">
        <v>230248927515</v>
      </c>
      <c r="I30" s="146">
        <v>49086957930.509995</v>
      </c>
      <c r="J30" s="154">
        <v>49086957930.509995</v>
      </c>
      <c r="K30" s="147">
        <v>244.65523836666983</v>
      </c>
      <c r="L30" s="183"/>
    </row>
    <row r="31" spans="2:16" ht="17.25" x14ac:dyDescent="0.3">
      <c r="B31" s="86" t="s">
        <v>208</v>
      </c>
      <c r="C31" s="180"/>
      <c r="D31" s="180"/>
      <c r="F31" s="202">
        <f>SUM(F28:F30)</f>
        <v>40873694006</v>
      </c>
      <c r="G31" s="146"/>
      <c r="H31" s="202">
        <f>SUM(H28:H30)</f>
        <v>232174504649</v>
      </c>
      <c r="I31" s="203">
        <v>49800083938.189995</v>
      </c>
      <c r="J31" s="204">
        <v>49800083938.189987</v>
      </c>
      <c r="K31" s="152">
        <v>223.51674970348688</v>
      </c>
      <c r="L31" s="183" t="e">
        <f>VLOOKUP(B31,'Balance 2022'!#REF!,7,0)+F31</f>
        <v>#REF!</v>
      </c>
      <c r="N31" s="85">
        <f>+F31-H31</f>
        <v>-191300810643</v>
      </c>
      <c r="O31" s="154">
        <f>+F31-H31</f>
        <v>-191300810643</v>
      </c>
      <c r="P31" s="183">
        <f>VLOOKUP(B31,'Balance 2022'!$D$2:$I$1959,6,)-F31*-1</f>
        <v>0</v>
      </c>
    </row>
    <row r="32" spans="2:16" ht="17.25" x14ac:dyDescent="0.3">
      <c r="C32" s="179" t="s">
        <v>57</v>
      </c>
      <c r="D32" s="180"/>
      <c r="F32" s="146"/>
      <c r="G32" s="146"/>
      <c r="H32" s="146"/>
      <c r="I32" s="146"/>
      <c r="J32" s="154"/>
      <c r="K32" s="205"/>
      <c r="L32" s="183"/>
    </row>
    <row r="33" spans="2:16" ht="17.25" x14ac:dyDescent="0.3">
      <c r="B33" s="4" t="s">
        <v>212</v>
      </c>
      <c r="C33" s="179"/>
      <c r="D33" s="180" t="s">
        <v>58</v>
      </c>
      <c r="F33" s="144">
        <f>IFERROR(VLOOKUP(B33,'Balance 2022'!$D$2:$I$1959,6,FALSE),0)*-1</f>
        <v>0</v>
      </c>
      <c r="G33" s="146"/>
      <c r="H33" s="146">
        <v>3245905983</v>
      </c>
      <c r="I33" s="146">
        <v>233051050.68000031</v>
      </c>
      <c r="J33" s="154">
        <v>233051050.68000031</v>
      </c>
      <c r="K33" s="147">
        <v>4.8635772335761089</v>
      </c>
      <c r="L33" s="183" t="e">
        <f>VLOOKUP(B33,'Balance 2022'!#REF!,7,0)+F33</f>
        <v>#REF!</v>
      </c>
      <c r="N33" s="85">
        <f>+F33-H33</f>
        <v>-3245905983</v>
      </c>
    </row>
    <row r="34" spans="2:16" ht="17.25" x14ac:dyDescent="0.3">
      <c r="C34" s="179"/>
      <c r="D34" s="180"/>
      <c r="F34" s="202">
        <f>+F33</f>
        <v>0</v>
      </c>
      <c r="G34" s="146"/>
      <c r="H34" s="202">
        <f>SUM(H33)</f>
        <v>3245905983</v>
      </c>
      <c r="I34" s="203">
        <v>233051050.68000031</v>
      </c>
      <c r="J34" s="154">
        <v>233051050.68000031</v>
      </c>
      <c r="K34" s="147">
        <v>4.8635772335761089</v>
      </c>
      <c r="L34" s="183"/>
      <c r="O34" s="154">
        <f>+F34-H34</f>
        <v>-3245905983</v>
      </c>
      <c r="P34" s="183">
        <f>IFERROR(VLOOKUP(B34,'Balance 2022'!$D$2:$I$1959,6,)-F34*-1,0)</f>
        <v>0</v>
      </c>
    </row>
    <row r="35" spans="2:16" ht="10.5" customHeight="1" x14ac:dyDescent="0.3">
      <c r="C35" s="179"/>
      <c r="D35" s="180"/>
      <c r="F35" s="146"/>
      <c r="G35" s="146"/>
      <c r="H35" s="146"/>
      <c r="I35" s="146"/>
      <c r="J35" s="154"/>
      <c r="K35" s="206"/>
      <c r="L35" s="183"/>
    </row>
    <row r="36" spans="2:16" ht="18" thickBot="1" x14ac:dyDescent="0.35">
      <c r="B36" s="4" t="s">
        <v>194</v>
      </c>
      <c r="C36" s="179" t="s">
        <v>13</v>
      </c>
      <c r="D36" s="179"/>
      <c r="F36" s="207">
        <f>+F34+F31+F26+F17</f>
        <v>2908984154833</v>
      </c>
      <c r="G36" s="207"/>
      <c r="H36" s="207">
        <v>3185275431815</v>
      </c>
      <c r="I36" s="207">
        <v>368396512568.04999</v>
      </c>
      <c r="J36" s="208">
        <v>381803968567.58008</v>
      </c>
      <c r="K36" s="198">
        <v>19.019065391510722</v>
      </c>
      <c r="L36" s="183" t="e">
        <f>VLOOKUP(B36,'Balance 2022'!#REF!,7,0)+F36</f>
        <v>#REF!</v>
      </c>
      <c r="M36" s="174">
        <f>+H36-'[2]Activo-Pasivo'!$D$96</f>
        <v>1006272625379.51</v>
      </c>
      <c r="P36" s="183"/>
    </row>
    <row r="37" spans="2:16" ht="12.75" customHeight="1" thickTop="1" x14ac:dyDescent="0.3">
      <c r="C37" s="180"/>
      <c r="D37" s="180"/>
      <c r="F37" s="146"/>
      <c r="G37" s="146"/>
      <c r="H37" s="146"/>
      <c r="I37" s="146"/>
      <c r="J37" s="154"/>
      <c r="K37" s="205"/>
      <c r="L37" s="183"/>
    </row>
    <row r="38" spans="2:16" ht="18.75" x14ac:dyDescent="0.3">
      <c r="C38" s="84" t="s">
        <v>4664</v>
      </c>
      <c r="D38" s="84"/>
      <c r="E38" s="179" t="s">
        <v>6418</v>
      </c>
      <c r="F38" s="151"/>
      <c r="G38" s="151"/>
      <c r="H38" s="151"/>
      <c r="I38" s="151"/>
      <c r="J38" s="154"/>
      <c r="K38" s="205"/>
      <c r="L38" s="183"/>
    </row>
    <row r="39" spans="2:16" ht="9" customHeight="1" x14ac:dyDescent="0.3">
      <c r="C39" s="84"/>
      <c r="D39" s="84"/>
      <c r="F39" s="151"/>
      <c r="G39" s="151"/>
      <c r="H39" s="151"/>
      <c r="I39" s="151"/>
      <c r="J39" s="154"/>
      <c r="K39" s="205"/>
      <c r="L39" s="183"/>
    </row>
    <row r="40" spans="2:16" ht="17.25" x14ac:dyDescent="0.3">
      <c r="B40" s="86" t="s">
        <v>214</v>
      </c>
      <c r="D40" s="180" t="s">
        <v>762</v>
      </c>
      <c r="E40" s="179" t="s">
        <v>6416</v>
      </c>
      <c r="F40" s="144">
        <f>IFERROR(VLOOKUP(B40,'Balance 2022'!$D$2:$I$1959,6,FALSE),0)*-1</f>
        <v>250000000000</v>
      </c>
      <c r="G40" s="146"/>
      <c r="H40" s="146">
        <v>250000000000</v>
      </c>
      <c r="I40" s="146">
        <v>108876528867</v>
      </c>
      <c r="J40" s="154">
        <v>108876528867</v>
      </c>
      <c r="K40" s="147">
        <v>90.608066123037503</v>
      </c>
      <c r="L40" s="183"/>
      <c r="N40" s="85">
        <f>+F40*0.2</f>
        <v>50000000000</v>
      </c>
      <c r="O40" s="154">
        <f t="shared" ref="O40:O45" si="0">+F40-H40</f>
        <v>0</v>
      </c>
    </row>
    <row r="41" spans="2:16" ht="17.25" x14ac:dyDescent="0.3">
      <c r="B41" s="86" t="s">
        <v>215</v>
      </c>
      <c r="D41" s="180" t="s">
        <v>70</v>
      </c>
      <c r="F41" s="144">
        <f>IFERROR(VLOOKUP(B41,'Balance 2022'!$D$2:$I$1959,6,FALSE),0)*-1</f>
        <v>1111200000</v>
      </c>
      <c r="G41" s="146"/>
      <c r="H41" s="146">
        <v>1111200000</v>
      </c>
      <c r="I41" s="146">
        <v>0</v>
      </c>
      <c r="J41" s="154">
        <v>0</v>
      </c>
      <c r="K41" s="147">
        <v>0</v>
      </c>
      <c r="L41" s="146">
        <f>SUM(H40:H41)</f>
        <v>251111200000</v>
      </c>
      <c r="M41" s="174">
        <v>187050000000</v>
      </c>
      <c r="N41" s="85">
        <f>+L41-M41</f>
        <v>64061200000</v>
      </c>
      <c r="O41" s="154">
        <f t="shared" si="0"/>
        <v>0</v>
      </c>
      <c r="P41" s="154"/>
    </row>
    <row r="42" spans="2:16" ht="17.25" x14ac:dyDescent="0.3">
      <c r="B42" s="86" t="s">
        <v>216</v>
      </c>
      <c r="D42" s="180" t="s">
        <v>14</v>
      </c>
      <c r="E42" s="179" t="s">
        <v>6419</v>
      </c>
      <c r="F42" s="144">
        <f>IFERROR(VLOOKUP(B42,'Balance 2022'!$D$2:$I$1959,6,FALSE),0)*-1</f>
        <v>12318955505</v>
      </c>
      <c r="G42" s="146"/>
      <c r="H42" s="146">
        <v>12318955505</v>
      </c>
      <c r="I42" s="146">
        <v>236471260.48999977</v>
      </c>
      <c r="J42" s="154">
        <v>236471260.48999977</v>
      </c>
      <c r="K42" s="147">
        <v>1.9571410600715495</v>
      </c>
      <c r="L42" s="183"/>
      <c r="O42" s="154">
        <f t="shared" si="0"/>
        <v>0</v>
      </c>
    </row>
    <row r="43" spans="2:16" ht="17.25" x14ac:dyDescent="0.3">
      <c r="B43" s="86" t="s">
        <v>253</v>
      </c>
      <c r="D43" s="180" t="s">
        <v>77</v>
      </c>
      <c r="F43" s="144">
        <f>IFERROR(VLOOKUP(B43,'Balance 2022'!$D$2:$I$1959,6,FALSE),0)*-1</f>
        <v>7976745393</v>
      </c>
      <c r="G43" s="146"/>
      <c r="H43" s="146">
        <v>0</v>
      </c>
      <c r="I43" s="146"/>
      <c r="J43" s="154">
        <v>-43089206067</v>
      </c>
      <c r="K43" s="147">
        <v>-100</v>
      </c>
      <c r="L43" s="183"/>
      <c r="O43" s="154">
        <f t="shared" si="0"/>
        <v>7976745393</v>
      </c>
    </row>
    <row r="44" spans="2:16" ht="17.25" x14ac:dyDescent="0.3">
      <c r="B44" s="86" t="s">
        <v>217</v>
      </c>
      <c r="D44" s="180" t="s">
        <v>87</v>
      </c>
      <c r="F44" s="144">
        <f>IFERROR(VLOOKUP(B44,'Balance 2022'!$D$2:$I$1959,6,FALSE),0)*-1</f>
        <v>0</v>
      </c>
      <c r="G44" s="146"/>
      <c r="H44" s="200">
        <v>-17131540224</v>
      </c>
      <c r="I44" s="146">
        <v>-19356322547.450001</v>
      </c>
      <c r="J44" s="154">
        <v>-19356322547.450001</v>
      </c>
      <c r="K44" s="205"/>
      <c r="L44" s="183"/>
      <c r="O44" s="154">
        <f t="shared" si="0"/>
        <v>17131540224</v>
      </c>
    </row>
    <row r="45" spans="2:16" ht="17.25" x14ac:dyDescent="0.3">
      <c r="B45" s="86" t="s">
        <v>218</v>
      </c>
      <c r="D45" s="180" t="s">
        <v>15</v>
      </c>
      <c r="F45" s="144">
        <f>IFERROR(VLOOKUP(B45,'Balance 2022'!$D$2:$I$1959,6,FALSE),0)*-1</f>
        <v>4075773611</v>
      </c>
      <c r="G45" s="146"/>
      <c r="H45" s="209">
        <v>25108285617</v>
      </c>
      <c r="I45" s="146">
        <v>-16887140120.07</v>
      </c>
      <c r="J45" s="154">
        <v>-16887140120.07</v>
      </c>
      <c r="K45" s="147">
        <v>-206.84267762941025</v>
      </c>
      <c r="L45" s="183"/>
      <c r="O45" s="154">
        <f t="shared" si="0"/>
        <v>-21032512006</v>
      </c>
    </row>
    <row r="46" spans="2:16" ht="17.25" x14ac:dyDescent="0.3">
      <c r="B46" s="4" t="s">
        <v>213</v>
      </c>
      <c r="C46" s="179" t="s">
        <v>16</v>
      </c>
      <c r="D46" s="179"/>
      <c r="E46" s="154"/>
      <c r="F46" s="202">
        <f>SUM(F40:F45)</f>
        <v>275482674509</v>
      </c>
      <c r="G46" s="203"/>
      <c r="H46" s="202">
        <f>SUM(H40:H45)</f>
        <v>271406900898</v>
      </c>
      <c r="I46" s="203">
        <v>71147008592.970001</v>
      </c>
      <c r="J46" s="204">
        <v>28057802525.969971</v>
      </c>
      <c r="K46" s="152">
        <v>14.678303861638469</v>
      </c>
      <c r="L46" s="183" t="e">
        <f>VLOOKUP(B46,'Balance 2022'!#REF!,7,0)+F46</f>
        <v>#REF!</v>
      </c>
      <c r="O46" s="154">
        <f>+SUM(O40:O45)</f>
        <v>4075773611</v>
      </c>
      <c r="P46" s="154">
        <f>+SUM(O44:O46)</f>
        <v>174801829</v>
      </c>
    </row>
    <row r="47" spans="2:16" ht="12.75" customHeight="1" x14ac:dyDescent="0.3">
      <c r="C47" s="180"/>
      <c r="D47" s="180"/>
      <c r="F47" s="146">
        <v>0</v>
      </c>
      <c r="G47" s="146"/>
      <c r="H47" s="210"/>
      <c r="I47" s="146"/>
      <c r="J47" s="154"/>
      <c r="K47" s="205"/>
      <c r="L47" s="183"/>
      <c r="O47" s="95"/>
    </row>
    <row r="48" spans="2:16" ht="18" thickBot="1" x14ac:dyDescent="0.35">
      <c r="C48" s="179" t="s">
        <v>47</v>
      </c>
      <c r="D48" s="179"/>
      <c r="F48" s="207">
        <f>+F36+F46</f>
        <v>3184466829342</v>
      </c>
      <c r="G48" s="203"/>
      <c r="H48" s="207">
        <v>3456682332713</v>
      </c>
      <c r="I48" s="207">
        <v>439543521161.02002</v>
      </c>
      <c r="J48" s="204">
        <v>409861771093.5498</v>
      </c>
      <c r="K48" s="152">
        <v>18.64167466874791</v>
      </c>
      <c r="L48" s="183"/>
      <c r="M48" s="174">
        <f>+H48-'[2]Activo-Pasivo'!$D$112</f>
        <v>1091735896462.21</v>
      </c>
    </row>
    <row r="49" spans="2:14" ht="13.5" customHeight="1" thickTop="1" x14ac:dyDescent="0.3">
      <c r="C49" s="180"/>
      <c r="D49" s="180"/>
      <c r="F49" s="190">
        <f>+F48-Activo!F60</f>
        <v>0</v>
      </c>
      <c r="G49" s="146"/>
      <c r="H49" s="146"/>
      <c r="I49" s="146"/>
      <c r="J49" s="154"/>
      <c r="K49" s="205"/>
      <c r="L49" s="183"/>
    </row>
    <row r="50" spans="2:14" ht="17.25" x14ac:dyDescent="0.3">
      <c r="C50" s="179" t="s">
        <v>35</v>
      </c>
      <c r="D50" s="180"/>
      <c r="F50" s="146"/>
      <c r="G50" s="146"/>
      <c r="H50" s="146"/>
      <c r="I50" s="146"/>
      <c r="J50" s="154"/>
      <c r="K50" s="205"/>
      <c r="L50" s="183"/>
    </row>
    <row r="51" spans="2:14" ht="17.25" x14ac:dyDescent="0.3">
      <c r="B51" s="86" t="s">
        <v>219</v>
      </c>
      <c r="C51" s="180"/>
      <c r="D51" s="180" t="s">
        <v>6413</v>
      </c>
      <c r="E51" s="179" t="s">
        <v>6420</v>
      </c>
      <c r="F51" s="144">
        <f>IFERROR(VLOOKUP(B51,'Balance 2022'!$D$2:$I$1959,6,FALSE),0)</f>
        <v>94156935186</v>
      </c>
      <c r="G51" s="146"/>
      <c r="H51" s="157">
        <v>105549149232</v>
      </c>
      <c r="J51" s="154">
        <v>-29853188783.449997</v>
      </c>
      <c r="K51" s="147">
        <v>-26.571721155648277</v>
      </c>
      <c r="L51" s="183"/>
    </row>
    <row r="52" spans="2:14" ht="17.25" x14ac:dyDescent="0.3">
      <c r="B52" s="86" t="s">
        <v>223</v>
      </c>
      <c r="C52" s="180"/>
      <c r="D52" s="180" t="s">
        <v>6417</v>
      </c>
      <c r="E52" s="179" t="s">
        <v>6422</v>
      </c>
      <c r="F52" s="211">
        <f>IFERROR(VLOOKUP(B52,'Balance 2022'!$D$2:$I$1959,6,FALSE),0)</f>
        <v>6564424202045</v>
      </c>
      <c r="G52" s="146"/>
      <c r="H52" s="211">
        <v>3924334874339</v>
      </c>
      <c r="J52" s="154">
        <v>494532687876.95996</v>
      </c>
      <c r="K52" s="147">
        <v>17.456927869757308</v>
      </c>
      <c r="L52" s="183"/>
    </row>
    <row r="53" spans="2:14" ht="18" thickBot="1" x14ac:dyDescent="0.35">
      <c r="C53" s="180"/>
      <c r="D53" s="180"/>
      <c r="F53" s="207">
        <f>SUM(F51:F52)</f>
        <v>6658581137231</v>
      </c>
      <c r="G53" s="203"/>
      <c r="H53" s="207">
        <f>SUM(H51:H52)</f>
        <v>4029884023571</v>
      </c>
      <c r="I53" s="212"/>
      <c r="J53" s="204">
        <v>464679499093.50977</v>
      </c>
      <c r="K53" s="152">
        <v>15.777396121526166</v>
      </c>
      <c r="L53" s="183"/>
      <c r="M53" s="174">
        <f>+H53-'[2]Activo-Pasivo'!$D$117</f>
        <v>928413823013.1499</v>
      </c>
    </row>
    <row r="54" spans="2:14" ht="15" customHeight="1" thickTop="1" x14ac:dyDescent="0.3">
      <c r="C54" s="180"/>
      <c r="D54" s="180"/>
      <c r="F54" s="146"/>
      <c r="G54" s="146"/>
      <c r="H54" s="146"/>
      <c r="J54" s="154"/>
    </row>
    <row r="55" spans="2:14" ht="18.75" x14ac:dyDescent="0.3">
      <c r="C55" s="335" t="s">
        <v>73</v>
      </c>
      <c r="D55" s="335"/>
      <c r="E55" s="335"/>
      <c r="F55" s="335"/>
      <c r="G55" s="335"/>
      <c r="H55" s="335"/>
    </row>
    <row r="56" spans="2:14" ht="18.75" x14ac:dyDescent="0.3">
      <c r="C56" s="138"/>
      <c r="D56" s="138"/>
      <c r="E56" s="138"/>
      <c r="F56" s="159"/>
      <c r="G56" s="138"/>
      <c r="H56" s="159"/>
    </row>
    <row r="57" spans="2:14" s="103" customFormat="1" ht="15.75" x14ac:dyDescent="0.25">
      <c r="C57" s="99"/>
      <c r="D57" s="100"/>
      <c r="E57" s="100"/>
      <c r="F57" s="100"/>
      <c r="G57" s="109"/>
      <c r="M57" s="165"/>
      <c r="N57" s="165"/>
    </row>
    <row r="58" spans="2:14" s="103" customFormat="1" ht="11.25" customHeight="1" x14ac:dyDescent="0.25">
      <c r="C58" s="104"/>
      <c r="G58" s="109"/>
      <c r="M58" s="165"/>
      <c r="N58" s="165"/>
    </row>
    <row r="59" spans="2:14" ht="18.75" x14ac:dyDescent="0.3">
      <c r="C59" s="105"/>
      <c r="D59" s="105"/>
      <c r="E59" s="105"/>
      <c r="F59" s="105"/>
      <c r="G59" s="105"/>
      <c r="H59" s="105"/>
      <c r="I59" s="199"/>
    </row>
    <row r="60" spans="2:14" ht="11.25" customHeight="1" x14ac:dyDescent="0.3">
      <c r="C60" s="106"/>
      <c r="I60" s="137"/>
    </row>
    <row r="61" spans="2:14" ht="27.75" customHeight="1" x14ac:dyDescent="0.3">
      <c r="C61" s="105"/>
      <c r="E61" s="143"/>
      <c r="F61" s="143"/>
      <c r="G61" s="143"/>
      <c r="H61" s="137"/>
    </row>
    <row r="62" spans="2:14" ht="18.75" x14ac:dyDescent="0.3">
      <c r="C62" s="137"/>
      <c r="D62" s="137"/>
      <c r="E62" s="143"/>
      <c r="F62" s="213"/>
      <c r="G62" s="137"/>
      <c r="H62" s="137"/>
      <c r="I62" s="137"/>
    </row>
    <row r="63" spans="2:14" ht="18.75" x14ac:dyDescent="0.3">
      <c r="C63" s="137"/>
      <c r="D63" s="137"/>
      <c r="E63" s="143"/>
      <c r="F63" s="137"/>
      <c r="G63" s="137"/>
      <c r="H63" s="137"/>
      <c r="I63" s="137"/>
    </row>
    <row r="64" spans="2:14" ht="18.75" x14ac:dyDescent="0.3">
      <c r="C64" s="137"/>
      <c r="D64" s="137"/>
      <c r="E64" s="143"/>
      <c r="F64" s="137"/>
      <c r="G64" s="137"/>
      <c r="H64" s="137"/>
      <c r="I64" s="137"/>
    </row>
    <row r="65" spans="3:12" ht="18.75" x14ac:dyDescent="0.3">
      <c r="C65" s="137"/>
      <c r="D65" s="137"/>
      <c r="E65" s="143"/>
      <c r="F65" s="137"/>
      <c r="G65" s="137"/>
      <c r="H65" s="137"/>
      <c r="I65" s="137"/>
    </row>
    <row r="66" spans="3:12" ht="18.75" x14ac:dyDescent="0.3">
      <c r="C66" s="137"/>
      <c r="D66" s="137"/>
      <c r="E66" s="143"/>
      <c r="F66" s="137"/>
      <c r="G66" s="137"/>
      <c r="H66" s="137"/>
      <c r="I66" s="137"/>
    </row>
    <row r="67" spans="3:12" ht="18.75" x14ac:dyDescent="0.3">
      <c r="C67" s="137"/>
      <c r="D67" s="137"/>
      <c r="E67" s="143"/>
      <c r="F67" s="137"/>
      <c r="G67" s="137"/>
      <c r="H67" s="137"/>
      <c r="I67" s="137"/>
      <c r="L67" s="174"/>
    </row>
    <row r="68" spans="3:12" ht="18.75" x14ac:dyDescent="0.3">
      <c r="C68" s="137"/>
      <c r="D68" s="137"/>
      <c r="E68" s="143"/>
      <c r="F68" s="137"/>
      <c r="G68" s="137"/>
      <c r="H68" s="137"/>
      <c r="I68" s="137"/>
      <c r="L68" s="174"/>
    </row>
    <row r="69" spans="3:12" ht="18.75" x14ac:dyDescent="0.3">
      <c r="C69" s="137"/>
      <c r="D69" s="137"/>
      <c r="E69" s="143"/>
      <c r="F69" s="137"/>
      <c r="G69" s="137"/>
      <c r="H69" s="137"/>
      <c r="I69" s="137"/>
      <c r="L69" s="95"/>
    </row>
    <row r="70" spans="3:12" ht="18.75" x14ac:dyDescent="0.3">
      <c r="C70" s="137"/>
      <c r="D70" s="137"/>
      <c r="E70" s="143"/>
      <c r="F70" s="137"/>
      <c r="G70" s="137"/>
      <c r="H70" s="137"/>
      <c r="I70" s="137"/>
    </row>
    <row r="71" spans="3:12" ht="18.75" x14ac:dyDescent="0.3">
      <c r="C71" s="137"/>
      <c r="D71" s="137"/>
      <c r="E71" s="143"/>
      <c r="F71" s="137"/>
      <c r="G71" s="137"/>
      <c r="H71" s="137"/>
      <c r="I71" s="137"/>
    </row>
    <row r="72" spans="3:12" ht="18.75" x14ac:dyDescent="0.3">
      <c r="C72" s="137"/>
      <c r="D72" s="137"/>
      <c r="E72" s="143"/>
      <c r="F72" s="137"/>
      <c r="G72" s="137"/>
      <c r="H72" s="137"/>
      <c r="I72" s="137"/>
    </row>
    <row r="73" spans="3:12" ht="18.75" x14ac:dyDescent="0.3">
      <c r="C73" s="137"/>
      <c r="D73" s="137"/>
      <c r="E73" s="143"/>
      <c r="F73" s="137"/>
      <c r="G73" s="137"/>
      <c r="H73" s="137"/>
      <c r="I73" s="137"/>
    </row>
    <row r="74" spans="3:12" ht="18.75" x14ac:dyDescent="0.3">
      <c r="C74" s="137"/>
      <c r="D74" s="137"/>
      <c r="E74" s="143"/>
      <c r="F74" s="137"/>
      <c r="G74" s="137"/>
      <c r="H74" s="137"/>
      <c r="I74" s="137"/>
    </row>
    <row r="75" spans="3:12" ht="18.75" x14ac:dyDescent="0.3">
      <c r="C75" s="137"/>
      <c r="D75" s="137"/>
      <c r="E75" s="143"/>
      <c r="F75" s="137"/>
      <c r="G75" s="137"/>
      <c r="H75" s="137"/>
      <c r="I75" s="137"/>
    </row>
    <row r="76" spans="3:12" ht="18.75" x14ac:dyDescent="0.3">
      <c r="C76" s="137"/>
      <c r="D76" s="137"/>
      <c r="E76" s="143"/>
      <c r="F76" s="137"/>
      <c r="G76" s="137"/>
      <c r="H76" s="137"/>
      <c r="I76" s="137"/>
    </row>
    <row r="77" spans="3:12" ht="18.75" x14ac:dyDescent="0.3">
      <c r="C77" s="137"/>
      <c r="D77" s="137"/>
      <c r="E77" s="143"/>
      <c r="F77" s="137"/>
      <c r="G77" s="137"/>
      <c r="H77" s="137"/>
      <c r="I77" s="137"/>
    </row>
    <row r="78" spans="3:12" ht="18.75" x14ac:dyDescent="0.3">
      <c r="C78" s="137"/>
      <c r="D78" s="137"/>
      <c r="E78" s="143"/>
      <c r="F78" s="137"/>
      <c r="G78" s="137"/>
      <c r="H78" s="137"/>
      <c r="I78" s="137"/>
    </row>
    <row r="79" spans="3:12" ht="18.75" x14ac:dyDescent="0.3">
      <c r="C79" s="137"/>
      <c r="D79" s="137"/>
      <c r="E79" s="143"/>
      <c r="F79" s="137"/>
      <c r="G79" s="137"/>
      <c r="H79" s="137"/>
      <c r="I79" s="137"/>
    </row>
    <row r="80" spans="3:12" ht="18.75" x14ac:dyDescent="0.3">
      <c r="C80" s="137"/>
      <c r="D80" s="137"/>
      <c r="E80" s="143"/>
      <c r="F80" s="137"/>
      <c r="G80" s="137"/>
      <c r="H80" s="137"/>
      <c r="I80" s="137"/>
    </row>
    <row r="81" spans="3:9" ht="18.75" x14ac:dyDescent="0.3">
      <c r="C81" s="137"/>
      <c r="D81" s="137"/>
      <c r="E81" s="143"/>
      <c r="F81" s="137"/>
      <c r="G81" s="137"/>
      <c r="H81" s="137"/>
      <c r="I81" s="137"/>
    </row>
    <row r="82" spans="3:9" ht="18.75" x14ac:dyDescent="0.3">
      <c r="C82" s="137"/>
      <c r="D82" s="137"/>
      <c r="E82" s="143"/>
      <c r="F82" s="137"/>
      <c r="G82" s="137"/>
      <c r="H82" s="137"/>
      <c r="I82" s="137"/>
    </row>
    <row r="83" spans="3:9" ht="18.75" x14ac:dyDescent="0.3">
      <c r="C83" s="137"/>
      <c r="D83" s="137"/>
      <c r="E83" s="143"/>
      <c r="F83" s="137"/>
      <c r="G83" s="137"/>
      <c r="H83" s="137"/>
      <c r="I83" s="137"/>
    </row>
    <row r="84" spans="3:9" ht="18.75" x14ac:dyDescent="0.3">
      <c r="C84" s="137"/>
      <c r="D84" s="137"/>
      <c r="E84" s="143"/>
      <c r="F84" s="137"/>
      <c r="G84" s="137"/>
      <c r="H84" s="137"/>
      <c r="I84" s="137"/>
    </row>
    <row r="85" spans="3:9" ht="18.75" x14ac:dyDescent="0.3">
      <c r="C85" s="137"/>
      <c r="D85" s="137"/>
      <c r="E85" s="143"/>
      <c r="F85" s="137"/>
      <c r="G85" s="137"/>
      <c r="H85" s="137"/>
      <c r="I85" s="137"/>
    </row>
    <row r="86" spans="3:9" ht="18.75" x14ac:dyDescent="0.3">
      <c r="C86" s="137"/>
      <c r="D86" s="137"/>
      <c r="E86" s="143"/>
      <c r="F86" s="137"/>
      <c r="G86" s="137"/>
      <c r="H86" s="137"/>
      <c r="I86" s="137"/>
    </row>
    <row r="87" spans="3:9" ht="18.75" x14ac:dyDescent="0.3">
      <c r="C87" s="137"/>
      <c r="D87" s="137"/>
      <c r="E87" s="143"/>
      <c r="F87" s="137"/>
      <c r="G87" s="137"/>
      <c r="H87" s="137"/>
      <c r="I87" s="137"/>
    </row>
    <row r="88" spans="3:9" ht="18.75" x14ac:dyDescent="0.3">
      <c r="C88" s="137"/>
      <c r="D88" s="137"/>
      <c r="E88" s="143"/>
      <c r="F88" s="137"/>
      <c r="G88" s="137"/>
      <c r="H88" s="137"/>
      <c r="I88" s="137"/>
    </row>
    <row r="89" spans="3:9" ht="18.75" x14ac:dyDescent="0.3">
      <c r="C89" s="137"/>
      <c r="D89" s="137"/>
      <c r="E89" s="143"/>
      <c r="F89" s="137"/>
      <c r="G89" s="137"/>
      <c r="H89" s="137"/>
      <c r="I89" s="137"/>
    </row>
    <row r="90" spans="3:9" ht="18.75" x14ac:dyDescent="0.3">
      <c r="C90" s="137"/>
      <c r="D90" s="137"/>
      <c r="E90" s="143"/>
      <c r="F90" s="137"/>
      <c r="G90" s="137"/>
      <c r="H90" s="137"/>
      <c r="I90" s="137"/>
    </row>
    <row r="91" spans="3:9" ht="18.75" x14ac:dyDescent="0.3">
      <c r="C91" s="137"/>
      <c r="D91" s="137"/>
      <c r="E91" s="143"/>
      <c r="F91" s="137"/>
      <c r="G91" s="137"/>
      <c r="H91" s="137"/>
      <c r="I91" s="137"/>
    </row>
    <row r="92" spans="3:9" ht="18.75" x14ac:dyDescent="0.3">
      <c r="C92" s="137"/>
      <c r="D92" s="137"/>
      <c r="E92" s="143"/>
      <c r="F92" s="137"/>
      <c r="G92" s="137"/>
      <c r="H92" s="137"/>
      <c r="I92" s="137"/>
    </row>
    <row r="93" spans="3:9" ht="18.75" x14ac:dyDescent="0.3">
      <c r="C93" s="137"/>
      <c r="D93" s="137"/>
      <c r="E93" s="143"/>
      <c r="F93" s="137"/>
      <c r="G93" s="137"/>
      <c r="H93" s="137"/>
      <c r="I93" s="137"/>
    </row>
    <row r="94" spans="3:9" ht="18.75" x14ac:dyDescent="0.3">
      <c r="C94" s="137"/>
      <c r="D94" s="137"/>
      <c r="E94" s="143"/>
      <c r="F94" s="137"/>
      <c r="G94" s="137"/>
      <c r="H94" s="137"/>
      <c r="I94" s="137"/>
    </row>
    <row r="95" spans="3:9" ht="18.75" x14ac:dyDescent="0.3">
      <c r="C95" s="137"/>
      <c r="D95" s="137"/>
      <c r="E95" s="143"/>
      <c r="F95" s="137"/>
      <c r="G95" s="137"/>
      <c r="H95" s="137"/>
      <c r="I95" s="137"/>
    </row>
    <row r="96" spans="3:9" ht="18.75" x14ac:dyDescent="0.3">
      <c r="C96" s="137"/>
      <c r="D96" s="137"/>
      <c r="E96" s="143"/>
      <c r="F96" s="137"/>
      <c r="G96" s="137"/>
      <c r="H96" s="137"/>
      <c r="I96" s="137"/>
    </row>
    <row r="97" spans="3:9" ht="18.75" x14ac:dyDescent="0.3">
      <c r="C97" s="137"/>
      <c r="D97" s="137"/>
      <c r="E97" s="143"/>
      <c r="F97" s="137"/>
      <c r="G97" s="137"/>
      <c r="H97" s="137"/>
      <c r="I97" s="137"/>
    </row>
    <row r="98" spans="3:9" ht="18.75" x14ac:dyDescent="0.3">
      <c r="C98" s="137"/>
      <c r="D98" s="137"/>
      <c r="E98" s="143"/>
      <c r="F98" s="137"/>
      <c r="G98" s="137"/>
      <c r="H98" s="137"/>
      <c r="I98" s="137"/>
    </row>
    <row r="99" spans="3:9" ht="18.75" x14ac:dyDescent="0.3">
      <c r="C99" s="137"/>
      <c r="D99" s="137"/>
      <c r="E99" s="143"/>
      <c r="F99" s="137"/>
      <c r="G99" s="137"/>
      <c r="H99" s="137"/>
      <c r="I99" s="137"/>
    </row>
    <row r="100" spans="3:9" ht="18.75" x14ac:dyDescent="0.3">
      <c r="C100" s="137"/>
      <c r="D100" s="137"/>
      <c r="E100" s="143"/>
      <c r="F100" s="137"/>
      <c r="G100" s="137"/>
      <c r="H100" s="137"/>
      <c r="I100" s="137"/>
    </row>
    <row r="101" spans="3:9" ht="18.75" x14ac:dyDescent="0.3">
      <c r="C101" s="137"/>
      <c r="D101" s="137"/>
      <c r="E101" s="143"/>
      <c r="F101" s="137"/>
      <c r="G101" s="137"/>
      <c r="H101" s="137"/>
      <c r="I101" s="137"/>
    </row>
    <row r="102" spans="3:9" ht="18.75" x14ac:dyDescent="0.3">
      <c r="C102" s="137"/>
      <c r="D102" s="137"/>
      <c r="E102" s="143"/>
      <c r="F102" s="137"/>
      <c r="G102" s="137"/>
      <c r="H102" s="137"/>
      <c r="I102" s="137"/>
    </row>
    <row r="103" spans="3:9" ht="18.75" x14ac:dyDescent="0.3">
      <c r="C103" s="137"/>
      <c r="D103" s="137"/>
      <c r="E103" s="143"/>
      <c r="F103" s="137"/>
      <c r="G103" s="137"/>
      <c r="H103" s="137"/>
      <c r="I103" s="137"/>
    </row>
    <row r="104" spans="3:9" ht="18.75" x14ac:dyDescent="0.3">
      <c r="C104" s="137"/>
      <c r="D104" s="137"/>
      <c r="E104" s="143"/>
      <c r="F104" s="137"/>
      <c r="G104" s="137"/>
      <c r="H104" s="137"/>
      <c r="I104" s="137"/>
    </row>
    <row r="105" spans="3:9" ht="18.75" x14ac:dyDescent="0.3">
      <c r="C105" s="137"/>
      <c r="D105" s="137"/>
      <c r="E105" s="143"/>
      <c r="F105" s="137"/>
      <c r="G105" s="137"/>
      <c r="H105" s="137"/>
      <c r="I105" s="137"/>
    </row>
    <row r="106" spans="3:9" ht="18.75" x14ac:dyDescent="0.3">
      <c r="C106" s="137"/>
      <c r="D106" s="137"/>
      <c r="E106" s="143"/>
      <c r="F106" s="137"/>
      <c r="G106" s="137"/>
      <c r="H106" s="137"/>
      <c r="I106" s="137"/>
    </row>
    <row r="107" spans="3:9" ht="18.75" x14ac:dyDescent="0.3">
      <c r="C107" s="137"/>
      <c r="D107" s="137"/>
      <c r="E107" s="143"/>
      <c r="F107" s="137"/>
      <c r="G107" s="137"/>
      <c r="H107" s="137"/>
      <c r="I107" s="137"/>
    </row>
    <row r="108" spans="3:9" ht="18.75" x14ac:dyDescent="0.3">
      <c r="C108" s="137"/>
      <c r="D108" s="137"/>
      <c r="E108" s="143"/>
      <c r="F108" s="137"/>
      <c r="G108" s="137"/>
      <c r="H108" s="137"/>
      <c r="I108" s="137"/>
    </row>
    <row r="109" spans="3:9" ht="18.75" x14ac:dyDescent="0.3">
      <c r="C109" s="137"/>
      <c r="D109" s="137"/>
      <c r="E109" s="143"/>
      <c r="F109" s="137"/>
      <c r="G109" s="137"/>
      <c r="H109" s="137"/>
      <c r="I109" s="137"/>
    </row>
    <row r="110" spans="3:9" ht="18.75" x14ac:dyDescent="0.3">
      <c r="C110" s="137"/>
      <c r="D110" s="137"/>
      <c r="E110" s="143"/>
      <c r="F110" s="137"/>
      <c r="G110" s="137"/>
      <c r="H110" s="137"/>
      <c r="I110" s="137"/>
    </row>
    <row r="111" spans="3:9" ht="18.75" x14ac:dyDescent="0.3">
      <c r="C111" s="137"/>
      <c r="D111" s="137"/>
      <c r="E111" s="143"/>
      <c r="F111" s="137"/>
      <c r="G111" s="137"/>
      <c r="H111" s="137"/>
      <c r="I111" s="137"/>
    </row>
    <row r="112" spans="3:9" ht="18.75" x14ac:dyDescent="0.3">
      <c r="C112" s="137"/>
      <c r="D112" s="137"/>
      <c r="E112" s="143"/>
      <c r="F112" s="137"/>
      <c r="G112" s="137"/>
      <c r="H112" s="137"/>
      <c r="I112" s="137"/>
    </row>
    <row r="113" spans="3:9" ht="18.75" x14ac:dyDescent="0.3">
      <c r="C113" s="137"/>
      <c r="D113" s="137"/>
      <c r="E113" s="143"/>
      <c r="F113" s="137"/>
      <c r="G113" s="137"/>
      <c r="H113" s="137"/>
      <c r="I113" s="137"/>
    </row>
    <row r="114" spans="3:9" ht="18.75" x14ac:dyDescent="0.3">
      <c r="C114" s="137"/>
      <c r="D114" s="137"/>
      <c r="E114" s="143"/>
      <c r="F114" s="137"/>
      <c r="G114" s="137"/>
      <c r="H114" s="137"/>
      <c r="I114" s="137"/>
    </row>
    <row r="115" spans="3:9" ht="18.75" x14ac:dyDescent="0.3">
      <c r="C115" s="137"/>
      <c r="D115" s="137"/>
      <c r="E115" s="143"/>
      <c r="F115" s="137"/>
      <c r="G115" s="137"/>
      <c r="H115" s="137"/>
      <c r="I115" s="137"/>
    </row>
    <row r="116" spans="3:9" ht="18.75" x14ac:dyDescent="0.3">
      <c r="C116" s="137"/>
      <c r="D116" s="137"/>
      <c r="E116" s="143"/>
      <c r="F116" s="137"/>
      <c r="G116" s="137"/>
      <c r="H116" s="137"/>
      <c r="I116" s="137"/>
    </row>
    <row r="117" spans="3:9" ht="18.75" x14ac:dyDescent="0.3">
      <c r="C117" s="137"/>
      <c r="D117" s="137"/>
      <c r="E117" s="143"/>
      <c r="F117" s="137"/>
      <c r="G117" s="137"/>
      <c r="H117" s="137"/>
      <c r="I117" s="137"/>
    </row>
    <row r="118" spans="3:9" ht="18.75" x14ac:dyDescent="0.3">
      <c r="C118" s="137"/>
      <c r="D118" s="137"/>
      <c r="E118" s="143"/>
      <c r="F118" s="137"/>
      <c r="G118" s="137"/>
      <c r="H118" s="137"/>
      <c r="I118" s="137"/>
    </row>
    <row r="119" spans="3:9" ht="18.75" x14ac:dyDescent="0.3">
      <c r="C119" s="137"/>
      <c r="D119" s="137"/>
      <c r="E119" s="143"/>
      <c r="F119" s="137"/>
      <c r="G119" s="137"/>
      <c r="H119" s="137"/>
      <c r="I119" s="137"/>
    </row>
    <row r="120" spans="3:9" ht="18.75" x14ac:dyDescent="0.3">
      <c r="C120" s="137"/>
      <c r="D120" s="137"/>
      <c r="E120" s="143"/>
      <c r="F120" s="137"/>
      <c r="G120" s="137"/>
      <c r="H120" s="137"/>
      <c r="I120" s="137"/>
    </row>
    <row r="121" spans="3:9" ht="18.75" x14ac:dyDescent="0.3">
      <c r="C121" s="137"/>
      <c r="D121" s="137"/>
      <c r="E121" s="143"/>
      <c r="F121" s="137"/>
      <c r="G121" s="137"/>
      <c r="H121" s="137"/>
      <c r="I121" s="137"/>
    </row>
    <row r="122" spans="3:9" ht="18.75" x14ac:dyDescent="0.3">
      <c r="C122" s="137"/>
      <c r="D122" s="137"/>
      <c r="E122" s="143"/>
      <c r="F122" s="137"/>
      <c r="G122" s="137"/>
      <c r="H122" s="137"/>
      <c r="I122" s="137"/>
    </row>
    <row r="123" spans="3:9" ht="18.75" x14ac:dyDescent="0.3">
      <c r="C123" s="137"/>
      <c r="D123" s="137"/>
      <c r="E123" s="143"/>
      <c r="F123" s="137"/>
      <c r="G123" s="137"/>
      <c r="H123" s="137"/>
      <c r="I123" s="137"/>
    </row>
    <row r="124" spans="3:9" ht="18.75" x14ac:dyDescent="0.3">
      <c r="C124" s="137"/>
      <c r="D124" s="137"/>
      <c r="E124" s="143"/>
      <c r="F124" s="137"/>
      <c r="G124" s="137"/>
      <c r="H124" s="137"/>
      <c r="I124" s="137"/>
    </row>
    <row r="125" spans="3:9" ht="18.75" x14ac:dyDescent="0.3">
      <c r="C125" s="137"/>
      <c r="D125" s="137"/>
      <c r="E125" s="143"/>
      <c r="F125" s="137"/>
      <c r="G125" s="137"/>
      <c r="H125" s="137"/>
      <c r="I125" s="137"/>
    </row>
    <row r="126" spans="3:9" ht="18.75" x14ac:dyDescent="0.3">
      <c r="C126" s="137"/>
      <c r="D126" s="137"/>
      <c r="E126" s="143"/>
      <c r="F126" s="137"/>
      <c r="G126" s="137"/>
      <c r="H126" s="137"/>
      <c r="I126" s="137"/>
    </row>
    <row r="127" spans="3:9" ht="18.75" x14ac:dyDescent="0.3">
      <c r="C127" s="137"/>
      <c r="D127" s="137"/>
      <c r="E127" s="143"/>
      <c r="F127" s="137"/>
      <c r="G127" s="137"/>
      <c r="H127" s="137"/>
      <c r="I127" s="137"/>
    </row>
    <row r="128" spans="3:9" ht="18.75" x14ac:dyDescent="0.3">
      <c r="C128" s="137"/>
      <c r="D128" s="137"/>
      <c r="E128" s="143"/>
      <c r="F128" s="137"/>
      <c r="G128" s="137"/>
      <c r="H128" s="137"/>
      <c r="I128" s="137"/>
    </row>
    <row r="129" spans="3:9" ht="18.75" x14ac:dyDescent="0.3">
      <c r="C129" s="137"/>
      <c r="D129" s="137"/>
      <c r="E129" s="143"/>
      <c r="F129" s="137"/>
      <c r="G129" s="137"/>
      <c r="H129" s="137"/>
      <c r="I129" s="137"/>
    </row>
    <row r="130" spans="3:9" ht="18.75" x14ac:dyDescent="0.3">
      <c r="C130" s="137"/>
      <c r="D130" s="137"/>
      <c r="E130" s="143"/>
      <c r="F130" s="137"/>
      <c r="G130" s="137"/>
      <c r="H130" s="137"/>
      <c r="I130" s="137"/>
    </row>
    <row r="131" spans="3:9" ht="18.75" x14ac:dyDescent="0.3">
      <c r="C131" s="137"/>
      <c r="D131" s="137"/>
      <c r="E131" s="143"/>
      <c r="F131" s="137"/>
      <c r="G131" s="137"/>
      <c r="H131" s="137"/>
      <c r="I131" s="137"/>
    </row>
    <row r="132" spans="3:9" ht="18.75" x14ac:dyDescent="0.3">
      <c r="C132" s="137"/>
      <c r="D132" s="137"/>
      <c r="E132" s="143"/>
      <c r="F132" s="137"/>
      <c r="G132" s="137"/>
      <c r="H132" s="137"/>
      <c r="I132" s="137"/>
    </row>
    <row r="133" spans="3:9" ht="18.75" x14ac:dyDescent="0.3">
      <c r="C133" s="137"/>
      <c r="D133" s="137"/>
      <c r="E133" s="143"/>
      <c r="F133" s="137"/>
      <c r="G133" s="137"/>
      <c r="H133" s="137"/>
      <c r="I133" s="137"/>
    </row>
    <row r="134" spans="3:9" ht="18.75" x14ac:dyDescent="0.3">
      <c r="C134" s="137"/>
      <c r="D134" s="137"/>
      <c r="E134" s="143"/>
      <c r="F134" s="137"/>
      <c r="G134" s="137"/>
      <c r="H134" s="137"/>
      <c r="I134" s="137"/>
    </row>
    <row r="135" spans="3:9" ht="18.75" x14ac:dyDescent="0.3">
      <c r="C135" s="137"/>
      <c r="D135" s="137"/>
      <c r="E135" s="143"/>
      <c r="F135" s="137"/>
      <c r="G135" s="137"/>
      <c r="H135" s="137"/>
      <c r="I135" s="137"/>
    </row>
    <row r="136" spans="3:9" ht="18.75" x14ac:dyDescent="0.3">
      <c r="C136" s="137"/>
      <c r="D136" s="137"/>
      <c r="E136" s="143"/>
      <c r="F136" s="137"/>
      <c r="G136" s="137"/>
      <c r="H136" s="137"/>
      <c r="I136" s="137"/>
    </row>
    <row r="137" spans="3:9" ht="18.75" x14ac:dyDescent="0.3">
      <c r="C137" s="137"/>
      <c r="D137" s="137"/>
      <c r="E137" s="143"/>
      <c r="F137" s="137"/>
      <c r="G137" s="137"/>
      <c r="H137" s="137"/>
      <c r="I137" s="137"/>
    </row>
    <row r="138" spans="3:9" ht="18.75" x14ac:dyDescent="0.3">
      <c r="C138" s="137"/>
      <c r="D138" s="137"/>
      <c r="E138" s="143"/>
      <c r="F138" s="137"/>
      <c r="G138" s="137"/>
      <c r="H138" s="137"/>
      <c r="I138" s="137"/>
    </row>
    <row r="139" spans="3:9" ht="18.75" x14ac:dyDescent="0.3">
      <c r="C139" s="137"/>
      <c r="D139" s="137"/>
      <c r="E139" s="143"/>
      <c r="F139" s="137"/>
      <c r="G139" s="137"/>
      <c r="H139" s="137"/>
      <c r="I139" s="137"/>
    </row>
    <row r="140" spans="3:9" ht="18.75" x14ac:dyDescent="0.3">
      <c r="C140" s="137"/>
      <c r="D140" s="137"/>
      <c r="E140" s="143"/>
      <c r="F140" s="137"/>
      <c r="G140" s="137"/>
      <c r="H140" s="137"/>
      <c r="I140" s="137"/>
    </row>
    <row r="141" spans="3:9" ht="18.75" x14ac:dyDescent="0.3">
      <c r="C141" s="137"/>
      <c r="D141" s="137"/>
      <c r="E141" s="143"/>
      <c r="F141" s="137"/>
      <c r="G141" s="137"/>
      <c r="H141" s="137"/>
      <c r="I141" s="137"/>
    </row>
    <row r="142" spans="3:9" ht="18.75" x14ac:dyDescent="0.3">
      <c r="C142" s="137"/>
      <c r="D142" s="137"/>
      <c r="E142" s="143"/>
      <c r="F142" s="137"/>
      <c r="G142" s="137"/>
      <c r="H142" s="137"/>
      <c r="I142" s="137"/>
    </row>
    <row r="143" spans="3:9" ht="18.75" x14ac:dyDescent="0.3">
      <c r="C143" s="137"/>
      <c r="D143" s="137"/>
      <c r="E143" s="143"/>
      <c r="F143" s="137"/>
      <c r="G143" s="137"/>
      <c r="H143" s="137"/>
      <c r="I143" s="137"/>
    </row>
    <row r="144" spans="3:9" ht="18.75" x14ac:dyDescent="0.3">
      <c r="C144" s="137"/>
      <c r="D144" s="137"/>
      <c r="E144" s="143"/>
      <c r="F144" s="137"/>
      <c r="G144" s="137"/>
      <c r="H144" s="137"/>
      <c r="I144" s="137"/>
    </row>
    <row r="145" spans="3:9" ht="18.75" x14ac:dyDescent="0.3">
      <c r="C145" s="137"/>
      <c r="D145" s="137"/>
      <c r="E145" s="143"/>
      <c r="F145" s="137"/>
      <c r="G145" s="137"/>
      <c r="H145" s="137"/>
      <c r="I145" s="137"/>
    </row>
    <row r="146" spans="3:9" ht="18.75" x14ac:dyDescent="0.3">
      <c r="C146" s="137"/>
      <c r="D146" s="137"/>
      <c r="E146" s="143"/>
      <c r="F146" s="137"/>
      <c r="G146" s="137"/>
      <c r="H146" s="137"/>
      <c r="I146" s="137"/>
    </row>
    <row r="147" spans="3:9" ht="18.75" x14ac:dyDescent="0.3">
      <c r="C147" s="137"/>
      <c r="D147" s="137"/>
      <c r="E147" s="143"/>
      <c r="F147" s="137"/>
      <c r="G147" s="137"/>
      <c r="H147" s="137"/>
      <c r="I147" s="137"/>
    </row>
    <row r="148" spans="3:9" ht="18.75" x14ac:dyDescent="0.3">
      <c r="C148" s="137"/>
      <c r="D148" s="137"/>
      <c r="E148" s="143"/>
      <c r="F148" s="137"/>
      <c r="G148" s="137"/>
      <c r="H148" s="137"/>
      <c r="I148" s="137"/>
    </row>
    <row r="149" spans="3:9" ht="18.75" x14ac:dyDescent="0.3">
      <c r="C149" s="137"/>
      <c r="D149" s="137"/>
      <c r="E149" s="143"/>
      <c r="F149" s="137"/>
      <c r="G149" s="137"/>
      <c r="H149" s="137"/>
      <c r="I149" s="137"/>
    </row>
    <row r="150" spans="3:9" ht="18.75" x14ac:dyDescent="0.3">
      <c r="C150" s="137"/>
      <c r="D150" s="137"/>
      <c r="E150" s="143"/>
      <c r="F150" s="137"/>
      <c r="G150" s="137"/>
      <c r="H150" s="137"/>
      <c r="I150" s="137"/>
    </row>
    <row r="151" spans="3:9" ht="18.75" x14ac:dyDescent="0.3">
      <c r="C151" s="137"/>
      <c r="D151" s="137"/>
      <c r="E151" s="143"/>
      <c r="F151" s="137"/>
      <c r="G151" s="137"/>
      <c r="H151" s="137"/>
      <c r="I151" s="137"/>
    </row>
    <row r="152" spans="3:9" ht="18.75" x14ac:dyDescent="0.3">
      <c r="C152" s="137"/>
      <c r="D152" s="137"/>
      <c r="E152" s="143"/>
      <c r="F152" s="137"/>
      <c r="G152" s="137"/>
      <c r="H152" s="137"/>
      <c r="I152" s="137"/>
    </row>
    <row r="153" spans="3:9" ht="18.75" x14ac:dyDescent="0.3">
      <c r="C153" s="137"/>
      <c r="D153" s="137"/>
      <c r="E153" s="143"/>
      <c r="F153" s="137"/>
      <c r="G153" s="137"/>
      <c r="H153" s="137"/>
      <c r="I153" s="137"/>
    </row>
    <row r="154" spans="3:9" ht="18.75" x14ac:dyDescent="0.3">
      <c r="C154" s="137"/>
      <c r="D154" s="137"/>
      <c r="E154" s="143"/>
      <c r="F154" s="137"/>
      <c r="G154" s="137"/>
      <c r="H154" s="137"/>
      <c r="I154" s="137"/>
    </row>
    <row r="155" spans="3:9" ht="18.75" x14ac:dyDescent="0.3">
      <c r="C155" s="137"/>
      <c r="D155" s="137"/>
      <c r="E155" s="143"/>
      <c r="F155" s="137"/>
      <c r="G155" s="137"/>
      <c r="H155" s="137"/>
      <c r="I155" s="137"/>
    </row>
    <row r="156" spans="3:9" ht="18.75" x14ac:dyDescent="0.3">
      <c r="C156" s="137"/>
      <c r="D156" s="137"/>
      <c r="E156" s="143"/>
      <c r="F156" s="137"/>
      <c r="G156" s="137"/>
      <c r="H156" s="137"/>
      <c r="I156" s="137"/>
    </row>
    <row r="157" spans="3:9" ht="18.75" x14ac:dyDescent="0.3">
      <c r="C157" s="137"/>
      <c r="D157" s="137"/>
      <c r="E157" s="143"/>
      <c r="F157" s="137"/>
      <c r="G157" s="137"/>
      <c r="H157" s="137"/>
      <c r="I157" s="137"/>
    </row>
    <row r="158" spans="3:9" ht="18.75" x14ac:dyDescent="0.3">
      <c r="C158" s="137"/>
      <c r="D158" s="137"/>
      <c r="E158" s="143"/>
      <c r="F158" s="137"/>
      <c r="G158" s="137"/>
      <c r="H158" s="137"/>
      <c r="I158" s="137"/>
    </row>
    <row r="159" spans="3:9" ht="18.75" x14ac:dyDescent="0.3">
      <c r="C159" s="137"/>
      <c r="D159" s="137"/>
      <c r="E159" s="143"/>
      <c r="F159" s="137"/>
      <c r="G159" s="137"/>
      <c r="H159" s="137"/>
      <c r="I159" s="137"/>
    </row>
    <row r="160" spans="3:9" ht="18.75" x14ac:dyDescent="0.3">
      <c r="C160" s="137"/>
      <c r="D160" s="137"/>
      <c r="E160" s="143"/>
      <c r="F160" s="137"/>
      <c r="G160" s="137"/>
      <c r="H160" s="137"/>
      <c r="I160" s="137"/>
    </row>
    <row r="161" spans="3:9" ht="18.75" x14ac:dyDescent="0.3">
      <c r="C161" s="137"/>
      <c r="D161" s="137"/>
      <c r="E161" s="143"/>
      <c r="F161" s="137"/>
      <c r="G161" s="137"/>
      <c r="H161" s="137"/>
      <c r="I161" s="137"/>
    </row>
    <row r="162" spans="3:9" ht="18.75" x14ac:dyDescent="0.3">
      <c r="C162" s="137"/>
      <c r="D162" s="137"/>
      <c r="E162" s="143"/>
      <c r="F162" s="137"/>
      <c r="G162" s="137"/>
      <c r="H162" s="137"/>
      <c r="I162" s="137"/>
    </row>
    <row r="163" spans="3:9" ht="18.75" x14ac:dyDescent="0.3">
      <c r="C163" s="137"/>
      <c r="D163" s="137"/>
      <c r="E163" s="143"/>
      <c r="F163" s="137"/>
      <c r="G163" s="137"/>
      <c r="H163" s="137"/>
      <c r="I163" s="137"/>
    </row>
    <row r="164" spans="3:9" ht="18.75" x14ac:dyDescent="0.3">
      <c r="C164" s="137"/>
      <c r="D164" s="137"/>
      <c r="E164" s="143"/>
      <c r="F164" s="137"/>
      <c r="G164" s="137"/>
      <c r="H164" s="137"/>
      <c r="I164" s="137"/>
    </row>
    <row r="165" spans="3:9" ht="18.75" x14ac:dyDescent="0.3">
      <c r="C165" s="137"/>
      <c r="D165" s="137"/>
      <c r="E165" s="143"/>
      <c r="F165" s="137"/>
      <c r="G165" s="137"/>
      <c r="H165" s="137"/>
      <c r="I165" s="137"/>
    </row>
    <row r="166" spans="3:9" ht="18.75" x14ac:dyDescent="0.3">
      <c r="C166" s="137"/>
      <c r="D166" s="137"/>
      <c r="E166" s="143"/>
      <c r="F166" s="137"/>
      <c r="G166" s="137"/>
      <c r="H166" s="137"/>
      <c r="I166" s="137"/>
    </row>
    <row r="167" spans="3:9" ht="18.75" x14ac:dyDescent="0.3">
      <c r="C167" s="137"/>
      <c r="D167" s="137"/>
      <c r="E167" s="143"/>
      <c r="F167" s="137"/>
      <c r="G167" s="137"/>
      <c r="H167" s="137"/>
      <c r="I167" s="137"/>
    </row>
    <row r="168" spans="3:9" ht="18.75" x14ac:dyDescent="0.3">
      <c r="C168" s="137"/>
      <c r="D168" s="137"/>
      <c r="E168" s="143"/>
      <c r="F168" s="137"/>
      <c r="G168" s="137"/>
      <c r="H168" s="137"/>
      <c r="I168" s="137"/>
    </row>
    <row r="169" spans="3:9" ht="18.75" x14ac:dyDescent="0.3">
      <c r="C169" s="137"/>
      <c r="D169" s="137"/>
      <c r="E169" s="143"/>
      <c r="F169" s="137"/>
      <c r="G169" s="137"/>
      <c r="H169" s="137"/>
      <c r="I169" s="137"/>
    </row>
    <row r="170" spans="3:9" ht="18.75" x14ac:dyDescent="0.3">
      <c r="C170" s="137"/>
      <c r="D170" s="137"/>
      <c r="E170" s="143"/>
      <c r="F170" s="137"/>
      <c r="G170" s="137"/>
      <c r="H170" s="137"/>
      <c r="I170" s="137"/>
    </row>
    <row r="171" spans="3:9" ht="18.75" x14ac:dyDescent="0.3">
      <c r="C171" s="137"/>
      <c r="D171" s="137"/>
      <c r="E171" s="143"/>
      <c r="F171" s="137"/>
      <c r="G171" s="137"/>
      <c r="H171" s="137"/>
      <c r="I171" s="137"/>
    </row>
    <row r="172" spans="3:9" ht="18.75" x14ac:dyDescent="0.3">
      <c r="C172" s="137"/>
      <c r="D172" s="137"/>
      <c r="E172" s="143"/>
      <c r="F172" s="137"/>
      <c r="G172" s="137"/>
      <c r="H172" s="137"/>
      <c r="I172" s="137"/>
    </row>
    <row r="173" spans="3:9" ht="18.75" x14ac:dyDescent="0.3">
      <c r="C173" s="137"/>
      <c r="D173" s="137"/>
      <c r="E173" s="143"/>
      <c r="F173" s="137"/>
      <c r="G173" s="137"/>
      <c r="H173" s="137"/>
      <c r="I173" s="137"/>
    </row>
    <row r="174" spans="3:9" ht="18.75" x14ac:dyDescent="0.3">
      <c r="C174" s="137"/>
      <c r="D174" s="137"/>
      <c r="E174" s="143"/>
      <c r="F174" s="137"/>
      <c r="G174" s="137"/>
      <c r="H174" s="137"/>
      <c r="I174" s="137"/>
    </row>
    <row r="175" spans="3:9" ht="18.75" x14ac:dyDescent="0.3">
      <c r="C175" s="137"/>
      <c r="D175" s="137"/>
      <c r="E175" s="143"/>
      <c r="F175" s="137"/>
      <c r="G175" s="137"/>
      <c r="H175" s="137"/>
      <c r="I175" s="137"/>
    </row>
    <row r="176" spans="3:9" ht="18.75" x14ac:dyDescent="0.3">
      <c r="C176" s="137"/>
      <c r="D176" s="137"/>
      <c r="E176" s="143"/>
      <c r="F176" s="137"/>
      <c r="G176" s="137"/>
      <c r="H176" s="137"/>
      <c r="I176" s="137"/>
    </row>
    <row r="177" spans="3:9" ht="18.75" x14ac:dyDescent="0.3">
      <c r="C177" s="137"/>
      <c r="D177" s="137"/>
      <c r="E177" s="143"/>
      <c r="F177" s="137"/>
      <c r="G177" s="137"/>
      <c r="H177" s="137"/>
      <c r="I177" s="137"/>
    </row>
    <row r="178" spans="3:9" ht="18.75" x14ac:dyDescent="0.3">
      <c r="C178" s="137"/>
      <c r="D178" s="137"/>
      <c r="E178" s="143"/>
      <c r="F178" s="137"/>
      <c r="G178" s="137"/>
      <c r="H178" s="137"/>
      <c r="I178" s="137"/>
    </row>
    <row r="179" spans="3:9" ht="18.75" x14ac:dyDescent="0.3">
      <c r="C179" s="137"/>
      <c r="D179" s="137"/>
      <c r="E179" s="143"/>
      <c r="F179" s="137"/>
      <c r="G179" s="137"/>
      <c r="H179" s="137"/>
      <c r="I179" s="137"/>
    </row>
    <row r="180" spans="3:9" ht="18.75" x14ac:dyDescent="0.3">
      <c r="C180" s="137"/>
      <c r="D180" s="137"/>
      <c r="E180" s="143"/>
      <c r="F180" s="137"/>
      <c r="G180" s="137"/>
      <c r="H180" s="137"/>
      <c r="I180" s="137"/>
    </row>
    <row r="181" spans="3:9" ht="18.75" x14ac:dyDescent="0.3">
      <c r="C181" s="137"/>
      <c r="D181" s="137"/>
      <c r="E181" s="143"/>
      <c r="F181" s="137"/>
      <c r="G181" s="137"/>
      <c r="H181" s="137"/>
      <c r="I181" s="137"/>
    </row>
    <row r="182" spans="3:9" ht="18.75" x14ac:dyDescent="0.3">
      <c r="C182" s="137"/>
      <c r="D182" s="137"/>
      <c r="E182" s="143"/>
      <c r="F182" s="137"/>
      <c r="G182" s="137"/>
      <c r="H182" s="137"/>
      <c r="I182" s="137"/>
    </row>
    <row r="183" spans="3:9" ht="18.75" x14ac:dyDescent="0.3">
      <c r="C183" s="137"/>
      <c r="D183" s="137"/>
      <c r="E183" s="143"/>
      <c r="F183" s="137"/>
      <c r="G183" s="137"/>
      <c r="H183" s="137"/>
      <c r="I183" s="137"/>
    </row>
    <row r="184" spans="3:9" ht="18.75" x14ac:dyDescent="0.3">
      <c r="C184" s="137"/>
      <c r="D184" s="137"/>
      <c r="E184" s="143"/>
      <c r="F184" s="137"/>
      <c r="G184" s="137"/>
      <c r="H184" s="137"/>
      <c r="I184" s="137"/>
    </row>
    <row r="185" spans="3:9" ht="18.75" x14ac:dyDescent="0.3">
      <c r="C185" s="137"/>
      <c r="D185" s="137"/>
      <c r="E185" s="143"/>
      <c r="F185" s="137"/>
      <c r="G185" s="137"/>
      <c r="H185" s="137"/>
      <c r="I185" s="137"/>
    </row>
    <row r="186" spans="3:9" ht="18.75" x14ac:dyDescent="0.3">
      <c r="C186" s="137"/>
      <c r="D186" s="137"/>
      <c r="E186" s="143"/>
      <c r="F186" s="137"/>
      <c r="G186" s="137"/>
      <c r="H186" s="137"/>
      <c r="I186" s="137"/>
    </row>
    <row r="187" spans="3:9" ht="18.75" x14ac:dyDescent="0.3">
      <c r="C187" s="137"/>
      <c r="D187" s="137"/>
      <c r="E187" s="143"/>
      <c r="F187" s="137"/>
      <c r="G187" s="137"/>
      <c r="H187" s="137"/>
      <c r="I187" s="137"/>
    </row>
    <row r="188" spans="3:9" ht="18.75" x14ac:dyDescent="0.3">
      <c r="C188" s="137"/>
      <c r="D188" s="137"/>
      <c r="E188" s="143"/>
      <c r="F188" s="137"/>
      <c r="G188" s="137"/>
      <c r="H188" s="137"/>
      <c r="I188" s="137"/>
    </row>
    <row r="189" spans="3:9" ht="18.75" x14ac:dyDescent="0.3">
      <c r="C189" s="137"/>
      <c r="D189" s="137"/>
      <c r="E189" s="143"/>
      <c r="F189" s="137"/>
      <c r="G189" s="137"/>
      <c r="H189" s="137"/>
      <c r="I189" s="137"/>
    </row>
    <row r="190" spans="3:9" ht="18.75" x14ac:dyDescent="0.3">
      <c r="C190" s="137"/>
      <c r="D190" s="137"/>
      <c r="E190" s="143"/>
      <c r="F190" s="137"/>
      <c r="G190" s="137"/>
      <c r="H190" s="137"/>
      <c r="I190" s="137"/>
    </row>
    <row r="191" spans="3:9" ht="18.75" x14ac:dyDescent="0.3">
      <c r="C191" s="137"/>
      <c r="D191" s="137"/>
      <c r="E191" s="143"/>
      <c r="F191" s="137"/>
      <c r="G191" s="137"/>
      <c r="H191" s="137"/>
      <c r="I191" s="137"/>
    </row>
    <row r="192" spans="3:9" ht="18.75" x14ac:dyDescent="0.3">
      <c r="C192" s="137"/>
      <c r="D192" s="137"/>
      <c r="E192" s="143"/>
      <c r="F192" s="137"/>
      <c r="G192" s="137"/>
      <c r="H192" s="137"/>
      <c r="I192" s="137"/>
    </row>
    <row r="193" spans="3:9" ht="18.75" x14ac:dyDescent="0.3">
      <c r="C193" s="137"/>
      <c r="D193" s="137"/>
      <c r="E193" s="143"/>
      <c r="F193" s="137"/>
      <c r="G193" s="137"/>
      <c r="H193" s="137"/>
      <c r="I193" s="137"/>
    </row>
    <row r="194" spans="3:9" ht="18.75" x14ac:dyDescent="0.3">
      <c r="C194" s="137"/>
      <c r="D194" s="137"/>
      <c r="E194" s="143"/>
      <c r="F194" s="137"/>
      <c r="G194" s="137"/>
      <c r="H194" s="137"/>
      <c r="I194" s="137"/>
    </row>
    <row r="195" spans="3:9" ht="18.75" x14ac:dyDescent="0.3">
      <c r="C195" s="137"/>
      <c r="D195" s="137"/>
      <c r="E195" s="143"/>
      <c r="F195" s="137"/>
      <c r="G195" s="137"/>
      <c r="H195" s="137"/>
      <c r="I195" s="137"/>
    </row>
    <row r="196" spans="3:9" ht="18.75" x14ac:dyDescent="0.3">
      <c r="C196" s="137"/>
      <c r="D196" s="137"/>
      <c r="E196" s="143"/>
      <c r="F196" s="137"/>
      <c r="G196" s="137"/>
      <c r="H196" s="137"/>
      <c r="I196" s="137"/>
    </row>
    <row r="197" spans="3:9" ht="18.75" x14ac:dyDescent="0.3">
      <c r="C197" s="137"/>
      <c r="D197" s="137"/>
      <c r="E197" s="143"/>
      <c r="F197" s="137"/>
      <c r="G197" s="137"/>
      <c r="H197" s="137"/>
      <c r="I197" s="137"/>
    </row>
    <row r="198" spans="3:9" ht="18.75" x14ac:dyDescent="0.3">
      <c r="C198" s="137"/>
      <c r="D198" s="137"/>
      <c r="E198" s="143"/>
      <c r="F198" s="137"/>
      <c r="G198" s="137"/>
      <c r="H198" s="137"/>
      <c r="I198" s="137"/>
    </row>
    <row r="199" spans="3:9" ht="18.75" x14ac:dyDescent="0.3">
      <c r="C199" s="137"/>
      <c r="D199" s="137"/>
      <c r="E199" s="143"/>
      <c r="F199" s="137"/>
      <c r="G199" s="137"/>
      <c r="H199" s="137"/>
      <c r="I199" s="137"/>
    </row>
    <row r="200" spans="3:9" ht="18.75" x14ac:dyDescent="0.3">
      <c r="C200" s="137"/>
      <c r="D200" s="137"/>
      <c r="E200" s="143"/>
      <c r="F200" s="137"/>
      <c r="G200" s="137"/>
      <c r="H200" s="137"/>
      <c r="I200" s="137"/>
    </row>
    <row r="201" spans="3:9" ht="18.75" x14ac:dyDescent="0.3">
      <c r="C201" s="137"/>
      <c r="D201" s="137"/>
      <c r="E201" s="143"/>
      <c r="F201" s="137"/>
      <c r="G201" s="137"/>
      <c r="H201" s="137"/>
      <c r="I201" s="137"/>
    </row>
    <row r="202" spans="3:9" ht="18.75" x14ac:dyDescent="0.3">
      <c r="C202" s="137"/>
      <c r="D202" s="137"/>
      <c r="E202" s="143"/>
      <c r="F202" s="137"/>
      <c r="G202" s="137"/>
      <c r="H202" s="137"/>
      <c r="I202" s="137"/>
    </row>
    <row r="203" spans="3:9" ht="18.75" x14ac:dyDescent="0.3">
      <c r="C203" s="137"/>
      <c r="D203" s="137"/>
      <c r="E203" s="143"/>
      <c r="F203" s="137"/>
      <c r="G203" s="137"/>
      <c r="H203" s="137"/>
      <c r="I203" s="137"/>
    </row>
    <row r="204" spans="3:9" ht="18.75" x14ac:dyDescent="0.3">
      <c r="C204" s="137"/>
      <c r="D204" s="137"/>
      <c r="E204" s="143"/>
      <c r="F204" s="137"/>
      <c r="G204" s="137"/>
      <c r="H204" s="137"/>
      <c r="I204" s="137"/>
    </row>
    <row r="205" spans="3:9" ht="18.75" x14ac:dyDescent="0.3">
      <c r="C205" s="137"/>
      <c r="D205" s="137"/>
      <c r="E205" s="143"/>
      <c r="F205" s="137"/>
      <c r="G205" s="137"/>
      <c r="H205" s="137"/>
      <c r="I205" s="137"/>
    </row>
    <row r="206" spans="3:9" ht="18.75" x14ac:dyDescent="0.3">
      <c r="C206" s="137"/>
      <c r="D206" s="137"/>
      <c r="E206" s="143"/>
      <c r="F206" s="137"/>
      <c r="G206" s="137"/>
      <c r="H206" s="137"/>
      <c r="I206" s="137"/>
    </row>
    <row r="207" spans="3:9" ht="18.75" x14ac:dyDescent="0.3">
      <c r="C207" s="137"/>
      <c r="D207" s="137"/>
      <c r="E207" s="143"/>
      <c r="F207" s="137"/>
      <c r="G207" s="137"/>
      <c r="H207" s="137"/>
      <c r="I207" s="137"/>
    </row>
    <row r="208" spans="3:9" ht="18.75" x14ac:dyDescent="0.3">
      <c r="C208" s="137"/>
      <c r="D208" s="137"/>
      <c r="E208" s="143"/>
      <c r="F208" s="137"/>
      <c r="G208" s="137"/>
      <c r="H208" s="137"/>
      <c r="I208" s="137"/>
    </row>
    <row r="209" spans="3:9" ht="18.75" x14ac:dyDescent="0.3">
      <c r="C209" s="137"/>
      <c r="D209" s="137"/>
      <c r="E209" s="143"/>
      <c r="F209" s="137"/>
      <c r="G209" s="137"/>
      <c r="H209" s="137"/>
      <c r="I209" s="137"/>
    </row>
    <row r="210" spans="3:9" ht="18.75" x14ac:dyDescent="0.3">
      <c r="C210" s="137"/>
      <c r="D210" s="137"/>
      <c r="E210" s="143"/>
      <c r="F210" s="137"/>
      <c r="G210" s="137"/>
      <c r="H210" s="137"/>
      <c r="I210" s="137"/>
    </row>
    <row r="211" spans="3:9" ht="18.75" x14ac:dyDescent="0.3">
      <c r="C211" s="137"/>
      <c r="D211" s="137"/>
      <c r="E211" s="143"/>
      <c r="F211" s="137"/>
      <c r="G211" s="137"/>
      <c r="H211" s="137"/>
      <c r="I211" s="137"/>
    </row>
    <row r="212" spans="3:9" ht="18.75" x14ac:dyDescent="0.3">
      <c r="C212" s="137"/>
      <c r="D212" s="137"/>
      <c r="E212" s="143"/>
      <c r="F212" s="137"/>
      <c r="G212" s="137"/>
      <c r="H212" s="137"/>
      <c r="I212" s="137"/>
    </row>
    <row r="213" spans="3:9" ht="18.75" x14ac:dyDescent="0.3">
      <c r="C213" s="137"/>
      <c r="D213" s="137"/>
      <c r="E213" s="143"/>
      <c r="F213" s="137"/>
      <c r="G213" s="137"/>
      <c r="H213" s="137"/>
      <c r="I213" s="137"/>
    </row>
    <row r="214" spans="3:9" ht="18.75" x14ac:dyDescent="0.3">
      <c r="C214" s="137"/>
      <c r="D214" s="137"/>
      <c r="E214" s="143"/>
      <c r="F214" s="137"/>
      <c r="G214" s="137"/>
      <c r="H214" s="137"/>
      <c r="I214" s="137"/>
    </row>
    <row r="215" spans="3:9" ht="18.75" x14ac:dyDescent="0.3">
      <c r="C215" s="137"/>
      <c r="D215" s="137"/>
      <c r="E215" s="143"/>
      <c r="F215" s="137"/>
      <c r="G215" s="137"/>
      <c r="H215" s="137"/>
      <c r="I215" s="137"/>
    </row>
    <row r="216" spans="3:9" ht="18.75" x14ac:dyDescent="0.3">
      <c r="C216" s="137"/>
      <c r="D216" s="137"/>
      <c r="E216" s="143"/>
      <c r="F216" s="137"/>
      <c r="G216" s="137"/>
      <c r="H216" s="137"/>
      <c r="I216" s="137"/>
    </row>
    <row r="217" spans="3:9" ht="18.75" x14ac:dyDescent="0.3">
      <c r="C217" s="137"/>
      <c r="D217" s="137"/>
      <c r="E217" s="143"/>
      <c r="F217" s="137"/>
      <c r="G217" s="137"/>
      <c r="H217" s="137"/>
      <c r="I217" s="137"/>
    </row>
    <row r="218" spans="3:9" ht="18.75" x14ac:dyDescent="0.3">
      <c r="C218" s="137"/>
      <c r="D218" s="137"/>
      <c r="E218" s="143"/>
      <c r="F218" s="137"/>
      <c r="G218" s="137"/>
      <c r="H218" s="137"/>
      <c r="I218" s="137"/>
    </row>
    <row r="219" spans="3:9" ht="18.75" x14ac:dyDescent="0.3">
      <c r="C219" s="137"/>
      <c r="D219" s="137"/>
      <c r="E219" s="143"/>
      <c r="F219" s="137"/>
      <c r="G219" s="137"/>
      <c r="H219" s="137"/>
      <c r="I219" s="137"/>
    </row>
    <row r="220" spans="3:9" ht="18.75" x14ac:dyDescent="0.3">
      <c r="C220" s="137"/>
      <c r="D220" s="137"/>
      <c r="E220" s="143"/>
      <c r="F220" s="137"/>
      <c r="G220" s="137"/>
      <c r="H220" s="137"/>
      <c r="I220" s="137"/>
    </row>
    <row r="221" spans="3:9" ht="18.75" x14ac:dyDescent="0.3">
      <c r="C221" s="137"/>
      <c r="D221" s="137"/>
      <c r="E221" s="143"/>
      <c r="F221" s="137"/>
      <c r="G221" s="137"/>
      <c r="H221" s="137"/>
      <c r="I221" s="137"/>
    </row>
    <row r="222" spans="3:9" ht="18.75" x14ac:dyDescent="0.3">
      <c r="C222" s="137"/>
      <c r="D222" s="137"/>
      <c r="E222" s="143"/>
      <c r="F222" s="137"/>
      <c r="G222" s="137"/>
      <c r="H222" s="137"/>
      <c r="I222" s="137"/>
    </row>
    <row r="223" spans="3:9" ht="18.75" x14ac:dyDescent="0.3">
      <c r="C223" s="137"/>
      <c r="D223" s="137"/>
      <c r="E223" s="143"/>
      <c r="F223" s="137"/>
      <c r="G223" s="137"/>
      <c r="H223" s="137"/>
      <c r="I223" s="137"/>
    </row>
    <row r="224" spans="3:9" ht="18.75" x14ac:dyDescent="0.3">
      <c r="C224" s="137"/>
      <c r="D224" s="137"/>
      <c r="E224" s="143"/>
      <c r="F224" s="137"/>
      <c r="G224" s="137"/>
      <c r="H224" s="137"/>
      <c r="I224" s="137"/>
    </row>
    <row r="225" spans="3:9" ht="18.75" x14ac:dyDescent="0.3">
      <c r="C225" s="137"/>
      <c r="D225" s="137"/>
      <c r="E225" s="143"/>
      <c r="F225" s="137"/>
      <c r="G225" s="137"/>
      <c r="H225" s="137"/>
      <c r="I225" s="137"/>
    </row>
    <row r="226" spans="3:9" ht="18.75" x14ac:dyDescent="0.3">
      <c r="C226" s="137"/>
      <c r="D226" s="137"/>
      <c r="E226" s="143"/>
      <c r="F226" s="137"/>
      <c r="G226" s="137"/>
      <c r="H226" s="137"/>
      <c r="I226" s="137"/>
    </row>
    <row r="227" spans="3:9" ht="18.75" x14ac:dyDescent="0.3">
      <c r="C227" s="137"/>
      <c r="D227" s="137"/>
      <c r="E227" s="143"/>
      <c r="F227" s="137"/>
      <c r="G227" s="137"/>
      <c r="H227" s="137"/>
      <c r="I227" s="137"/>
    </row>
    <row r="228" spans="3:9" ht="18.75" x14ac:dyDescent="0.3">
      <c r="C228" s="137"/>
      <c r="D228" s="137"/>
      <c r="E228" s="143"/>
      <c r="F228" s="137"/>
      <c r="G228" s="137"/>
      <c r="H228" s="137"/>
      <c r="I228" s="137"/>
    </row>
    <row r="229" spans="3:9" ht="18.75" x14ac:dyDescent="0.3">
      <c r="C229" s="137"/>
      <c r="D229" s="137"/>
      <c r="E229" s="143"/>
      <c r="F229" s="137"/>
      <c r="G229" s="137"/>
      <c r="H229" s="137"/>
      <c r="I229" s="137"/>
    </row>
    <row r="230" spans="3:9" ht="18.75" x14ac:dyDescent="0.3">
      <c r="C230" s="137"/>
      <c r="D230" s="137"/>
      <c r="E230" s="143"/>
      <c r="F230" s="137"/>
      <c r="G230" s="137"/>
      <c r="H230" s="137"/>
      <c r="I230" s="137"/>
    </row>
    <row r="231" spans="3:9" ht="18.75" x14ac:dyDescent="0.3">
      <c r="C231" s="137"/>
      <c r="D231" s="137"/>
      <c r="E231" s="143"/>
      <c r="F231" s="137"/>
      <c r="G231" s="137"/>
      <c r="H231" s="137"/>
      <c r="I231" s="137"/>
    </row>
    <row r="232" spans="3:9" ht="18.75" x14ac:dyDescent="0.3">
      <c r="C232" s="137"/>
      <c r="D232" s="137"/>
      <c r="E232" s="143"/>
      <c r="F232" s="137"/>
      <c r="G232" s="137"/>
      <c r="H232" s="137"/>
      <c r="I232" s="137"/>
    </row>
    <row r="233" spans="3:9" ht="18.75" x14ac:dyDescent="0.3">
      <c r="C233" s="137"/>
      <c r="D233" s="137"/>
      <c r="E233" s="143"/>
      <c r="F233" s="137"/>
      <c r="G233" s="137"/>
      <c r="H233" s="137"/>
      <c r="I233" s="137"/>
    </row>
    <row r="234" spans="3:9" ht="18.75" x14ac:dyDescent="0.3">
      <c r="C234" s="137"/>
      <c r="D234" s="137"/>
      <c r="E234" s="143"/>
      <c r="F234" s="137"/>
      <c r="G234" s="137"/>
      <c r="H234" s="137"/>
      <c r="I234" s="137"/>
    </row>
    <row r="235" spans="3:9" ht="18.75" x14ac:dyDescent="0.3">
      <c r="C235" s="137"/>
      <c r="D235" s="137"/>
      <c r="E235" s="143"/>
      <c r="F235" s="137"/>
      <c r="G235" s="137"/>
      <c r="H235" s="137"/>
      <c r="I235" s="137"/>
    </row>
    <row r="236" spans="3:9" ht="18.75" x14ac:dyDescent="0.3">
      <c r="C236" s="137"/>
      <c r="D236" s="137"/>
      <c r="E236" s="143"/>
      <c r="F236" s="137"/>
      <c r="G236" s="137"/>
      <c r="H236" s="137"/>
      <c r="I236" s="137"/>
    </row>
    <row r="237" spans="3:9" ht="18.75" x14ac:dyDescent="0.3">
      <c r="C237" s="137"/>
      <c r="D237" s="137"/>
      <c r="E237" s="143"/>
      <c r="F237" s="137"/>
      <c r="G237" s="137"/>
      <c r="H237" s="137"/>
      <c r="I237" s="137"/>
    </row>
    <row r="238" spans="3:9" ht="18.75" x14ac:dyDescent="0.3">
      <c r="C238" s="137"/>
      <c r="D238" s="137"/>
      <c r="E238" s="143"/>
      <c r="F238" s="137"/>
      <c r="G238" s="137"/>
      <c r="H238" s="137"/>
      <c r="I238" s="137"/>
    </row>
    <row r="239" spans="3:9" ht="18.75" x14ac:dyDescent="0.3">
      <c r="C239" s="137"/>
      <c r="D239" s="137"/>
      <c r="E239" s="143"/>
      <c r="F239" s="137"/>
      <c r="G239" s="137"/>
      <c r="H239" s="137"/>
      <c r="I239" s="137"/>
    </row>
    <row r="240" spans="3:9" ht="18.75" x14ac:dyDescent="0.3">
      <c r="C240" s="137"/>
      <c r="D240" s="137"/>
      <c r="E240" s="143"/>
      <c r="F240" s="137"/>
      <c r="G240" s="137"/>
      <c r="H240" s="137"/>
      <c r="I240" s="137"/>
    </row>
    <row r="241" spans="3:9" ht="18.75" x14ac:dyDescent="0.3">
      <c r="C241" s="137"/>
      <c r="D241" s="137"/>
      <c r="E241" s="143"/>
      <c r="F241" s="137"/>
      <c r="G241" s="137"/>
      <c r="H241" s="137"/>
      <c r="I241" s="137"/>
    </row>
    <row r="242" spans="3:9" ht="18.75" x14ac:dyDescent="0.3">
      <c r="C242" s="137"/>
      <c r="D242" s="137"/>
      <c r="E242" s="143"/>
      <c r="F242" s="137"/>
      <c r="G242" s="137"/>
      <c r="H242" s="137"/>
      <c r="I242" s="137"/>
    </row>
    <row r="243" spans="3:9" ht="18.75" x14ac:dyDescent="0.3">
      <c r="C243" s="137"/>
      <c r="D243" s="137"/>
      <c r="E243" s="143"/>
      <c r="F243" s="137"/>
      <c r="G243" s="137"/>
      <c r="H243" s="137"/>
      <c r="I243" s="137"/>
    </row>
    <row r="244" spans="3:9" ht="18.75" x14ac:dyDescent="0.3">
      <c r="C244" s="137"/>
      <c r="D244" s="137"/>
      <c r="E244" s="143"/>
      <c r="F244" s="137"/>
      <c r="G244" s="137"/>
      <c r="H244" s="137"/>
      <c r="I244" s="137"/>
    </row>
    <row r="245" spans="3:9" ht="18.75" x14ac:dyDescent="0.3">
      <c r="C245" s="137"/>
      <c r="D245" s="137"/>
      <c r="E245" s="143"/>
      <c r="F245" s="137"/>
      <c r="G245" s="137"/>
      <c r="H245" s="137"/>
      <c r="I245" s="137"/>
    </row>
    <row r="246" spans="3:9" ht="18.75" x14ac:dyDescent="0.3">
      <c r="C246" s="137"/>
      <c r="D246" s="137"/>
      <c r="E246" s="143"/>
      <c r="F246" s="137"/>
      <c r="G246" s="137"/>
      <c r="H246" s="137"/>
      <c r="I246" s="137"/>
    </row>
    <row r="247" spans="3:9" ht="18.75" x14ac:dyDescent="0.3">
      <c r="C247" s="137"/>
      <c r="D247" s="137"/>
      <c r="E247" s="143"/>
      <c r="F247" s="137"/>
      <c r="G247" s="137"/>
      <c r="H247" s="137"/>
      <c r="I247" s="137"/>
    </row>
    <row r="248" spans="3:9" ht="18.75" x14ac:dyDescent="0.3">
      <c r="C248" s="137"/>
      <c r="D248" s="137"/>
      <c r="E248" s="143"/>
      <c r="F248" s="137"/>
      <c r="G248" s="137"/>
      <c r="H248" s="137"/>
      <c r="I248" s="137"/>
    </row>
    <row r="249" spans="3:9" ht="18.75" x14ac:dyDescent="0.3">
      <c r="C249" s="137"/>
      <c r="D249" s="137"/>
      <c r="E249" s="143"/>
      <c r="F249" s="137"/>
      <c r="G249" s="137"/>
      <c r="H249" s="137"/>
      <c r="I249" s="137"/>
    </row>
    <row r="250" spans="3:9" ht="18.75" x14ac:dyDescent="0.3">
      <c r="C250" s="137"/>
      <c r="D250" s="137"/>
      <c r="E250" s="143"/>
      <c r="F250" s="137"/>
      <c r="G250" s="137"/>
      <c r="H250" s="137"/>
      <c r="I250" s="137"/>
    </row>
    <row r="251" spans="3:9" ht="18.75" x14ac:dyDescent="0.3">
      <c r="C251" s="137"/>
      <c r="D251" s="137"/>
      <c r="E251" s="143"/>
      <c r="F251" s="137"/>
      <c r="G251" s="137"/>
      <c r="H251" s="137"/>
      <c r="I251" s="137"/>
    </row>
    <row r="252" spans="3:9" ht="18.75" x14ac:dyDescent="0.3">
      <c r="C252" s="137"/>
      <c r="D252" s="137"/>
      <c r="E252" s="143"/>
      <c r="F252" s="137"/>
      <c r="G252" s="137"/>
      <c r="H252" s="137"/>
      <c r="I252" s="137"/>
    </row>
    <row r="253" spans="3:9" ht="18.75" x14ac:dyDescent="0.3">
      <c r="C253" s="137"/>
      <c r="D253" s="137"/>
      <c r="E253" s="143"/>
      <c r="F253" s="137"/>
      <c r="G253" s="137"/>
      <c r="H253" s="137"/>
      <c r="I253" s="137"/>
    </row>
    <row r="254" spans="3:9" ht="18.75" x14ac:dyDescent="0.3">
      <c r="C254" s="137"/>
      <c r="D254" s="137"/>
      <c r="E254" s="143"/>
      <c r="F254" s="137"/>
      <c r="G254" s="137"/>
      <c r="H254" s="137"/>
      <c r="I254" s="137"/>
    </row>
    <row r="255" spans="3:9" ht="18.75" x14ac:dyDescent="0.3">
      <c r="C255" s="137"/>
      <c r="D255" s="137"/>
      <c r="E255" s="143"/>
      <c r="F255" s="137"/>
      <c r="G255" s="137"/>
      <c r="H255" s="137"/>
      <c r="I255" s="137"/>
    </row>
    <row r="256" spans="3:9" ht="18.75" x14ac:dyDescent="0.3">
      <c r="C256" s="137"/>
      <c r="D256" s="137"/>
      <c r="E256" s="143"/>
      <c r="F256" s="137"/>
      <c r="G256" s="137"/>
      <c r="H256" s="137"/>
      <c r="I256" s="137"/>
    </row>
    <row r="257" spans="3:9" ht="18.75" x14ac:dyDescent="0.3">
      <c r="C257" s="137"/>
      <c r="D257" s="137"/>
      <c r="E257" s="143"/>
      <c r="F257" s="137"/>
      <c r="G257" s="137"/>
      <c r="H257" s="137"/>
      <c r="I257" s="137"/>
    </row>
    <row r="258" spans="3:9" ht="18.75" x14ac:dyDescent="0.3">
      <c r="C258" s="137"/>
      <c r="D258" s="137"/>
      <c r="E258" s="143"/>
      <c r="F258" s="137"/>
      <c r="G258" s="137"/>
      <c r="H258" s="137"/>
      <c r="I258" s="137"/>
    </row>
    <row r="259" spans="3:9" ht="18.75" x14ac:dyDescent="0.3">
      <c r="C259" s="137"/>
      <c r="D259" s="137"/>
      <c r="E259" s="143"/>
      <c r="F259" s="137"/>
      <c r="G259" s="137"/>
      <c r="H259" s="137"/>
      <c r="I259" s="137"/>
    </row>
    <row r="260" spans="3:9" ht="18.75" x14ac:dyDescent="0.3">
      <c r="C260" s="137"/>
      <c r="D260" s="137"/>
      <c r="E260" s="143"/>
      <c r="F260" s="137"/>
      <c r="G260" s="137"/>
      <c r="H260" s="137"/>
      <c r="I260" s="137"/>
    </row>
    <row r="261" spans="3:9" ht="18.75" x14ac:dyDescent="0.3">
      <c r="C261" s="137"/>
      <c r="D261" s="137"/>
      <c r="E261" s="143"/>
      <c r="F261" s="137"/>
      <c r="G261" s="137"/>
      <c r="H261" s="137"/>
      <c r="I261" s="137"/>
    </row>
    <row r="262" spans="3:9" ht="18.75" x14ac:dyDescent="0.3">
      <c r="C262" s="137"/>
      <c r="D262" s="137"/>
      <c r="E262" s="143"/>
      <c r="F262" s="137"/>
      <c r="G262" s="137"/>
      <c r="H262" s="137"/>
      <c r="I262" s="137"/>
    </row>
    <row r="263" spans="3:9" ht="18.75" x14ac:dyDescent="0.3">
      <c r="C263" s="137"/>
      <c r="D263" s="137"/>
      <c r="E263" s="143"/>
      <c r="F263" s="137"/>
      <c r="G263" s="137"/>
      <c r="H263" s="137"/>
      <c r="I263" s="137"/>
    </row>
    <row r="264" spans="3:9" ht="18.75" x14ac:dyDescent="0.3">
      <c r="C264" s="137"/>
      <c r="D264" s="137"/>
      <c r="E264" s="143"/>
      <c r="F264" s="137"/>
      <c r="G264" s="137"/>
      <c r="H264" s="137"/>
      <c r="I264" s="137"/>
    </row>
    <row r="265" spans="3:9" ht="18.75" x14ac:dyDescent="0.3">
      <c r="C265" s="137"/>
      <c r="D265" s="137"/>
      <c r="E265" s="143"/>
      <c r="F265" s="137"/>
      <c r="G265" s="137"/>
      <c r="H265" s="137"/>
      <c r="I265" s="137"/>
    </row>
    <row r="266" spans="3:9" ht="18.75" x14ac:dyDescent="0.3">
      <c r="C266" s="137"/>
      <c r="D266" s="137"/>
      <c r="E266" s="143"/>
      <c r="F266" s="137"/>
      <c r="G266" s="137"/>
      <c r="H266" s="137"/>
      <c r="I266" s="137"/>
    </row>
    <row r="267" spans="3:9" ht="18.75" x14ac:dyDescent="0.3">
      <c r="C267" s="137"/>
      <c r="D267" s="137"/>
      <c r="E267" s="143"/>
      <c r="F267" s="137"/>
      <c r="G267" s="137"/>
      <c r="H267" s="137"/>
      <c r="I267" s="137"/>
    </row>
    <row r="268" spans="3:9" ht="18.75" x14ac:dyDescent="0.3">
      <c r="C268" s="137"/>
      <c r="D268" s="137"/>
      <c r="E268" s="143"/>
      <c r="F268" s="137"/>
      <c r="G268" s="137"/>
      <c r="H268" s="137"/>
      <c r="I268" s="137"/>
    </row>
    <row r="269" spans="3:9" ht="18.75" x14ac:dyDescent="0.3">
      <c r="C269" s="137"/>
      <c r="D269" s="137"/>
      <c r="E269" s="143"/>
      <c r="F269" s="137"/>
      <c r="G269" s="137"/>
      <c r="H269" s="137"/>
      <c r="I269" s="137"/>
    </row>
    <row r="270" spans="3:9" ht="18.75" x14ac:dyDescent="0.3">
      <c r="C270" s="137"/>
      <c r="D270" s="137"/>
      <c r="E270" s="143"/>
      <c r="F270" s="137"/>
      <c r="G270" s="137"/>
      <c r="H270" s="137"/>
      <c r="I270" s="137"/>
    </row>
    <row r="271" spans="3:9" ht="18.75" x14ac:dyDescent="0.3">
      <c r="C271" s="137"/>
      <c r="D271" s="137"/>
      <c r="E271" s="143"/>
      <c r="F271" s="137"/>
      <c r="G271" s="137"/>
      <c r="H271" s="137"/>
      <c r="I271" s="137"/>
    </row>
    <row r="272" spans="3:9" ht="18.75" x14ac:dyDescent="0.3">
      <c r="C272" s="137"/>
      <c r="D272" s="137"/>
      <c r="E272" s="143"/>
      <c r="F272" s="137"/>
      <c r="G272" s="137"/>
      <c r="H272" s="137"/>
      <c r="I272" s="137"/>
    </row>
    <row r="273" spans="3:9" ht="18.75" x14ac:dyDescent="0.3">
      <c r="C273" s="137"/>
      <c r="D273" s="137"/>
      <c r="E273" s="143"/>
      <c r="F273" s="137"/>
      <c r="G273" s="137"/>
      <c r="H273" s="137"/>
      <c r="I273" s="137"/>
    </row>
    <row r="274" spans="3:9" ht="18.75" x14ac:dyDescent="0.3">
      <c r="C274" s="137"/>
      <c r="D274" s="137"/>
      <c r="E274" s="143"/>
      <c r="F274" s="137"/>
      <c r="G274" s="137"/>
      <c r="H274" s="137"/>
      <c r="I274" s="137"/>
    </row>
    <row r="275" spans="3:9" ht="18.75" x14ac:dyDescent="0.3">
      <c r="C275" s="137"/>
      <c r="D275" s="137"/>
      <c r="E275" s="143"/>
      <c r="F275" s="137"/>
      <c r="G275" s="137"/>
      <c r="H275" s="137"/>
      <c r="I275" s="137"/>
    </row>
    <row r="276" spans="3:9" ht="18.75" x14ac:dyDescent="0.3">
      <c r="C276" s="137"/>
      <c r="D276" s="137"/>
      <c r="E276" s="143"/>
      <c r="F276" s="137"/>
      <c r="G276" s="137"/>
      <c r="H276" s="137"/>
      <c r="I276" s="137"/>
    </row>
    <row r="277" spans="3:9" ht="18.75" x14ac:dyDescent="0.3">
      <c r="C277" s="137"/>
      <c r="D277" s="137"/>
      <c r="E277" s="143"/>
      <c r="F277" s="137"/>
      <c r="G277" s="137"/>
      <c r="H277" s="137"/>
      <c r="I277" s="137"/>
    </row>
    <row r="278" spans="3:9" ht="18.75" x14ac:dyDescent="0.3">
      <c r="C278" s="137"/>
      <c r="D278" s="137"/>
      <c r="E278" s="143"/>
      <c r="F278" s="137"/>
      <c r="G278" s="137"/>
      <c r="H278" s="137"/>
      <c r="I278" s="137"/>
    </row>
    <row r="279" spans="3:9" ht="18.75" x14ac:dyDescent="0.3">
      <c r="C279" s="137"/>
      <c r="D279" s="137"/>
      <c r="E279" s="143"/>
      <c r="F279" s="137"/>
      <c r="G279" s="137"/>
      <c r="H279" s="137"/>
      <c r="I279" s="137"/>
    </row>
    <row r="280" spans="3:9" ht="18.75" x14ac:dyDescent="0.3">
      <c r="C280" s="137"/>
      <c r="D280" s="137"/>
      <c r="E280" s="143"/>
      <c r="F280" s="137"/>
      <c r="G280" s="137"/>
      <c r="H280" s="137"/>
      <c r="I280" s="137"/>
    </row>
    <row r="281" spans="3:9" ht="18.75" x14ac:dyDescent="0.3">
      <c r="C281" s="137"/>
      <c r="D281" s="137"/>
      <c r="E281" s="137"/>
      <c r="F281" s="137"/>
      <c r="G281" s="137"/>
      <c r="H281" s="137"/>
      <c r="I281" s="137"/>
    </row>
    <row r="282" spans="3:9" ht="18.75" x14ac:dyDescent="0.3">
      <c r="C282" s="137"/>
      <c r="D282" s="137"/>
      <c r="E282" s="137"/>
      <c r="F282" s="137"/>
      <c r="G282" s="137"/>
      <c r="H282" s="137"/>
      <c r="I282" s="137"/>
    </row>
    <row r="283" spans="3:9" ht="18.75" x14ac:dyDescent="0.3">
      <c r="C283" s="137"/>
      <c r="D283" s="137"/>
      <c r="E283" s="137"/>
      <c r="F283" s="137"/>
      <c r="G283" s="137"/>
      <c r="H283" s="137"/>
      <c r="I283" s="137"/>
    </row>
    <row r="284" spans="3:9" ht="18.75" x14ac:dyDescent="0.3">
      <c r="C284" s="137"/>
      <c r="D284" s="137"/>
      <c r="E284" s="137"/>
      <c r="F284" s="137"/>
      <c r="G284" s="137"/>
      <c r="H284" s="137"/>
      <c r="I284" s="137"/>
    </row>
    <row r="285" spans="3:9" ht="18.75" x14ac:dyDescent="0.3">
      <c r="C285" s="137"/>
      <c r="D285" s="137"/>
      <c r="E285" s="137"/>
      <c r="F285" s="137"/>
      <c r="G285" s="137"/>
      <c r="H285" s="137"/>
      <c r="I285" s="137"/>
    </row>
    <row r="286" spans="3:9" ht="18.75" x14ac:dyDescent="0.3">
      <c r="C286" s="137"/>
      <c r="D286" s="137"/>
      <c r="E286" s="137"/>
      <c r="F286" s="137"/>
      <c r="G286" s="137"/>
      <c r="H286" s="137"/>
      <c r="I286" s="137"/>
    </row>
    <row r="287" spans="3:9" ht="18.75" x14ac:dyDescent="0.3">
      <c r="C287" s="137"/>
      <c r="D287" s="137"/>
      <c r="E287" s="137"/>
      <c r="F287" s="137"/>
      <c r="G287" s="137"/>
      <c r="H287" s="137"/>
      <c r="I287" s="137"/>
    </row>
    <row r="288" spans="3:9" ht="18.75" x14ac:dyDescent="0.3">
      <c r="C288" s="137"/>
      <c r="D288" s="137"/>
      <c r="E288" s="137"/>
      <c r="F288" s="137"/>
      <c r="G288" s="137"/>
      <c r="H288" s="137"/>
      <c r="I288" s="137"/>
    </row>
    <row r="289" spans="3:9" ht="18.75" x14ac:dyDescent="0.3">
      <c r="C289" s="137"/>
      <c r="D289" s="137"/>
      <c r="E289" s="137"/>
      <c r="F289" s="137"/>
      <c r="G289" s="137"/>
      <c r="H289" s="137"/>
      <c r="I289" s="137"/>
    </row>
    <row r="290" spans="3:9" ht="18.75" x14ac:dyDescent="0.3">
      <c r="C290" s="137"/>
      <c r="D290" s="137"/>
      <c r="E290" s="137"/>
      <c r="F290" s="137"/>
      <c r="G290" s="137"/>
      <c r="H290" s="137"/>
      <c r="I290" s="137"/>
    </row>
    <row r="291" spans="3:9" ht="18.75" x14ac:dyDescent="0.3">
      <c r="C291" s="137"/>
      <c r="D291" s="137"/>
      <c r="E291" s="137"/>
      <c r="F291" s="137"/>
      <c r="G291" s="137"/>
      <c r="H291" s="137"/>
      <c r="I291" s="137"/>
    </row>
    <row r="292" spans="3:9" ht="18.75" x14ac:dyDescent="0.3">
      <c r="C292" s="137"/>
      <c r="D292" s="137"/>
      <c r="E292" s="137"/>
      <c r="F292" s="137"/>
      <c r="G292" s="137"/>
      <c r="H292" s="137"/>
      <c r="I292" s="137"/>
    </row>
    <row r="293" spans="3:9" ht="18.75" x14ac:dyDescent="0.3">
      <c r="C293" s="137"/>
      <c r="D293" s="137"/>
      <c r="E293" s="137"/>
      <c r="F293" s="137"/>
      <c r="G293" s="137"/>
      <c r="H293" s="137"/>
      <c r="I293" s="137"/>
    </row>
    <row r="294" spans="3:9" ht="18.75" x14ac:dyDescent="0.3">
      <c r="C294" s="137"/>
      <c r="D294" s="137"/>
      <c r="E294" s="137"/>
      <c r="F294" s="137"/>
      <c r="G294" s="137"/>
      <c r="H294" s="137"/>
      <c r="I294" s="137"/>
    </row>
    <row r="295" spans="3:9" ht="18.75" x14ac:dyDescent="0.3">
      <c r="C295" s="137"/>
      <c r="D295" s="137"/>
      <c r="E295" s="137"/>
      <c r="F295" s="137"/>
      <c r="G295" s="137"/>
      <c r="H295" s="137"/>
      <c r="I295" s="137"/>
    </row>
    <row r="296" spans="3:9" ht="18.75" x14ac:dyDescent="0.3">
      <c r="C296" s="137"/>
      <c r="D296" s="137"/>
      <c r="E296" s="137"/>
      <c r="F296" s="137"/>
      <c r="G296" s="137"/>
      <c r="H296" s="137"/>
      <c r="I296" s="137"/>
    </row>
    <row r="297" spans="3:9" ht="18.75" x14ac:dyDescent="0.3">
      <c r="C297" s="137"/>
      <c r="D297" s="137"/>
      <c r="E297" s="137"/>
      <c r="F297" s="137"/>
      <c r="G297" s="137"/>
      <c r="H297" s="137"/>
      <c r="I297" s="137"/>
    </row>
    <row r="298" spans="3:9" ht="18.75" x14ac:dyDescent="0.3">
      <c r="C298" s="137"/>
      <c r="D298" s="137"/>
      <c r="E298" s="137"/>
      <c r="F298" s="137"/>
      <c r="G298" s="137"/>
      <c r="H298" s="137"/>
      <c r="I298" s="137"/>
    </row>
    <row r="299" spans="3:9" ht="18.75" x14ac:dyDescent="0.3">
      <c r="C299" s="137"/>
      <c r="D299" s="137"/>
      <c r="E299" s="137"/>
      <c r="F299" s="137"/>
      <c r="G299" s="137"/>
      <c r="H299" s="137"/>
      <c r="I299" s="137"/>
    </row>
    <row r="300" spans="3:9" ht="18.75" x14ac:dyDescent="0.3">
      <c r="C300" s="137"/>
      <c r="D300" s="137"/>
      <c r="E300" s="137"/>
      <c r="F300" s="137"/>
      <c r="G300" s="137"/>
      <c r="H300" s="137"/>
      <c r="I300" s="137"/>
    </row>
    <row r="301" spans="3:9" ht="18.75" x14ac:dyDescent="0.3">
      <c r="C301" s="137"/>
      <c r="D301" s="137"/>
      <c r="E301" s="137"/>
      <c r="F301" s="137"/>
      <c r="G301" s="137"/>
      <c r="H301" s="137"/>
      <c r="I301" s="137"/>
    </row>
    <row r="302" spans="3:9" ht="18.75" x14ac:dyDescent="0.3">
      <c r="C302" s="137"/>
      <c r="D302" s="137"/>
      <c r="E302" s="137"/>
      <c r="F302" s="137"/>
      <c r="G302" s="137"/>
      <c r="H302" s="137"/>
      <c r="I302" s="137"/>
    </row>
    <row r="303" spans="3:9" ht="18.75" x14ac:dyDescent="0.3">
      <c r="C303" s="137"/>
      <c r="D303" s="137"/>
      <c r="E303" s="137"/>
      <c r="F303" s="137"/>
      <c r="G303" s="137"/>
      <c r="H303" s="137"/>
      <c r="I303" s="137"/>
    </row>
    <row r="304" spans="3:9" ht="18.75" x14ac:dyDescent="0.3">
      <c r="C304" s="137"/>
      <c r="D304" s="137"/>
      <c r="E304" s="137"/>
      <c r="F304" s="137"/>
      <c r="G304" s="137"/>
      <c r="H304" s="137"/>
      <c r="I304" s="137"/>
    </row>
    <row r="305" spans="3:9" ht="18.75" x14ac:dyDescent="0.3">
      <c r="C305" s="137"/>
      <c r="D305" s="137"/>
      <c r="E305" s="137"/>
      <c r="F305" s="137"/>
      <c r="G305" s="137"/>
      <c r="H305" s="137"/>
      <c r="I305" s="137"/>
    </row>
    <row r="306" spans="3:9" ht="18.75" x14ac:dyDescent="0.3">
      <c r="C306" s="137"/>
      <c r="D306" s="137"/>
      <c r="E306" s="137"/>
      <c r="F306" s="137"/>
      <c r="G306" s="137"/>
      <c r="H306" s="137"/>
      <c r="I306" s="137"/>
    </row>
    <row r="307" spans="3:9" ht="18.75" x14ac:dyDescent="0.3">
      <c r="C307" s="137"/>
      <c r="D307" s="137"/>
      <c r="E307" s="137"/>
      <c r="F307" s="137"/>
      <c r="G307" s="137"/>
      <c r="H307" s="137"/>
      <c r="I307" s="137"/>
    </row>
    <row r="308" spans="3:9" ht="18.75" x14ac:dyDescent="0.3">
      <c r="C308" s="137"/>
      <c r="D308" s="137"/>
      <c r="E308" s="137"/>
      <c r="F308" s="137"/>
      <c r="G308" s="137"/>
      <c r="H308" s="137"/>
      <c r="I308" s="137"/>
    </row>
    <row r="309" spans="3:9" ht="18.75" x14ac:dyDescent="0.3">
      <c r="C309" s="137"/>
      <c r="D309" s="137"/>
      <c r="E309" s="137"/>
      <c r="F309" s="137"/>
      <c r="G309" s="137"/>
      <c r="H309" s="137"/>
      <c r="I309" s="137"/>
    </row>
    <row r="310" spans="3:9" ht="18.75" x14ac:dyDescent="0.3">
      <c r="C310" s="137"/>
      <c r="D310" s="137"/>
      <c r="E310" s="137"/>
      <c r="F310" s="137"/>
      <c r="G310" s="137"/>
      <c r="H310" s="137"/>
      <c r="I310" s="137"/>
    </row>
    <row r="311" spans="3:9" ht="18.75" x14ac:dyDescent="0.3">
      <c r="C311" s="137"/>
      <c r="D311" s="137"/>
      <c r="E311" s="137"/>
      <c r="F311" s="137"/>
      <c r="G311" s="137"/>
      <c r="H311" s="137"/>
      <c r="I311" s="137"/>
    </row>
    <row r="312" spans="3:9" ht="18.75" x14ac:dyDescent="0.3">
      <c r="C312" s="137"/>
      <c r="D312" s="137"/>
      <c r="E312" s="137"/>
      <c r="F312" s="137"/>
      <c r="G312" s="137"/>
      <c r="H312" s="137"/>
      <c r="I312" s="137"/>
    </row>
    <row r="313" spans="3:9" ht="18.75" x14ac:dyDescent="0.3">
      <c r="C313" s="137"/>
      <c r="D313" s="137"/>
      <c r="E313" s="137"/>
      <c r="F313" s="137"/>
      <c r="G313" s="137"/>
      <c r="H313" s="137"/>
      <c r="I313" s="137"/>
    </row>
    <row r="314" spans="3:9" ht="18.75" x14ac:dyDescent="0.3">
      <c r="C314" s="137"/>
      <c r="D314" s="137"/>
      <c r="E314" s="137"/>
      <c r="F314" s="137"/>
      <c r="G314" s="137"/>
      <c r="H314" s="137"/>
      <c r="I314" s="137"/>
    </row>
    <row r="315" spans="3:9" ht="18.75" x14ac:dyDescent="0.3">
      <c r="C315" s="137"/>
      <c r="D315" s="137"/>
      <c r="E315" s="137"/>
      <c r="F315" s="137"/>
      <c r="G315" s="137"/>
      <c r="H315" s="137"/>
      <c r="I315" s="137"/>
    </row>
    <row r="316" spans="3:9" ht="18.75" x14ac:dyDescent="0.3">
      <c r="C316" s="137"/>
      <c r="D316" s="137"/>
      <c r="E316" s="137"/>
      <c r="F316" s="137"/>
      <c r="G316" s="137"/>
      <c r="H316" s="137"/>
      <c r="I316" s="137"/>
    </row>
    <row r="317" spans="3:9" ht="18.75" x14ac:dyDescent="0.3">
      <c r="C317" s="137"/>
      <c r="D317" s="137"/>
      <c r="E317" s="137"/>
      <c r="F317" s="137"/>
      <c r="G317" s="137"/>
      <c r="H317" s="137"/>
      <c r="I317" s="137"/>
    </row>
    <row r="318" spans="3:9" ht="18.75" x14ac:dyDescent="0.3">
      <c r="C318" s="137"/>
      <c r="D318" s="137"/>
      <c r="E318" s="137"/>
      <c r="F318" s="137"/>
      <c r="G318" s="137"/>
      <c r="H318" s="137"/>
      <c r="I318" s="137"/>
    </row>
    <row r="319" spans="3:9" ht="18.75" x14ac:dyDescent="0.3">
      <c r="C319" s="137"/>
      <c r="D319" s="137"/>
      <c r="E319" s="137"/>
      <c r="F319" s="137"/>
      <c r="G319" s="137"/>
      <c r="H319" s="137"/>
      <c r="I319" s="137"/>
    </row>
    <row r="320" spans="3:9" ht="18.75" x14ac:dyDescent="0.3">
      <c r="C320" s="137"/>
      <c r="D320" s="137"/>
      <c r="E320" s="137"/>
      <c r="F320" s="137"/>
      <c r="G320" s="137"/>
      <c r="H320" s="137"/>
      <c r="I320" s="137"/>
    </row>
    <row r="321" spans="3:9" ht="18.75" x14ac:dyDescent="0.3">
      <c r="C321" s="137"/>
      <c r="D321" s="137"/>
      <c r="E321" s="137"/>
      <c r="F321" s="137"/>
      <c r="G321" s="137"/>
      <c r="H321" s="137"/>
      <c r="I321" s="137"/>
    </row>
    <row r="322" spans="3:9" ht="18.75" x14ac:dyDescent="0.3">
      <c r="C322" s="137"/>
      <c r="D322" s="137"/>
      <c r="E322" s="137"/>
      <c r="F322" s="137"/>
      <c r="G322" s="137"/>
      <c r="H322" s="137"/>
      <c r="I322" s="137"/>
    </row>
    <row r="323" spans="3:9" ht="18.75" x14ac:dyDescent="0.3">
      <c r="C323" s="137"/>
      <c r="D323" s="137"/>
      <c r="E323" s="137"/>
      <c r="F323" s="137"/>
      <c r="G323" s="137"/>
      <c r="H323" s="137"/>
      <c r="I323" s="137"/>
    </row>
    <row r="324" spans="3:9" ht="18.75" x14ac:dyDescent="0.3">
      <c r="C324" s="137"/>
      <c r="D324" s="137"/>
      <c r="E324" s="137"/>
      <c r="F324" s="137"/>
      <c r="G324" s="137"/>
      <c r="H324" s="137"/>
      <c r="I324" s="137"/>
    </row>
    <row r="325" spans="3:9" ht="18.75" x14ac:dyDescent="0.3">
      <c r="C325" s="137"/>
      <c r="D325" s="137"/>
      <c r="E325" s="137"/>
      <c r="F325" s="137"/>
      <c r="G325" s="137"/>
      <c r="H325" s="137"/>
      <c r="I325" s="137"/>
    </row>
    <row r="326" spans="3:9" ht="18.75" x14ac:dyDescent="0.3">
      <c r="C326" s="137"/>
      <c r="D326" s="137"/>
      <c r="E326" s="137"/>
      <c r="F326" s="137"/>
      <c r="G326" s="137"/>
      <c r="H326" s="137"/>
      <c r="I326" s="137"/>
    </row>
    <row r="327" spans="3:9" ht="18.75" x14ac:dyDescent="0.3">
      <c r="C327" s="137"/>
      <c r="D327" s="137"/>
      <c r="E327" s="137"/>
      <c r="F327" s="137"/>
      <c r="G327" s="137"/>
      <c r="H327" s="137"/>
      <c r="I327" s="137"/>
    </row>
    <row r="328" spans="3:9" ht="18.75" x14ac:dyDescent="0.3">
      <c r="C328" s="137"/>
      <c r="D328" s="137"/>
      <c r="E328" s="137"/>
      <c r="F328" s="137"/>
      <c r="G328" s="137"/>
      <c r="H328" s="137"/>
      <c r="I328" s="137"/>
    </row>
    <row r="329" spans="3:9" ht="18.75" x14ac:dyDescent="0.3">
      <c r="C329" s="137"/>
      <c r="D329" s="137"/>
      <c r="E329" s="137"/>
      <c r="F329" s="137"/>
      <c r="G329" s="137"/>
      <c r="H329" s="137"/>
      <c r="I329" s="137"/>
    </row>
    <row r="330" spans="3:9" ht="18.75" x14ac:dyDescent="0.3">
      <c r="C330" s="137"/>
      <c r="D330" s="137"/>
      <c r="E330" s="137"/>
      <c r="F330" s="137"/>
      <c r="G330" s="137"/>
      <c r="H330" s="137"/>
      <c r="I330" s="137"/>
    </row>
    <row r="331" spans="3:9" ht="18.75" x14ac:dyDescent="0.3">
      <c r="C331" s="137"/>
      <c r="D331" s="137"/>
      <c r="E331" s="137"/>
      <c r="F331" s="137"/>
      <c r="G331" s="137"/>
      <c r="H331" s="137"/>
      <c r="I331" s="137"/>
    </row>
    <row r="332" spans="3:9" ht="18.75" x14ac:dyDescent="0.3">
      <c r="C332" s="137"/>
      <c r="D332" s="137"/>
      <c r="E332" s="137"/>
      <c r="F332" s="137"/>
      <c r="G332" s="137"/>
      <c r="H332" s="137"/>
      <c r="I332" s="137"/>
    </row>
    <row r="333" spans="3:9" ht="18.75" x14ac:dyDescent="0.3">
      <c r="C333" s="137"/>
      <c r="D333" s="137"/>
      <c r="E333" s="137"/>
      <c r="F333" s="137"/>
      <c r="G333" s="137"/>
      <c r="H333" s="137"/>
      <c r="I333" s="137"/>
    </row>
    <row r="334" spans="3:9" ht="18.75" x14ac:dyDescent="0.3">
      <c r="C334" s="137"/>
      <c r="D334" s="137"/>
      <c r="E334" s="137"/>
      <c r="F334" s="137"/>
      <c r="G334" s="137"/>
      <c r="H334" s="137"/>
      <c r="I334" s="137"/>
    </row>
    <row r="335" spans="3:9" ht="18.75" x14ac:dyDescent="0.3">
      <c r="C335" s="137"/>
      <c r="D335" s="137"/>
      <c r="E335" s="137"/>
      <c r="F335" s="137"/>
      <c r="G335" s="137"/>
      <c r="H335" s="137"/>
      <c r="I335" s="137"/>
    </row>
    <row r="336" spans="3:9" ht="18.75" x14ac:dyDescent="0.3">
      <c r="C336" s="137"/>
      <c r="D336" s="137"/>
      <c r="E336" s="137"/>
      <c r="F336" s="137"/>
      <c r="G336" s="137"/>
      <c r="H336" s="137"/>
      <c r="I336" s="137"/>
    </row>
    <row r="337" spans="3:9" ht="18.75" x14ac:dyDescent="0.3">
      <c r="C337" s="137"/>
      <c r="D337" s="137"/>
      <c r="E337" s="137"/>
      <c r="F337" s="137"/>
      <c r="G337" s="137"/>
      <c r="H337" s="137"/>
      <c r="I337" s="137"/>
    </row>
    <row r="338" spans="3:9" ht="18.75" x14ac:dyDescent="0.3">
      <c r="C338" s="137"/>
      <c r="D338" s="137"/>
      <c r="E338" s="137"/>
      <c r="F338" s="137"/>
      <c r="G338" s="137"/>
      <c r="H338" s="137"/>
      <c r="I338" s="137"/>
    </row>
    <row r="339" spans="3:9" ht="18.75" x14ac:dyDescent="0.3">
      <c r="C339" s="137"/>
      <c r="D339" s="137"/>
      <c r="E339" s="137"/>
      <c r="F339" s="137"/>
      <c r="G339" s="137"/>
      <c r="H339" s="137"/>
      <c r="I339" s="137"/>
    </row>
    <row r="340" spans="3:9" ht="18.75" x14ac:dyDescent="0.3">
      <c r="C340" s="137"/>
      <c r="D340" s="137"/>
      <c r="E340" s="137"/>
      <c r="F340" s="137"/>
      <c r="G340" s="137"/>
      <c r="H340" s="137"/>
      <c r="I340" s="137"/>
    </row>
    <row r="341" spans="3:9" ht="18.75" x14ac:dyDescent="0.3">
      <c r="C341" s="137"/>
      <c r="D341" s="137"/>
      <c r="E341" s="137"/>
      <c r="F341" s="137"/>
      <c r="G341" s="137"/>
      <c r="H341" s="137"/>
      <c r="I341" s="137"/>
    </row>
    <row r="342" spans="3:9" ht="18.75" x14ac:dyDescent="0.3">
      <c r="C342" s="137"/>
      <c r="D342" s="137"/>
      <c r="E342" s="137"/>
      <c r="F342" s="137"/>
      <c r="G342" s="137"/>
      <c r="H342" s="137"/>
      <c r="I342" s="137"/>
    </row>
    <row r="343" spans="3:9" ht="18.75" x14ac:dyDescent="0.3">
      <c r="C343" s="137"/>
      <c r="D343" s="137"/>
      <c r="E343" s="137"/>
      <c r="F343" s="137"/>
      <c r="G343" s="137"/>
      <c r="H343" s="137"/>
      <c r="I343" s="137"/>
    </row>
    <row r="344" spans="3:9" ht="18.75" x14ac:dyDescent="0.3">
      <c r="C344" s="137"/>
      <c r="D344" s="137"/>
      <c r="E344" s="137"/>
      <c r="F344" s="137"/>
      <c r="G344" s="137"/>
      <c r="H344" s="137"/>
      <c r="I344" s="137"/>
    </row>
    <row r="345" spans="3:9" ht="18.75" x14ac:dyDescent="0.3">
      <c r="C345" s="137"/>
      <c r="D345" s="137"/>
      <c r="E345" s="137"/>
      <c r="F345" s="137"/>
      <c r="G345" s="137"/>
      <c r="H345" s="137"/>
      <c r="I345" s="137"/>
    </row>
    <row r="346" spans="3:9" ht="18.75" x14ac:dyDescent="0.3">
      <c r="C346" s="137"/>
      <c r="D346" s="137"/>
      <c r="E346" s="137"/>
      <c r="F346" s="137"/>
      <c r="G346" s="137"/>
      <c r="H346" s="137"/>
      <c r="I346" s="137"/>
    </row>
    <row r="347" spans="3:9" ht="18.75" x14ac:dyDescent="0.3">
      <c r="C347" s="137"/>
      <c r="D347" s="137"/>
      <c r="E347" s="137"/>
      <c r="F347" s="137"/>
      <c r="G347" s="137"/>
      <c r="H347" s="137"/>
      <c r="I347" s="137"/>
    </row>
    <row r="348" spans="3:9" ht="18.75" x14ac:dyDescent="0.3">
      <c r="C348" s="137"/>
      <c r="D348" s="137"/>
      <c r="E348" s="137"/>
      <c r="F348" s="137"/>
      <c r="G348" s="137"/>
      <c r="H348" s="137"/>
      <c r="I348" s="137"/>
    </row>
    <row r="349" spans="3:9" ht="18.75" x14ac:dyDescent="0.3">
      <c r="C349" s="137"/>
      <c r="D349" s="137"/>
      <c r="E349" s="137"/>
      <c r="F349" s="137"/>
      <c r="G349" s="137"/>
      <c r="H349" s="137"/>
      <c r="I349" s="137"/>
    </row>
    <row r="350" spans="3:9" ht="18.75" x14ac:dyDescent="0.3">
      <c r="C350" s="137"/>
      <c r="D350" s="137"/>
      <c r="E350" s="137"/>
      <c r="F350" s="137"/>
      <c r="G350" s="137"/>
      <c r="H350" s="137"/>
      <c r="I350" s="137"/>
    </row>
    <row r="351" spans="3:9" ht="18.75" x14ac:dyDescent="0.3">
      <c r="C351" s="137"/>
      <c r="D351" s="137"/>
      <c r="E351" s="137"/>
      <c r="F351" s="137"/>
      <c r="G351" s="137"/>
      <c r="H351" s="137"/>
      <c r="I351" s="137"/>
    </row>
    <row r="352" spans="3:9" ht="18.75" x14ac:dyDescent="0.3">
      <c r="C352" s="137"/>
      <c r="D352" s="137"/>
      <c r="E352" s="137"/>
      <c r="F352" s="137"/>
      <c r="G352" s="137"/>
      <c r="H352" s="137"/>
      <c r="I352" s="137"/>
    </row>
    <row r="353" spans="3:9" ht="18.75" x14ac:dyDescent="0.3">
      <c r="C353" s="137"/>
      <c r="D353" s="137"/>
      <c r="E353" s="137"/>
      <c r="F353" s="137"/>
      <c r="G353" s="137"/>
      <c r="H353" s="137"/>
      <c r="I353" s="137"/>
    </row>
    <row r="354" spans="3:9" ht="18.75" x14ac:dyDescent="0.3">
      <c r="C354" s="137"/>
      <c r="D354" s="137"/>
      <c r="E354" s="137"/>
      <c r="F354" s="137"/>
      <c r="G354" s="137"/>
      <c r="H354" s="137"/>
      <c r="I354" s="137"/>
    </row>
    <row r="355" spans="3:9" ht="18.75" x14ac:dyDescent="0.3">
      <c r="C355" s="137"/>
      <c r="D355" s="137"/>
      <c r="E355" s="137"/>
      <c r="F355" s="137"/>
      <c r="G355" s="137"/>
      <c r="H355" s="137"/>
      <c r="I355" s="137"/>
    </row>
    <row r="356" spans="3:9" ht="18.75" x14ac:dyDescent="0.3">
      <c r="C356" s="137"/>
      <c r="D356" s="137"/>
      <c r="E356" s="137"/>
      <c r="F356" s="137"/>
      <c r="G356" s="137"/>
      <c r="H356" s="137"/>
      <c r="I356" s="137"/>
    </row>
    <row r="357" spans="3:9" ht="18.75" x14ac:dyDescent="0.3">
      <c r="C357" s="137"/>
      <c r="D357" s="137"/>
      <c r="E357" s="137"/>
      <c r="F357" s="137"/>
      <c r="G357" s="137"/>
      <c r="H357" s="137"/>
      <c r="I357" s="137"/>
    </row>
    <row r="358" spans="3:9" ht="18.75" x14ac:dyDescent="0.3">
      <c r="C358" s="137"/>
      <c r="D358" s="137"/>
      <c r="E358" s="137"/>
      <c r="F358" s="137"/>
      <c r="G358" s="137"/>
      <c r="H358" s="137"/>
      <c r="I358" s="137"/>
    </row>
    <row r="359" spans="3:9" ht="18.75" x14ac:dyDescent="0.3">
      <c r="C359" s="137"/>
      <c r="D359" s="137"/>
      <c r="E359" s="137"/>
      <c r="F359" s="137"/>
      <c r="G359" s="137"/>
      <c r="H359" s="137"/>
      <c r="I359" s="137"/>
    </row>
    <row r="360" spans="3:9" ht="18.75" x14ac:dyDescent="0.3">
      <c r="C360" s="137"/>
      <c r="D360" s="137"/>
      <c r="E360" s="137"/>
      <c r="F360" s="137"/>
      <c r="G360" s="137"/>
      <c r="H360" s="137"/>
      <c r="I360" s="137"/>
    </row>
    <row r="361" spans="3:9" ht="18.75" x14ac:dyDescent="0.3">
      <c r="C361" s="137"/>
      <c r="D361" s="137"/>
      <c r="E361" s="137"/>
      <c r="F361" s="137"/>
      <c r="G361" s="137"/>
      <c r="H361" s="137"/>
      <c r="I361" s="137"/>
    </row>
    <row r="362" spans="3:9" ht="18.75" x14ac:dyDescent="0.3">
      <c r="C362" s="137"/>
      <c r="D362" s="137"/>
      <c r="E362" s="137"/>
      <c r="F362" s="137"/>
      <c r="G362" s="137"/>
      <c r="H362" s="137"/>
      <c r="I362" s="137"/>
    </row>
    <row r="363" spans="3:9" ht="18.75" x14ac:dyDescent="0.3">
      <c r="C363" s="137"/>
      <c r="D363" s="137"/>
      <c r="E363" s="137"/>
      <c r="F363" s="137"/>
      <c r="G363" s="137"/>
      <c r="H363" s="137"/>
      <c r="I363" s="137"/>
    </row>
    <row r="364" spans="3:9" ht="18.75" x14ac:dyDescent="0.3">
      <c r="C364" s="137"/>
      <c r="D364" s="137"/>
      <c r="E364" s="137"/>
      <c r="F364" s="137"/>
      <c r="G364" s="137"/>
      <c r="H364" s="137"/>
      <c r="I364" s="137"/>
    </row>
    <row r="365" spans="3:9" ht="18.75" x14ac:dyDescent="0.3">
      <c r="C365" s="137"/>
      <c r="D365" s="137"/>
      <c r="E365" s="137"/>
      <c r="F365" s="137"/>
      <c r="G365" s="137"/>
      <c r="H365" s="137"/>
      <c r="I365" s="137"/>
    </row>
    <row r="366" spans="3:9" ht="18.75" x14ac:dyDescent="0.3">
      <c r="C366" s="137"/>
      <c r="D366" s="137"/>
      <c r="E366" s="137"/>
      <c r="F366" s="137"/>
      <c r="G366" s="137"/>
      <c r="H366" s="137"/>
      <c r="I366" s="137"/>
    </row>
    <row r="367" spans="3:9" ht="18.75" x14ac:dyDescent="0.3">
      <c r="C367" s="137"/>
      <c r="D367" s="137"/>
      <c r="E367" s="137"/>
      <c r="F367" s="137"/>
      <c r="G367" s="137"/>
      <c r="H367" s="137"/>
      <c r="I367" s="137"/>
    </row>
    <row r="368" spans="3:9" ht="18.75" x14ac:dyDescent="0.3">
      <c r="C368" s="137"/>
      <c r="D368" s="137"/>
      <c r="E368" s="137"/>
      <c r="F368" s="137"/>
      <c r="G368" s="137"/>
      <c r="H368" s="137"/>
      <c r="I368" s="137"/>
    </row>
    <row r="369" spans="3:9" ht="18.75" x14ac:dyDescent="0.3">
      <c r="C369" s="137"/>
      <c r="D369" s="137"/>
      <c r="E369" s="137"/>
      <c r="F369" s="137"/>
      <c r="G369" s="137"/>
      <c r="H369" s="137"/>
      <c r="I369" s="137"/>
    </row>
    <row r="370" spans="3:9" ht="18.75" x14ac:dyDescent="0.3">
      <c r="C370" s="137"/>
      <c r="D370" s="137"/>
      <c r="E370" s="137"/>
      <c r="F370" s="137"/>
      <c r="G370" s="137"/>
      <c r="H370" s="137"/>
      <c r="I370" s="137"/>
    </row>
    <row r="371" spans="3:9" ht="18.75" x14ac:dyDescent="0.3">
      <c r="C371" s="137"/>
      <c r="D371" s="137"/>
      <c r="E371" s="137"/>
      <c r="F371" s="137"/>
      <c r="G371" s="137"/>
      <c r="H371" s="137"/>
      <c r="I371" s="137"/>
    </row>
    <row r="372" spans="3:9" ht="18.75" x14ac:dyDescent="0.3">
      <c r="C372" s="137"/>
      <c r="D372" s="137"/>
      <c r="E372" s="137"/>
      <c r="F372" s="137"/>
      <c r="G372" s="137"/>
      <c r="H372" s="137"/>
      <c r="I372" s="137"/>
    </row>
    <row r="373" spans="3:9" ht="18.75" x14ac:dyDescent="0.3">
      <c r="C373" s="137"/>
      <c r="D373" s="137"/>
      <c r="E373" s="137"/>
      <c r="F373" s="137"/>
      <c r="G373" s="137"/>
      <c r="H373" s="137"/>
      <c r="I373" s="137"/>
    </row>
    <row r="374" spans="3:9" ht="18.75" x14ac:dyDescent="0.3">
      <c r="C374" s="137"/>
      <c r="D374" s="137"/>
      <c r="E374" s="137"/>
      <c r="F374" s="137"/>
      <c r="G374" s="137"/>
      <c r="H374" s="137"/>
      <c r="I374" s="137"/>
    </row>
    <row r="375" spans="3:9" ht="18.75" x14ac:dyDescent="0.3">
      <c r="C375" s="137"/>
      <c r="D375" s="137"/>
      <c r="E375" s="137"/>
      <c r="F375" s="137"/>
      <c r="G375" s="137"/>
      <c r="H375" s="137"/>
      <c r="I375" s="137"/>
    </row>
    <row r="376" spans="3:9" ht="18.75" x14ac:dyDescent="0.3">
      <c r="C376" s="137"/>
      <c r="D376" s="137"/>
      <c r="E376" s="137"/>
      <c r="F376" s="137"/>
      <c r="G376" s="137"/>
      <c r="H376" s="137"/>
      <c r="I376" s="137"/>
    </row>
    <row r="377" spans="3:9" ht="18.75" x14ac:dyDescent="0.3">
      <c r="C377" s="137"/>
      <c r="D377" s="137"/>
      <c r="E377" s="137"/>
      <c r="F377" s="137"/>
      <c r="G377" s="137"/>
      <c r="H377" s="137"/>
      <c r="I377" s="137"/>
    </row>
    <row r="378" spans="3:9" ht="18.75" x14ac:dyDescent="0.3">
      <c r="C378" s="137"/>
      <c r="D378" s="137"/>
      <c r="E378" s="137"/>
      <c r="F378" s="137"/>
      <c r="G378" s="137"/>
      <c r="H378" s="137"/>
      <c r="I378" s="137"/>
    </row>
    <row r="379" spans="3:9" ht="18.75" x14ac:dyDescent="0.3">
      <c r="C379" s="137"/>
      <c r="D379" s="137"/>
      <c r="E379" s="137"/>
      <c r="F379" s="137"/>
      <c r="G379" s="137"/>
      <c r="H379" s="137"/>
      <c r="I379" s="137"/>
    </row>
    <row r="380" spans="3:9" ht="18.75" x14ac:dyDescent="0.3">
      <c r="C380" s="137"/>
      <c r="D380" s="137"/>
      <c r="E380" s="137"/>
      <c r="F380" s="137"/>
      <c r="G380" s="137"/>
      <c r="H380" s="137"/>
      <c r="I380" s="137"/>
    </row>
    <row r="381" spans="3:9" ht="18.75" x14ac:dyDescent="0.3">
      <c r="C381" s="137"/>
      <c r="D381" s="137"/>
      <c r="E381" s="137"/>
      <c r="F381" s="137"/>
      <c r="G381" s="137"/>
      <c r="H381" s="137"/>
      <c r="I381" s="137"/>
    </row>
    <row r="382" spans="3:9" ht="18.75" x14ac:dyDescent="0.3">
      <c r="C382" s="137"/>
      <c r="D382" s="137"/>
      <c r="E382" s="137"/>
      <c r="F382" s="137"/>
      <c r="G382" s="137"/>
      <c r="H382" s="137"/>
      <c r="I382" s="137"/>
    </row>
    <row r="383" spans="3:9" ht="18.75" x14ac:dyDescent="0.3">
      <c r="C383" s="137"/>
      <c r="D383" s="137"/>
      <c r="E383" s="137"/>
      <c r="F383" s="137"/>
      <c r="G383" s="137"/>
      <c r="H383" s="137"/>
      <c r="I383" s="137"/>
    </row>
    <row r="384" spans="3:9" ht="18.75" x14ac:dyDescent="0.3">
      <c r="C384" s="137"/>
      <c r="D384" s="137"/>
      <c r="E384" s="137"/>
      <c r="F384" s="137"/>
      <c r="G384" s="137"/>
      <c r="H384" s="137"/>
      <c r="I384" s="137"/>
    </row>
    <row r="385" spans="3:9" ht="18.75" x14ac:dyDescent="0.3">
      <c r="C385" s="137"/>
      <c r="D385" s="137"/>
      <c r="E385" s="137"/>
      <c r="F385" s="137"/>
      <c r="G385" s="137"/>
      <c r="H385" s="137"/>
      <c r="I385" s="137"/>
    </row>
    <row r="386" spans="3:9" ht="18.75" x14ac:dyDescent="0.3">
      <c r="C386" s="137"/>
      <c r="D386" s="137"/>
      <c r="E386" s="137"/>
      <c r="F386" s="137"/>
      <c r="G386" s="137"/>
      <c r="H386" s="137"/>
      <c r="I386" s="137"/>
    </row>
    <row r="387" spans="3:9" ht="18.75" x14ac:dyDescent="0.3">
      <c r="C387" s="137"/>
      <c r="D387" s="137"/>
      <c r="E387" s="137"/>
      <c r="F387" s="137"/>
      <c r="G387" s="137"/>
      <c r="H387" s="137"/>
      <c r="I387" s="137"/>
    </row>
    <row r="388" spans="3:9" ht="18.75" x14ac:dyDescent="0.3">
      <c r="C388" s="137"/>
      <c r="D388" s="137"/>
      <c r="E388" s="137"/>
      <c r="F388" s="137"/>
      <c r="G388" s="137"/>
      <c r="H388" s="137"/>
      <c r="I388" s="137"/>
    </row>
    <row r="389" spans="3:9" ht="18.75" x14ac:dyDescent="0.3">
      <c r="C389" s="137"/>
      <c r="D389" s="137"/>
      <c r="E389" s="137"/>
      <c r="F389" s="137"/>
      <c r="G389" s="137"/>
      <c r="H389" s="137"/>
      <c r="I389" s="137"/>
    </row>
    <row r="390" spans="3:9" ht="18.75" x14ac:dyDescent="0.3">
      <c r="C390" s="137"/>
      <c r="D390" s="137"/>
      <c r="E390" s="137"/>
      <c r="F390" s="137"/>
      <c r="G390" s="137"/>
      <c r="H390" s="137"/>
      <c r="I390" s="137"/>
    </row>
    <row r="391" spans="3:9" ht="18.75" x14ac:dyDescent="0.3">
      <c r="C391" s="137"/>
      <c r="D391" s="137"/>
      <c r="E391" s="137"/>
      <c r="F391" s="137"/>
      <c r="G391" s="137"/>
      <c r="H391" s="137"/>
      <c r="I391" s="137"/>
    </row>
    <row r="392" spans="3:9" ht="18.75" x14ac:dyDescent="0.3">
      <c r="C392" s="137"/>
      <c r="D392" s="137"/>
      <c r="E392" s="137"/>
      <c r="F392" s="137"/>
      <c r="G392" s="137"/>
      <c r="H392" s="137"/>
      <c r="I392" s="137"/>
    </row>
    <row r="393" spans="3:9" ht="18.75" x14ac:dyDescent="0.3">
      <c r="C393" s="137"/>
      <c r="D393" s="137"/>
      <c r="E393" s="137"/>
      <c r="F393" s="137"/>
      <c r="G393" s="137"/>
      <c r="H393" s="137"/>
      <c r="I393" s="137"/>
    </row>
    <row r="394" spans="3:9" ht="18.75" x14ac:dyDescent="0.3">
      <c r="C394" s="137"/>
      <c r="D394" s="137"/>
      <c r="E394" s="137"/>
      <c r="F394" s="137"/>
      <c r="G394" s="137"/>
      <c r="H394" s="137"/>
      <c r="I394" s="137"/>
    </row>
    <row r="395" spans="3:9" ht="18.75" x14ac:dyDescent="0.3">
      <c r="C395" s="137"/>
      <c r="D395" s="137"/>
      <c r="E395" s="137"/>
      <c r="F395" s="137"/>
      <c r="G395" s="137"/>
      <c r="H395" s="137"/>
      <c r="I395" s="137"/>
    </row>
    <row r="396" spans="3:9" ht="18.75" x14ac:dyDescent="0.3">
      <c r="C396" s="137"/>
      <c r="D396" s="137"/>
      <c r="E396" s="137"/>
      <c r="F396" s="137"/>
      <c r="G396" s="137"/>
      <c r="H396" s="137"/>
      <c r="I396" s="137"/>
    </row>
    <row r="397" spans="3:9" ht="18.75" x14ac:dyDescent="0.3">
      <c r="C397" s="137"/>
      <c r="D397" s="137"/>
      <c r="E397" s="137"/>
      <c r="F397" s="137"/>
      <c r="G397" s="137"/>
      <c r="H397" s="137"/>
      <c r="I397" s="137"/>
    </row>
    <row r="398" spans="3:9" ht="18.75" x14ac:dyDescent="0.3">
      <c r="C398" s="137"/>
      <c r="D398" s="137"/>
      <c r="E398" s="137"/>
      <c r="F398" s="137"/>
      <c r="G398" s="137"/>
      <c r="H398" s="137"/>
      <c r="I398" s="137"/>
    </row>
    <row r="399" spans="3:9" ht="18.75" x14ac:dyDescent="0.3">
      <c r="C399" s="137"/>
      <c r="D399" s="137"/>
      <c r="E399" s="137"/>
      <c r="F399" s="137"/>
      <c r="G399" s="137"/>
      <c r="H399" s="137"/>
      <c r="I399" s="137"/>
    </row>
    <row r="400" spans="3:9" ht="18.75" x14ac:dyDescent="0.3">
      <c r="C400" s="137"/>
      <c r="D400" s="137"/>
      <c r="E400" s="137"/>
      <c r="F400" s="137"/>
      <c r="G400" s="137"/>
      <c r="H400" s="137"/>
      <c r="I400" s="137"/>
    </row>
    <row r="401" spans="3:9" ht="18.75" x14ac:dyDescent="0.3">
      <c r="C401" s="137"/>
      <c r="D401" s="137"/>
      <c r="E401" s="137"/>
      <c r="F401" s="137"/>
      <c r="G401" s="137"/>
      <c r="H401" s="137"/>
      <c r="I401" s="137"/>
    </row>
    <row r="402" spans="3:9" ht="18.75" x14ac:dyDescent="0.3">
      <c r="C402" s="137"/>
      <c r="D402" s="137"/>
      <c r="E402" s="137"/>
      <c r="F402" s="137"/>
      <c r="G402" s="137"/>
      <c r="H402" s="137"/>
      <c r="I402" s="137"/>
    </row>
    <row r="403" spans="3:9" ht="18.75" x14ac:dyDescent="0.3">
      <c r="C403" s="137"/>
      <c r="D403" s="137"/>
      <c r="E403" s="137"/>
      <c r="F403" s="137"/>
      <c r="G403" s="137"/>
      <c r="H403" s="137"/>
      <c r="I403" s="137"/>
    </row>
    <row r="404" spans="3:9" ht="18.75" x14ac:dyDescent="0.3">
      <c r="C404" s="137"/>
      <c r="D404" s="137"/>
      <c r="E404" s="137"/>
      <c r="F404" s="137"/>
      <c r="G404" s="137"/>
      <c r="H404" s="137"/>
      <c r="I404" s="137"/>
    </row>
    <row r="405" spans="3:9" ht="18.75" x14ac:dyDescent="0.3">
      <c r="C405" s="137"/>
      <c r="D405" s="137"/>
      <c r="E405" s="137"/>
      <c r="F405" s="137"/>
      <c r="G405" s="137"/>
      <c r="H405" s="137"/>
      <c r="I405" s="137"/>
    </row>
    <row r="406" spans="3:9" ht="18.75" x14ac:dyDescent="0.3">
      <c r="C406" s="137"/>
      <c r="D406" s="137"/>
      <c r="E406" s="137"/>
      <c r="F406" s="137"/>
      <c r="G406" s="137"/>
      <c r="H406" s="137"/>
      <c r="I406" s="137"/>
    </row>
    <row r="407" spans="3:9" ht="18.75" x14ac:dyDescent="0.3">
      <c r="C407" s="137"/>
      <c r="D407" s="137"/>
      <c r="E407" s="137"/>
      <c r="F407" s="137"/>
      <c r="G407" s="137"/>
      <c r="H407" s="137"/>
      <c r="I407" s="137"/>
    </row>
    <row r="408" spans="3:9" ht="18.75" x14ac:dyDescent="0.3">
      <c r="C408" s="137"/>
      <c r="D408" s="137"/>
      <c r="E408" s="137"/>
      <c r="F408" s="137"/>
      <c r="G408" s="137"/>
      <c r="H408" s="137"/>
      <c r="I408" s="137"/>
    </row>
    <row r="409" spans="3:9" ht="18.75" x14ac:dyDescent="0.3">
      <c r="C409" s="137"/>
      <c r="D409" s="137"/>
      <c r="E409" s="137"/>
      <c r="F409" s="137"/>
      <c r="G409" s="137"/>
      <c r="H409" s="137"/>
      <c r="I409" s="137"/>
    </row>
    <row r="410" spans="3:9" ht="18.75" x14ac:dyDescent="0.3">
      <c r="C410" s="137"/>
      <c r="D410" s="137"/>
      <c r="E410" s="137"/>
      <c r="F410" s="137"/>
      <c r="G410" s="137"/>
      <c r="H410" s="137"/>
      <c r="I410" s="137"/>
    </row>
    <row r="411" spans="3:9" ht="18.75" x14ac:dyDescent="0.3">
      <c r="C411" s="137"/>
      <c r="D411" s="137"/>
      <c r="E411" s="137"/>
      <c r="F411" s="137"/>
      <c r="G411" s="137"/>
      <c r="H411" s="137"/>
      <c r="I411" s="137"/>
    </row>
    <row r="412" spans="3:9" ht="18.75" x14ac:dyDescent="0.3">
      <c r="C412" s="137"/>
      <c r="D412" s="137"/>
      <c r="E412" s="137"/>
      <c r="F412" s="137"/>
      <c r="G412" s="137"/>
      <c r="H412" s="137"/>
      <c r="I412" s="137"/>
    </row>
    <row r="413" spans="3:9" ht="18.75" x14ac:dyDescent="0.3">
      <c r="C413" s="137"/>
      <c r="D413" s="137"/>
      <c r="E413" s="137"/>
      <c r="F413" s="137"/>
      <c r="G413" s="137"/>
      <c r="H413" s="137"/>
      <c r="I413" s="137"/>
    </row>
    <row r="414" spans="3:9" ht="18.75" x14ac:dyDescent="0.3">
      <c r="C414" s="137"/>
      <c r="D414" s="137"/>
      <c r="E414" s="137"/>
      <c r="F414" s="137"/>
      <c r="G414" s="137"/>
      <c r="H414" s="137"/>
      <c r="I414" s="137"/>
    </row>
    <row r="415" spans="3:9" ht="18.75" x14ac:dyDescent="0.3">
      <c r="C415" s="137"/>
      <c r="D415" s="137"/>
      <c r="E415" s="137"/>
      <c r="F415" s="137"/>
      <c r="G415" s="137"/>
      <c r="H415" s="137"/>
      <c r="I415" s="137"/>
    </row>
    <row r="416" spans="3:9" ht="18.75" x14ac:dyDescent="0.3">
      <c r="C416" s="137"/>
      <c r="D416" s="137"/>
      <c r="E416" s="137"/>
      <c r="F416" s="137"/>
      <c r="G416" s="137"/>
      <c r="H416" s="137"/>
      <c r="I416" s="137"/>
    </row>
    <row r="417" spans="3:9" ht="18.75" x14ac:dyDescent="0.3">
      <c r="C417" s="137"/>
      <c r="D417" s="137"/>
      <c r="E417" s="137"/>
      <c r="F417" s="137"/>
      <c r="G417" s="137"/>
      <c r="H417" s="137"/>
      <c r="I417" s="137"/>
    </row>
    <row r="418" spans="3:9" ht="18.75" x14ac:dyDescent="0.3">
      <c r="C418" s="137"/>
      <c r="D418" s="137"/>
      <c r="E418" s="137"/>
      <c r="F418" s="137"/>
      <c r="G418" s="137"/>
      <c r="H418" s="137"/>
      <c r="I418" s="137"/>
    </row>
    <row r="419" spans="3:9" ht="18.75" x14ac:dyDescent="0.3">
      <c r="C419" s="137"/>
      <c r="D419" s="137"/>
      <c r="E419" s="137"/>
      <c r="F419" s="137"/>
      <c r="G419" s="137"/>
      <c r="H419" s="137"/>
      <c r="I419" s="137"/>
    </row>
    <row r="420" spans="3:9" ht="18.75" x14ac:dyDescent="0.3">
      <c r="C420" s="137"/>
      <c r="D420" s="137"/>
      <c r="E420" s="137"/>
      <c r="F420" s="137"/>
      <c r="G420" s="137"/>
      <c r="H420" s="137"/>
      <c r="I420" s="137"/>
    </row>
    <row r="421" spans="3:9" ht="18.75" x14ac:dyDescent="0.3">
      <c r="C421" s="137"/>
      <c r="D421" s="137"/>
      <c r="E421" s="137"/>
      <c r="F421" s="137"/>
      <c r="G421" s="137"/>
      <c r="H421" s="137"/>
      <c r="I421" s="137"/>
    </row>
    <row r="422" spans="3:9" ht="18.75" x14ac:dyDescent="0.3">
      <c r="C422" s="137"/>
      <c r="D422" s="137"/>
      <c r="E422" s="137"/>
      <c r="F422" s="137"/>
      <c r="G422" s="137"/>
      <c r="H422" s="137"/>
      <c r="I422" s="137"/>
    </row>
    <row r="423" spans="3:9" ht="18.75" x14ac:dyDescent="0.3">
      <c r="C423" s="137"/>
      <c r="D423" s="137"/>
      <c r="E423" s="137"/>
      <c r="F423" s="137"/>
      <c r="G423" s="137"/>
      <c r="H423" s="137"/>
      <c r="I423" s="137"/>
    </row>
    <row r="424" spans="3:9" ht="18.75" x14ac:dyDescent="0.3">
      <c r="C424" s="137"/>
      <c r="D424" s="137"/>
      <c r="E424" s="137"/>
      <c r="F424" s="137"/>
      <c r="G424" s="137"/>
      <c r="H424" s="137"/>
      <c r="I424" s="137"/>
    </row>
    <row r="425" spans="3:9" ht="18.75" x14ac:dyDescent="0.3">
      <c r="C425" s="137"/>
      <c r="D425" s="137"/>
      <c r="E425" s="137"/>
      <c r="F425" s="137"/>
      <c r="G425" s="137"/>
      <c r="H425" s="137"/>
      <c r="I425" s="137"/>
    </row>
    <row r="426" spans="3:9" ht="18.75" x14ac:dyDescent="0.3">
      <c r="C426" s="137"/>
      <c r="D426" s="137"/>
      <c r="E426" s="137"/>
      <c r="F426" s="137"/>
      <c r="G426" s="137"/>
      <c r="H426" s="137"/>
      <c r="I426" s="137"/>
    </row>
    <row r="427" spans="3:9" ht="18.75" x14ac:dyDescent="0.3">
      <c r="C427" s="137"/>
      <c r="D427" s="137"/>
      <c r="E427" s="137"/>
      <c r="F427" s="137"/>
      <c r="G427" s="137"/>
      <c r="H427" s="137"/>
      <c r="I427" s="137"/>
    </row>
    <row r="428" spans="3:9" ht="18.75" x14ac:dyDescent="0.3">
      <c r="C428" s="137"/>
      <c r="D428" s="137"/>
      <c r="E428" s="137"/>
      <c r="F428" s="137"/>
      <c r="G428" s="137"/>
      <c r="H428" s="137"/>
      <c r="I428" s="137"/>
    </row>
    <row r="429" spans="3:9" ht="18.75" x14ac:dyDescent="0.3">
      <c r="C429" s="137"/>
      <c r="D429" s="137"/>
      <c r="E429" s="137"/>
      <c r="F429" s="137"/>
      <c r="G429" s="137"/>
      <c r="H429" s="137"/>
      <c r="I429" s="137"/>
    </row>
    <row r="430" spans="3:9" ht="18.75" x14ac:dyDescent="0.3">
      <c r="C430" s="137"/>
      <c r="D430" s="137"/>
      <c r="E430" s="137"/>
      <c r="F430" s="137"/>
      <c r="G430" s="137"/>
      <c r="H430" s="137"/>
      <c r="I430" s="137"/>
    </row>
    <row r="431" spans="3:9" ht="18.75" x14ac:dyDescent="0.3">
      <c r="C431" s="137"/>
      <c r="D431" s="137"/>
      <c r="E431" s="137"/>
      <c r="F431" s="137"/>
      <c r="G431" s="137"/>
      <c r="H431" s="137"/>
      <c r="I431" s="137"/>
    </row>
    <row r="432" spans="3:9" ht="18.75" x14ac:dyDescent="0.3">
      <c r="C432" s="137"/>
      <c r="D432" s="137"/>
      <c r="E432" s="137"/>
      <c r="F432" s="137"/>
      <c r="G432" s="137"/>
      <c r="H432" s="137"/>
      <c r="I432" s="137"/>
    </row>
    <row r="433" spans="3:9" ht="18.75" x14ac:dyDescent="0.3">
      <c r="C433" s="137"/>
      <c r="D433" s="137"/>
      <c r="E433" s="137"/>
      <c r="F433" s="137"/>
      <c r="G433" s="137"/>
      <c r="H433" s="137"/>
      <c r="I433" s="137"/>
    </row>
    <row r="434" spans="3:9" ht="18.75" x14ac:dyDescent="0.3">
      <c r="C434" s="137"/>
      <c r="D434" s="137"/>
      <c r="E434" s="137"/>
      <c r="F434" s="137"/>
      <c r="G434" s="137"/>
      <c r="H434" s="137"/>
      <c r="I434" s="137"/>
    </row>
    <row r="435" spans="3:9" ht="18.75" x14ac:dyDescent="0.3">
      <c r="C435" s="137"/>
      <c r="D435" s="137"/>
      <c r="E435" s="137"/>
      <c r="F435" s="137"/>
      <c r="G435" s="137"/>
      <c r="H435" s="137"/>
      <c r="I435" s="137"/>
    </row>
    <row r="436" spans="3:9" ht="18.75" x14ac:dyDescent="0.3">
      <c r="C436" s="137"/>
      <c r="D436" s="137"/>
      <c r="E436" s="137"/>
      <c r="F436" s="137"/>
      <c r="G436" s="137"/>
      <c r="H436" s="137"/>
      <c r="I436" s="137"/>
    </row>
    <row r="437" spans="3:9" ht="18.75" x14ac:dyDescent="0.3">
      <c r="C437" s="137"/>
      <c r="D437" s="137"/>
      <c r="E437" s="137"/>
      <c r="F437" s="137"/>
      <c r="G437" s="137"/>
      <c r="H437" s="137"/>
      <c r="I437" s="137"/>
    </row>
    <row r="438" spans="3:9" ht="18.75" x14ac:dyDescent="0.3">
      <c r="C438" s="137"/>
      <c r="D438" s="137"/>
      <c r="E438" s="137"/>
      <c r="F438" s="137"/>
      <c r="G438" s="137"/>
      <c r="H438" s="137"/>
      <c r="I438" s="137"/>
    </row>
    <row r="439" spans="3:9" ht="18.75" x14ac:dyDescent="0.3">
      <c r="C439" s="137"/>
      <c r="D439" s="137"/>
      <c r="E439" s="137"/>
      <c r="F439" s="137"/>
      <c r="G439" s="137"/>
      <c r="H439" s="137"/>
      <c r="I439" s="137"/>
    </row>
    <row r="440" spans="3:9" ht="18.75" x14ac:dyDescent="0.3">
      <c r="C440" s="137"/>
      <c r="D440" s="137"/>
      <c r="E440" s="137"/>
      <c r="F440" s="137"/>
      <c r="G440" s="137"/>
      <c r="H440" s="137"/>
      <c r="I440" s="137"/>
    </row>
    <row r="441" spans="3:9" ht="18.75" x14ac:dyDescent="0.3">
      <c r="C441" s="137"/>
      <c r="D441" s="137"/>
      <c r="E441" s="137"/>
      <c r="F441" s="137"/>
      <c r="G441" s="137"/>
      <c r="H441" s="137"/>
      <c r="I441" s="137"/>
    </row>
    <row r="442" spans="3:9" ht="18.75" x14ac:dyDescent="0.3">
      <c r="C442" s="137"/>
      <c r="D442" s="137"/>
      <c r="E442" s="137"/>
      <c r="F442" s="137"/>
      <c r="G442" s="137"/>
      <c r="H442" s="137"/>
      <c r="I442" s="137"/>
    </row>
    <row r="443" spans="3:9" ht="18.75" x14ac:dyDescent="0.3">
      <c r="C443" s="137"/>
      <c r="D443" s="137"/>
      <c r="E443" s="137"/>
      <c r="F443" s="137"/>
      <c r="G443" s="137"/>
      <c r="H443" s="137"/>
      <c r="I443" s="137"/>
    </row>
    <row r="444" spans="3:9" ht="18.75" x14ac:dyDescent="0.3">
      <c r="C444" s="137"/>
      <c r="D444" s="137"/>
      <c r="E444" s="137"/>
      <c r="F444" s="137"/>
      <c r="G444" s="137"/>
      <c r="H444" s="137"/>
      <c r="I444" s="137"/>
    </row>
    <row r="445" spans="3:9" ht="18.75" x14ac:dyDescent="0.3">
      <c r="C445" s="137"/>
      <c r="D445" s="137"/>
      <c r="E445" s="137"/>
      <c r="F445" s="137"/>
      <c r="G445" s="137"/>
      <c r="H445" s="137"/>
      <c r="I445" s="137"/>
    </row>
    <row r="446" spans="3:9" ht="18.75" x14ac:dyDescent="0.3">
      <c r="C446" s="137"/>
      <c r="D446" s="137"/>
      <c r="E446" s="137"/>
      <c r="F446" s="137"/>
      <c r="G446" s="137"/>
      <c r="H446" s="137"/>
      <c r="I446" s="137"/>
    </row>
    <row r="447" spans="3:9" ht="18.75" x14ac:dyDescent="0.3">
      <c r="C447" s="137"/>
      <c r="D447" s="137"/>
      <c r="E447" s="137"/>
      <c r="F447" s="137"/>
      <c r="G447" s="137"/>
      <c r="H447" s="137"/>
      <c r="I447" s="137"/>
    </row>
    <row r="448" spans="3:9" ht="18.75" x14ac:dyDescent="0.3">
      <c r="C448" s="137"/>
      <c r="D448" s="137"/>
      <c r="E448" s="137"/>
      <c r="F448" s="137"/>
      <c r="G448" s="137"/>
      <c r="H448" s="137"/>
      <c r="I448" s="137"/>
    </row>
    <row r="449" spans="3:9" ht="18.75" x14ac:dyDescent="0.3">
      <c r="C449" s="137"/>
      <c r="D449" s="137"/>
      <c r="E449" s="137"/>
      <c r="F449" s="137"/>
      <c r="G449" s="137"/>
      <c r="H449" s="137"/>
      <c r="I449" s="137"/>
    </row>
    <row r="450" spans="3:9" ht="18.75" x14ac:dyDescent="0.3">
      <c r="C450" s="137"/>
      <c r="D450" s="137"/>
      <c r="E450" s="137"/>
      <c r="F450" s="137"/>
      <c r="G450" s="137"/>
      <c r="H450" s="137"/>
      <c r="I450" s="137"/>
    </row>
    <row r="451" spans="3:9" ht="18.75" x14ac:dyDescent="0.3">
      <c r="C451" s="137"/>
      <c r="D451" s="137"/>
      <c r="E451" s="137"/>
      <c r="F451" s="137"/>
      <c r="G451" s="137"/>
      <c r="H451" s="137"/>
      <c r="I451" s="137"/>
    </row>
    <row r="452" spans="3:9" ht="18.75" x14ac:dyDescent="0.3">
      <c r="C452" s="137"/>
      <c r="D452" s="137"/>
      <c r="E452" s="137"/>
      <c r="F452" s="137"/>
      <c r="G452" s="137"/>
      <c r="H452" s="137"/>
      <c r="I452" s="137"/>
    </row>
    <row r="453" spans="3:9" ht="18.75" x14ac:dyDescent="0.3">
      <c r="C453" s="137"/>
      <c r="D453" s="137"/>
      <c r="E453" s="137"/>
      <c r="F453" s="137"/>
      <c r="G453" s="137"/>
      <c r="H453" s="137"/>
      <c r="I453" s="137"/>
    </row>
    <row r="454" spans="3:9" ht="18.75" x14ac:dyDescent="0.3">
      <c r="C454" s="137"/>
      <c r="D454" s="137"/>
      <c r="E454" s="137"/>
      <c r="F454" s="137"/>
      <c r="G454" s="137"/>
      <c r="H454" s="137"/>
      <c r="I454" s="137"/>
    </row>
    <row r="455" spans="3:9" ht="18.75" x14ac:dyDescent="0.3">
      <c r="C455" s="137"/>
      <c r="D455" s="137"/>
      <c r="E455" s="137"/>
      <c r="F455" s="137"/>
      <c r="G455" s="137"/>
      <c r="H455" s="137"/>
      <c r="I455" s="137"/>
    </row>
    <row r="456" spans="3:9" ht="18.75" x14ac:dyDescent="0.3">
      <c r="C456" s="137"/>
      <c r="D456" s="137"/>
      <c r="E456" s="137"/>
      <c r="F456" s="137"/>
      <c r="G456" s="137"/>
      <c r="H456" s="137"/>
      <c r="I456" s="137"/>
    </row>
  </sheetData>
  <mergeCells count="4">
    <mergeCell ref="C3:H3"/>
    <mergeCell ref="C55:H55"/>
    <mergeCell ref="C1:H1"/>
    <mergeCell ref="C2:H2"/>
  </mergeCells>
  <printOptions horizontalCentered="1"/>
  <pageMargins left="0.59055118110236227" right="0.78740157480314965" top="1.1399999999999999" bottom="0.51" header="0" footer="0.56999999999999995"/>
  <pageSetup paperSize="9" scale="65" orientation="portrait" r:id="rId1"/>
  <headerFooter alignWithMargins="0">
    <oddFooter xml:space="preserve">&amp;C&amp;11 </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Q459"/>
  <sheetViews>
    <sheetView showGridLines="0" zoomScale="85" zoomScaleNormal="85" workbookViewId="0">
      <selection activeCell="F82" sqref="F82"/>
    </sheetView>
  </sheetViews>
  <sheetFormatPr baseColWidth="10" defaultRowHeight="18.75" x14ac:dyDescent="0.3"/>
  <cols>
    <col min="1" max="1" width="11.42578125" style="86"/>
    <col min="2" max="2" width="13.85546875" style="86" hidden="1" customWidth="1"/>
    <col min="3" max="3" width="3.5703125" style="86" customWidth="1"/>
    <col min="4" max="4" width="57.42578125" style="86" customWidth="1"/>
    <col min="5" max="5" width="5.7109375" style="86" customWidth="1"/>
    <col min="6" max="6" width="24" style="142" customWidth="1"/>
    <col min="7" max="7" width="1" style="86" customWidth="1"/>
    <col min="8" max="8" width="24.7109375" style="86" bestFit="1" customWidth="1"/>
    <col min="9" max="9" width="20.28515625" style="137" hidden="1" customWidth="1"/>
    <col min="10" max="10" width="14.28515625" style="86" hidden="1" customWidth="1"/>
    <col min="11" max="11" width="1.7109375" style="86" customWidth="1"/>
    <col min="12" max="12" width="20.28515625" style="85" bestFit="1" customWidth="1"/>
    <col min="13" max="13" width="22.28515625" style="85" bestFit="1" customWidth="1"/>
    <col min="14" max="15" width="19.140625" style="85" bestFit="1" customWidth="1"/>
    <col min="16" max="16" width="18" style="85" bestFit="1" customWidth="1"/>
    <col min="17" max="17" width="11.5703125" style="85" bestFit="1" customWidth="1"/>
    <col min="18" max="16384" width="11.42578125" style="86"/>
  </cols>
  <sheetData>
    <row r="1" spans="2:11" ht="23.25" x14ac:dyDescent="0.35">
      <c r="C1" s="334" t="s">
        <v>36</v>
      </c>
      <c r="D1" s="334"/>
      <c r="E1" s="334"/>
      <c r="F1" s="334"/>
      <c r="G1" s="334"/>
      <c r="H1" s="334"/>
    </row>
    <row r="2" spans="2:11" ht="21" x14ac:dyDescent="0.35">
      <c r="C2" s="333" t="s">
        <v>6432</v>
      </c>
      <c r="D2" s="333"/>
      <c r="E2" s="333"/>
      <c r="F2" s="333"/>
      <c r="G2" s="333"/>
      <c r="H2" s="333"/>
    </row>
    <row r="3" spans="2:11" ht="21" x14ac:dyDescent="0.35">
      <c r="C3" s="333" t="s">
        <v>6433</v>
      </c>
      <c r="D3" s="333"/>
      <c r="E3" s="333"/>
      <c r="F3" s="333"/>
      <c r="G3" s="333"/>
      <c r="H3" s="333"/>
    </row>
    <row r="4" spans="2:11" x14ac:dyDescent="0.3">
      <c r="C4" s="335" t="s">
        <v>34</v>
      </c>
      <c r="D4" s="335"/>
      <c r="E4" s="335"/>
      <c r="F4" s="335"/>
      <c r="G4" s="335"/>
      <c r="H4" s="335"/>
    </row>
    <row r="5" spans="2:11" ht="7.5" customHeight="1" x14ac:dyDescent="0.3">
      <c r="C5" s="138"/>
      <c r="D5" s="138"/>
      <c r="E5" s="138"/>
      <c r="F5" s="139"/>
      <c r="G5" s="138"/>
      <c r="H5" s="138"/>
    </row>
    <row r="6" spans="2:11" ht="24.75" customHeight="1" x14ac:dyDescent="0.3">
      <c r="C6" s="137"/>
      <c r="D6" s="137"/>
      <c r="E6" s="137"/>
      <c r="F6" s="140">
        <f>+Activo!F5</f>
        <v>44926</v>
      </c>
      <c r="G6" s="138"/>
      <c r="H6" s="141">
        <f>+Activo!H5</f>
        <v>44561</v>
      </c>
      <c r="I6" s="138" t="s">
        <v>71</v>
      </c>
      <c r="J6" s="138" t="s">
        <v>79</v>
      </c>
      <c r="K6" s="138"/>
    </row>
    <row r="7" spans="2:11" x14ac:dyDescent="0.3">
      <c r="C7" s="84" t="s">
        <v>17</v>
      </c>
      <c r="D7" s="137"/>
      <c r="E7" s="137"/>
      <c r="G7" s="143"/>
      <c r="I7" s="143"/>
      <c r="K7" s="143"/>
    </row>
    <row r="8" spans="2:11" x14ac:dyDescent="0.3">
      <c r="B8" s="86" t="s">
        <v>227</v>
      </c>
      <c r="C8" s="84"/>
      <c r="D8" s="137" t="s">
        <v>48</v>
      </c>
      <c r="E8" s="137"/>
      <c r="F8" s="144">
        <f>IFERROR(VLOOKUP(B8,'Balance 2022'!$D$2:$I$1959,6,FALSE),0)*-1</f>
        <v>33107537587</v>
      </c>
      <c r="G8" s="145"/>
      <c r="H8" s="146">
        <v>7547858900</v>
      </c>
      <c r="I8" s="145">
        <v>1059022976</v>
      </c>
      <c r="J8" s="147">
        <v>15.904105974276931</v>
      </c>
      <c r="K8" s="145"/>
    </row>
    <row r="9" spans="2:11" x14ac:dyDescent="0.3">
      <c r="B9" s="86" t="s">
        <v>228</v>
      </c>
      <c r="C9" s="137"/>
      <c r="D9" s="137" t="s">
        <v>49</v>
      </c>
      <c r="E9" s="137"/>
      <c r="F9" s="144">
        <f>IFERROR(VLOOKUP(B9,'Balance 2022'!$D$2:$I$1959,6,FALSE),0)*-1</f>
        <v>189792479815</v>
      </c>
      <c r="G9" s="145"/>
      <c r="H9" s="146">
        <v>221056423762</v>
      </c>
      <c r="I9" s="145">
        <v>2937456997.0599976</v>
      </c>
      <c r="J9" s="147">
        <v>2.831719341545508</v>
      </c>
      <c r="K9" s="145"/>
    </row>
    <row r="10" spans="2:11" x14ac:dyDescent="0.3">
      <c r="B10" s="86" t="s">
        <v>229</v>
      </c>
      <c r="C10" s="137"/>
      <c r="D10" s="137" t="s">
        <v>59</v>
      </c>
      <c r="E10" s="137"/>
      <c r="F10" s="144">
        <f>IFERROR(VLOOKUP(B10,'Balance 2022'!$D$2:$I$1959,6,FALSE),0)*-1</f>
        <v>30961620294</v>
      </c>
      <c r="G10" s="145"/>
      <c r="H10" s="146">
        <v>8310406091</v>
      </c>
      <c r="I10" s="145">
        <v>-668533857.75999999</v>
      </c>
      <c r="J10" s="147">
        <v>-23.956963621038014</v>
      </c>
      <c r="K10" s="145"/>
    </row>
    <row r="11" spans="2:11" x14ac:dyDescent="0.3">
      <c r="B11" s="86" t="s">
        <v>230</v>
      </c>
      <c r="C11" s="137"/>
      <c r="D11" s="137" t="s">
        <v>66</v>
      </c>
      <c r="E11" s="137"/>
      <c r="F11" s="144">
        <f>IFERROR(VLOOKUP(B11,'Balance 2022'!$D$2:$I$1959,6,FALSE),0)*-1</f>
        <v>2491426138496</v>
      </c>
      <c r="G11" s="145"/>
      <c r="H11" s="146">
        <v>4240389983635</v>
      </c>
      <c r="I11" s="145">
        <v>-1420446178015.3501</v>
      </c>
      <c r="J11" s="147">
        <v>-81.086546099723535</v>
      </c>
      <c r="K11" s="145"/>
    </row>
    <row r="12" spans="2:11" x14ac:dyDescent="0.3">
      <c r="B12" s="148" t="s">
        <v>254</v>
      </c>
      <c r="D12" s="137" t="s">
        <v>257</v>
      </c>
      <c r="F12" s="144">
        <f>IFERROR(VLOOKUP(B12,'Balance 2022'!$D$2:$I$1959,6,FALSE),0)*-1</f>
        <v>312183356</v>
      </c>
      <c r="H12" s="146">
        <v>206011235</v>
      </c>
    </row>
    <row r="13" spans="2:11" x14ac:dyDescent="0.3">
      <c r="C13" s="137"/>
      <c r="D13" s="137"/>
      <c r="E13" s="137"/>
      <c r="F13" s="149">
        <f>SUM(F8:F12)</f>
        <v>2745599959548</v>
      </c>
      <c r="G13" s="145"/>
      <c r="H13" s="150">
        <f>SUM(H8:H12)</f>
        <v>4477510683623</v>
      </c>
      <c r="I13" s="151">
        <v>-1417118231900.05</v>
      </c>
      <c r="J13" s="152">
        <v>-75.986971527855474</v>
      </c>
      <c r="K13" s="151"/>
    </row>
    <row r="14" spans="2:11" x14ac:dyDescent="0.3">
      <c r="C14" s="84" t="s">
        <v>50</v>
      </c>
      <c r="D14" s="137"/>
      <c r="E14" s="137"/>
      <c r="F14" s="153"/>
      <c r="G14" s="145"/>
      <c r="H14" s="154"/>
      <c r="I14" s="145"/>
      <c r="J14" s="147"/>
      <c r="K14" s="154"/>
    </row>
    <row r="15" spans="2:11" x14ac:dyDescent="0.3">
      <c r="B15" s="116" t="s">
        <v>239</v>
      </c>
      <c r="C15" s="84"/>
      <c r="D15" s="137" t="s">
        <v>51</v>
      </c>
      <c r="E15" s="137"/>
      <c r="F15" s="144">
        <f>IFERROR(VLOOKUP(B15,'Balance 2022'!$D$2:$I$1959,6,FALSE),0)*-1</f>
        <v>-15020389260</v>
      </c>
      <c r="G15" s="145"/>
      <c r="H15" s="146">
        <v>-12852949212</v>
      </c>
      <c r="I15" s="145">
        <v>-864865389.71000004</v>
      </c>
      <c r="J15" s="147">
        <v>12.681326011982364</v>
      </c>
      <c r="K15" s="145"/>
    </row>
    <row r="16" spans="2:11" x14ac:dyDescent="0.3">
      <c r="B16" s="116" t="s">
        <v>240</v>
      </c>
      <c r="C16" s="84"/>
      <c r="D16" s="137" t="s">
        <v>18</v>
      </c>
      <c r="E16" s="137"/>
      <c r="F16" s="144">
        <f>IFERROR(VLOOKUP(B16,'Balance 2022'!$D$2:$I$1959,6,FALSE),0)*-1</f>
        <v>-85976029400</v>
      </c>
      <c r="G16" s="145"/>
      <c r="H16" s="146">
        <v>-84653559523</v>
      </c>
      <c r="I16" s="145">
        <v>-2306397709.1900024</v>
      </c>
      <c r="J16" s="147">
        <v>5.4715796671743391</v>
      </c>
      <c r="K16" s="145"/>
    </row>
    <row r="17" spans="2:13" x14ac:dyDescent="0.3">
      <c r="B17" s="116" t="s">
        <v>241</v>
      </c>
      <c r="C17" s="84"/>
      <c r="D17" s="137" t="s">
        <v>67</v>
      </c>
      <c r="E17" s="137"/>
      <c r="F17" s="144">
        <f>IFERROR(VLOOKUP(B17,'Balance 2022'!$D$2:$I$1959,6,FALSE),0)*-1</f>
        <v>-2429657153096</v>
      </c>
      <c r="G17" s="145"/>
      <c r="H17" s="146">
        <v>-3692383808979</v>
      </c>
      <c r="I17" s="145">
        <v>1385067306955.95</v>
      </c>
      <c r="J17" s="147">
        <v>-79.094114457088182</v>
      </c>
      <c r="K17" s="145"/>
    </row>
    <row r="18" spans="2:13" x14ac:dyDescent="0.3">
      <c r="B18" s="116" t="s">
        <v>238</v>
      </c>
      <c r="C18" s="84"/>
      <c r="D18" s="137"/>
      <c r="E18" s="137"/>
      <c r="F18" s="150">
        <f>SUM(F15:F17)</f>
        <v>-2530653571756</v>
      </c>
      <c r="G18" s="145"/>
      <c r="H18" s="150">
        <f>SUM(H15:H17)</f>
        <v>-3789890317714</v>
      </c>
      <c r="I18" s="151">
        <v>1381896043857.05</v>
      </c>
      <c r="J18" s="152">
        <v>-76.76620802950859</v>
      </c>
      <c r="K18" s="151"/>
    </row>
    <row r="19" spans="2:13" ht="30" customHeight="1" x14ac:dyDescent="0.3">
      <c r="C19" s="84" t="s">
        <v>52</v>
      </c>
      <c r="D19" s="137"/>
      <c r="E19" s="137"/>
      <c r="F19" s="149">
        <f>+F13+F18</f>
        <v>214946387792</v>
      </c>
      <c r="G19" s="145"/>
      <c r="H19" s="150">
        <v>687620365909</v>
      </c>
      <c r="I19" s="151">
        <v>-35222188043</v>
      </c>
      <c r="J19" s="152">
        <v>-54.344251087074753</v>
      </c>
      <c r="K19" s="151"/>
    </row>
    <row r="20" spans="2:13" x14ac:dyDescent="0.3">
      <c r="C20" s="84"/>
      <c r="D20" s="137"/>
      <c r="E20" s="137"/>
      <c r="F20" s="155"/>
      <c r="G20" s="145"/>
      <c r="H20" s="151"/>
      <c r="I20" s="145"/>
      <c r="J20" s="147"/>
      <c r="K20" s="151"/>
    </row>
    <row r="21" spans="2:13" x14ac:dyDescent="0.3">
      <c r="C21" s="84" t="s">
        <v>19</v>
      </c>
      <c r="D21" s="137"/>
      <c r="E21" s="179" t="s">
        <v>4621</v>
      </c>
      <c r="F21" s="155"/>
      <c r="G21" s="145"/>
      <c r="H21" s="151"/>
      <c r="I21" s="145"/>
      <c r="J21" s="147"/>
      <c r="K21" s="151"/>
    </row>
    <row r="22" spans="2:13" x14ac:dyDescent="0.3">
      <c r="B22" s="116" t="s">
        <v>242</v>
      </c>
      <c r="C22" s="84"/>
      <c r="D22" s="137" t="s">
        <v>93</v>
      </c>
      <c r="E22" s="137"/>
      <c r="F22" s="144">
        <f>IFERROR(VLOOKUP(B22,'Balance 2022'!$D$2:$I$1959,6,FALSE),0)*-1</f>
        <v>-240701531565</v>
      </c>
      <c r="G22" s="145"/>
      <c r="H22" s="146">
        <v>-117535607348</v>
      </c>
      <c r="I22" s="145">
        <v>-7209121360.6900024</v>
      </c>
      <c r="J22" s="147">
        <v>18.064181798218655</v>
      </c>
      <c r="K22" s="145"/>
      <c r="M22" s="144"/>
    </row>
    <row r="23" spans="2:13" x14ac:dyDescent="0.3">
      <c r="B23" s="86" t="s">
        <v>231</v>
      </c>
      <c r="C23" s="84"/>
      <c r="D23" s="137" t="s">
        <v>6414</v>
      </c>
      <c r="E23" s="137"/>
      <c r="F23" s="144">
        <f>IFERROR(VLOOKUP(B23,'Balance 2022'!$D$2:$I$1959,6,FALSE),0)*-1</f>
        <v>140191823417</v>
      </c>
      <c r="G23" s="145"/>
      <c r="H23" s="146">
        <v>69494656403</v>
      </c>
      <c r="I23" s="145">
        <v>1917898389.9000015</v>
      </c>
      <c r="J23" s="147">
        <v>10.153459794933198</v>
      </c>
      <c r="K23" s="145"/>
      <c r="M23" s="144"/>
    </row>
    <row r="24" spans="2:13" x14ac:dyDescent="0.3">
      <c r="B24" s="116" t="s">
        <v>226</v>
      </c>
      <c r="C24" s="84"/>
      <c r="D24" s="137"/>
      <c r="E24" s="137"/>
      <c r="F24" s="149">
        <f>SUM(F22:F23)</f>
        <v>-100509708148</v>
      </c>
      <c r="G24" s="145"/>
      <c r="H24" s="150">
        <f>SUM(H22:H23)</f>
        <v>-48040950945</v>
      </c>
      <c r="I24" s="151">
        <v>-5291222970.7900009</v>
      </c>
      <c r="J24" s="152">
        <v>25.173209149834648</v>
      </c>
      <c r="K24" s="151"/>
    </row>
    <row r="25" spans="2:13" ht="29.25" customHeight="1" x14ac:dyDescent="0.3">
      <c r="C25" s="84" t="s">
        <v>53</v>
      </c>
      <c r="D25" s="137"/>
      <c r="E25" s="137"/>
      <c r="F25" s="149">
        <f>+F19+F24</f>
        <v>114436679644</v>
      </c>
      <c r="G25" s="145"/>
      <c r="H25" s="150">
        <v>639579414964</v>
      </c>
      <c r="I25" s="151">
        <v>-40513411013.790001</v>
      </c>
      <c r="J25" s="152">
        <v>-92.509410796118445</v>
      </c>
      <c r="K25" s="151"/>
    </row>
    <row r="26" spans="2:13" ht="12" customHeight="1" x14ac:dyDescent="0.3">
      <c r="C26" s="84"/>
      <c r="D26" s="137"/>
      <c r="E26" s="137"/>
      <c r="F26" s="155"/>
      <c r="G26" s="145"/>
      <c r="H26" s="151"/>
      <c r="I26" s="145"/>
      <c r="J26" s="147"/>
      <c r="K26" s="151"/>
    </row>
    <row r="27" spans="2:13" x14ac:dyDescent="0.3">
      <c r="C27" s="84" t="s">
        <v>20</v>
      </c>
      <c r="D27" s="137"/>
      <c r="E27" s="137"/>
      <c r="F27" s="156"/>
      <c r="G27" s="145"/>
      <c r="H27" s="145"/>
      <c r="I27" s="145"/>
      <c r="J27" s="147"/>
      <c r="K27" s="145"/>
    </row>
    <row r="28" spans="2:13" x14ac:dyDescent="0.3">
      <c r="B28" s="116" t="s">
        <v>232</v>
      </c>
      <c r="C28" s="84"/>
      <c r="D28" s="137" t="s">
        <v>21</v>
      </c>
      <c r="E28" s="137"/>
      <c r="F28" s="144">
        <f>IFERROR(VLOOKUP(B28,'Balance 2022'!$D$2:$I$1959,6,FALSE),0)*-1</f>
        <v>50188960544</v>
      </c>
      <c r="G28" s="145"/>
      <c r="H28" s="146">
        <v>36628434694</v>
      </c>
      <c r="I28" s="145">
        <v>153255601.97999954</v>
      </c>
      <c r="J28" s="147">
        <v>1.2960044610609458</v>
      </c>
      <c r="K28" s="145"/>
    </row>
    <row r="29" spans="2:13" x14ac:dyDescent="0.3">
      <c r="B29" s="116" t="s">
        <v>243</v>
      </c>
      <c r="C29" s="84"/>
      <c r="D29" s="137" t="s">
        <v>22</v>
      </c>
      <c r="E29" s="137"/>
      <c r="F29" s="144">
        <f>IFERROR(VLOOKUP(B29,'Balance 2022'!$D$2:$I$1959,6,FALSE),0)*-1</f>
        <v>-17886140663</v>
      </c>
      <c r="G29" s="145"/>
      <c r="H29" s="157">
        <v>-13855207102</v>
      </c>
      <c r="I29" s="145">
        <v>-1196419874.2399998</v>
      </c>
      <c r="J29" s="147">
        <v>40.513286422600743</v>
      </c>
      <c r="K29" s="145"/>
    </row>
    <row r="30" spans="2:13" x14ac:dyDescent="0.3">
      <c r="C30" s="84"/>
      <c r="D30" s="137"/>
      <c r="E30" s="137"/>
      <c r="F30" s="149">
        <f>SUM(F28:F29)</f>
        <v>32302819881</v>
      </c>
      <c r="G30" s="145"/>
      <c r="H30" s="150">
        <f>SUM(H28:H29)</f>
        <v>22773227592</v>
      </c>
      <c r="I30" s="151">
        <v>-1043164272.2600002</v>
      </c>
      <c r="J30" s="152">
        <v>-11.757828292138754</v>
      </c>
      <c r="K30" s="151"/>
    </row>
    <row r="31" spans="2:13" ht="29.25" customHeight="1" x14ac:dyDescent="0.3">
      <c r="C31" s="84" t="s">
        <v>23</v>
      </c>
      <c r="D31" s="137"/>
      <c r="E31" s="137"/>
      <c r="F31" s="149">
        <f>+F25+F30</f>
        <v>146739499525</v>
      </c>
      <c r="G31" s="145"/>
      <c r="H31" s="150">
        <v>662352642556</v>
      </c>
      <c r="I31" s="151">
        <v>-41556575286.050003</v>
      </c>
      <c r="J31" s="152">
        <v>-78.906024097188649</v>
      </c>
      <c r="K31" s="151"/>
    </row>
    <row r="32" spans="2:13" ht="10.5" customHeight="1" x14ac:dyDescent="0.3">
      <c r="C32" s="84"/>
      <c r="D32" s="137"/>
      <c r="E32" s="137"/>
      <c r="F32" s="156"/>
      <c r="G32" s="145"/>
      <c r="H32" s="145"/>
      <c r="I32" s="145"/>
      <c r="J32" s="147"/>
      <c r="K32" s="145"/>
    </row>
    <row r="33" spans="2:13" x14ac:dyDescent="0.3">
      <c r="C33" s="84" t="s">
        <v>24</v>
      </c>
      <c r="D33" s="137"/>
      <c r="E33" s="137"/>
      <c r="F33" s="156"/>
      <c r="G33" s="145"/>
      <c r="H33" s="145"/>
      <c r="I33" s="145"/>
      <c r="J33" s="147"/>
      <c r="K33" s="145"/>
    </row>
    <row r="34" spans="2:13" x14ac:dyDescent="0.3">
      <c r="B34" s="116" t="s">
        <v>234</v>
      </c>
      <c r="C34" s="84"/>
      <c r="D34" s="137" t="s">
        <v>25</v>
      </c>
      <c r="E34" s="137"/>
      <c r="F34" s="144">
        <f>IFERROR(VLOOKUP(B34,'Balance 2022'!$D$2:$I$1959,6,FALSE),0)*-1</f>
        <v>73297320846</v>
      </c>
      <c r="G34" s="145"/>
      <c r="H34" s="146">
        <v>148413918923</v>
      </c>
      <c r="I34" s="145">
        <v>17058652344.130001</v>
      </c>
      <c r="J34" s="147">
        <v>113.92978870530519</v>
      </c>
      <c r="K34" s="145"/>
    </row>
    <row r="35" spans="2:13" x14ac:dyDescent="0.3">
      <c r="C35" s="84"/>
      <c r="D35" s="137" t="s">
        <v>88</v>
      </c>
      <c r="E35" s="137"/>
      <c r="F35" s="144">
        <f>IFERROR(VLOOKUP(B35,'Balance 2022'!$D$2:$I$1959,6,FALSE),0)*-1</f>
        <v>0</v>
      </c>
      <c r="G35" s="145"/>
      <c r="H35" s="146">
        <v>0</v>
      </c>
      <c r="I35" s="145"/>
      <c r="J35" s="147"/>
      <c r="K35" s="145"/>
    </row>
    <row r="36" spans="2:13" x14ac:dyDescent="0.3">
      <c r="B36" s="116" t="s">
        <v>235</v>
      </c>
      <c r="C36" s="84"/>
      <c r="D36" s="137" t="s">
        <v>63</v>
      </c>
      <c r="E36" s="137"/>
      <c r="F36" s="144">
        <f>IFERROR(VLOOKUP(B36,'Balance 2022'!$D$2:$I$1959,6,FALSE),0)*-1</f>
        <v>10223450927</v>
      </c>
      <c r="G36" s="145"/>
      <c r="H36" s="146">
        <v>22806491225</v>
      </c>
      <c r="I36" s="145">
        <v>1786428652525.4502</v>
      </c>
      <c r="J36" s="147">
        <v>15925.321447951967</v>
      </c>
      <c r="K36" s="145"/>
    </row>
    <row r="37" spans="2:13" x14ac:dyDescent="0.3">
      <c r="B37" s="116" t="s">
        <v>236</v>
      </c>
      <c r="C37" s="84"/>
      <c r="D37" s="137" t="s">
        <v>250</v>
      </c>
      <c r="E37" s="137"/>
      <c r="F37" s="144">
        <f>IFERROR(VLOOKUP(B37,'Balance 2022'!$D$2:$I$1959,6,FALSE),0)*-1</f>
        <v>7467080986220</v>
      </c>
      <c r="G37" s="145"/>
      <c r="H37" s="146">
        <v>8460390351081</v>
      </c>
      <c r="I37" s="145"/>
      <c r="J37" s="147"/>
      <c r="K37" s="145"/>
    </row>
    <row r="38" spans="2:13" x14ac:dyDescent="0.3">
      <c r="B38" s="4" t="s">
        <v>233</v>
      </c>
      <c r="C38" s="84"/>
      <c r="D38" s="137"/>
      <c r="E38" s="137"/>
      <c r="F38" s="149">
        <f>SUM(F34:F37)</f>
        <v>7550601757993</v>
      </c>
      <c r="G38" s="145"/>
      <c r="H38" s="150">
        <f>SUM(H34:H37)</f>
        <v>8631610761229</v>
      </c>
      <c r="I38" s="151">
        <v>1803487304869.5801</v>
      </c>
      <c r="J38" s="152">
        <v>6886.03940857007</v>
      </c>
      <c r="K38" s="151"/>
      <c r="M38" s="144"/>
    </row>
    <row r="39" spans="2:13" x14ac:dyDescent="0.3">
      <c r="C39" s="84" t="s">
        <v>54</v>
      </c>
      <c r="D39" s="137"/>
      <c r="E39" s="137"/>
      <c r="F39" s="156"/>
      <c r="G39" s="145"/>
      <c r="H39" s="145"/>
      <c r="I39" s="145"/>
      <c r="J39" s="147"/>
      <c r="K39" s="145"/>
    </row>
    <row r="40" spans="2:13" x14ac:dyDescent="0.3">
      <c r="B40" s="116" t="s">
        <v>245</v>
      </c>
      <c r="C40" s="84"/>
      <c r="D40" s="137" t="s">
        <v>26</v>
      </c>
      <c r="E40" s="137"/>
      <c r="F40" s="144">
        <f>IFERROR(VLOOKUP(B40,'Balance 2022'!$D$2:$I$1959,6,FALSE),0)*-1</f>
        <v>-70325096535</v>
      </c>
      <c r="G40" s="145"/>
      <c r="H40" s="146">
        <v>-71688556758</v>
      </c>
      <c r="I40" s="145">
        <v>-5392826743.4599991</v>
      </c>
      <c r="J40" s="147">
        <v>15.5216479009095</v>
      </c>
      <c r="K40" s="145"/>
    </row>
    <row r="41" spans="2:13" x14ac:dyDescent="0.3">
      <c r="B41" s="116" t="s">
        <v>248</v>
      </c>
      <c r="C41" s="84"/>
      <c r="D41" s="137" t="s">
        <v>55</v>
      </c>
      <c r="E41" s="137"/>
      <c r="F41" s="144">
        <f>IFERROR(VLOOKUP(B41,'Balance 2022'!$D$2:$I$1959,6,FALSE),0)*-1</f>
        <v>-70187784394</v>
      </c>
      <c r="G41" s="145"/>
      <c r="H41" s="146">
        <v>-66645669695</v>
      </c>
      <c r="I41" s="145">
        <v>-1116900940.1800003</v>
      </c>
      <c r="J41" s="147">
        <v>4.4531243336117683</v>
      </c>
      <c r="K41" s="145"/>
    </row>
    <row r="42" spans="2:13" x14ac:dyDescent="0.3">
      <c r="B42" s="116" t="s">
        <v>246</v>
      </c>
      <c r="C42" s="84"/>
      <c r="D42" s="137" t="s">
        <v>27</v>
      </c>
      <c r="E42" s="137"/>
      <c r="F42" s="144">
        <f>IFERROR(VLOOKUP(B42,'Balance 2022'!$D$2:$I$1959,6,FALSE),0)*-1</f>
        <v>-2422131901</v>
      </c>
      <c r="G42" s="145"/>
      <c r="H42" s="146">
        <v>-2526928464</v>
      </c>
      <c r="I42" s="145">
        <v>108797047.69000006</v>
      </c>
      <c r="J42" s="147">
        <v>-6.525210445111739</v>
      </c>
      <c r="K42" s="145"/>
    </row>
    <row r="43" spans="2:13" x14ac:dyDescent="0.3">
      <c r="B43" s="116" t="s">
        <v>247</v>
      </c>
      <c r="C43" s="84"/>
      <c r="D43" s="137" t="s">
        <v>28</v>
      </c>
      <c r="E43" s="137"/>
      <c r="F43" s="144">
        <f>IFERROR(VLOOKUP(B43,'Balance 2022'!$D$2:$I$1959,6,FALSE),0)*-1</f>
        <v>-2981334096</v>
      </c>
      <c r="G43" s="145"/>
      <c r="H43" s="146">
        <v>-1879643457</v>
      </c>
      <c r="I43" s="145">
        <v>185668061.82999992</v>
      </c>
      <c r="J43" s="147">
        <v>-10.622409418271715</v>
      </c>
      <c r="K43" s="145"/>
    </row>
    <row r="44" spans="2:13" x14ac:dyDescent="0.3">
      <c r="B44" s="4" t="s">
        <v>244</v>
      </c>
      <c r="C44" s="84"/>
      <c r="D44" s="137" t="s">
        <v>6415</v>
      </c>
      <c r="E44" s="137"/>
      <c r="F44" s="144">
        <f>IFERROR(VLOOKUP(B44,'Balance 2022'!$D$2:$I$1959,6,FALSE),0)*-1-F40-F41-F42-F43</f>
        <v>-7540778630012</v>
      </c>
      <c r="G44" s="145"/>
      <c r="H44" s="146">
        <v>-9122609872670</v>
      </c>
      <c r="I44" s="145">
        <v>-1773186427179.8901</v>
      </c>
      <c r="J44" s="147">
        <v>23779.211261970679</v>
      </c>
      <c r="K44" s="145"/>
    </row>
    <row r="45" spans="2:13" x14ac:dyDescent="0.3">
      <c r="C45" s="84"/>
      <c r="D45" s="137"/>
      <c r="E45" s="137"/>
      <c r="F45" s="149">
        <f>SUM(F40:F44)</f>
        <v>-7686694976938</v>
      </c>
      <c r="G45" s="145"/>
      <c r="H45" s="150">
        <f>SUM(H40:H44)</f>
        <v>-9265350671044</v>
      </c>
      <c r="I45" s="151">
        <v>-1779401689754.0103</v>
      </c>
      <c r="J45" s="152">
        <v>2516.9303824219564</v>
      </c>
      <c r="K45" s="151"/>
      <c r="M45" s="144"/>
    </row>
    <row r="46" spans="2:13" ht="30" customHeight="1" x14ac:dyDescent="0.3">
      <c r="C46" s="84" t="s">
        <v>29</v>
      </c>
      <c r="D46" s="84"/>
      <c r="E46" s="84"/>
      <c r="F46" s="149">
        <f>+F31+F38+F45</f>
        <v>10646280580</v>
      </c>
      <c r="G46" s="151"/>
      <c r="H46" s="150">
        <v>28612732741</v>
      </c>
      <c r="I46" s="151">
        <v>-17470960170.480225</v>
      </c>
      <c r="J46" s="152">
        <v>-214.12845374514649</v>
      </c>
      <c r="K46" s="151"/>
    </row>
    <row r="47" spans="2:13" ht="10.5" customHeight="1" x14ac:dyDescent="0.3">
      <c r="C47" s="84"/>
      <c r="D47" s="84"/>
      <c r="E47" s="84"/>
      <c r="F47" s="155"/>
      <c r="G47" s="151"/>
      <c r="H47" s="151"/>
      <c r="I47" s="145"/>
      <c r="J47" s="147"/>
      <c r="K47" s="151"/>
    </row>
    <row r="48" spans="2:13" x14ac:dyDescent="0.3">
      <c r="C48" s="84" t="s">
        <v>30</v>
      </c>
      <c r="D48" s="137"/>
      <c r="E48" s="137"/>
      <c r="F48" s="156"/>
      <c r="G48" s="145"/>
      <c r="H48" s="145"/>
      <c r="I48" s="145"/>
      <c r="J48" s="147"/>
      <c r="K48" s="145"/>
    </row>
    <row r="49" spans="2:11" x14ac:dyDescent="0.3">
      <c r="B49" s="116" t="s">
        <v>237</v>
      </c>
      <c r="C49" s="84"/>
      <c r="D49" s="137" t="s">
        <v>31</v>
      </c>
      <c r="E49" s="137"/>
      <c r="F49" s="144">
        <f>IFERROR(VLOOKUP(B49,'Balance 2022'!$D$2:$I$1959,6,FALSE),0)*-1</f>
        <v>485450580</v>
      </c>
      <c r="G49" s="145"/>
      <c r="H49" s="158">
        <v>216296044</v>
      </c>
      <c r="I49" s="145">
        <v>720274730.40999997</v>
      </c>
      <c r="J49" s="147">
        <v>14010.251405791223</v>
      </c>
      <c r="K49" s="145"/>
    </row>
    <row r="50" spans="2:11" x14ac:dyDescent="0.3">
      <c r="B50" s="116" t="s">
        <v>249</v>
      </c>
      <c r="C50" s="84"/>
      <c r="D50" s="137" t="s">
        <v>64</v>
      </c>
      <c r="E50" s="137"/>
      <c r="F50" s="144">
        <f>IFERROR(VLOOKUP(B50,'Balance 2022'!$D$2:$I$1959,6,FALSE),0)*-1</f>
        <v>-4783042207</v>
      </c>
      <c r="G50" s="145"/>
      <c r="H50" s="157">
        <v>-2963233032</v>
      </c>
      <c r="I50" s="145">
        <v>-136454680</v>
      </c>
      <c r="J50" s="147" t="e">
        <v>#DIV/0!</v>
      </c>
      <c r="K50" s="145"/>
    </row>
    <row r="51" spans="2:11" x14ac:dyDescent="0.3">
      <c r="B51" s="116"/>
      <c r="C51" s="84"/>
      <c r="D51" s="137"/>
      <c r="E51" s="137"/>
      <c r="F51" s="149">
        <f>SUM(F49:F50)</f>
        <v>-4297591627</v>
      </c>
      <c r="G51" s="145"/>
      <c r="H51" s="150">
        <f>SUM(H49:H50)</f>
        <v>-2746936988</v>
      </c>
      <c r="I51" s="145"/>
      <c r="J51" s="147"/>
      <c r="K51" s="145"/>
    </row>
    <row r="52" spans="2:11" x14ac:dyDescent="0.3">
      <c r="B52" s="116"/>
      <c r="C52" s="84"/>
      <c r="D52" s="137"/>
      <c r="E52" s="137"/>
      <c r="F52" s="155"/>
      <c r="G52" s="145"/>
      <c r="H52" s="151"/>
      <c r="I52" s="145"/>
      <c r="J52" s="147"/>
      <c r="K52" s="145"/>
    </row>
    <row r="53" spans="2:11" x14ac:dyDescent="0.3">
      <c r="B53" s="116"/>
      <c r="C53" s="84" t="s">
        <v>6425</v>
      </c>
      <c r="D53" s="137"/>
      <c r="E53" s="137"/>
      <c r="F53" s="144"/>
      <c r="G53" s="145"/>
      <c r="H53" s="157"/>
      <c r="I53" s="145"/>
      <c r="J53" s="147"/>
      <c r="K53" s="145"/>
    </row>
    <row r="54" spans="2:11" x14ac:dyDescent="0.3">
      <c r="B54" s="116" t="s">
        <v>313</v>
      </c>
      <c r="C54" s="84"/>
      <c r="D54" s="137" t="s">
        <v>831</v>
      </c>
      <c r="E54" s="137"/>
      <c r="F54" s="144">
        <f>IFERROR(VLOOKUP(B54,'Balance 2022'!$D$2:$I$1959,6,FALSE),0)*-1</f>
        <v>1686805248</v>
      </c>
      <c r="G54" s="145"/>
      <c r="H54" s="158">
        <v>5640000</v>
      </c>
      <c r="I54" s="151">
        <v>583820050.40999997</v>
      </c>
      <c r="J54" s="152">
        <v>11356.035879989613</v>
      </c>
      <c r="K54" s="151"/>
    </row>
    <row r="55" spans="2:11" x14ac:dyDescent="0.3">
      <c r="B55" s="116" t="s">
        <v>314</v>
      </c>
      <c r="C55" s="84"/>
      <c r="D55" s="137" t="s">
        <v>6426</v>
      </c>
      <c r="E55" s="137"/>
      <c r="F55" s="144">
        <f>IFERROR(VLOOKUP(B55,'Balance 2022'!$D$2:$I$1959,6,FALSE),0)*-1</f>
        <v>-3959720590</v>
      </c>
      <c r="G55" s="145"/>
      <c r="H55" s="157">
        <v>-763150136</v>
      </c>
      <c r="I55" s="145"/>
      <c r="J55" s="147"/>
      <c r="K55" s="159"/>
    </row>
    <row r="56" spans="2:11" x14ac:dyDescent="0.3">
      <c r="B56" s="116"/>
      <c r="C56" s="84"/>
      <c r="D56" s="137"/>
      <c r="E56" s="137"/>
      <c r="F56" s="149">
        <f>SUM(F54:F55)</f>
        <v>-2272915342</v>
      </c>
      <c r="G56" s="145"/>
      <c r="H56" s="150">
        <f>SUM(H54:H55)</f>
        <v>-757510136</v>
      </c>
      <c r="I56" s="145"/>
      <c r="J56" s="147"/>
      <c r="K56" s="159"/>
    </row>
    <row r="57" spans="2:11" x14ac:dyDescent="0.3">
      <c r="B57" s="116"/>
      <c r="C57" s="84"/>
      <c r="D57" s="137"/>
      <c r="E57" s="137"/>
      <c r="F57" s="155"/>
      <c r="G57" s="145"/>
      <c r="H57" s="151"/>
      <c r="I57" s="145"/>
      <c r="J57" s="147"/>
      <c r="K57" s="159"/>
    </row>
    <row r="58" spans="2:11" ht="29.25" customHeight="1" x14ac:dyDescent="0.3">
      <c r="C58" s="84" t="s">
        <v>32</v>
      </c>
      <c r="D58" s="137"/>
      <c r="E58" s="137"/>
      <c r="F58" s="160">
        <f>+F46+F51+F56</f>
        <v>4075773611</v>
      </c>
      <c r="G58" s="145"/>
      <c r="H58" s="161">
        <v>25108285617</v>
      </c>
      <c r="I58" s="145">
        <v>-16887140120.070225</v>
      </c>
      <c r="J58" s="152">
        <v>-206.842677629413</v>
      </c>
      <c r="K58" s="151"/>
    </row>
    <row r="59" spans="2:11" x14ac:dyDescent="0.3">
      <c r="C59" s="84"/>
      <c r="D59" s="137"/>
      <c r="E59" s="137"/>
      <c r="F59" s="156"/>
      <c r="G59" s="145"/>
      <c r="H59" s="151"/>
      <c r="I59" s="145"/>
      <c r="J59" s="147"/>
      <c r="K59" s="145"/>
    </row>
    <row r="60" spans="2:11" x14ac:dyDescent="0.3">
      <c r="C60" s="84"/>
      <c r="D60" s="137" t="s">
        <v>33</v>
      </c>
      <c r="E60" s="137"/>
      <c r="F60" s="162">
        <v>0</v>
      </c>
      <c r="G60" s="145"/>
      <c r="H60" s="162">
        <v>0</v>
      </c>
      <c r="I60" s="145">
        <v>0</v>
      </c>
      <c r="J60" s="147" t="e">
        <v>#DIV/0!</v>
      </c>
      <c r="K60" s="145"/>
    </row>
    <row r="61" spans="2:11" ht="15.75" customHeight="1" x14ac:dyDescent="0.3">
      <c r="C61" s="84"/>
      <c r="D61" s="137"/>
      <c r="E61" s="137"/>
      <c r="F61" s="156"/>
      <c r="G61" s="145"/>
      <c r="H61" s="145"/>
      <c r="I61" s="145"/>
      <c r="J61" s="147"/>
      <c r="K61" s="145"/>
    </row>
    <row r="62" spans="2:11" ht="19.5" thickBot="1" x14ac:dyDescent="0.35">
      <c r="C62" s="84" t="s">
        <v>56</v>
      </c>
      <c r="D62" s="137"/>
      <c r="E62" s="137"/>
      <c r="F62" s="163">
        <f>+F58+F60</f>
        <v>4075773611</v>
      </c>
      <c r="G62" s="145"/>
      <c r="H62" s="163">
        <v>25108285617</v>
      </c>
      <c r="I62" s="151">
        <v>-16887140120.070225</v>
      </c>
      <c r="J62" s="152">
        <v>-206.842677629413</v>
      </c>
      <c r="K62" s="151"/>
    </row>
    <row r="63" spans="2:11" ht="19.5" thickTop="1" x14ac:dyDescent="0.3">
      <c r="C63" s="84"/>
      <c r="D63" s="137"/>
      <c r="E63" s="137"/>
      <c r="F63" s="311">
        <f>+F62-'Pasivo y Patrimonio'!F45</f>
        <v>0</v>
      </c>
      <c r="G63" s="312"/>
      <c r="H63" s="311">
        <f>-'Balance 2021'!I1214-H62</f>
        <v>0</v>
      </c>
    </row>
    <row r="64" spans="2:11" x14ac:dyDescent="0.3">
      <c r="C64" s="138"/>
      <c r="D64" s="171" t="s">
        <v>74</v>
      </c>
      <c r="E64" s="138"/>
      <c r="F64" s="138"/>
      <c r="G64" s="138"/>
      <c r="H64" s="151"/>
    </row>
    <row r="65" spans="3:17" x14ac:dyDescent="0.3">
      <c r="C65" s="138"/>
      <c r="D65" s="138"/>
      <c r="E65" s="138"/>
      <c r="F65" s="139"/>
      <c r="G65" s="138"/>
      <c r="H65" s="145"/>
    </row>
    <row r="66" spans="3:17" s="103" customFormat="1" x14ac:dyDescent="0.3">
      <c r="C66" s="99"/>
      <c r="D66" s="100"/>
      <c r="E66" s="100"/>
      <c r="F66" s="100"/>
      <c r="G66" s="109"/>
      <c r="H66" s="138"/>
      <c r="L66" s="164"/>
      <c r="M66" s="164"/>
      <c r="N66" s="165"/>
      <c r="O66" s="165"/>
      <c r="P66" s="165"/>
      <c r="Q66" s="165"/>
    </row>
    <row r="67" spans="3:17" s="103" customFormat="1" ht="11.25" customHeight="1" x14ac:dyDescent="0.3">
      <c r="C67" s="104"/>
      <c r="G67" s="109"/>
      <c r="H67" s="138"/>
      <c r="L67" s="164"/>
      <c r="M67" s="164"/>
      <c r="N67" s="165"/>
      <c r="O67" s="165"/>
      <c r="P67" s="165"/>
      <c r="Q67" s="165"/>
    </row>
    <row r="68" spans="3:17" ht="11.25" customHeight="1" x14ac:dyDescent="0.3">
      <c r="C68" s="106"/>
      <c r="H68" s="103"/>
      <c r="I68" s="86"/>
      <c r="J68" s="166"/>
      <c r="K68" s="137"/>
    </row>
    <row r="69" spans="3:17" x14ac:dyDescent="0.3">
      <c r="C69" s="106"/>
      <c r="F69" s="167"/>
      <c r="G69" s="168"/>
      <c r="H69" s="103"/>
      <c r="I69" s="169"/>
      <c r="J69" s="170"/>
      <c r="K69" s="170"/>
    </row>
    <row r="70" spans="3:17" x14ac:dyDescent="0.3">
      <c r="C70" s="105"/>
      <c r="F70" s="167"/>
      <c r="G70" s="168"/>
      <c r="I70" s="169"/>
      <c r="J70" s="170"/>
      <c r="K70" s="170"/>
    </row>
    <row r="71" spans="3:17" x14ac:dyDescent="0.3">
      <c r="C71" s="171"/>
      <c r="D71" s="169"/>
      <c r="E71" s="169"/>
      <c r="F71" s="167"/>
      <c r="G71" s="168"/>
      <c r="H71" s="168"/>
      <c r="I71" s="169"/>
      <c r="J71" s="170"/>
      <c r="K71" s="170"/>
    </row>
    <row r="72" spans="3:17" x14ac:dyDescent="0.3">
      <c r="C72" s="84"/>
      <c r="D72" s="137"/>
      <c r="E72" s="137"/>
      <c r="F72" s="172"/>
      <c r="G72" s="143"/>
      <c r="H72" s="168"/>
    </row>
    <row r="73" spans="3:17" x14ac:dyDescent="0.3">
      <c r="C73" s="84"/>
      <c r="D73" s="137"/>
      <c r="E73" s="137"/>
      <c r="F73" s="172"/>
      <c r="G73" s="143"/>
      <c r="H73" s="168"/>
    </row>
    <row r="74" spans="3:17" x14ac:dyDescent="0.3">
      <c r="C74" s="84"/>
      <c r="D74" s="137"/>
      <c r="E74" s="137"/>
      <c r="F74" s="172"/>
      <c r="G74" s="143"/>
      <c r="H74" s="143"/>
    </row>
    <row r="75" spans="3:17" x14ac:dyDescent="0.3">
      <c r="C75" s="84"/>
      <c r="D75" s="137"/>
      <c r="E75" s="137"/>
      <c r="F75" s="172"/>
      <c r="G75" s="143"/>
      <c r="H75" s="143"/>
    </row>
    <row r="76" spans="3:17" x14ac:dyDescent="0.3">
      <c r="C76" s="84"/>
      <c r="D76" s="137"/>
      <c r="E76" s="137"/>
      <c r="F76" s="172"/>
      <c r="G76" s="143"/>
      <c r="H76" s="143"/>
    </row>
    <row r="77" spans="3:17" x14ac:dyDescent="0.3">
      <c r="C77" s="84"/>
      <c r="D77" s="137"/>
      <c r="E77" s="137"/>
      <c r="F77" s="172"/>
      <c r="G77" s="143"/>
      <c r="H77" s="143"/>
    </row>
    <row r="78" spans="3:17" x14ac:dyDescent="0.3">
      <c r="C78" s="84"/>
      <c r="D78" s="137"/>
      <c r="E78" s="137"/>
      <c r="F78" s="172"/>
      <c r="G78" s="143"/>
      <c r="H78" s="143"/>
    </row>
    <row r="79" spans="3:17" x14ac:dyDescent="0.3">
      <c r="C79" s="84"/>
      <c r="D79" s="137"/>
      <c r="E79" s="137"/>
      <c r="F79" s="172"/>
      <c r="G79" s="143"/>
      <c r="H79" s="143"/>
    </row>
    <row r="80" spans="3:17" x14ac:dyDescent="0.3">
      <c r="C80" s="84"/>
      <c r="D80" s="137"/>
      <c r="E80" s="137"/>
      <c r="F80" s="172"/>
      <c r="G80" s="143"/>
      <c r="H80" s="143"/>
    </row>
    <row r="81" spans="3:8" x14ac:dyDescent="0.3">
      <c r="C81" s="137"/>
      <c r="D81" s="137"/>
      <c r="E81" s="137"/>
      <c r="F81" s="172"/>
      <c r="G81" s="143"/>
      <c r="H81" s="143"/>
    </row>
    <row r="82" spans="3:8" x14ac:dyDescent="0.3">
      <c r="C82" s="137"/>
      <c r="D82" s="137"/>
      <c r="E82" s="137"/>
      <c r="F82" s="172"/>
      <c r="G82" s="143"/>
      <c r="H82" s="143"/>
    </row>
    <row r="83" spans="3:8" x14ac:dyDescent="0.3">
      <c r="C83" s="137"/>
      <c r="D83" s="137"/>
      <c r="E83" s="137"/>
      <c r="F83" s="172"/>
      <c r="G83" s="143"/>
      <c r="H83" s="143"/>
    </row>
    <row r="84" spans="3:8" x14ac:dyDescent="0.3">
      <c r="C84" s="137"/>
      <c r="D84" s="137"/>
      <c r="E84" s="137"/>
      <c r="F84" s="172"/>
      <c r="G84" s="143"/>
      <c r="H84" s="143"/>
    </row>
    <row r="85" spans="3:8" x14ac:dyDescent="0.3">
      <c r="C85" s="137"/>
      <c r="D85" s="137"/>
      <c r="E85" s="137"/>
      <c r="F85" s="172"/>
      <c r="G85" s="143"/>
      <c r="H85" s="143"/>
    </row>
    <row r="86" spans="3:8" x14ac:dyDescent="0.3">
      <c r="C86" s="137"/>
      <c r="D86" s="137"/>
      <c r="E86" s="137"/>
      <c r="F86" s="172"/>
      <c r="G86" s="143"/>
      <c r="H86" s="143"/>
    </row>
    <row r="87" spans="3:8" x14ac:dyDescent="0.3">
      <c r="C87" s="137"/>
      <c r="D87" s="137"/>
      <c r="E87" s="137"/>
      <c r="F87" s="172"/>
      <c r="G87" s="143"/>
      <c r="H87" s="143"/>
    </row>
    <row r="88" spans="3:8" x14ac:dyDescent="0.3">
      <c r="C88" s="137"/>
      <c r="D88" s="137"/>
      <c r="E88" s="137"/>
      <c r="F88" s="172"/>
      <c r="G88" s="143"/>
      <c r="H88" s="143"/>
    </row>
    <row r="89" spans="3:8" x14ac:dyDescent="0.3">
      <c r="C89" s="137"/>
      <c r="D89" s="137"/>
      <c r="E89" s="137"/>
      <c r="F89" s="172"/>
      <c r="G89" s="143"/>
      <c r="H89" s="143"/>
    </row>
    <row r="90" spans="3:8" x14ac:dyDescent="0.3">
      <c r="C90" s="137"/>
      <c r="D90" s="137"/>
      <c r="E90" s="137"/>
      <c r="F90" s="172"/>
      <c r="G90" s="143"/>
      <c r="H90" s="143"/>
    </row>
    <row r="91" spans="3:8" x14ac:dyDescent="0.3">
      <c r="C91" s="137"/>
      <c r="D91" s="137"/>
      <c r="E91" s="137"/>
      <c r="F91" s="172"/>
      <c r="G91" s="143"/>
      <c r="H91" s="143"/>
    </row>
    <row r="92" spans="3:8" x14ac:dyDescent="0.3">
      <c r="C92" s="137"/>
      <c r="D92" s="137"/>
      <c r="E92" s="137"/>
      <c r="F92" s="172"/>
      <c r="G92" s="143"/>
      <c r="H92" s="143"/>
    </row>
    <row r="93" spans="3:8" x14ac:dyDescent="0.3">
      <c r="C93" s="137"/>
      <c r="D93" s="137"/>
      <c r="E93" s="137"/>
      <c r="F93" s="172"/>
      <c r="G93" s="143"/>
      <c r="H93" s="143"/>
    </row>
    <row r="94" spans="3:8" x14ac:dyDescent="0.3">
      <c r="C94" s="137"/>
      <c r="D94" s="137"/>
      <c r="E94" s="137"/>
      <c r="F94" s="172"/>
      <c r="G94" s="143"/>
      <c r="H94" s="143"/>
    </row>
    <row r="95" spans="3:8" x14ac:dyDescent="0.3">
      <c r="C95" s="137"/>
      <c r="D95" s="137"/>
      <c r="E95" s="137"/>
      <c r="F95" s="172"/>
      <c r="G95" s="143"/>
      <c r="H95" s="143"/>
    </row>
    <row r="96" spans="3:8" x14ac:dyDescent="0.3">
      <c r="C96" s="137"/>
      <c r="D96" s="137"/>
      <c r="E96" s="137"/>
      <c r="F96" s="172"/>
      <c r="G96" s="143"/>
      <c r="H96" s="143"/>
    </row>
    <row r="97" spans="3:8" x14ac:dyDescent="0.3">
      <c r="C97" s="137"/>
      <c r="D97" s="137"/>
      <c r="E97" s="137"/>
      <c r="F97" s="172"/>
      <c r="G97" s="143"/>
      <c r="H97" s="143"/>
    </row>
    <row r="98" spans="3:8" x14ac:dyDescent="0.3">
      <c r="C98" s="137"/>
      <c r="D98" s="137"/>
      <c r="E98" s="137"/>
      <c r="F98" s="172"/>
      <c r="G98" s="143"/>
      <c r="H98" s="143"/>
    </row>
    <row r="99" spans="3:8" x14ac:dyDescent="0.3">
      <c r="C99" s="137"/>
      <c r="D99" s="137"/>
      <c r="E99" s="137"/>
      <c r="F99" s="172"/>
      <c r="G99" s="143"/>
      <c r="H99" s="143"/>
    </row>
    <row r="100" spans="3:8" x14ac:dyDescent="0.3">
      <c r="C100" s="137"/>
      <c r="D100" s="137"/>
      <c r="E100" s="137"/>
      <c r="F100" s="172"/>
      <c r="G100" s="143"/>
      <c r="H100" s="143"/>
    </row>
    <row r="101" spans="3:8" x14ac:dyDescent="0.3">
      <c r="C101" s="137"/>
      <c r="D101" s="137"/>
      <c r="E101" s="137"/>
      <c r="F101" s="172"/>
      <c r="G101" s="143"/>
      <c r="H101" s="143"/>
    </row>
    <row r="102" spans="3:8" x14ac:dyDescent="0.3">
      <c r="C102" s="137"/>
      <c r="D102" s="137"/>
      <c r="E102" s="137"/>
      <c r="F102" s="172"/>
      <c r="G102" s="143"/>
      <c r="H102" s="143"/>
    </row>
    <row r="103" spans="3:8" x14ac:dyDescent="0.3">
      <c r="C103" s="137"/>
      <c r="D103" s="137"/>
      <c r="E103" s="137"/>
      <c r="F103" s="172"/>
      <c r="G103" s="143"/>
      <c r="H103" s="143"/>
    </row>
    <row r="104" spans="3:8" x14ac:dyDescent="0.3">
      <c r="C104" s="137"/>
      <c r="D104" s="137"/>
      <c r="E104" s="137"/>
      <c r="F104" s="172"/>
      <c r="G104" s="143"/>
      <c r="H104" s="143"/>
    </row>
    <row r="105" spans="3:8" x14ac:dyDescent="0.3">
      <c r="C105" s="137"/>
      <c r="D105" s="137"/>
      <c r="E105" s="137"/>
      <c r="F105" s="172"/>
      <c r="G105" s="143"/>
      <c r="H105" s="143"/>
    </row>
    <row r="106" spans="3:8" x14ac:dyDescent="0.3">
      <c r="C106" s="137"/>
      <c r="D106" s="137"/>
      <c r="E106" s="137"/>
      <c r="F106" s="172"/>
      <c r="G106" s="143"/>
      <c r="H106" s="143"/>
    </row>
    <row r="107" spans="3:8" x14ac:dyDescent="0.3">
      <c r="C107" s="137"/>
      <c r="D107" s="137"/>
      <c r="E107" s="137"/>
      <c r="F107" s="172"/>
      <c r="G107" s="143"/>
      <c r="H107" s="143"/>
    </row>
    <row r="108" spans="3:8" x14ac:dyDescent="0.3">
      <c r="C108" s="137"/>
      <c r="D108" s="137"/>
      <c r="E108" s="137"/>
      <c r="F108" s="172"/>
      <c r="G108" s="143"/>
      <c r="H108" s="143"/>
    </row>
    <row r="109" spans="3:8" x14ac:dyDescent="0.3">
      <c r="C109" s="137"/>
      <c r="D109" s="137"/>
      <c r="E109" s="137"/>
      <c r="F109" s="172"/>
      <c r="G109" s="143"/>
      <c r="H109" s="143"/>
    </row>
    <row r="110" spans="3:8" x14ac:dyDescent="0.3">
      <c r="C110" s="137"/>
      <c r="D110" s="137"/>
      <c r="E110" s="137"/>
      <c r="F110" s="172"/>
      <c r="G110" s="143"/>
      <c r="H110" s="143"/>
    </row>
    <row r="111" spans="3:8" x14ac:dyDescent="0.3">
      <c r="C111" s="137"/>
      <c r="D111" s="137"/>
      <c r="E111" s="137"/>
      <c r="F111" s="172"/>
      <c r="G111" s="143"/>
      <c r="H111" s="143"/>
    </row>
    <row r="112" spans="3:8" x14ac:dyDescent="0.3">
      <c r="C112" s="137"/>
      <c r="D112" s="137"/>
      <c r="E112" s="137"/>
      <c r="F112" s="172"/>
      <c r="G112" s="143"/>
      <c r="H112" s="143"/>
    </row>
    <row r="113" spans="3:8" x14ac:dyDescent="0.3">
      <c r="C113" s="137"/>
      <c r="D113" s="137"/>
      <c r="E113" s="137"/>
      <c r="F113" s="172"/>
      <c r="G113" s="143"/>
      <c r="H113" s="143"/>
    </row>
    <row r="114" spans="3:8" x14ac:dyDescent="0.3">
      <c r="C114" s="137"/>
      <c r="D114" s="137"/>
      <c r="E114" s="137"/>
      <c r="F114" s="172"/>
      <c r="G114" s="143"/>
      <c r="H114" s="143"/>
    </row>
    <row r="115" spans="3:8" x14ac:dyDescent="0.3">
      <c r="C115" s="137"/>
      <c r="D115" s="137"/>
      <c r="E115" s="137"/>
      <c r="F115" s="172"/>
      <c r="G115" s="143"/>
      <c r="H115" s="143"/>
    </row>
    <row r="116" spans="3:8" x14ac:dyDescent="0.3">
      <c r="C116" s="137"/>
      <c r="D116" s="137"/>
      <c r="E116" s="137"/>
      <c r="F116" s="172"/>
      <c r="G116" s="143"/>
      <c r="H116" s="143"/>
    </row>
    <row r="117" spans="3:8" x14ac:dyDescent="0.3">
      <c r="C117" s="137"/>
      <c r="D117" s="137"/>
      <c r="E117" s="137"/>
      <c r="F117" s="172"/>
      <c r="G117" s="143"/>
      <c r="H117" s="143"/>
    </row>
    <row r="118" spans="3:8" x14ac:dyDescent="0.3">
      <c r="C118" s="137"/>
      <c r="D118" s="137"/>
      <c r="E118" s="137"/>
      <c r="F118" s="172"/>
      <c r="G118" s="143"/>
      <c r="H118" s="143"/>
    </row>
    <row r="119" spans="3:8" x14ac:dyDescent="0.3">
      <c r="C119" s="137"/>
      <c r="D119" s="137"/>
      <c r="E119" s="137"/>
      <c r="F119" s="172"/>
      <c r="G119" s="143"/>
      <c r="H119" s="143"/>
    </row>
    <row r="120" spans="3:8" x14ac:dyDescent="0.3">
      <c r="C120" s="137"/>
      <c r="D120" s="137"/>
      <c r="E120" s="137"/>
      <c r="F120" s="172"/>
      <c r="G120" s="143"/>
      <c r="H120" s="143"/>
    </row>
    <row r="121" spans="3:8" x14ac:dyDescent="0.3">
      <c r="C121" s="137"/>
      <c r="D121" s="137"/>
      <c r="E121" s="137"/>
      <c r="F121" s="172"/>
      <c r="G121" s="143"/>
      <c r="H121" s="143"/>
    </row>
    <row r="122" spans="3:8" x14ac:dyDescent="0.3">
      <c r="C122" s="137"/>
      <c r="D122" s="137"/>
      <c r="E122" s="137"/>
      <c r="F122" s="172"/>
      <c r="G122" s="143"/>
      <c r="H122" s="143"/>
    </row>
    <row r="123" spans="3:8" x14ac:dyDescent="0.3">
      <c r="C123" s="137"/>
      <c r="D123" s="137"/>
      <c r="E123" s="137"/>
      <c r="F123" s="172"/>
      <c r="G123" s="143"/>
      <c r="H123" s="143"/>
    </row>
    <row r="124" spans="3:8" x14ac:dyDescent="0.3">
      <c r="C124" s="137"/>
      <c r="D124" s="137"/>
      <c r="E124" s="137"/>
      <c r="F124" s="172"/>
      <c r="G124" s="143"/>
      <c r="H124" s="143"/>
    </row>
    <row r="125" spans="3:8" x14ac:dyDescent="0.3">
      <c r="C125" s="137"/>
      <c r="D125" s="137"/>
      <c r="E125" s="137"/>
      <c r="F125" s="172"/>
      <c r="G125" s="143"/>
      <c r="H125" s="143"/>
    </row>
    <row r="126" spans="3:8" x14ac:dyDescent="0.3">
      <c r="C126" s="137"/>
      <c r="D126" s="137"/>
      <c r="E126" s="137"/>
      <c r="F126" s="172"/>
      <c r="G126" s="143"/>
      <c r="H126" s="143"/>
    </row>
    <row r="127" spans="3:8" x14ac:dyDescent="0.3">
      <c r="C127" s="137"/>
      <c r="D127" s="137"/>
      <c r="E127" s="137"/>
      <c r="F127" s="172"/>
      <c r="G127" s="143"/>
      <c r="H127" s="143"/>
    </row>
    <row r="128" spans="3:8" x14ac:dyDescent="0.3">
      <c r="C128" s="137"/>
      <c r="D128" s="137"/>
      <c r="E128" s="137"/>
      <c r="F128" s="172"/>
      <c r="G128" s="143"/>
      <c r="H128" s="143"/>
    </row>
    <row r="129" spans="3:8" x14ac:dyDescent="0.3">
      <c r="C129" s="137"/>
      <c r="D129" s="137"/>
      <c r="E129" s="137"/>
      <c r="F129" s="172"/>
      <c r="G129" s="143"/>
      <c r="H129" s="143"/>
    </row>
    <row r="130" spans="3:8" x14ac:dyDescent="0.3">
      <c r="C130" s="137"/>
      <c r="D130" s="137"/>
      <c r="E130" s="137"/>
      <c r="F130" s="172"/>
      <c r="G130" s="143"/>
      <c r="H130" s="143"/>
    </row>
    <row r="131" spans="3:8" x14ac:dyDescent="0.3">
      <c r="C131" s="137"/>
      <c r="D131" s="137"/>
      <c r="E131" s="137"/>
      <c r="F131" s="172"/>
      <c r="G131" s="143"/>
      <c r="H131" s="143"/>
    </row>
    <row r="132" spans="3:8" x14ac:dyDescent="0.3">
      <c r="C132" s="137"/>
      <c r="D132" s="137"/>
      <c r="E132" s="137"/>
      <c r="F132" s="172"/>
      <c r="G132" s="143"/>
      <c r="H132" s="143"/>
    </row>
    <row r="133" spans="3:8" x14ac:dyDescent="0.3">
      <c r="C133" s="137"/>
      <c r="D133" s="137"/>
      <c r="E133" s="137"/>
      <c r="F133" s="172"/>
      <c r="G133" s="143"/>
      <c r="H133" s="143"/>
    </row>
    <row r="134" spans="3:8" x14ac:dyDescent="0.3">
      <c r="C134" s="137"/>
      <c r="D134" s="137"/>
      <c r="E134" s="137"/>
      <c r="F134" s="172"/>
      <c r="G134" s="143"/>
      <c r="H134" s="143"/>
    </row>
    <row r="135" spans="3:8" x14ac:dyDescent="0.3">
      <c r="C135" s="137"/>
      <c r="D135" s="137"/>
      <c r="E135" s="137"/>
      <c r="F135" s="172"/>
      <c r="G135" s="143"/>
      <c r="H135" s="143"/>
    </row>
    <row r="136" spans="3:8" x14ac:dyDescent="0.3">
      <c r="C136" s="137"/>
      <c r="D136" s="137"/>
      <c r="E136" s="137"/>
      <c r="F136" s="172"/>
      <c r="G136" s="143"/>
      <c r="H136" s="143"/>
    </row>
    <row r="137" spans="3:8" x14ac:dyDescent="0.3">
      <c r="C137" s="137"/>
      <c r="D137" s="137"/>
      <c r="E137" s="137"/>
      <c r="F137" s="172"/>
      <c r="G137" s="143"/>
      <c r="H137" s="143"/>
    </row>
    <row r="138" spans="3:8" x14ac:dyDescent="0.3">
      <c r="C138" s="137"/>
      <c r="D138" s="137"/>
      <c r="E138" s="137"/>
      <c r="F138" s="172"/>
      <c r="G138" s="143"/>
      <c r="H138" s="143"/>
    </row>
    <row r="139" spans="3:8" x14ac:dyDescent="0.3">
      <c r="C139" s="137"/>
      <c r="D139" s="137"/>
      <c r="E139" s="137"/>
      <c r="F139" s="172"/>
      <c r="G139" s="143"/>
      <c r="H139" s="143"/>
    </row>
    <row r="140" spans="3:8" x14ac:dyDescent="0.3">
      <c r="C140" s="137"/>
      <c r="D140" s="137"/>
      <c r="E140" s="137"/>
      <c r="F140" s="172"/>
      <c r="G140" s="143"/>
      <c r="H140" s="143"/>
    </row>
    <row r="141" spans="3:8" x14ac:dyDescent="0.3">
      <c r="C141" s="137"/>
      <c r="D141" s="137"/>
      <c r="E141" s="137"/>
      <c r="F141" s="172"/>
      <c r="G141" s="143"/>
      <c r="H141" s="143"/>
    </row>
    <row r="142" spans="3:8" x14ac:dyDescent="0.3">
      <c r="C142" s="137"/>
      <c r="D142" s="137"/>
      <c r="E142" s="137"/>
      <c r="F142" s="172"/>
      <c r="G142" s="143"/>
      <c r="H142" s="143"/>
    </row>
    <row r="143" spans="3:8" x14ac:dyDescent="0.3">
      <c r="C143" s="137"/>
      <c r="D143" s="137"/>
      <c r="E143" s="137"/>
      <c r="F143" s="172"/>
      <c r="G143" s="143"/>
      <c r="H143" s="143"/>
    </row>
    <row r="144" spans="3:8" x14ac:dyDescent="0.3">
      <c r="C144" s="137"/>
      <c r="D144" s="137"/>
      <c r="E144" s="137"/>
      <c r="F144" s="172"/>
      <c r="G144" s="143"/>
      <c r="H144" s="143"/>
    </row>
    <row r="145" spans="3:8" x14ac:dyDescent="0.3">
      <c r="C145" s="137"/>
      <c r="D145" s="137"/>
      <c r="E145" s="137"/>
      <c r="F145" s="172"/>
      <c r="G145" s="143"/>
      <c r="H145" s="143"/>
    </row>
    <row r="146" spans="3:8" x14ac:dyDescent="0.3">
      <c r="C146" s="137"/>
      <c r="D146" s="137"/>
      <c r="E146" s="137"/>
      <c r="F146" s="172"/>
      <c r="G146" s="143"/>
      <c r="H146" s="143"/>
    </row>
    <row r="147" spans="3:8" x14ac:dyDescent="0.3">
      <c r="C147" s="137"/>
      <c r="D147" s="137"/>
      <c r="E147" s="137"/>
      <c r="F147" s="172"/>
      <c r="G147" s="143"/>
      <c r="H147" s="143"/>
    </row>
    <row r="148" spans="3:8" x14ac:dyDescent="0.3">
      <c r="C148" s="137"/>
      <c r="D148" s="137"/>
      <c r="E148" s="137"/>
      <c r="F148" s="172"/>
      <c r="G148" s="143"/>
      <c r="H148" s="143"/>
    </row>
    <row r="149" spans="3:8" x14ac:dyDescent="0.3">
      <c r="C149" s="137"/>
      <c r="D149" s="137"/>
      <c r="E149" s="137"/>
      <c r="F149" s="172"/>
      <c r="G149" s="143"/>
      <c r="H149" s="143"/>
    </row>
    <row r="150" spans="3:8" x14ac:dyDescent="0.3">
      <c r="C150" s="137"/>
      <c r="D150" s="137"/>
      <c r="E150" s="137"/>
      <c r="F150" s="172"/>
      <c r="G150" s="143"/>
      <c r="H150" s="143"/>
    </row>
    <row r="151" spans="3:8" x14ac:dyDescent="0.3">
      <c r="C151" s="137"/>
      <c r="D151" s="137"/>
      <c r="E151" s="137"/>
      <c r="F151" s="172"/>
      <c r="G151" s="143"/>
      <c r="H151" s="143"/>
    </row>
    <row r="152" spans="3:8" x14ac:dyDescent="0.3">
      <c r="C152" s="137"/>
      <c r="D152" s="137"/>
      <c r="E152" s="137"/>
      <c r="F152" s="172"/>
      <c r="G152" s="143"/>
      <c r="H152" s="143"/>
    </row>
    <row r="153" spans="3:8" x14ac:dyDescent="0.3">
      <c r="C153" s="137"/>
      <c r="D153" s="137"/>
      <c r="E153" s="137"/>
      <c r="F153" s="172"/>
      <c r="G153" s="143"/>
      <c r="H153" s="143"/>
    </row>
    <row r="154" spans="3:8" x14ac:dyDescent="0.3">
      <c r="C154" s="137"/>
      <c r="D154" s="137"/>
      <c r="E154" s="137"/>
      <c r="F154" s="172"/>
      <c r="G154" s="143"/>
      <c r="H154" s="143"/>
    </row>
    <row r="155" spans="3:8" x14ac:dyDescent="0.3">
      <c r="C155" s="137"/>
      <c r="D155" s="137"/>
      <c r="E155" s="137"/>
      <c r="F155" s="172"/>
      <c r="G155" s="143"/>
      <c r="H155" s="143"/>
    </row>
    <row r="156" spans="3:8" x14ac:dyDescent="0.3">
      <c r="C156" s="137"/>
      <c r="D156" s="137"/>
      <c r="E156" s="137"/>
      <c r="F156" s="172"/>
      <c r="G156" s="143"/>
      <c r="H156" s="143"/>
    </row>
    <row r="157" spans="3:8" x14ac:dyDescent="0.3">
      <c r="C157" s="137"/>
      <c r="D157" s="137"/>
      <c r="E157" s="137"/>
      <c r="F157" s="172"/>
      <c r="G157" s="143"/>
      <c r="H157" s="143"/>
    </row>
    <row r="158" spans="3:8" x14ac:dyDescent="0.3">
      <c r="C158" s="137"/>
      <c r="D158" s="137"/>
      <c r="E158" s="137"/>
      <c r="F158" s="172"/>
      <c r="G158" s="143"/>
      <c r="H158" s="143"/>
    </row>
    <row r="159" spans="3:8" x14ac:dyDescent="0.3">
      <c r="C159" s="137"/>
      <c r="D159" s="137"/>
      <c r="E159" s="137"/>
      <c r="F159" s="172"/>
      <c r="G159" s="143"/>
      <c r="H159" s="143"/>
    </row>
    <row r="160" spans="3:8" x14ac:dyDescent="0.3">
      <c r="C160" s="137"/>
      <c r="D160" s="137"/>
      <c r="E160" s="137"/>
      <c r="F160" s="172"/>
      <c r="G160" s="143"/>
      <c r="H160" s="143"/>
    </row>
    <row r="161" spans="3:8" x14ac:dyDescent="0.3">
      <c r="C161" s="137"/>
      <c r="D161" s="137"/>
      <c r="E161" s="137"/>
      <c r="F161" s="172"/>
      <c r="G161" s="143"/>
      <c r="H161" s="143"/>
    </row>
    <row r="162" spans="3:8" x14ac:dyDescent="0.3">
      <c r="C162" s="137"/>
      <c r="D162" s="137"/>
      <c r="E162" s="137"/>
      <c r="F162" s="172"/>
      <c r="G162" s="143"/>
      <c r="H162" s="143"/>
    </row>
    <row r="163" spans="3:8" x14ac:dyDescent="0.3">
      <c r="C163" s="137"/>
      <c r="D163" s="137"/>
      <c r="E163" s="137"/>
      <c r="F163" s="172"/>
      <c r="G163" s="143"/>
      <c r="H163" s="143"/>
    </row>
    <row r="164" spans="3:8" x14ac:dyDescent="0.3">
      <c r="C164" s="137"/>
      <c r="D164" s="137"/>
      <c r="E164" s="137"/>
      <c r="F164" s="172"/>
      <c r="G164" s="143"/>
      <c r="H164" s="143"/>
    </row>
    <row r="165" spans="3:8" x14ac:dyDescent="0.3">
      <c r="C165" s="137"/>
      <c r="D165" s="137"/>
      <c r="E165" s="137"/>
      <c r="F165" s="172"/>
      <c r="G165" s="143"/>
      <c r="H165" s="143"/>
    </row>
    <row r="166" spans="3:8" x14ac:dyDescent="0.3">
      <c r="C166" s="137"/>
      <c r="D166" s="137"/>
      <c r="E166" s="137"/>
      <c r="F166" s="172"/>
      <c r="G166" s="143"/>
      <c r="H166" s="143"/>
    </row>
    <row r="167" spans="3:8" x14ac:dyDescent="0.3">
      <c r="C167" s="137"/>
      <c r="D167" s="137"/>
      <c r="E167" s="137"/>
      <c r="F167" s="172"/>
      <c r="G167" s="143"/>
      <c r="H167" s="143"/>
    </row>
    <row r="168" spans="3:8" x14ac:dyDescent="0.3">
      <c r="C168" s="137"/>
      <c r="D168" s="137"/>
      <c r="E168" s="137"/>
      <c r="F168" s="172"/>
      <c r="G168" s="143"/>
      <c r="H168" s="143"/>
    </row>
    <row r="169" spans="3:8" x14ac:dyDescent="0.3">
      <c r="C169" s="137"/>
      <c r="D169" s="137"/>
      <c r="E169" s="137"/>
      <c r="F169" s="172"/>
      <c r="G169" s="143"/>
      <c r="H169" s="143"/>
    </row>
    <row r="170" spans="3:8" x14ac:dyDescent="0.3">
      <c r="C170" s="137"/>
      <c r="D170" s="137"/>
      <c r="E170" s="137"/>
      <c r="F170" s="172"/>
      <c r="G170" s="143"/>
      <c r="H170" s="143"/>
    </row>
    <row r="171" spans="3:8" x14ac:dyDescent="0.3">
      <c r="C171" s="137"/>
      <c r="D171" s="137"/>
      <c r="E171" s="137"/>
      <c r="F171" s="172"/>
      <c r="G171" s="143"/>
      <c r="H171" s="143"/>
    </row>
    <row r="172" spans="3:8" x14ac:dyDescent="0.3">
      <c r="C172" s="137"/>
      <c r="D172" s="137"/>
      <c r="E172" s="137"/>
      <c r="F172" s="172"/>
      <c r="G172" s="143"/>
      <c r="H172" s="143"/>
    </row>
    <row r="173" spans="3:8" x14ac:dyDescent="0.3">
      <c r="C173" s="137"/>
      <c r="D173" s="137"/>
      <c r="E173" s="137"/>
      <c r="F173" s="172"/>
      <c r="G173" s="143"/>
      <c r="H173" s="143"/>
    </row>
    <row r="174" spans="3:8" x14ac:dyDescent="0.3">
      <c r="C174" s="137"/>
      <c r="D174" s="137"/>
      <c r="E174" s="137"/>
      <c r="F174" s="172"/>
      <c r="G174" s="143"/>
      <c r="H174" s="143"/>
    </row>
    <row r="175" spans="3:8" x14ac:dyDescent="0.3">
      <c r="C175" s="137"/>
      <c r="D175" s="137"/>
      <c r="E175" s="137"/>
      <c r="F175" s="172"/>
      <c r="G175" s="143"/>
      <c r="H175" s="143"/>
    </row>
    <row r="176" spans="3:8" x14ac:dyDescent="0.3">
      <c r="C176" s="137"/>
      <c r="D176" s="137"/>
      <c r="E176" s="137"/>
      <c r="F176" s="172"/>
      <c r="G176" s="143"/>
      <c r="H176" s="143"/>
    </row>
    <row r="177" spans="3:8" x14ac:dyDescent="0.3">
      <c r="C177" s="137"/>
      <c r="D177" s="137"/>
      <c r="E177" s="137"/>
      <c r="F177" s="172"/>
      <c r="G177" s="143"/>
      <c r="H177" s="143"/>
    </row>
    <row r="178" spans="3:8" x14ac:dyDescent="0.3">
      <c r="C178" s="137"/>
      <c r="D178" s="137"/>
      <c r="E178" s="137"/>
      <c r="F178" s="172"/>
      <c r="G178" s="143"/>
      <c r="H178" s="143"/>
    </row>
    <row r="179" spans="3:8" x14ac:dyDescent="0.3">
      <c r="C179" s="137"/>
      <c r="D179" s="137"/>
      <c r="E179" s="137"/>
      <c r="F179" s="172"/>
      <c r="G179" s="143"/>
      <c r="H179" s="143"/>
    </row>
    <row r="180" spans="3:8" x14ac:dyDescent="0.3">
      <c r="C180" s="137"/>
      <c r="D180" s="137"/>
      <c r="E180" s="137"/>
      <c r="F180" s="172"/>
      <c r="G180" s="143"/>
      <c r="H180" s="143"/>
    </row>
    <row r="181" spans="3:8" x14ac:dyDescent="0.3">
      <c r="C181" s="137"/>
      <c r="D181" s="137"/>
      <c r="E181" s="137"/>
      <c r="F181" s="172"/>
      <c r="G181" s="143"/>
      <c r="H181" s="143"/>
    </row>
    <row r="182" spans="3:8" x14ac:dyDescent="0.3">
      <c r="C182" s="137"/>
      <c r="D182" s="137"/>
      <c r="E182" s="137"/>
      <c r="F182" s="172"/>
      <c r="G182" s="143"/>
      <c r="H182" s="143"/>
    </row>
    <row r="183" spans="3:8" x14ac:dyDescent="0.3">
      <c r="C183" s="137"/>
      <c r="D183" s="137"/>
      <c r="E183" s="137"/>
      <c r="F183" s="172"/>
      <c r="G183" s="143"/>
      <c r="H183" s="143"/>
    </row>
    <row r="184" spans="3:8" x14ac:dyDescent="0.3">
      <c r="C184" s="137"/>
      <c r="D184" s="137"/>
      <c r="E184" s="137"/>
      <c r="F184" s="172"/>
      <c r="G184" s="143"/>
      <c r="H184" s="143"/>
    </row>
    <row r="185" spans="3:8" x14ac:dyDescent="0.3">
      <c r="C185" s="137"/>
      <c r="D185" s="137"/>
      <c r="E185" s="137"/>
      <c r="F185" s="172"/>
      <c r="G185" s="143"/>
      <c r="H185" s="143"/>
    </row>
    <row r="186" spans="3:8" x14ac:dyDescent="0.3">
      <c r="C186" s="137"/>
      <c r="D186" s="137"/>
      <c r="E186" s="137"/>
      <c r="F186" s="172"/>
      <c r="G186" s="143"/>
      <c r="H186" s="143"/>
    </row>
    <row r="187" spans="3:8" x14ac:dyDescent="0.3">
      <c r="C187" s="137"/>
      <c r="D187" s="137"/>
      <c r="E187" s="137"/>
      <c r="F187" s="172"/>
      <c r="G187" s="143"/>
      <c r="H187" s="143"/>
    </row>
    <row r="188" spans="3:8" x14ac:dyDescent="0.3">
      <c r="C188" s="137"/>
      <c r="D188" s="137"/>
      <c r="E188" s="137"/>
      <c r="F188" s="172"/>
      <c r="G188" s="143"/>
      <c r="H188" s="143"/>
    </row>
    <row r="189" spans="3:8" x14ac:dyDescent="0.3">
      <c r="C189" s="137"/>
      <c r="D189" s="137"/>
      <c r="E189" s="137"/>
      <c r="F189" s="172"/>
      <c r="G189" s="143"/>
      <c r="H189" s="143"/>
    </row>
    <row r="190" spans="3:8" x14ac:dyDescent="0.3">
      <c r="C190" s="137"/>
      <c r="D190" s="137"/>
      <c r="E190" s="137"/>
      <c r="F190" s="172"/>
      <c r="G190" s="143"/>
      <c r="H190" s="143"/>
    </row>
    <row r="191" spans="3:8" x14ac:dyDescent="0.3">
      <c r="C191" s="137"/>
      <c r="D191" s="137"/>
      <c r="E191" s="137"/>
      <c r="F191" s="172"/>
      <c r="G191" s="143"/>
      <c r="H191" s="143"/>
    </row>
    <row r="192" spans="3:8" x14ac:dyDescent="0.3">
      <c r="C192" s="137"/>
      <c r="D192" s="137"/>
      <c r="E192" s="137"/>
      <c r="F192" s="172"/>
      <c r="G192" s="143"/>
      <c r="H192" s="143"/>
    </row>
    <row r="193" spans="3:8" x14ac:dyDescent="0.3">
      <c r="C193" s="137"/>
      <c r="D193" s="137"/>
      <c r="E193" s="137"/>
      <c r="F193" s="172"/>
      <c r="G193" s="143"/>
      <c r="H193" s="143"/>
    </row>
    <row r="194" spans="3:8" x14ac:dyDescent="0.3">
      <c r="C194" s="137"/>
      <c r="D194" s="137"/>
      <c r="E194" s="137"/>
      <c r="F194" s="172"/>
      <c r="G194" s="143"/>
      <c r="H194" s="143"/>
    </row>
    <row r="195" spans="3:8" x14ac:dyDescent="0.3">
      <c r="C195" s="137"/>
      <c r="D195" s="137"/>
      <c r="E195" s="137"/>
      <c r="F195" s="172"/>
      <c r="G195" s="143"/>
      <c r="H195" s="143"/>
    </row>
    <row r="196" spans="3:8" x14ac:dyDescent="0.3">
      <c r="C196" s="137"/>
      <c r="D196" s="137"/>
      <c r="E196" s="137"/>
      <c r="F196" s="172"/>
      <c r="G196" s="143"/>
      <c r="H196" s="143"/>
    </row>
    <row r="197" spans="3:8" x14ac:dyDescent="0.3">
      <c r="C197" s="137"/>
      <c r="D197" s="137"/>
      <c r="E197" s="137"/>
      <c r="F197" s="172"/>
      <c r="G197" s="143"/>
      <c r="H197" s="143"/>
    </row>
    <row r="198" spans="3:8" x14ac:dyDescent="0.3">
      <c r="C198" s="137"/>
      <c r="D198" s="137"/>
      <c r="E198" s="137"/>
      <c r="F198" s="172"/>
      <c r="G198" s="143"/>
      <c r="H198" s="143"/>
    </row>
    <row r="199" spans="3:8" x14ac:dyDescent="0.3">
      <c r="C199" s="137"/>
      <c r="D199" s="137"/>
      <c r="E199" s="137"/>
      <c r="F199" s="172"/>
      <c r="G199" s="143"/>
      <c r="H199" s="143"/>
    </row>
    <row r="200" spans="3:8" x14ac:dyDescent="0.3">
      <c r="C200" s="137"/>
      <c r="D200" s="137"/>
      <c r="E200" s="137"/>
      <c r="F200" s="172"/>
      <c r="G200" s="143"/>
      <c r="H200" s="143"/>
    </row>
    <row r="201" spans="3:8" x14ac:dyDescent="0.3">
      <c r="C201" s="137"/>
      <c r="D201" s="137"/>
      <c r="E201" s="137"/>
      <c r="F201" s="172"/>
      <c r="G201" s="143"/>
      <c r="H201" s="143"/>
    </row>
    <row r="202" spans="3:8" x14ac:dyDescent="0.3">
      <c r="C202" s="137"/>
      <c r="D202" s="137"/>
      <c r="E202" s="137"/>
      <c r="F202" s="172"/>
      <c r="G202" s="143"/>
      <c r="H202" s="143"/>
    </row>
    <row r="203" spans="3:8" x14ac:dyDescent="0.3">
      <c r="C203" s="137"/>
      <c r="D203" s="137"/>
      <c r="E203" s="137"/>
      <c r="F203" s="172"/>
      <c r="G203" s="143"/>
      <c r="H203" s="143"/>
    </row>
    <row r="204" spans="3:8" x14ac:dyDescent="0.3">
      <c r="C204" s="137"/>
      <c r="D204" s="137"/>
      <c r="E204" s="137"/>
      <c r="F204" s="172"/>
      <c r="G204" s="143"/>
      <c r="H204" s="143"/>
    </row>
    <row r="205" spans="3:8" x14ac:dyDescent="0.3">
      <c r="C205" s="137"/>
      <c r="D205" s="137"/>
      <c r="E205" s="137"/>
      <c r="F205" s="172"/>
      <c r="G205" s="143"/>
      <c r="H205" s="143"/>
    </row>
    <row r="206" spans="3:8" x14ac:dyDescent="0.3">
      <c r="C206" s="137"/>
      <c r="D206" s="137"/>
      <c r="E206" s="137"/>
      <c r="F206" s="172"/>
      <c r="G206" s="143"/>
      <c r="H206" s="143"/>
    </row>
    <row r="207" spans="3:8" x14ac:dyDescent="0.3">
      <c r="C207" s="137"/>
      <c r="D207" s="137"/>
      <c r="E207" s="137"/>
      <c r="F207" s="172"/>
      <c r="G207" s="143"/>
      <c r="H207" s="143"/>
    </row>
    <row r="208" spans="3:8" x14ac:dyDescent="0.3">
      <c r="C208" s="137"/>
      <c r="D208" s="137"/>
      <c r="E208" s="137"/>
      <c r="F208" s="172"/>
      <c r="G208" s="143"/>
      <c r="H208" s="143"/>
    </row>
    <row r="209" spans="3:8" x14ac:dyDescent="0.3">
      <c r="C209" s="137"/>
      <c r="D209" s="137"/>
      <c r="E209" s="137"/>
      <c r="F209" s="172"/>
      <c r="G209" s="143"/>
      <c r="H209" s="143"/>
    </row>
    <row r="210" spans="3:8" x14ac:dyDescent="0.3">
      <c r="C210" s="137"/>
      <c r="D210" s="137"/>
      <c r="E210" s="137"/>
      <c r="F210" s="172"/>
      <c r="G210" s="143"/>
      <c r="H210" s="143"/>
    </row>
    <row r="211" spans="3:8" x14ac:dyDescent="0.3">
      <c r="C211" s="137"/>
      <c r="D211" s="137"/>
      <c r="E211" s="137"/>
      <c r="F211" s="172"/>
      <c r="G211" s="143"/>
      <c r="H211" s="143"/>
    </row>
    <row r="212" spans="3:8" x14ac:dyDescent="0.3">
      <c r="C212" s="137"/>
      <c r="D212" s="137"/>
      <c r="E212" s="137"/>
      <c r="F212" s="172"/>
      <c r="G212" s="143"/>
      <c r="H212" s="143"/>
    </row>
    <row r="213" spans="3:8" x14ac:dyDescent="0.3">
      <c r="C213" s="137"/>
      <c r="D213" s="137"/>
      <c r="E213" s="137"/>
      <c r="F213" s="172"/>
      <c r="G213" s="143"/>
      <c r="H213" s="143"/>
    </row>
    <row r="214" spans="3:8" x14ac:dyDescent="0.3">
      <c r="C214" s="137"/>
      <c r="D214" s="137"/>
      <c r="E214" s="137"/>
      <c r="F214" s="172"/>
      <c r="G214" s="143"/>
      <c r="H214" s="143"/>
    </row>
    <row r="215" spans="3:8" x14ac:dyDescent="0.3">
      <c r="C215" s="137"/>
      <c r="D215" s="137"/>
      <c r="E215" s="137"/>
      <c r="F215" s="172"/>
      <c r="G215" s="143"/>
      <c r="H215" s="143"/>
    </row>
    <row r="216" spans="3:8" x14ac:dyDescent="0.3">
      <c r="C216" s="137"/>
      <c r="D216" s="137"/>
      <c r="E216" s="137"/>
      <c r="F216" s="172"/>
      <c r="G216" s="143"/>
      <c r="H216" s="143"/>
    </row>
    <row r="217" spans="3:8" x14ac:dyDescent="0.3">
      <c r="C217" s="137"/>
      <c r="D217" s="137"/>
      <c r="E217" s="137"/>
      <c r="F217" s="172"/>
      <c r="G217" s="143"/>
      <c r="H217" s="143"/>
    </row>
    <row r="218" spans="3:8" x14ac:dyDescent="0.3">
      <c r="C218" s="137"/>
      <c r="D218" s="137"/>
      <c r="E218" s="137"/>
      <c r="F218" s="172"/>
      <c r="G218" s="143"/>
      <c r="H218" s="143"/>
    </row>
    <row r="219" spans="3:8" x14ac:dyDescent="0.3">
      <c r="C219" s="137"/>
      <c r="D219" s="137"/>
      <c r="E219" s="137"/>
      <c r="F219" s="172"/>
      <c r="G219" s="143"/>
      <c r="H219" s="143"/>
    </row>
    <row r="220" spans="3:8" x14ac:dyDescent="0.3">
      <c r="C220" s="137"/>
      <c r="D220" s="137"/>
      <c r="E220" s="137"/>
      <c r="F220" s="172"/>
      <c r="G220" s="143"/>
      <c r="H220" s="143"/>
    </row>
    <row r="221" spans="3:8" x14ac:dyDescent="0.3">
      <c r="C221" s="137"/>
      <c r="D221" s="137"/>
      <c r="E221" s="137"/>
      <c r="F221" s="172"/>
      <c r="G221" s="143"/>
      <c r="H221" s="143"/>
    </row>
    <row r="222" spans="3:8" x14ac:dyDescent="0.3">
      <c r="C222" s="137"/>
      <c r="D222" s="137"/>
      <c r="E222" s="137"/>
      <c r="F222" s="172"/>
      <c r="G222" s="143"/>
      <c r="H222" s="143"/>
    </row>
    <row r="223" spans="3:8" x14ac:dyDescent="0.3">
      <c r="C223" s="137"/>
      <c r="D223" s="137"/>
      <c r="E223" s="137"/>
      <c r="F223" s="172"/>
      <c r="G223" s="143"/>
      <c r="H223" s="143"/>
    </row>
    <row r="224" spans="3:8" x14ac:dyDescent="0.3">
      <c r="C224" s="137"/>
      <c r="D224" s="137"/>
      <c r="E224" s="137"/>
      <c r="F224" s="172"/>
      <c r="G224" s="143"/>
      <c r="H224" s="143"/>
    </row>
    <row r="225" spans="3:8" x14ac:dyDescent="0.3">
      <c r="C225" s="137"/>
      <c r="D225" s="137"/>
      <c r="E225" s="137"/>
      <c r="F225" s="172"/>
      <c r="G225" s="143"/>
      <c r="H225" s="143"/>
    </row>
    <row r="226" spans="3:8" x14ac:dyDescent="0.3">
      <c r="C226" s="137"/>
      <c r="D226" s="137"/>
      <c r="E226" s="137"/>
      <c r="F226" s="172"/>
      <c r="G226" s="143"/>
      <c r="H226" s="143"/>
    </row>
    <row r="227" spans="3:8" x14ac:dyDescent="0.3">
      <c r="C227" s="137"/>
      <c r="D227" s="137"/>
      <c r="E227" s="137"/>
      <c r="F227" s="172"/>
      <c r="G227" s="143"/>
      <c r="H227" s="143"/>
    </row>
    <row r="228" spans="3:8" x14ac:dyDescent="0.3">
      <c r="C228" s="137"/>
      <c r="D228" s="137"/>
      <c r="E228" s="137"/>
      <c r="F228" s="172"/>
      <c r="G228" s="143"/>
      <c r="H228" s="143"/>
    </row>
    <row r="229" spans="3:8" x14ac:dyDescent="0.3">
      <c r="C229" s="137"/>
      <c r="D229" s="137"/>
      <c r="E229" s="137"/>
      <c r="F229" s="172"/>
      <c r="G229" s="143"/>
      <c r="H229" s="143"/>
    </row>
    <row r="230" spans="3:8" x14ac:dyDescent="0.3">
      <c r="C230" s="137"/>
      <c r="D230" s="137"/>
      <c r="E230" s="137"/>
      <c r="F230" s="172"/>
      <c r="G230" s="143"/>
      <c r="H230" s="143"/>
    </row>
    <row r="231" spans="3:8" x14ac:dyDescent="0.3">
      <c r="C231" s="137"/>
      <c r="D231" s="137"/>
      <c r="E231" s="137"/>
      <c r="F231" s="172"/>
      <c r="G231" s="143"/>
      <c r="H231" s="143"/>
    </row>
    <row r="232" spans="3:8" x14ac:dyDescent="0.3">
      <c r="C232" s="137"/>
      <c r="D232" s="137"/>
      <c r="E232" s="137"/>
      <c r="F232" s="172"/>
      <c r="G232" s="143"/>
      <c r="H232" s="143"/>
    </row>
    <row r="233" spans="3:8" x14ac:dyDescent="0.3">
      <c r="C233" s="137"/>
      <c r="D233" s="137"/>
      <c r="E233" s="137"/>
      <c r="F233" s="172"/>
      <c r="G233" s="143"/>
      <c r="H233" s="143"/>
    </row>
    <row r="234" spans="3:8" x14ac:dyDescent="0.3">
      <c r="C234" s="137"/>
      <c r="D234" s="137"/>
      <c r="E234" s="137"/>
      <c r="F234" s="172"/>
      <c r="G234" s="143"/>
      <c r="H234" s="143"/>
    </row>
    <row r="235" spans="3:8" x14ac:dyDescent="0.3">
      <c r="C235" s="137"/>
      <c r="D235" s="137"/>
      <c r="E235" s="137"/>
      <c r="F235" s="172"/>
      <c r="G235" s="143"/>
      <c r="H235" s="143"/>
    </row>
    <row r="236" spans="3:8" x14ac:dyDescent="0.3">
      <c r="C236" s="137"/>
      <c r="D236" s="137"/>
      <c r="E236" s="137"/>
      <c r="F236" s="172"/>
      <c r="G236" s="143"/>
      <c r="H236" s="143"/>
    </row>
    <row r="237" spans="3:8" x14ac:dyDescent="0.3">
      <c r="C237" s="137"/>
      <c r="D237" s="137"/>
      <c r="E237" s="137"/>
      <c r="F237" s="172"/>
      <c r="G237" s="143"/>
      <c r="H237" s="143"/>
    </row>
    <row r="238" spans="3:8" x14ac:dyDescent="0.3">
      <c r="C238" s="137"/>
      <c r="D238" s="137"/>
      <c r="E238" s="137"/>
      <c r="F238" s="172"/>
      <c r="G238" s="143"/>
      <c r="H238" s="143"/>
    </row>
    <row r="239" spans="3:8" x14ac:dyDescent="0.3">
      <c r="C239" s="137"/>
      <c r="D239" s="137"/>
      <c r="E239" s="137"/>
      <c r="F239" s="172"/>
      <c r="G239" s="143"/>
      <c r="H239" s="143"/>
    </row>
    <row r="240" spans="3:8" x14ac:dyDescent="0.3">
      <c r="C240" s="137"/>
      <c r="D240" s="137"/>
      <c r="E240" s="137"/>
      <c r="F240" s="172"/>
      <c r="G240" s="143"/>
      <c r="H240" s="143"/>
    </row>
    <row r="241" spans="3:8" x14ac:dyDescent="0.3">
      <c r="C241" s="137"/>
      <c r="D241" s="137"/>
      <c r="E241" s="137"/>
      <c r="F241" s="172"/>
      <c r="G241" s="143"/>
      <c r="H241" s="143"/>
    </row>
    <row r="242" spans="3:8" x14ac:dyDescent="0.3">
      <c r="C242" s="137"/>
      <c r="D242" s="137"/>
      <c r="E242" s="137"/>
      <c r="F242" s="172"/>
      <c r="G242" s="143"/>
      <c r="H242" s="143"/>
    </row>
    <row r="243" spans="3:8" x14ac:dyDescent="0.3">
      <c r="C243" s="137"/>
      <c r="D243" s="137"/>
      <c r="E243" s="137"/>
      <c r="F243" s="172"/>
      <c r="G243" s="143"/>
      <c r="H243" s="143"/>
    </row>
    <row r="244" spans="3:8" x14ac:dyDescent="0.3">
      <c r="C244" s="137"/>
      <c r="D244" s="137"/>
      <c r="E244" s="137"/>
      <c r="F244" s="172"/>
      <c r="G244" s="143"/>
      <c r="H244" s="143"/>
    </row>
    <row r="245" spans="3:8" x14ac:dyDescent="0.3">
      <c r="C245" s="137"/>
      <c r="D245" s="137"/>
      <c r="E245" s="137"/>
      <c r="F245" s="172"/>
      <c r="G245" s="143"/>
      <c r="H245" s="143"/>
    </row>
    <row r="246" spans="3:8" x14ac:dyDescent="0.3">
      <c r="C246" s="137"/>
      <c r="D246" s="137"/>
      <c r="E246" s="137"/>
      <c r="F246" s="172"/>
      <c r="G246" s="143"/>
      <c r="H246" s="143"/>
    </row>
    <row r="247" spans="3:8" x14ac:dyDescent="0.3">
      <c r="C247" s="137"/>
      <c r="D247" s="137"/>
      <c r="E247" s="137"/>
      <c r="F247" s="172"/>
      <c r="G247" s="143"/>
      <c r="H247" s="143"/>
    </row>
    <row r="248" spans="3:8" x14ac:dyDescent="0.3">
      <c r="C248" s="137"/>
      <c r="D248" s="137"/>
      <c r="E248" s="137"/>
      <c r="F248" s="172"/>
      <c r="G248" s="143"/>
      <c r="H248" s="143"/>
    </row>
    <row r="249" spans="3:8" x14ac:dyDescent="0.3">
      <c r="C249" s="137"/>
      <c r="D249" s="137"/>
      <c r="E249" s="137"/>
      <c r="F249" s="172"/>
      <c r="G249" s="143"/>
      <c r="H249" s="143"/>
    </row>
    <row r="250" spans="3:8" x14ac:dyDescent="0.3">
      <c r="C250" s="137"/>
      <c r="D250" s="137"/>
      <c r="E250" s="137"/>
      <c r="F250" s="172"/>
      <c r="G250" s="143"/>
      <c r="H250" s="143"/>
    </row>
    <row r="251" spans="3:8" x14ac:dyDescent="0.3">
      <c r="C251" s="137"/>
      <c r="D251" s="137"/>
      <c r="E251" s="137"/>
      <c r="F251" s="172"/>
      <c r="G251" s="143"/>
      <c r="H251" s="143"/>
    </row>
    <row r="252" spans="3:8" x14ac:dyDescent="0.3">
      <c r="C252" s="137"/>
      <c r="D252" s="137"/>
      <c r="E252" s="137"/>
      <c r="F252" s="172"/>
      <c r="G252" s="143"/>
      <c r="H252" s="143"/>
    </row>
    <row r="253" spans="3:8" x14ac:dyDescent="0.3">
      <c r="C253" s="137"/>
      <c r="D253" s="137"/>
      <c r="E253" s="137"/>
      <c r="F253" s="172"/>
      <c r="G253" s="143"/>
      <c r="H253" s="143"/>
    </row>
    <row r="254" spans="3:8" x14ac:dyDescent="0.3">
      <c r="C254" s="137"/>
      <c r="D254" s="137"/>
      <c r="E254" s="137"/>
      <c r="F254" s="172"/>
      <c r="G254" s="143"/>
      <c r="H254" s="143"/>
    </row>
    <row r="255" spans="3:8" x14ac:dyDescent="0.3">
      <c r="C255" s="137"/>
      <c r="D255" s="137"/>
      <c r="E255" s="137"/>
      <c r="F255" s="172"/>
      <c r="G255" s="143"/>
      <c r="H255" s="143"/>
    </row>
    <row r="256" spans="3:8" x14ac:dyDescent="0.3">
      <c r="C256" s="137"/>
      <c r="D256" s="137"/>
      <c r="E256" s="137"/>
      <c r="F256" s="172"/>
      <c r="G256" s="143"/>
      <c r="H256" s="143"/>
    </row>
    <row r="257" spans="3:8" x14ac:dyDescent="0.3">
      <c r="C257" s="137"/>
      <c r="D257" s="137"/>
      <c r="E257" s="137"/>
      <c r="F257" s="172"/>
      <c r="G257" s="143"/>
      <c r="H257" s="143"/>
    </row>
    <row r="258" spans="3:8" x14ac:dyDescent="0.3">
      <c r="C258" s="137"/>
      <c r="D258" s="137"/>
      <c r="E258" s="137"/>
      <c r="F258" s="172"/>
      <c r="G258" s="143"/>
      <c r="H258" s="143"/>
    </row>
    <row r="259" spans="3:8" x14ac:dyDescent="0.3">
      <c r="C259" s="137"/>
      <c r="D259" s="137"/>
      <c r="E259" s="137"/>
      <c r="F259" s="172"/>
      <c r="G259" s="143"/>
      <c r="H259" s="143"/>
    </row>
    <row r="260" spans="3:8" x14ac:dyDescent="0.3">
      <c r="C260" s="137"/>
      <c r="D260" s="137"/>
      <c r="E260" s="137"/>
      <c r="F260" s="172"/>
      <c r="G260" s="143"/>
      <c r="H260" s="143"/>
    </row>
    <row r="261" spans="3:8" x14ac:dyDescent="0.3">
      <c r="C261" s="137"/>
      <c r="D261" s="137"/>
      <c r="E261" s="137"/>
      <c r="F261" s="172"/>
      <c r="G261" s="143"/>
      <c r="H261" s="143"/>
    </row>
    <row r="262" spans="3:8" x14ac:dyDescent="0.3">
      <c r="C262" s="137"/>
      <c r="D262" s="137"/>
      <c r="E262" s="137"/>
      <c r="F262" s="172"/>
      <c r="G262" s="143"/>
      <c r="H262" s="143"/>
    </row>
    <row r="263" spans="3:8" x14ac:dyDescent="0.3">
      <c r="C263" s="137"/>
      <c r="D263" s="137"/>
      <c r="E263" s="137"/>
      <c r="F263" s="172"/>
      <c r="G263" s="143"/>
      <c r="H263" s="143"/>
    </row>
    <row r="264" spans="3:8" x14ac:dyDescent="0.3">
      <c r="C264" s="137"/>
      <c r="D264" s="137"/>
      <c r="E264" s="137"/>
      <c r="F264" s="172"/>
      <c r="G264" s="143"/>
      <c r="H264" s="143"/>
    </row>
    <row r="265" spans="3:8" x14ac:dyDescent="0.3">
      <c r="C265" s="137"/>
      <c r="D265" s="137"/>
      <c r="E265" s="137"/>
      <c r="F265" s="172"/>
      <c r="G265" s="143"/>
      <c r="H265" s="143"/>
    </row>
    <row r="266" spans="3:8" x14ac:dyDescent="0.3">
      <c r="C266" s="137"/>
      <c r="D266" s="137"/>
      <c r="E266" s="137"/>
      <c r="F266" s="172"/>
      <c r="G266" s="143"/>
      <c r="H266" s="143"/>
    </row>
    <row r="267" spans="3:8" x14ac:dyDescent="0.3">
      <c r="C267" s="137"/>
      <c r="D267" s="137"/>
      <c r="E267" s="137"/>
      <c r="F267" s="172"/>
      <c r="G267" s="143"/>
      <c r="H267" s="143"/>
    </row>
    <row r="268" spans="3:8" x14ac:dyDescent="0.3">
      <c r="C268" s="137"/>
      <c r="D268" s="137"/>
      <c r="E268" s="137"/>
      <c r="F268" s="172"/>
      <c r="G268" s="143"/>
      <c r="H268" s="143"/>
    </row>
    <row r="269" spans="3:8" x14ac:dyDescent="0.3">
      <c r="C269" s="137"/>
      <c r="D269" s="137"/>
      <c r="E269" s="137"/>
      <c r="F269" s="172"/>
      <c r="G269" s="143"/>
      <c r="H269" s="143"/>
    </row>
    <row r="270" spans="3:8" x14ac:dyDescent="0.3">
      <c r="C270" s="137"/>
      <c r="D270" s="137"/>
      <c r="E270" s="137"/>
      <c r="F270" s="172"/>
      <c r="G270" s="143"/>
      <c r="H270" s="143"/>
    </row>
    <row r="271" spans="3:8" x14ac:dyDescent="0.3">
      <c r="C271" s="137"/>
      <c r="D271" s="137"/>
      <c r="E271" s="137"/>
      <c r="F271" s="172"/>
      <c r="G271" s="143"/>
      <c r="H271" s="143"/>
    </row>
    <row r="272" spans="3:8" x14ac:dyDescent="0.3">
      <c r="C272" s="137"/>
      <c r="D272" s="137"/>
      <c r="E272" s="137"/>
      <c r="F272" s="172"/>
      <c r="G272" s="143"/>
      <c r="H272" s="143"/>
    </row>
    <row r="273" spans="3:8" x14ac:dyDescent="0.3">
      <c r="C273" s="137"/>
      <c r="D273" s="137"/>
      <c r="E273" s="137"/>
      <c r="F273" s="172"/>
      <c r="G273" s="143"/>
      <c r="H273" s="143"/>
    </row>
    <row r="274" spans="3:8" x14ac:dyDescent="0.3">
      <c r="C274" s="137"/>
      <c r="D274" s="137"/>
      <c r="E274" s="137"/>
      <c r="F274" s="172"/>
      <c r="G274" s="143"/>
      <c r="H274" s="143"/>
    </row>
    <row r="275" spans="3:8" x14ac:dyDescent="0.3">
      <c r="C275" s="137"/>
      <c r="D275" s="137"/>
      <c r="E275" s="137"/>
      <c r="F275" s="172"/>
      <c r="G275" s="143"/>
      <c r="H275" s="143"/>
    </row>
    <row r="276" spans="3:8" x14ac:dyDescent="0.3">
      <c r="C276" s="137"/>
      <c r="D276" s="137"/>
      <c r="E276" s="137"/>
      <c r="F276" s="172"/>
      <c r="G276" s="143"/>
      <c r="H276" s="143"/>
    </row>
    <row r="277" spans="3:8" x14ac:dyDescent="0.3">
      <c r="C277" s="137"/>
      <c r="D277" s="137"/>
      <c r="E277" s="137"/>
      <c r="F277" s="172"/>
      <c r="G277" s="143"/>
      <c r="H277" s="143"/>
    </row>
    <row r="278" spans="3:8" x14ac:dyDescent="0.3">
      <c r="C278" s="137"/>
      <c r="D278" s="137"/>
      <c r="E278" s="137"/>
      <c r="F278" s="172"/>
      <c r="G278" s="143"/>
      <c r="H278" s="143"/>
    </row>
    <row r="279" spans="3:8" x14ac:dyDescent="0.3">
      <c r="C279" s="137"/>
      <c r="D279" s="137"/>
      <c r="E279" s="137"/>
      <c r="F279" s="172"/>
      <c r="G279" s="143"/>
      <c r="H279" s="143"/>
    </row>
    <row r="280" spans="3:8" x14ac:dyDescent="0.3">
      <c r="C280" s="137"/>
      <c r="D280" s="137"/>
      <c r="E280" s="137"/>
      <c r="F280" s="172"/>
      <c r="G280" s="143"/>
      <c r="H280" s="143"/>
    </row>
    <row r="281" spans="3:8" x14ac:dyDescent="0.3">
      <c r="C281" s="137"/>
      <c r="D281" s="137"/>
      <c r="E281" s="137"/>
      <c r="F281" s="172"/>
      <c r="G281" s="143"/>
      <c r="H281" s="143"/>
    </row>
    <row r="282" spans="3:8" x14ac:dyDescent="0.3">
      <c r="C282" s="137"/>
      <c r="D282" s="137"/>
      <c r="E282" s="137"/>
      <c r="F282" s="173"/>
      <c r="G282" s="137"/>
      <c r="H282" s="143"/>
    </row>
    <row r="283" spans="3:8" x14ac:dyDescent="0.3">
      <c r="C283" s="137"/>
      <c r="D283" s="137"/>
      <c r="E283" s="137"/>
      <c r="F283" s="173"/>
      <c r="G283" s="137"/>
      <c r="H283" s="143"/>
    </row>
    <row r="284" spans="3:8" x14ac:dyDescent="0.3">
      <c r="C284" s="137"/>
      <c r="D284" s="137"/>
      <c r="E284" s="137"/>
      <c r="F284" s="173"/>
      <c r="G284" s="137"/>
      <c r="H284" s="137"/>
    </row>
    <row r="285" spans="3:8" x14ac:dyDescent="0.3">
      <c r="C285" s="137"/>
      <c r="D285" s="137"/>
      <c r="E285" s="137"/>
      <c r="F285" s="173"/>
      <c r="G285" s="137"/>
      <c r="H285" s="137"/>
    </row>
    <row r="286" spans="3:8" x14ac:dyDescent="0.3">
      <c r="C286" s="137"/>
      <c r="D286" s="137"/>
      <c r="E286" s="137"/>
      <c r="F286" s="173"/>
      <c r="G286" s="137"/>
      <c r="H286" s="137"/>
    </row>
    <row r="287" spans="3:8" x14ac:dyDescent="0.3">
      <c r="C287" s="137"/>
      <c r="D287" s="137"/>
      <c r="E287" s="137"/>
      <c r="F287" s="173"/>
      <c r="G287" s="137"/>
      <c r="H287" s="137"/>
    </row>
    <row r="288" spans="3:8" x14ac:dyDescent="0.3">
      <c r="C288" s="137"/>
      <c r="D288" s="137"/>
      <c r="E288" s="137"/>
      <c r="F288" s="173"/>
      <c r="G288" s="137"/>
      <c r="H288" s="137"/>
    </row>
    <row r="289" spans="3:8" x14ac:dyDescent="0.3">
      <c r="C289" s="137"/>
      <c r="D289" s="137"/>
      <c r="E289" s="137"/>
      <c r="F289" s="173"/>
      <c r="G289" s="137"/>
      <c r="H289" s="137"/>
    </row>
    <row r="290" spans="3:8" x14ac:dyDescent="0.3">
      <c r="C290" s="137"/>
      <c r="D290" s="137"/>
      <c r="E290" s="137"/>
      <c r="F290" s="173"/>
      <c r="G290" s="137"/>
      <c r="H290" s="137"/>
    </row>
    <row r="291" spans="3:8" x14ac:dyDescent="0.3">
      <c r="C291" s="137"/>
      <c r="D291" s="137"/>
      <c r="E291" s="137"/>
      <c r="F291" s="173"/>
      <c r="G291" s="137"/>
      <c r="H291" s="137"/>
    </row>
    <row r="292" spans="3:8" x14ac:dyDescent="0.3">
      <c r="C292" s="137"/>
      <c r="D292" s="137"/>
      <c r="E292" s="137"/>
      <c r="F292" s="173"/>
      <c r="G292" s="137"/>
      <c r="H292" s="137"/>
    </row>
    <row r="293" spans="3:8" x14ac:dyDescent="0.3">
      <c r="C293" s="137"/>
      <c r="D293" s="137"/>
      <c r="E293" s="137"/>
      <c r="F293" s="173"/>
      <c r="G293" s="137"/>
      <c r="H293" s="137"/>
    </row>
    <row r="294" spans="3:8" x14ac:dyDescent="0.3">
      <c r="C294" s="137"/>
      <c r="D294" s="137"/>
      <c r="E294" s="137"/>
      <c r="F294" s="173"/>
      <c r="G294" s="137"/>
      <c r="H294" s="137"/>
    </row>
    <row r="295" spans="3:8" x14ac:dyDescent="0.3">
      <c r="C295" s="137"/>
      <c r="D295" s="137"/>
      <c r="E295" s="137"/>
      <c r="F295" s="173"/>
      <c r="G295" s="137"/>
      <c r="H295" s="137"/>
    </row>
    <row r="296" spans="3:8" x14ac:dyDescent="0.3">
      <c r="C296" s="137"/>
      <c r="D296" s="137"/>
      <c r="E296" s="137"/>
      <c r="F296" s="173"/>
      <c r="G296" s="137"/>
      <c r="H296" s="137"/>
    </row>
    <row r="297" spans="3:8" x14ac:dyDescent="0.3">
      <c r="C297" s="137"/>
      <c r="D297" s="137"/>
      <c r="E297" s="137"/>
      <c r="F297" s="173"/>
      <c r="G297" s="137"/>
      <c r="H297" s="137"/>
    </row>
    <row r="298" spans="3:8" x14ac:dyDescent="0.3">
      <c r="C298" s="137"/>
      <c r="D298" s="137"/>
      <c r="E298" s="137"/>
      <c r="F298" s="173"/>
      <c r="G298" s="137"/>
      <c r="H298" s="137"/>
    </row>
    <row r="299" spans="3:8" x14ac:dyDescent="0.3">
      <c r="C299" s="137"/>
      <c r="D299" s="137"/>
      <c r="E299" s="137"/>
      <c r="F299" s="173"/>
      <c r="G299" s="137"/>
      <c r="H299" s="137"/>
    </row>
    <row r="300" spans="3:8" x14ac:dyDescent="0.3">
      <c r="C300" s="137"/>
      <c r="D300" s="137"/>
      <c r="E300" s="137"/>
      <c r="F300" s="173"/>
      <c r="G300" s="137"/>
      <c r="H300" s="137"/>
    </row>
    <row r="301" spans="3:8" x14ac:dyDescent="0.3">
      <c r="C301" s="137"/>
      <c r="D301" s="137"/>
      <c r="E301" s="137"/>
      <c r="F301" s="173"/>
      <c r="G301" s="137"/>
      <c r="H301" s="137"/>
    </row>
    <row r="302" spans="3:8" x14ac:dyDescent="0.3">
      <c r="C302" s="137"/>
      <c r="D302" s="137"/>
      <c r="E302" s="137"/>
      <c r="F302" s="173"/>
      <c r="G302" s="137"/>
      <c r="H302" s="137"/>
    </row>
    <row r="303" spans="3:8" x14ac:dyDescent="0.3">
      <c r="C303" s="137"/>
      <c r="D303" s="137"/>
      <c r="E303" s="137"/>
      <c r="F303" s="173"/>
      <c r="G303" s="137"/>
      <c r="H303" s="137"/>
    </row>
    <row r="304" spans="3:8" x14ac:dyDescent="0.3">
      <c r="C304" s="137"/>
      <c r="D304" s="137"/>
      <c r="E304" s="137"/>
      <c r="F304" s="173"/>
      <c r="G304" s="137"/>
      <c r="H304" s="137"/>
    </row>
    <row r="305" spans="3:8" x14ac:dyDescent="0.3">
      <c r="C305" s="137"/>
      <c r="D305" s="137"/>
      <c r="E305" s="137"/>
      <c r="F305" s="173"/>
      <c r="G305" s="137"/>
      <c r="H305" s="137"/>
    </row>
    <row r="306" spans="3:8" x14ac:dyDescent="0.3">
      <c r="C306" s="137"/>
      <c r="D306" s="137"/>
      <c r="E306" s="137"/>
      <c r="F306" s="173"/>
      <c r="G306" s="137"/>
      <c r="H306" s="137"/>
    </row>
    <row r="307" spans="3:8" x14ac:dyDescent="0.3">
      <c r="C307" s="137"/>
      <c r="D307" s="137"/>
      <c r="E307" s="137"/>
      <c r="F307" s="173"/>
      <c r="G307" s="137"/>
      <c r="H307" s="137"/>
    </row>
    <row r="308" spans="3:8" x14ac:dyDescent="0.3">
      <c r="C308" s="137"/>
      <c r="D308" s="137"/>
      <c r="E308" s="137"/>
      <c r="F308" s="173"/>
      <c r="G308" s="137"/>
      <c r="H308" s="137"/>
    </row>
    <row r="309" spans="3:8" x14ac:dyDescent="0.3">
      <c r="C309" s="137"/>
      <c r="D309" s="137"/>
      <c r="E309" s="137"/>
      <c r="F309" s="173"/>
      <c r="G309" s="137"/>
      <c r="H309" s="137"/>
    </row>
    <row r="310" spans="3:8" x14ac:dyDescent="0.3">
      <c r="C310" s="137"/>
      <c r="D310" s="137"/>
      <c r="E310" s="137"/>
      <c r="F310" s="173"/>
      <c r="G310" s="137"/>
      <c r="H310" s="137"/>
    </row>
    <row r="311" spans="3:8" x14ac:dyDescent="0.3">
      <c r="C311" s="137"/>
      <c r="D311" s="137"/>
      <c r="E311" s="137"/>
      <c r="F311" s="173"/>
      <c r="G311" s="137"/>
      <c r="H311" s="137"/>
    </row>
    <row r="312" spans="3:8" x14ac:dyDescent="0.3">
      <c r="C312" s="137"/>
      <c r="D312" s="137"/>
      <c r="E312" s="137"/>
      <c r="F312" s="173"/>
      <c r="G312" s="137"/>
      <c r="H312" s="137"/>
    </row>
    <row r="313" spans="3:8" x14ac:dyDescent="0.3">
      <c r="C313" s="137"/>
      <c r="D313" s="137"/>
      <c r="E313" s="137"/>
      <c r="F313" s="173"/>
      <c r="G313" s="137"/>
      <c r="H313" s="137"/>
    </row>
    <row r="314" spans="3:8" x14ac:dyDescent="0.3">
      <c r="C314" s="137"/>
      <c r="D314" s="137"/>
      <c r="E314" s="137"/>
      <c r="F314" s="173"/>
      <c r="G314" s="137"/>
      <c r="H314" s="137"/>
    </row>
    <row r="315" spans="3:8" x14ac:dyDescent="0.3">
      <c r="C315" s="137"/>
      <c r="D315" s="137"/>
      <c r="E315" s="137"/>
      <c r="F315" s="173"/>
      <c r="G315" s="137"/>
      <c r="H315" s="137"/>
    </row>
    <row r="316" spans="3:8" x14ac:dyDescent="0.3">
      <c r="C316" s="137"/>
      <c r="D316" s="137"/>
      <c r="E316" s="137"/>
      <c r="F316" s="173"/>
      <c r="G316" s="137"/>
      <c r="H316" s="137"/>
    </row>
    <row r="317" spans="3:8" x14ac:dyDescent="0.3">
      <c r="C317" s="137"/>
      <c r="D317" s="137"/>
      <c r="E317" s="137"/>
      <c r="F317" s="173"/>
      <c r="G317" s="137"/>
      <c r="H317" s="137"/>
    </row>
    <row r="318" spans="3:8" x14ac:dyDescent="0.3">
      <c r="C318" s="137"/>
      <c r="D318" s="137"/>
      <c r="E318" s="137"/>
      <c r="F318" s="173"/>
      <c r="G318" s="137"/>
      <c r="H318" s="137"/>
    </row>
    <row r="319" spans="3:8" x14ac:dyDescent="0.3">
      <c r="C319" s="137"/>
      <c r="D319" s="137"/>
      <c r="E319" s="137"/>
      <c r="F319" s="173"/>
      <c r="G319" s="137"/>
      <c r="H319" s="137"/>
    </row>
    <row r="320" spans="3:8" x14ac:dyDescent="0.3">
      <c r="C320" s="137"/>
      <c r="D320" s="137"/>
      <c r="E320" s="137"/>
      <c r="F320" s="173"/>
      <c r="G320" s="137"/>
      <c r="H320" s="137"/>
    </row>
    <row r="321" spans="3:8" x14ac:dyDescent="0.3">
      <c r="C321" s="137"/>
      <c r="D321" s="137"/>
      <c r="E321" s="137"/>
      <c r="F321" s="173"/>
      <c r="G321" s="137"/>
      <c r="H321" s="137"/>
    </row>
    <row r="322" spans="3:8" x14ac:dyDescent="0.3">
      <c r="C322" s="137"/>
      <c r="D322" s="137"/>
      <c r="E322" s="137"/>
      <c r="F322" s="173"/>
      <c r="G322" s="137"/>
      <c r="H322" s="137"/>
    </row>
    <row r="323" spans="3:8" x14ac:dyDescent="0.3">
      <c r="C323" s="137"/>
      <c r="D323" s="137"/>
      <c r="E323" s="137"/>
      <c r="F323" s="173"/>
      <c r="G323" s="137"/>
      <c r="H323" s="137"/>
    </row>
    <row r="324" spans="3:8" x14ac:dyDescent="0.3">
      <c r="C324" s="137"/>
      <c r="D324" s="137"/>
      <c r="E324" s="137"/>
      <c r="F324" s="173"/>
      <c r="G324" s="137"/>
      <c r="H324" s="137"/>
    </row>
    <row r="325" spans="3:8" x14ac:dyDescent="0.3">
      <c r="C325" s="137"/>
      <c r="D325" s="137"/>
      <c r="E325" s="137"/>
      <c r="F325" s="173"/>
      <c r="G325" s="137"/>
      <c r="H325" s="137"/>
    </row>
    <row r="326" spans="3:8" x14ac:dyDescent="0.3">
      <c r="C326" s="137"/>
      <c r="D326" s="137"/>
      <c r="E326" s="137"/>
      <c r="F326" s="173"/>
      <c r="G326" s="137"/>
      <c r="H326" s="137"/>
    </row>
    <row r="327" spans="3:8" x14ac:dyDescent="0.3">
      <c r="C327" s="137"/>
      <c r="D327" s="137"/>
      <c r="E327" s="137"/>
      <c r="F327" s="173"/>
      <c r="G327" s="137"/>
      <c r="H327" s="137"/>
    </row>
    <row r="328" spans="3:8" x14ac:dyDescent="0.3">
      <c r="C328" s="137"/>
      <c r="D328" s="137"/>
      <c r="E328" s="137"/>
      <c r="F328" s="173"/>
      <c r="G328" s="137"/>
      <c r="H328" s="137"/>
    </row>
    <row r="329" spans="3:8" x14ac:dyDescent="0.3">
      <c r="C329" s="137"/>
      <c r="D329" s="137"/>
      <c r="E329" s="137"/>
      <c r="F329" s="173"/>
      <c r="G329" s="137"/>
      <c r="H329" s="137"/>
    </row>
    <row r="330" spans="3:8" x14ac:dyDescent="0.3">
      <c r="C330" s="137"/>
      <c r="D330" s="137"/>
      <c r="E330" s="137"/>
      <c r="F330" s="173"/>
      <c r="G330" s="137"/>
      <c r="H330" s="137"/>
    </row>
    <row r="331" spans="3:8" x14ac:dyDescent="0.3">
      <c r="C331" s="137"/>
      <c r="D331" s="137"/>
      <c r="E331" s="137"/>
      <c r="F331" s="173"/>
      <c r="G331" s="137"/>
      <c r="H331" s="137"/>
    </row>
    <row r="332" spans="3:8" x14ac:dyDescent="0.3">
      <c r="C332" s="137"/>
      <c r="D332" s="137"/>
      <c r="E332" s="137"/>
      <c r="F332" s="173"/>
      <c r="G332" s="137"/>
      <c r="H332" s="137"/>
    </row>
    <row r="333" spans="3:8" x14ac:dyDescent="0.3">
      <c r="C333" s="137"/>
      <c r="D333" s="137"/>
      <c r="E333" s="137"/>
      <c r="F333" s="173"/>
      <c r="G333" s="137"/>
      <c r="H333" s="137"/>
    </row>
    <row r="334" spans="3:8" x14ac:dyDescent="0.3">
      <c r="C334" s="137"/>
      <c r="D334" s="137"/>
      <c r="E334" s="137"/>
      <c r="F334" s="173"/>
      <c r="G334" s="137"/>
      <c r="H334" s="137"/>
    </row>
    <row r="335" spans="3:8" x14ac:dyDescent="0.3">
      <c r="C335" s="137"/>
      <c r="D335" s="137"/>
      <c r="E335" s="137"/>
      <c r="F335" s="173"/>
      <c r="G335" s="137"/>
      <c r="H335" s="137"/>
    </row>
    <row r="336" spans="3:8" x14ac:dyDescent="0.3">
      <c r="C336" s="137"/>
      <c r="D336" s="137"/>
      <c r="E336" s="137"/>
      <c r="F336" s="173"/>
      <c r="G336" s="137"/>
      <c r="H336" s="137"/>
    </row>
    <row r="337" spans="3:8" x14ac:dyDescent="0.3">
      <c r="C337" s="137"/>
      <c r="D337" s="137"/>
      <c r="E337" s="137"/>
      <c r="F337" s="173"/>
      <c r="G337" s="137"/>
      <c r="H337" s="137"/>
    </row>
    <row r="338" spans="3:8" x14ac:dyDescent="0.3">
      <c r="C338" s="137"/>
      <c r="D338" s="137"/>
      <c r="E338" s="137"/>
      <c r="F338" s="173"/>
      <c r="G338" s="137"/>
      <c r="H338" s="137"/>
    </row>
    <row r="339" spans="3:8" x14ac:dyDescent="0.3">
      <c r="C339" s="137"/>
      <c r="D339" s="137"/>
      <c r="E339" s="137"/>
      <c r="F339" s="173"/>
      <c r="G339" s="137"/>
      <c r="H339" s="137"/>
    </row>
    <row r="340" spans="3:8" x14ac:dyDescent="0.3">
      <c r="C340" s="137"/>
      <c r="D340" s="137"/>
      <c r="E340" s="137"/>
      <c r="F340" s="173"/>
      <c r="G340" s="137"/>
      <c r="H340" s="137"/>
    </row>
    <row r="341" spans="3:8" x14ac:dyDescent="0.3">
      <c r="C341" s="137"/>
      <c r="D341" s="137"/>
      <c r="E341" s="137"/>
      <c r="F341" s="173"/>
      <c r="G341" s="137"/>
      <c r="H341" s="137"/>
    </row>
    <row r="342" spans="3:8" x14ac:dyDescent="0.3">
      <c r="C342" s="137"/>
      <c r="D342" s="137"/>
      <c r="E342" s="137"/>
      <c r="F342" s="173"/>
      <c r="G342" s="137"/>
      <c r="H342" s="137"/>
    </row>
    <row r="343" spans="3:8" x14ac:dyDescent="0.3">
      <c r="C343" s="137"/>
      <c r="D343" s="137"/>
      <c r="E343" s="137"/>
      <c r="F343" s="173"/>
      <c r="G343" s="137"/>
      <c r="H343" s="137"/>
    </row>
    <row r="344" spans="3:8" x14ac:dyDescent="0.3">
      <c r="C344" s="137"/>
      <c r="D344" s="137"/>
      <c r="E344" s="137"/>
      <c r="F344" s="173"/>
      <c r="G344" s="137"/>
      <c r="H344" s="137"/>
    </row>
    <row r="345" spans="3:8" x14ac:dyDescent="0.3">
      <c r="C345" s="137"/>
      <c r="D345" s="137"/>
      <c r="E345" s="137"/>
      <c r="F345" s="173"/>
      <c r="G345" s="137"/>
      <c r="H345" s="137"/>
    </row>
    <row r="346" spans="3:8" x14ac:dyDescent="0.3">
      <c r="C346" s="137"/>
      <c r="D346" s="137"/>
      <c r="E346" s="137"/>
      <c r="F346" s="173"/>
      <c r="G346" s="137"/>
      <c r="H346" s="137"/>
    </row>
    <row r="347" spans="3:8" x14ac:dyDescent="0.3">
      <c r="C347" s="137"/>
      <c r="D347" s="137"/>
      <c r="E347" s="137"/>
      <c r="F347" s="173"/>
      <c r="G347" s="137"/>
      <c r="H347" s="137"/>
    </row>
    <row r="348" spans="3:8" x14ac:dyDescent="0.3">
      <c r="C348" s="137"/>
      <c r="D348" s="137"/>
      <c r="E348" s="137"/>
      <c r="F348" s="173"/>
      <c r="G348" s="137"/>
      <c r="H348" s="137"/>
    </row>
    <row r="349" spans="3:8" x14ac:dyDescent="0.3">
      <c r="C349" s="137"/>
      <c r="D349" s="137"/>
      <c r="E349" s="137"/>
      <c r="F349" s="173"/>
      <c r="G349" s="137"/>
      <c r="H349" s="137"/>
    </row>
    <row r="350" spans="3:8" x14ac:dyDescent="0.3">
      <c r="C350" s="137"/>
      <c r="D350" s="137"/>
      <c r="E350" s="137"/>
      <c r="F350" s="173"/>
      <c r="G350" s="137"/>
      <c r="H350" s="137"/>
    </row>
    <row r="351" spans="3:8" x14ac:dyDescent="0.3">
      <c r="C351" s="137"/>
      <c r="D351" s="137"/>
      <c r="E351" s="137"/>
      <c r="F351" s="173"/>
      <c r="G351" s="137"/>
      <c r="H351" s="137"/>
    </row>
    <row r="352" spans="3:8" x14ac:dyDescent="0.3">
      <c r="C352" s="137"/>
      <c r="D352" s="137"/>
      <c r="E352" s="137"/>
      <c r="F352" s="173"/>
      <c r="G352" s="137"/>
      <c r="H352" s="137"/>
    </row>
    <row r="353" spans="3:8" x14ac:dyDescent="0.3">
      <c r="C353" s="137"/>
      <c r="D353" s="137"/>
      <c r="E353" s="137"/>
      <c r="F353" s="173"/>
      <c r="G353" s="137"/>
      <c r="H353" s="137"/>
    </row>
    <row r="354" spans="3:8" x14ac:dyDescent="0.3">
      <c r="C354" s="137"/>
      <c r="D354" s="137"/>
      <c r="E354" s="137"/>
      <c r="F354" s="173"/>
      <c r="G354" s="137"/>
      <c r="H354" s="137"/>
    </row>
    <row r="355" spans="3:8" x14ac:dyDescent="0.3">
      <c r="C355" s="137"/>
      <c r="D355" s="137"/>
      <c r="E355" s="137"/>
      <c r="F355" s="173"/>
      <c r="G355" s="137"/>
      <c r="H355" s="137"/>
    </row>
    <row r="356" spans="3:8" x14ac:dyDescent="0.3">
      <c r="C356" s="137"/>
      <c r="D356" s="137"/>
      <c r="E356" s="137"/>
      <c r="F356" s="173"/>
      <c r="G356" s="137"/>
      <c r="H356" s="137"/>
    </row>
    <row r="357" spans="3:8" x14ac:dyDescent="0.3">
      <c r="C357" s="137"/>
      <c r="D357" s="137"/>
      <c r="E357" s="137"/>
      <c r="F357" s="173"/>
      <c r="G357" s="137"/>
      <c r="H357" s="137"/>
    </row>
    <row r="358" spans="3:8" x14ac:dyDescent="0.3">
      <c r="C358" s="137"/>
      <c r="D358" s="137"/>
      <c r="E358" s="137"/>
      <c r="F358" s="173"/>
      <c r="G358" s="137"/>
      <c r="H358" s="137"/>
    </row>
    <row r="359" spans="3:8" x14ac:dyDescent="0.3">
      <c r="C359" s="137"/>
      <c r="D359" s="137"/>
      <c r="E359" s="137"/>
      <c r="F359" s="173"/>
      <c r="G359" s="137"/>
      <c r="H359" s="137"/>
    </row>
    <row r="360" spans="3:8" x14ac:dyDescent="0.3">
      <c r="C360" s="137"/>
      <c r="D360" s="137"/>
      <c r="E360" s="137"/>
      <c r="F360" s="173"/>
      <c r="G360" s="137"/>
      <c r="H360" s="137"/>
    </row>
    <row r="361" spans="3:8" x14ac:dyDescent="0.3">
      <c r="C361" s="137"/>
      <c r="D361" s="137"/>
      <c r="E361" s="137"/>
      <c r="F361" s="173"/>
      <c r="G361" s="137"/>
      <c r="H361" s="137"/>
    </row>
    <row r="362" spans="3:8" x14ac:dyDescent="0.3">
      <c r="C362" s="137"/>
      <c r="D362" s="137"/>
      <c r="E362" s="137"/>
      <c r="F362" s="173"/>
      <c r="G362" s="137"/>
      <c r="H362" s="137"/>
    </row>
    <row r="363" spans="3:8" x14ac:dyDescent="0.3">
      <c r="C363" s="137"/>
      <c r="D363" s="137"/>
      <c r="E363" s="137"/>
      <c r="F363" s="173"/>
      <c r="G363" s="137"/>
      <c r="H363" s="137"/>
    </row>
    <row r="364" spans="3:8" x14ac:dyDescent="0.3">
      <c r="C364" s="137"/>
      <c r="D364" s="137"/>
      <c r="E364" s="137"/>
      <c r="F364" s="173"/>
      <c r="G364" s="137"/>
      <c r="H364" s="137"/>
    </row>
    <row r="365" spans="3:8" x14ac:dyDescent="0.3">
      <c r="C365" s="137"/>
      <c r="D365" s="137"/>
      <c r="E365" s="137"/>
      <c r="F365" s="173"/>
      <c r="G365" s="137"/>
      <c r="H365" s="137"/>
    </row>
    <row r="366" spans="3:8" x14ac:dyDescent="0.3">
      <c r="C366" s="137"/>
      <c r="D366" s="137"/>
      <c r="E366" s="137"/>
      <c r="F366" s="173"/>
      <c r="G366" s="137"/>
      <c r="H366" s="137"/>
    </row>
    <row r="367" spans="3:8" x14ac:dyDescent="0.3">
      <c r="C367" s="137"/>
      <c r="D367" s="137"/>
      <c r="E367" s="137"/>
      <c r="F367" s="173"/>
      <c r="G367" s="137"/>
      <c r="H367" s="137"/>
    </row>
    <row r="368" spans="3:8" x14ac:dyDescent="0.3">
      <c r="C368" s="137"/>
      <c r="D368" s="137"/>
      <c r="E368" s="137"/>
      <c r="F368" s="173"/>
      <c r="G368" s="137"/>
      <c r="H368" s="137"/>
    </row>
    <row r="369" spans="3:8" x14ac:dyDescent="0.3">
      <c r="C369" s="137"/>
      <c r="D369" s="137"/>
      <c r="E369" s="137"/>
      <c r="F369" s="173"/>
      <c r="G369" s="137"/>
      <c r="H369" s="137"/>
    </row>
    <row r="370" spans="3:8" x14ac:dyDescent="0.3">
      <c r="C370" s="137"/>
      <c r="D370" s="137"/>
      <c r="E370" s="137"/>
      <c r="F370" s="173"/>
      <c r="G370" s="137"/>
      <c r="H370" s="137"/>
    </row>
    <row r="371" spans="3:8" x14ac:dyDescent="0.3">
      <c r="C371" s="137"/>
      <c r="D371" s="137"/>
      <c r="E371" s="137"/>
      <c r="F371" s="173"/>
      <c r="G371" s="137"/>
      <c r="H371" s="137"/>
    </row>
    <row r="372" spans="3:8" x14ac:dyDescent="0.3">
      <c r="C372" s="137"/>
      <c r="D372" s="137"/>
      <c r="E372" s="137"/>
      <c r="F372" s="173"/>
      <c r="G372" s="137"/>
      <c r="H372" s="137"/>
    </row>
    <row r="373" spans="3:8" x14ac:dyDescent="0.3">
      <c r="C373" s="137"/>
      <c r="D373" s="137"/>
      <c r="E373" s="137"/>
      <c r="F373" s="173"/>
      <c r="G373" s="137"/>
      <c r="H373" s="137"/>
    </row>
    <row r="374" spans="3:8" x14ac:dyDescent="0.3">
      <c r="C374" s="137"/>
      <c r="D374" s="137"/>
      <c r="E374" s="137"/>
      <c r="F374" s="173"/>
      <c r="G374" s="137"/>
      <c r="H374" s="137"/>
    </row>
    <row r="375" spans="3:8" x14ac:dyDescent="0.3">
      <c r="C375" s="137"/>
      <c r="D375" s="137"/>
      <c r="E375" s="137"/>
      <c r="F375" s="173"/>
      <c r="G375" s="137"/>
      <c r="H375" s="137"/>
    </row>
    <row r="376" spans="3:8" x14ac:dyDescent="0.3">
      <c r="C376" s="137"/>
      <c r="D376" s="137"/>
      <c r="E376" s="137"/>
      <c r="F376" s="173"/>
      <c r="G376" s="137"/>
      <c r="H376" s="137"/>
    </row>
    <row r="377" spans="3:8" x14ac:dyDescent="0.3">
      <c r="C377" s="137"/>
      <c r="D377" s="137"/>
      <c r="E377" s="137"/>
      <c r="F377" s="173"/>
      <c r="G377" s="137"/>
      <c r="H377" s="137"/>
    </row>
    <row r="378" spans="3:8" x14ac:dyDescent="0.3">
      <c r="C378" s="137"/>
      <c r="D378" s="137"/>
      <c r="E378" s="137"/>
      <c r="F378" s="173"/>
      <c r="G378" s="137"/>
      <c r="H378" s="137"/>
    </row>
    <row r="379" spans="3:8" x14ac:dyDescent="0.3">
      <c r="C379" s="137"/>
      <c r="D379" s="137"/>
      <c r="E379" s="137"/>
      <c r="F379" s="173"/>
      <c r="G379" s="137"/>
      <c r="H379" s="137"/>
    </row>
    <row r="380" spans="3:8" x14ac:dyDescent="0.3">
      <c r="C380" s="137"/>
      <c r="D380" s="137"/>
      <c r="E380" s="137"/>
      <c r="F380" s="173"/>
      <c r="G380" s="137"/>
      <c r="H380" s="137"/>
    </row>
    <row r="381" spans="3:8" x14ac:dyDescent="0.3">
      <c r="C381" s="137"/>
      <c r="D381" s="137"/>
      <c r="E381" s="137"/>
      <c r="F381" s="173"/>
      <c r="G381" s="137"/>
      <c r="H381" s="137"/>
    </row>
    <row r="382" spans="3:8" x14ac:dyDescent="0.3">
      <c r="C382" s="137"/>
      <c r="D382" s="137"/>
      <c r="E382" s="137"/>
      <c r="F382" s="173"/>
      <c r="G382" s="137"/>
      <c r="H382" s="137"/>
    </row>
    <row r="383" spans="3:8" x14ac:dyDescent="0.3">
      <c r="C383" s="137"/>
      <c r="D383" s="137"/>
      <c r="E383" s="137"/>
      <c r="F383" s="173"/>
      <c r="G383" s="137"/>
      <c r="H383" s="137"/>
    </row>
    <row r="384" spans="3:8" x14ac:dyDescent="0.3">
      <c r="C384" s="137"/>
      <c r="D384" s="137"/>
      <c r="E384" s="137"/>
      <c r="F384" s="173"/>
      <c r="G384" s="137"/>
      <c r="H384" s="137"/>
    </row>
    <row r="385" spans="3:8" x14ac:dyDescent="0.3">
      <c r="C385" s="137"/>
      <c r="D385" s="137"/>
      <c r="E385" s="137"/>
      <c r="F385" s="173"/>
      <c r="G385" s="137"/>
      <c r="H385" s="137"/>
    </row>
    <row r="386" spans="3:8" x14ac:dyDescent="0.3">
      <c r="C386" s="137"/>
      <c r="D386" s="137"/>
      <c r="E386" s="137"/>
      <c r="F386" s="173"/>
      <c r="G386" s="137"/>
      <c r="H386" s="137"/>
    </row>
    <row r="387" spans="3:8" x14ac:dyDescent="0.3">
      <c r="C387" s="137"/>
      <c r="D387" s="137"/>
      <c r="E387" s="137"/>
      <c r="F387" s="173"/>
      <c r="G387" s="137"/>
      <c r="H387" s="137"/>
    </row>
    <row r="388" spans="3:8" x14ac:dyDescent="0.3">
      <c r="C388" s="137"/>
      <c r="D388" s="137"/>
      <c r="E388" s="137"/>
      <c r="F388" s="173"/>
      <c r="G388" s="137"/>
      <c r="H388" s="137"/>
    </row>
    <row r="389" spans="3:8" x14ac:dyDescent="0.3">
      <c r="C389" s="137"/>
      <c r="D389" s="137"/>
      <c r="E389" s="137"/>
      <c r="F389" s="173"/>
      <c r="G389" s="137"/>
      <c r="H389" s="137"/>
    </row>
    <row r="390" spans="3:8" x14ac:dyDescent="0.3">
      <c r="C390" s="137"/>
      <c r="D390" s="137"/>
      <c r="E390" s="137"/>
      <c r="F390" s="173"/>
      <c r="G390" s="137"/>
      <c r="H390" s="137"/>
    </row>
    <row r="391" spans="3:8" x14ac:dyDescent="0.3">
      <c r="C391" s="137"/>
      <c r="D391" s="137"/>
      <c r="E391" s="137"/>
      <c r="F391" s="173"/>
      <c r="G391" s="137"/>
      <c r="H391" s="137"/>
    </row>
    <row r="392" spans="3:8" x14ac:dyDescent="0.3">
      <c r="C392" s="137"/>
      <c r="D392" s="137"/>
      <c r="E392" s="137"/>
      <c r="F392" s="173"/>
      <c r="G392" s="137"/>
      <c r="H392" s="137"/>
    </row>
    <row r="393" spans="3:8" x14ac:dyDescent="0.3">
      <c r="C393" s="137"/>
      <c r="D393" s="137"/>
      <c r="E393" s="137"/>
      <c r="F393" s="173"/>
      <c r="G393" s="137"/>
      <c r="H393" s="137"/>
    </row>
    <row r="394" spans="3:8" x14ac:dyDescent="0.3">
      <c r="C394" s="137"/>
      <c r="D394" s="137"/>
      <c r="E394" s="137"/>
      <c r="F394" s="173"/>
      <c r="G394" s="137"/>
      <c r="H394" s="137"/>
    </row>
    <row r="395" spans="3:8" x14ac:dyDescent="0.3">
      <c r="C395" s="137"/>
      <c r="D395" s="137"/>
      <c r="E395" s="137"/>
      <c r="F395" s="173"/>
      <c r="G395" s="137"/>
      <c r="H395" s="137"/>
    </row>
    <row r="396" spans="3:8" x14ac:dyDescent="0.3">
      <c r="C396" s="137"/>
      <c r="D396" s="137"/>
      <c r="E396" s="137"/>
      <c r="F396" s="173"/>
      <c r="G396" s="137"/>
      <c r="H396" s="137"/>
    </row>
    <row r="397" spans="3:8" x14ac:dyDescent="0.3">
      <c r="C397" s="137"/>
      <c r="D397" s="137"/>
      <c r="E397" s="137"/>
      <c r="F397" s="173"/>
      <c r="G397" s="137"/>
      <c r="H397" s="137"/>
    </row>
    <row r="398" spans="3:8" x14ac:dyDescent="0.3">
      <c r="C398" s="137"/>
      <c r="D398" s="137"/>
      <c r="E398" s="137"/>
      <c r="F398" s="173"/>
      <c r="G398" s="137"/>
      <c r="H398" s="137"/>
    </row>
    <row r="399" spans="3:8" x14ac:dyDescent="0.3">
      <c r="C399" s="137"/>
      <c r="D399" s="137"/>
      <c r="E399" s="137"/>
      <c r="F399" s="173"/>
      <c r="G399" s="137"/>
      <c r="H399" s="137"/>
    </row>
    <row r="400" spans="3:8" x14ac:dyDescent="0.3">
      <c r="C400" s="137"/>
      <c r="D400" s="137"/>
      <c r="E400" s="137"/>
      <c r="F400" s="173"/>
      <c r="G400" s="137"/>
      <c r="H400" s="137"/>
    </row>
    <row r="401" spans="3:8" x14ac:dyDescent="0.3">
      <c r="C401" s="137"/>
      <c r="D401" s="137"/>
      <c r="E401" s="137"/>
      <c r="F401" s="173"/>
      <c r="G401" s="137"/>
      <c r="H401" s="137"/>
    </row>
    <row r="402" spans="3:8" x14ac:dyDescent="0.3">
      <c r="C402" s="137"/>
      <c r="D402" s="137"/>
      <c r="E402" s="137"/>
      <c r="F402" s="173"/>
      <c r="G402" s="137"/>
      <c r="H402" s="137"/>
    </row>
    <row r="403" spans="3:8" x14ac:dyDescent="0.3">
      <c r="C403" s="137"/>
      <c r="D403" s="137"/>
      <c r="E403" s="137"/>
      <c r="F403" s="173"/>
      <c r="G403" s="137"/>
      <c r="H403" s="137"/>
    </row>
    <row r="404" spans="3:8" x14ac:dyDescent="0.3">
      <c r="C404" s="137"/>
      <c r="D404" s="137"/>
      <c r="E404" s="137"/>
      <c r="F404" s="173"/>
      <c r="G404" s="137"/>
      <c r="H404" s="137"/>
    </row>
    <row r="405" spans="3:8" x14ac:dyDescent="0.3">
      <c r="C405" s="137"/>
      <c r="D405" s="137"/>
      <c r="E405" s="137"/>
      <c r="F405" s="173"/>
      <c r="G405" s="137"/>
      <c r="H405" s="137"/>
    </row>
    <row r="406" spans="3:8" x14ac:dyDescent="0.3">
      <c r="C406" s="137"/>
      <c r="D406" s="137"/>
      <c r="E406" s="137"/>
      <c r="F406" s="173"/>
      <c r="G406" s="137"/>
      <c r="H406" s="137"/>
    </row>
    <row r="407" spans="3:8" x14ac:dyDescent="0.3">
      <c r="C407" s="137"/>
      <c r="D407" s="137"/>
      <c r="E407" s="137"/>
      <c r="F407" s="173"/>
      <c r="G407" s="137"/>
      <c r="H407" s="137"/>
    </row>
    <row r="408" spans="3:8" x14ac:dyDescent="0.3">
      <c r="C408" s="137"/>
      <c r="D408" s="137"/>
      <c r="E408" s="137"/>
      <c r="F408" s="173"/>
      <c r="G408" s="137"/>
      <c r="H408" s="137"/>
    </row>
    <row r="409" spans="3:8" x14ac:dyDescent="0.3">
      <c r="C409" s="137"/>
      <c r="D409" s="137"/>
      <c r="E409" s="137"/>
      <c r="F409" s="173"/>
      <c r="G409" s="137"/>
      <c r="H409" s="137"/>
    </row>
    <row r="410" spans="3:8" x14ac:dyDescent="0.3">
      <c r="C410" s="137"/>
      <c r="D410" s="137"/>
      <c r="E410" s="137"/>
      <c r="F410" s="173"/>
      <c r="G410" s="137"/>
      <c r="H410" s="137"/>
    </row>
    <row r="411" spans="3:8" x14ac:dyDescent="0.3">
      <c r="C411" s="137"/>
      <c r="D411" s="137"/>
      <c r="E411" s="137"/>
      <c r="F411" s="173"/>
      <c r="G411" s="137"/>
      <c r="H411" s="137"/>
    </row>
    <row r="412" spans="3:8" x14ac:dyDescent="0.3">
      <c r="C412" s="137"/>
      <c r="D412" s="137"/>
      <c r="E412" s="137"/>
      <c r="F412" s="173"/>
      <c r="G412" s="137"/>
      <c r="H412" s="137"/>
    </row>
    <row r="413" spans="3:8" x14ac:dyDescent="0.3">
      <c r="C413" s="137"/>
      <c r="D413" s="137"/>
      <c r="E413" s="137"/>
      <c r="F413" s="173"/>
      <c r="G413" s="137"/>
      <c r="H413" s="137"/>
    </row>
    <row r="414" spans="3:8" x14ac:dyDescent="0.3">
      <c r="C414" s="137"/>
      <c r="D414" s="137"/>
      <c r="E414" s="137"/>
      <c r="F414" s="173"/>
      <c r="G414" s="137"/>
      <c r="H414" s="137"/>
    </row>
    <row r="415" spans="3:8" x14ac:dyDescent="0.3">
      <c r="C415" s="137"/>
      <c r="D415" s="137"/>
      <c r="E415" s="137"/>
      <c r="F415" s="173"/>
      <c r="G415" s="137"/>
      <c r="H415" s="137"/>
    </row>
    <row r="416" spans="3:8" x14ac:dyDescent="0.3">
      <c r="C416" s="137"/>
      <c r="D416" s="137"/>
      <c r="E416" s="137"/>
      <c r="F416" s="173"/>
      <c r="G416" s="137"/>
      <c r="H416" s="137"/>
    </row>
    <row r="417" spans="3:8" x14ac:dyDescent="0.3">
      <c r="C417" s="137"/>
      <c r="D417" s="137"/>
      <c r="E417" s="137"/>
      <c r="F417" s="173"/>
      <c r="G417" s="137"/>
      <c r="H417" s="137"/>
    </row>
    <row r="418" spans="3:8" x14ac:dyDescent="0.3">
      <c r="C418" s="137"/>
      <c r="D418" s="137"/>
      <c r="E418" s="137"/>
      <c r="F418" s="173"/>
      <c r="G418" s="137"/>
      <c r="H418" s="137"/>
    </row>
    <row r="419" spans="3:8" x14ac:dyDescent="0.3">
      <c r="C419" s="137"/>
      <c r="D419" s="137"/>
      <c r="E419" s="137"/>
      <c r="F419" s="173"/>
      <c r="G419" s="137"/>
      <c r="H419" s="137"/>
    </row>
    <row r="420" spans="3:8" x14ac:dyDescent="0.3">
      <c r="C420" s="137"/>
      <c r="D420" s="137"/>
      <c r="E420" s="137"/>
      <c r="F420" s="173"/>
      <c r="G420" s="137"/>
      <c r="H420" s="137"/>
    </row>
    <row r="421" spans="3:8" x14ac:dyDescent="0.3">
      <c r="C421" s="137"/>
      <c r="D421" s="137"/>
      <c r="E421" s="137"/>
      <c r="F421" s="173"/>
      <c r="G421" s="137"/>
      <c r="H421" s="137"/>
    </row>
    <row r="422" spans="3:8" x14ac:dyDescent="0.3">
      <c r="C422" s="137"/>
      <c r="D422" s="137"/>
      <c r="E422" s="137"/>
      <c r="F422" s="173"/>
      <c r="G422" s="137"/>
      <c r="H422" s="137"/>
    </row>
    <row r="423" spans="3:8" x14ac:dyDescent="0.3">
      <c r="C423" s="137"/>
      <c r="D423" s="137"/>
      <c r="E423" s="137"/>
      <c r="F423" s="173"/>
      <c r="G423" s="137"/>
      <c r="H423" s="137"/>
    </row>
    <row r="424" spans="3:8" x14ac:dyDescent="0.3">
      <c r="C424" s="137"/>
      <c r="D424" s="137"/>
      <c r="E424" s="137"/>
      <c r="F424" s="173"/>
      <c r="G424" s="137"/>
      <c r="H424" s="137"/>
    </row>
    <row r="425" spans="3:8" x14ac:dyDescent="0.3">
      <c r="C425" s="137"/>
      <c r="D425" s="137"/>
      <c r="E425" s="137"/>
      <c r="F425" s="173"/>
      <c r="G425" s="137"/>
      <c r="H425" s="137"/>
    </row>
    <row r="426" spans="3:8" x14ac:dyDescent="0.3">
      <c r="C426" s="137"/>
      <c r="D426" s="137"/>
      <c r="E426" s="137"/>
      <c r="F426" s="173"/>
      <c r="G426" s="137"/>
      <c r="H426" s="137"/>
    </row>
    <row r="427" spans="3:8" x14ac:dyDescent="0.3">
      <c r="C427" s="137"/>
      <c r="D427" s="137"/>
      <c r="E427" s="137"/>
      <c r="F427" s="173"/>
      <c r="G427" s="137"/>
      <c r="H427" s="137"/>
    </row>
    <row r="428" spans="3:8" x14ac:dyDescent="0.3">
      <c r="C428" s="137"/>
      <c r="D428" s="137"/>
      <c r="E428" s="137"/>
      <c r="F428" s="173"/>
      <c r="G428" s="137"/>
      <c r="H428" s="137"/>
    </row>
    <row r="429" spans="3:8" x14ac:dyDescent="0.3">
      <c r="C429" s="137"/>
      <c r="D429" s="137"/>
      <c r="E429" s="137"/>
      <c r="F429" s="173"/>
      <c r="G429" s="137"/>
      <c r="H429" s="137"/>
    </row>
    <row r="430" spans="3:8" x14ac:dyDescent="0.3">
      <c r="C430" s="137"/>
      <c r="D430" s="137"/>
      <c r="E430" s="137"/>
      <c r="F430" s="173"/>
      <c r="G430" s="137"/>
      <c r="H430" s="137"/>
    </row>
    <row r="431" spans="3:8" x14ac:dyDescent="0.3">
      <c r="C431" s="137"/>
      <c r="D431" s="137"/>
      <c r="E431" s="137"/>
      <c r="F431" s="173"/>
      <c r="G431" s="137"/>
      <c r="H431" s="137"/>
    </row>
    <row r="432" spans="3:8" x14ac:dyDescent="0.3">
      <c r="C432" s="137"/>
      <c r="D432" s="137"/>
      <c r="E432" s="137"/>
      <c r="F432" s="173"/>
      <c r="G432" s="137"/>
      <c r="H432" s="137"/>
    </row>
    <row r="433" spans="3:8" x14ac:dyDescent="0.3">
      <c r="C433" s="137"/>
      <c r="D433" s="137"/>
      <c r="E433" s="137"/>
      <c r="F433" s="173"/>
      <c r="G433" s="137"/>
      <c r="H433" s="137"/>
    </row>
    <row r="434" spans="3:8" x14ac:dyDescent="0.3">
      <c r="C434" s="137"/>
      <c r="D434" s="137"/>
      <c r="E434" s="137"/>
      <c r="F434" s="173"/>
      <c r="G434" s="137"/>
      <c r="H434" s="137"/>
    </row>
    <row r="435" spans="3:8" x14ac:dyDescent="0.3">
      <c r="C435" s="137"/>
      <c r="D435" s="137"/>
      <c r="E435" s="137"/>
      <c r="F435" s="173"/>
      <c r="G435" s="137"/>
      <c r="H435" s="137"/>
    </row>
    <row r="436" spans="3:8" x14ac:dyDescent="0.3">
      <c r="C436" s="137"/>
      <c r="D436" s="137"/>
      <c r="E436" s="137"/>
      <c r="F436" s="173"/>
      <c r="G436" s="137"/>
      <c r="H436" s="137"/>
    </row>
    <row r="437" spans="3:8" x14ac:dyDescent="0.3">
      <c r="C437" s="137"/>
      <c r="D437" s="137"/>
      <c r="E437" s="137"/>
      <c r="F437" s="173"/>
      <c r="G437" s="137"/>
      <c r="H437" s="137"/>
    </row>
    <row r="438" spans="3:8" x14ac:dyDescent="0.3">
      <c r="C438" s="137"/>
      <c r="D438" s="137"/>
      <c r="E438" s="137"/>
      <c r="F438" s="173"/>
      <c r="G438" s="137"/>
      <c r="H438" s="137"/>
    </row>
    <row r="439" spans="3:8" x14ac:dyDescent="0.3">
      <c r="C439" s="137"/>
      <c r="D439" s="137"/>
      <c r="E439" s="137"/>
      <c r="F439" s="173"/>
      <c r="G439" s="137"/>
      <c r="H439" s="137"/>
    </row>
    <row r="440" spans="3:8" x14ac:dyDescent="0.3">
      <c r="C440" s="137"/>
      <c r="D440" s="137"/>
      <c r="E440" s="137"/>
      <c r="F440" s="173"/>
      <c r="G440" s="137"/>
      <c r="H440" s="137"/>
    </row>
    <row r="441" spans="3:8" x14ac:dyDescent="0.3">
      <c r="C441" s="137"/>
      <c r="D441" s="137"/>
      <c r="E441" s="137"/>
      <c r="F441" s="173"/>
      <c r="G441" s="137"/>
      <c r="H441" s="137"/>
    </row>
    <row r="442" spans="3:8" x14ac:dyDescent="0.3">
      <c r="C442" s="137"/>
      <c r="D442" s="137"/>
      <c r="E442" s="137"/>
      <c r="F442" s="173"/>
      <c r="G442" s="137"/>
      <c r="H442" s="137"/>
    </row>
    <row r="443" spans="3:8" x14ac:dyDescent="0.3">
      <c r="C443" s="137"/>
      <c r="D443" s="137"/>
      <c r="E443" s="137"/>
      <c r="F443" s="173"/>
      <c r="G443" s="137"/>
      <c r="H443" s="137"/>
    </row>
    <row r="444" spans="3:8" x14ac:dyDescent="0.3">
      <c r="C444" s="137"/>
      <c r="D444" s="137"/>
      <c r="E444" s="137"/>
      <c r="F444" s="173"/>
      <c r="G444" s="137"/>
      <c r="H444" s="137"/>
    </row>
    <row r="445" spans="3:8" x14ac:dyDescent="0.3">
      <c r="C445" s="137"/>
      <c r="D445" s="137"/>
      <c r="E445" s="137"/>
      <c r="F445" s="173"/>
      <c r="G445" s="137"/>
      <c r="H445" s="137"/>
    </row>
    <row r="446" spans="3:8" x14ac:dyDescent="0.3">
      <c r="C446" s="137"/>
      <c r="D446" s="137"/>
      <c r="E446" s="137"/>
      <c r="F446" s="173"/>
      <c r="G446" s="137"/>
      <c r="H446" s="137"/>
    </row>
    <row r="447" spans="3:8" x14ac:dyDescent="0.3">
      <c r="C447" s="137"/>
      <c r="D447" s="137"/>
      <c r="E447" s="137"/>
      <c r="F447" s="173"/>
      <c r="G447" s="137"/>
      <c r="H447" s="137"/>
    </row>
    <row r="448" spans="3:8" x14ac:dyDescent="0.3">
      <c r="C448" s="137"/>
      <c r="D448" s="137"/>
      <c r="E448" s="137"/>
      <c r="F448" s="173"/>
      <c r="G448" s="137"/>
      <c r="H448" s="137"/>
    </row>
    <row r="449" spans="3:8" x14ac:dyDescent="0.3">
      <c r="C449" s="137"/>
      <c r="D449" s="137"/>
      <c r="E449" s="137"/>
      <c r="F449" s="173"/>
      <c r="G449" s="137"/>
      <c r="H449" s="137"/>
    </row>
    <row r="450" spans="3:8" x14ac:dyDescent="0.3">
      <c r="C450" s="137"/>
      <c r="D450" s="137"/>
      <c r="E450" s="137"/>
      <c r="F450" s="173"/>
      <c r="G450" s="137"/>
      <c r="H450" s="137"/>
    </row>
    <row r="451" spans="3:8" x14ac:dyDescent="0.3">
      <c r="C451" s="137"/>
      <c r="D451" s="137"/>
      <c r="E451" s="137"/>
      <c r="F451" s="173"/>
      <c r="G451" s="137"/>
      <c r="H451" s="137"/>
    </row>
    <row r="452" spans="3:8" x14ac:dyDescent="0.3">
      <c r="C452" s="137"/>
      <c r="D452" s="137"/>
      <c r="E452" s="137"/>
      <c r="F452" s="173"/>
      <c r="G452" s="137"/>
      <c r="H452" s="137"/>
    </row>
    <row r="453" spans="3:8" x14ac:dyDescent="0.3">
      <c r="C453" s="137"/>
      <c r="D453" s="137"/>
      <c r="E453" s="137"/>
      <c r="F453" s="173"/>
      <c r="G453" s="137"/>
      <c r="H453" s="137"/>
    </row>
    <row r="454" spans="3:8" x14ac:dyDescent="0.3">
      <c r="C454" s="137"/>
      <c r="D454" s="137"/>
      <c r="E454" s="137"/>
      <c r="F454" s="173"/>
      <c r="G454" s="137"/>
      <c r="H454" s="137"/>
    </row>
    <row r="455" spans="3:8" x14ac:dyDescent="0.3">
      <c r="C455" s="137"/>
      <c r="D455" s="137"/>
      <c r="E455" s="137"/>
      <c r="F455" s="173"/>
      <c r="G455" s="137"/>
      <c r="H455" s="137"/>
    </row>
    <row r="456" spans="3:8" x14ac:dyDescent="0.3">
      <c r="C456" s="137"/>
      <c r="D456" s="137"/>
      <c r="E456" s="137"/>
      <c r="F456" s="173"/>
      <c r="G456" s="137"/>
      <c r="H456" s="137"/>
    </row>
    <row r="457" spans="3:8" x14ac:dyDescent="0.3">
      <c r="C457" s="137"/>
      <c r="D457" s="137"/>
      <c r="E457" s="137"/>
      <c r="F457" s="173"/>
      <c r="G457" s="137"/>
      <c r="H457" s="137"/>
    </row>
    <row r="458" spans="3:8" x14ac:dyDescent="0.3">
      <c r="H458" s="137"/>
    </row>
    <row r="459" spans="3:8" x14ac:dyDescent="0.3">
      <c r="H459" s="137"/>
    </row>
  </sheetData>
  <mergeCells count="4">
    <mergeCell ref="C1:H1"/>
    <mergeCell ref="C2:H2"/>
    <mergeCell ref="C3:H3"/>
    <mergeCell ref="C4:H4"/>
  </mergeCells>
  <phoneticPr fontId="0" type="noConversion"/>
  <printOptions horizontalCentered="1"/>
  <pageMargins left="0.26" right="0.26" top="1.1811023622047245" bottom="0.56000000000000005" header="0.18" footer="0.76"/>
  <pageSetup paperSize="9" scale="63" orientation="portrait" r:id="rId1"/>
  <headerFooter alignWithMargins="0">
    <oddFooter xml:space="preserve">&amp;C&amp;11 </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K57"/>
  <sheetViews>
    <sheetView showGridLines="0" zoomScale="85" zoomScaleNormal="85" workbookViewId="0">
      <selection activeCell="E66" sqref="E66"/>
    </sheetView>
  </sheetViews>
  <sheetFormatPr baseColWidth="10" defaultRowHeight="15.75" x14ac:dyDescent="0.25"/>
  <cols>
    <col min="1" max="1" width="11.42578125" style="103"/>
    <col min="2" max="2" width="0" style="103" hidden="1" customWidth="1"/>
    <col min="3" max="3" width="3.7109375" style="103" customWidth="1"/>
    <col min="4" max="4" width="48.42578125" style="103" customWidth="1"/>
    <col min="5" max="5" width="10.85546875" style="103" customWidth="1"/>
    <col min="6" max="6" width="24.5703125" style="103" bestFit="1" customWidth="1"/>
    <col min="7" max="7" width="1.7109375" style="103" customWidth="1"/>
    <col min="8" max="8" width="11.42578125" style="103"/>
    <col min="9" max="9" width="27.5703125" style="103" hidden="1" customWidth="1"/>
    <col min="10" max="10" width="32.28515625" style="103" hidden="1" customWidth="1"/>
    <col min="11" max="11" width="17.85546875" style="103" bestFit="1" customWidth="1"/>
    <col min="12" max="16384" width="11.42578125" style="103"/>
  </cols>
  <sheetData>
    <row r="1" spans="2:10" ht="18.75" x14ac:dyDescent="0.3">
      <c r="C1" s="337" t="s">
        <v>89</v>
      </c>
      <c r="D1" s="337"/>
      <c r="E1" s="337"/>
      <c r="F1" s="337"/>
      <c r="G1" s="337"/>
    </row>
    <row r="2" spans="2:10" x14ac:dyDescent="0.25">
      <c r="C2" s="338" t="s">
        <v>4983</v>
      </c>
      <c r="D2" s="338"/>
      <c r="E2" s="338"/>
      <c r="F2" s="338"/>
      <c r="G2" s="338"/>
      <c r="H2" s="107"/>
    </row>
    <row r="3" spans="2:10" x14ac:dyDescent="0.25">
      <c r="C3" s="339" t="s">
        <v>34</v>
      </c>
      <c r="D3" s="339"/>
      <c r="E3" s="339"/>
      <c r="F3" s="339"/>
      <c r="G3" s="339"/>
    </row>
    <row r="4" spans="2:10" x14ac:dyDescent="0.25">
      <c r="C4" s="108"/>
      <c r="D4" s="108"/>
      <c r="E4" s="108"/>
      <c r="F4" s="108"/>
      <c r="G4" s="109"/>
    </row>
    <row r="5" spans="2:10" x14ac:dyDescent="0.25">
      <c r="C5" s="108"/>
      <c r="D5" s="108"/>
      <c r="E5" s="108"/>
      <c r="F5" s="315">
        <v>2022</v>
      </c>
      <c r="G5" s="110"/>
    </row>
    <row r="6" spans="2:10" x14ac:dyDescent="0.25">
      <c r="C6" s="108"/>
      <c r="D6" s="108"/>
      <c r="E6" s="108"/>
      <c r="F6" s="316"/>
      <c r="G6" s="110"/>
      <c r="I6" s="111">
        <v>1</v>
      </c>
      <c r="J6" s="112" t="s">
        <v>336</v>
      </c>
    </row>
    <row r="7" spans="2:10" x14ac:dyDescent="0.25">
      <c r="C7" s="100" t="s">
        <v>90</v>
      </c>
      <c r="F7" s="317">
        <f>+Resultado!F62</f>
        <v>4075773611</v>
      </c>
      <c r="G7" s="109"/>
      <c r="I7" s="113" t="s">
        <v>337</v>
      </c>
      <c r="J7" s="114">
        <f>+Activo!H54</f>
        <v>12465351725</v>
      </c>
    </row>
    <row r="8" spans="2:10" ht="23.25" x14ac:dyDescent="0.25">
      <c r="C8" s="100" t="s">
        <v>91</v>
      </c>
      <c r="F8" s="318"/>
      <c r="G8" s="109"/>
      <c r="I8" s="113" t="s">
        <v>338</v>
      </c>
      <c r="J8" s="114">
        <f>+F9</f>
        <v>2422131901</v>
      </c>
    </row>
    <row r="9" spans="2:10" x14ac:dyDescent="0.25">
      <c r="B9" s="116" t="s">
        <v>246</v>
      </c>
      <c r="C9" s="100"/>
      <c r="D9" s="103" t="s">
        <v>92</v>
      </c>
      <c r="F9" s="318">
        <f>+Resultado!F42*-1</f>
        <v>2422131901</v>
      </c>
      <c r="G9" s="117"/>
      <c r="I9" s="113" t="s">
        <v>339</v>
      </c>
      <c r="J9" s="114">
        <f>+J7-J8</f>
        <v>10043219824</v>
      </c>
    </row>
    <row r="10" spans="2:10" x14ac:dyDescent="0.25">
      <c r="B10" s="116" t="s">
        <v>242</v>
      </c>
      <c r="C10" s="100"/>
      <c r="D10" s="103" t="s">
        <v>93</v>
      </c>
      <c r="F10" s="318">
        <f>+Resultado!F22*-1</f>
        <v>240701531565</v>
      </c>
      <c r="G10" s="117"/>
      <c r="I10" s="113" t="s">
        <v>340</v>
      </c>
      <c r="J10" s="114">
        <f>+Activo!F55</f>
        <v>16967941061</v>
      </c>
    </row>
    <row r="11" spans="2:10" x14ac:dyDescent="0.25">
      <c r="B11" s="86" t="s">
        <v>231</v>
      </c>
      <c r="C11" s="100"/>
      <c r="D11" s="103" t="s">
        <v>94</v>
      </c>
      <c r="F11" s="318">
        <f>+Resultado!F23*-1</f>
        <v>-140191823417</v>
      </c>
      <c r="G11" s="117"/>
      <c r="I11" s="113" t="s">
        <v>341</v>
      </c>
      <c r="J11" s="118">
        <f>+J9-J10</f>
        <v>-6924721237</v>
      </c>
    </row>
    <row r="12" spans="2:10" x14ac:dyDescent="0.25">
      <c r="C12" s="100"/>
      <c r="D12" s="103" t="s">
        <v>139</v>
      </c>
      <c r="F12" s="318">
        <v>0</v>
      </c>
      <c r="G12" s="117"/>
      <c r="I12" s="119"/>
      <c r="J12" s="114"/>
    </row>
    <row r="13" spans="2:10" x14ac:dyDescent="0.25">
      <c r="C13" s="100"/>
      <c r="D13" s="103" t="s">
        <v>95</v>
      </c>
      <c r="F13" s="318">
        <f>+J25*-1</f>
        <v>-88236975709</v>
      </c>
      <c r="G13" s="117"/>
      <c r="I13" s="119"/>
      <c r="J13" s="120" t="s">
        <v>342</v>
      </c>
    </row>
    <row r="14" spans="2:10" x14ac:dyDescent="0.25">
      <c r="B14" s="116" t="s">
        <v>247</v>
      </c>
      <c r="C14" s="100"/>
      <c r="D14" s="103" t="s">
        <v>96</v>
      </c>
      <c r="F14" s="319">
        <f>+Resultado!F43*-1</f>
        <v>2981334096</v>
      </c>
      <c r="G14" s="109"/>
      <c r="I14" s="113" t="s">
        <v>343</v>
      </c>
      <c r="J14" s="114">
        <f>+F9</f>
        <v>2422131901</v>
      </c>
    </row>
    <row r="15" spans="2:10" x14ac:dyDescent="0.25">
      <c r="C15" s="100"/>
      <c r="F15" s="318"/>
      <c r="G15" s="109"/>
      <c r="I15" s="113" t="s">
        <v>341</v>
      </c>
      <c r="J15" s="114">
        <f>+J11*-1</f>
        <v>6924721237</v>
      </c>
    </row>
    <row r="16" spans="2:10" ht="23.25" x14ac:dyDescent="0.25">
      <c r="C16" s="100"/>
      <c r="D16" s="100"/>
      <c r="E16" s="100"/>
      <c r="F16" s="320">
        <f>SUM(F7:F15)</f>
        <v>21751972047</v>
      </c>
      <c r="G16" s="109"/>
      <c r="I16" s="121" t="s">
        <v>335</v>
      </c>
      <c r="J16" s="122">
        <f>+J14-J15</f>
        <v>-4502589336</v>
      </c>
    </row>
    <row r="17" spans="3:11" x14ac:dyDescent="0.25">
      <c r="C17" s="100" t="s">
        <v>97</v>
      </c>
      <c r="F17" s="318"/>
      <c r="G17" s="109"/>
      <c r="I17" s="123"/>
      <c r="J17" s="124"/>
    </row>
    <row r="18" spans="3:11" x14ac:dyDescent="0.25">
      <c r="C18" s="100" t="s">
        <v>98</v>
      </c>
      <c r="F18" s="318"/>
      <c r="G18" s="109"/>
      <c r="I18" s="111">
        <v>2</v>
      </c>
      <c r="J18" s="125" t="s">
        <v>323</v>
      </c>
    </row>
    <row r="19" spans="3:11" ht="23.25" x14ac:dyDescent="0.25">
      <c r="C19" s="100"/>
      <c r="D19" s="103" t="s">
        <v>99</v>
      </c>
      <c r="F19" s="318">
        <f>+Activo!O27*-1</f>
        <v>1570087755</v>
      </c>
      <c r="G19" s="126"/>
      <c r="I19" s="113" t="s">
        <v>324</v>
      </c>
      <c r="J19" s="127">
        <f>+Activo!O34+Activo!O44+Activo!O51+4</f>
        <v>-12272732439</v>
      </c>
      <c r="K19" s="117"/>
    </row>
    <row r="20" spans="3:11" x14ac:dyDescent="0.25">
      <c r="C20" s="100"/>
      <c r="D20" s="103" t="s">
        <v>100</v>
      </c>
      <c r="F20" s="318">
        <f>+Activo!P33*-1</f>
        <v>98184720602</v>
      </c>
      <c r="G20" s="126"/>
      <c r="I20" s="128" t="s">
        <v>325</v>
      </c>
      <c r="J20" s="127">
        <f>+F10</f>
        <v>240701531565</v>
      </c>
    </row>
    <row r="21" spans="3:11" x14ac:dyDescent="0.25">
      <c r="C21" s="100"/>
      <c r="D21" s="103" t="s">
        <v>101</v>
      </c>
      <c r="F21" s="318">
        <f>+Activo!O39*-1</f>
        <v>50200251354</v>
      </c>
      <c r="G21" s="109"/>
      <c r="I21" s="128" t="s">
        <v>326</v>
      </c>
      <c r="J21" s="127">
        <f>+F11</f>
        <v>-140191823417</v>
      </c>
    </row>
    <row r="22" spans="3:11" x14ac:dyDescent="0.25">
      <c r="C22" s="100"/>
      <c r="D22" s="103" t="s">
        <v>102</v>
      </c>
      <c r="F22" s="318">
        <f>+Activo!P43*-1</f>
        <v>-22267843859</v>
      </c>
      <c r="G22" s="109"/>
      <c r="I22" s="128" t="s">
        <v>95</v>
      </c>
      <c r="J22" s="129">
        <f>SUM(J19:J21)</f>
        <v>88236975709</v>
      </c>
    </row>
    <row r="23" spans="3:11" x14ac:dyDescent="0.25">
      <c r="C23" s="100"/>
      <c r="D23" s="103" t="s">
        <v>103</v>
      </c>
      <c r="F23" s="318">
        <f>+J31*-1</f>
        <v>-29941141834</v>
      </c>
      <c r="G23" s="109"/>
      <c r="I23" s="128" t="s">
        <v>327</v>
      </c>
      <c r="J23" s="114"/>
    </row>
    <row r="24" spans="3:11" x14ac:dyDescent="0.25">
      <c r="C24" s="100"/>
      <c r="D24" s="103" t="s">
        <v>104</v>
      </c>
      <c r="F24" s="115">
        <f>+'Pasivo y Patrimonio'!O17</f>
        <v>81523748817</v>
      </c>
      <c r="G24" s="109"/>
      <c r="I24" s="128" t="s">
        <v>328</v>
      </c>
      <c r="J24" s="114"/>
    </row>
    <row r="25" spans="3:11" x14ac:dyDescent="0.25">
      <c r="C25" s="100"/>
      <c r="D25" s="103" t="s">
        <v>105</v>
      </c>
      <c r="F25" s="115">
        <f>+'Pasivo y Patrimonio'!O26</f>
        <v>-163268309172</v>
      </c>
      <c r="G25" s="126"/>
      <c r="I25" s="130" t="s">
        <v>329</v>
      </c>
      <c r="J25" s="131">
        <f>+J22+J23+J24</f>
        <v>88236975709</v>
      </c>
    </row>
    <row r="26" spans="3:11" x14ac:dyDescent="0.25">
      <c r="C26" s="100"/>
      <c r="D26" s="103" t="s">
        <v>106</v>
      </c>
      <c r="F26" s="115">
        <f>+'Pasivo y Patrimonio'!O31</f>
        <v>-191300810643</v>
      </c>
      <c r="G26" s="126"/>
      <c r="I26" s="132"/>
      <c r="J26" s="124"/>
    </row>
    <row r="27" spans="3:11" x14ac:dyDescent="0.25">
      <c r="C27" s="100"/>
      <c r="D27" s="103" t="s">
        <v>107</v>
      </c>
      <c r="F27" s="115">
        <v>0</v>
      </c>
      <c r="G27" s="126"/>
      <c r="I27" s="111">
        <v>3</v>
      </c>
      <c r="J27" s="125" t="s">
        <v>330</v>
      </c>
    </row>
    <row r="28" spans="3:11" x14ac:dyDescent="0.25">
      <c r="C28" s="100"/>
      <c r="D28" s="103" t="s">
        <v>108</v>
      </c>
      <c r="F28" s="115">
        <f>+'Pasivo y Patrimonio'!O34</f>
        <v>-3245905983</v>
      </c>
      <c r="G28" s="126"/>
      <c r="I28" s="128" t="s">
        <v>6429</v>
      </c>
      <c r="J28" s="114">
        <f>+Activo!F58</f>
        <v>36856442157</v>
      </c>
    </row>
    <row r="29" spans="3:11" x14ac:dyDescent="0.25">
      <c r="C29" s="100" t="s">
        <v>109</v>
      </c>
      <c r="F29" s="318"/>
      <c r="G29" s="109"/>
      <c r="I29" s="113" t="s">
        <v>331</v>
      </c>
      <c r="J29" s="114">
        <f>+F14</f>
        <v>2981334096</v>
      </c>
    </row>
    <row r="30" spans="3:11" x14ac:dyDescent="0.25">
      <c r="C30" s="100" t="s">
        <v>110</v>
      </c>
      <c r="E30" s="108" t="s">
        <v>111</v>
      </c>
      <c r="F30" s="320">
        <f>SUM(F16:F29)</f>
        <v>-156793230916</v>
      </c>
      <c r="G30" s="109"/>
      <c r="I30" s="128" t="s">
        <v>6430</v>
      </c>
      <c r="J30" s="114">
        <f>+Activo!H57</f>
        <v>9896634419</v>
      </c>
    </row>
    <row r="31" spans="3:11" x14ac:dyDescent="0.25">
      <c r="C31" s="100"/>
      <c r="F31" s="318"/>
      <c r="G31" s="109"/>
      <c r="I31" s="128" t="s">
        <v>329</v>
      </c>
      <c r="J31" s="133">
        <f>+J28+J29-J30</f>
        <v>29941141834</v>
      </c>
    </row>
    <row r="32" spans="3:11" x14ac:dyDescent="0.25">
      <c r="C32" s="100" t="s">
        <v>112</v>
      </c>
      <c r="F32" s="318"/>
      <c r="G32" s="109"/>
      <c r="I32" s="119"/>
      <c r="J32" s="114"/>
    </row>
    <row r="33" spans="3:10" x14ac:dyDescent="0.25">
      <c r="C33" s="100" t="s">
        <v>113</v>
      </c>
      <c r="F33" s="318"/>
      <c r="G33" s="109"/>
      <c r="I33" s="119"/>
      <c r="J33" s="134" t="s">
        <v>332</v>
      </c>
    </row>
    <row r="34" spans="3:10" x14ac:dyDescent="0.25">
      <c r="C34" s="100"/>
      <c r="D34" s="103" t="s">
        <v>114</v>
      </c>
      <c r="F34" s="318">
        <f>+J11</f>
        <v>-6924721237</v>
      </c>
      <c r="G34" s="109"/>
      <c r="I34" s="113" t="s">
        <v>333</v>
      </c>
      <c r="J34" s="114">
        <f>+J29</f>
        <v>2981334096</v>
      </c>
    </row>
    <row r="35" spans="3:10" x14ac:dyDescent="0.25">
      <c r="C35" s="100"/>
      <c r="D35" s="103" t="s">
        <v>115</v>
      </c>
      <c r="F35" s="318">
        <f>+Activo!O17*-1</f>
        <v>-161252918327</v>
      </c>
      <c r="G35" s="109"/>
      <c r="I35" s="128" t="s">
        <v>334</v>
      </c>
      <c r="J35" s="114">
        <f>+J31*-1</f>
        <v>-29941141834</v>
      </c>
    </row>
    <row r="36" spans="3:10" ht="23.25" x14ac:dyDescent="0.25">
      <c r="C36" s="100"/>
      <c r="D36" s="103" t="s">
        <v>116</v>
      </c>
      <c r="F36" s="321">
        <f>+Activo!P50*-1</f>
        <v>-25345738026</v>
      </c>
      <c r="G36" s="109"/>
      <c r="I36" s="121" t="s">
        <v>335</v>
      </c>
      <c r="J36" s="135">
        <f>SUM(J34:J35)</f>
        <v>-26959807738</v>
      </c>
    </row>
    <row r="37" spans="3:10" x14ac:dyDescent="0.25">
      <c r="C37" s="100" t="s">
        <v>117</v>
      </c>
      <c r="F37" s="318"/>
      <c r="G37" s="109"/>
    </row>
    <row r="38" spans="3:10" x14ac:dyDescent="0.25">
      <c r="C38" s="100" t="s">
        <v>113</v>
      </c>
      <c r="E38" s="108" t="s">
        <v>118</v>
      </c>
      <c r="F38" s="320">
        <f>SUM(F34:F37)</f>
        <v>-193523377590</v>
      </c>
      <c r="G38" s="109"/>
    </row>
    <row r="39" spans="3:10" x14ac:dyDescent="0.25">
      <c r="C39" s="100"/>
      <c r="F39" s="318"/>
      <c r="G39" s="109"/>
    </row>
    <row r="40" spans="3:10" x14ac:dyDescent="0.25">
      <c r="C40" s="100" t="s">
        <v>112</v>
      </c>
      <c r="F40" s="318"/>
      <c r="G40" s="109"/>
    </row>
    <row r="41" spans="3:10" x14ac:dyDescent="0.25">
      <c r="C41" s="100" t="s">
        <v>119</v>
      </c>
      <c r="F41" s="318"/>
      <c r="G41" s="109"/>
    </row>
    <row r="42" spans="3:10" x14ac:dyDescent="0.25">
      <c r="C42" s="100"/>
      <c r="D42" s="103" t="s">
        <v>120</v>
      </c>
      <c r="F42" s="321">
        <v>0</v>
      </c>
      <c r="G42" s="109"/>
    </row>
    <row r="43" spans="3:10" x14ac:dyDescent="0.25">
      <c r="C43" s="100" t="s">
        <v>109</v>
      </c>
      <c r="F43" s="319" t="s">
        <v>121</v>
      </c>
      <c r="G43" s="109"/>
    </row>
    <row r="44" spans="3:10" x14ac:dyDescent="0.25">
      <c r="C44" s="100" t="s">
        <v>122</v>
      </c>
      <c r="E44" s="108" t="s">
        <v>123</v>
      </c>
      <c r="F44" s="320">
        <f>SUM(F42:F43)</f>
        <v>0</v>
      </c>
      <c r="G44" s="109"/>
    </row>
    <row r="45" spans="3:10" x14ac:dyDescent="0.25">
      <c r="C45" s="100"/>
      <c r="F45" s="318"/>
      <c r="G45" s="109"/>
    </row>
    <row r="46" spans="3:10" x14ac:dyDescent="0.25">
      <c r="C46" s="103" t="s">
        <v>124</v>
      </c>
      <c r="E46" s="108" t="s">
        <v>125</v>
      </c>
      <c r="F46" s="318">
        <f>+F30+F38+F44</f>
        <v>-350316608506</v>
      </c>
      <c r="G46" s="109"/>
    </row>
    <row r="47" spans="3:10" x14ac:dyDescent="0.25">
      <c r="C47" s="103" t="s">
        <v>126</v>
      </c>
      <c r="F47" s="322">
        <f>+Activo!H15</f>
        <v>1085655719531</v>
      </c>
      <c r="G47" s="109"/>
    </row>
    <row r="48" spans="3:10" x14ac:dyDescent="0.25">
      <c r="C48" s="100"/>
      <c r="F48" s="318"/>
      <c r="G48" s="109"/>
    </row>
    <row r="49" spans="3:7" ht="16.5" thickBot="1" x14ac:dyDescent="0.3">
      <c r="C49" s="100" t="s">
        <v>127</v>
      </c>
      <c r="F49" s="323">
        <f>+F46+F47</f>
        <v>735339111025</v>
      </c>
      <c r="G49" s="109"/>
    </row>
    <row r="50" spans="3:7" ht="16.5" thickTop="1" x14ac:dyDescent="0.25">
      <c r="C50" s="100"/>
      <c r="F50" s="317"/>
      <c r="G50" s="109"/>
    </row>
    <row r="51" spans="3:7" x14ac:dyDescent="0.25">
      <c r="C51" s="100"/>
      <c r="F51" s="325">
        <f>+Activo!F15-F49</f>
        <v>0</v>
      </c>
      <c r="G51" s="109"/>
    </row>
    <row r="52" spans="3:7" x14ac:dyDescent="0.25">
      <c r="C52" s="100"/>
      <c r="F52" s="318"/>
      <c r="G52" s="109"/>
    </row>
    <row r="53" spans="3:7" x14ac:dyDescent="0.25">
      <c r="C53" s="336" t="s">
        <v>128</v>
      </c>
      <c r="D53" s="336"/>
      <c r="E53" s="336"/>
      <c r="F53" s="336"/>
      <c r="G53" s="336"/>
    </row>
    <row r="54" spans="3:7" x14ac:dyDescent="0.25">
      <c r="C54" s="136" t="s">
        <v>129</v>
      </c>
      <c r="D54" s="136"/>
      <c r="E54" s="136"/>
      <c r="F54" s="324"/>
      <c r="G54" s="136"/>
    </row>
    <row r="55" spans="3:7" x14ac:dyDescent="0.25">
      <c r="C55" s="100"/>
      <c r="F55" s="117"/>
      <c r="G55" s="109"/>
    </row>
    <row r="56" spans="3:7" x14ac:dyDescent="0.25">
      <c r="C56" s="100"/>
      <c r="F56" s="117"/>
      <c r="G56" s="109"/>
    </row>
    <row r="57" spans="3:7" x14ac:dyDescent="0.25">
      <c r="C57" s="100"/>
      <c r="D57" s="100"/>
      <c r="E57" s="100"/>
      <c r="F57" s="117"/>
      <c r="G57" s="109"/>
    </row>
  </sheetData>
  <mergeCells count="4">
    <mergeCell ref="C53:G53"/>
    <mergeCell ref="C1:G1"/>
    <mergeCell ref="C2:G2"/>
    <mergeCell ref="C3:G3"/>
  </mergeCells>
  <pageMargins left="0.70866141732283472" right="0.70866141732283472" top="1.19" bottom="0.37" header="0.31496062992125984" footer="0.31496062992125984"/>
  <pageSetup paperSize="9" scale="57"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J27"/>
  <sheetViews>
    <sheetView showGridLines="0" topLeftCell="A10" workbookViewId="0">
      <selection activeCell="A27" sqref="A27"/>
    </sheetView>
  </sheetViews>
  <sheetFormatPr baseColWidth="10" defaultRowHeight="12.75" x14ac:dyDescent="0.2"/>
  <cols>
    <col min="1" max="1" width="7.140625" style="86" customWidth="1"/>
    <col min="2" max="2" width="12" style="86" hidden="1" customWidth="1"/>
    <col min="3" max="3" width="25" style="86" customWidth="1"/>
    <col min="4" max="4" width="19.28515625" style="85" customWidth="1"/>
    <col min="5" max="5" width="18.5703125" style="85" customWidth="1"/>
    <col min="6" max="6" width="18.140625" style="85" bestFit="1" customWidth="1"/>
    <col min="7" max="7" width="23" style="85" bestFit="1" customWidth="1"/>
    <col min="8" max="8" width="16.5703125" style="85" hidden="1" customWidth="1"/>
    <col min="9" max="9" width="16.5703125" style="86" hidden="1" customWidth="1"/>
    <col min="10" max="16384" width="11.42578125" style="86"/>
  </cols>
  <sheetData>
    <row r="2" spans="2:10" ht="23.25" x14ac:dyDescent="0.35">
      <c r="B2" s="84"/>
      <c r="C2" s="334" t="s">
        <v>6431</v>
      </c>
      <c r="D2" s="334"/>
      <c r="E2" s="334"/>
      <c r="F2" s="334"/>
      <c r="G2" s="334"/>
    </row>
    <row r="3" spans="2:10" ht="23.25" x14ac:dyDescent="0.35">
      <c r="B3" s="86" t="s">
        <v>129</v>
      </c>
      <c r="C3" s="333" t="s">
        <v>4983</v>
      </c>
      <c r="D3" s="333"/>
      <c r="E3" s="333"/>
      <c r="F3" s="333"/>
      <c r="G3" s="333"/>
      <c r="H3" s="87"/>
      <c r="I3" s="88"/>
      <c r="J3" s="88"/>
    </row>
    <row r="5" spans="2:10" x14ac:dyDescent="0.2">
      <c r="C5" s="86" t="s">
        <v>129</v>
      </c>
    </row>
    <row r="6" spans="2:10" ht="15.75" x14ac:dyDescent="0.25">
      <c r="C6" s="326" t="s">
        <v>131</v>
      </c>
      <c r="D6" s="327" t="s">
        <v>132</v>
      </c>
      <c r="E6" s="327" t="s">
        <v>133</v>
      </c>
      <c r="F6" s="327" t="s">
        <v>134</v>
      </c>
      <c r="G6" s="327" t="s">
        <v>135</v>
      </c>
      <c r="H6" s="89" t="s">
        <v>251</v>
      </c>
      <c r="I6" s="89" t="s">
        <v>252</v>
      </c>
    </row>
    <row r="7" spans="2:10" ht="15.75" x14ac:dyDescent="0.25">
      <c r="C7" s="328"/>
      <c r="D7" s="329" t="s">
        <v>136</v>
      </c>
      <c r="E7" s="329"/>
      <c r="F7" s="329"/>
      <c r="G7" s="329" t="s">
        <v>136</v>
      </c>
      <c r="H7" s="89"/>
    </row>
    <row r="8" spans="2:10" x14ac:dyDescent="0.2">
      <c r="C8" s="90"/>
      <c r="D8" s="91"/>
      <c r="E8" s="91"/>
      <c r="F8" s="91"/>
      <c r="G8" s="91"/>
      <c r="H8" s="89"/>
    </row>
    <row r="9" spans="2:10" x14ac:dyDescent="0.2">
      <c r="B9" s="4" t="s">
        <v>214</v>
      </c>
      <c r="C9" s="92" t="s">
        <v>62</v>
      </c>
      <c r="D9" s="93">
        <v>250000000000</v>
      </c>
      <c r="E9" s="94">
        <v>0</v>
      </c>
      <c r="F9" s="94">
        <v>0</v>
      </c>
      <c r="G9" s="94">
        <f>+D9+E9-F9</f>
        <v>250000000000</v>
      </c>
      <c r="H9" s="89">
        <f>IFERROR(VLOOKUP(B9,'Balance 2022'!$D$2:$I$1048576,6,FALSE),0)</f>
        <v>-250000000000</v>
      </c>
      <c r="I9" s="95">
        <f>+G9+H9</f>
        <v>0</v>
      </c>
    </row>
    <row r="10" spans="2:10" x14ac:dyDescent="0.2">
      <c r="C10" s="92"/>
      <c r="D10" s="93"/>
      <c r="E10" s="94"/>
      <c r="F10" s="94"/>
      <c r="G10" s="94"/>
      <c r="H10" s="89"/>
    </row>
    <row r="11" spans="2:10" x14ac:dyDescent="0.2">
      <c r="B11" s="4" t="s">
        <v>215</v>
      </c>
      <c r="C11" s="92" t="s">
        <v>70</v>
      </c>
      <c r="D11" s="93">
        <v>1111200000</v>
      </c>
      <c r="E11" s="96">
        <v>0</v>
      </c>
      <c r="F11" s="96">
        <v>0</v>
      </c>
      <c r="G11" s="94">
        <f>+D11+E11-F11</f>
        <v>1111200000</v>
      </c>
      <c r="H11" s="89">
        <f>IFERROR(VLOOKUP(B11,'Balance 2022'!$D$2:$I$1048576,6,FALSE),0)</f>
        <v>-1111200000</v>
      </c>
      <c r="I11" s="95">
        <f>+G11+H11</f>
        <v>0</v>
      </c>
    </row>
    <row r="12" spans="2:10" x14ac:dyDescent="0.2">
      <c r="C12" s="92"/>
      <c r="D12" s="93"/>
      <c r="E12" s="94"/>
      <c r="F12" s="94"/>
      <c r="G12" s="94"/>
      <c r="H12" s="89"/>
    </row>
    <row r="13" spans="2:10" x14ac:dyDescent="0.2">
      <c r="B13" s="4" t="s">
        <v>216</v>
      </c>
      <c r="C13" s="92" t="s">
        <v>14</v>
      </c>
      <c r="D13" s="93">
        <v>12318955505</v>
      </c>
      <c r="E13" s="94">
        <v>0</v>
      </c>
      <c r="F13" s="94">
        <v>0</v>
      </c>
      <c r="G13" s="94">
        <f>+D13+E13-F13</f>
        <v>12318955505</v>
      </c>
      <c r="H13" s="89">
        <f>IFERROR(VLOOKUP(B13,'Balance 2022'!$D$2:$I$1048576,6,FALSE),0)</f>
        <v>-12318955505</v>
      </c>
      <c r="I13" s="95">
        <f>+G13+H13</f>
        <v>0</v>
      </c>
    </row>
    <row r="14" spans="2:10" x14ac:dyDescent="0.2">
      <c r="C14" s="92"/>
      <c r="D14" s="93"/>
      <c r="E14" s="94"/>
      <c r="F14" s="94"/>
      <c r="G14" s="94"/>
      <c r="H14" s="89"/>
    </row>
    <row r="15" spans="2:10" x14ac:dyDescent="0.2">
      <c r="B15" s="4" t="s">
        <v>4613</v>
      </c>
      <c r="C15" s="92" t="s">
        <v>137</v>
      </c>
      <c r="D15" s="93">
        <v>0</v>
      </c>
      <c r="E15" s="94">
        <v>7976745393</v>
      </c>
      <c r="F15" s="94">
        <v>0</v>
      </c>
      <c r="G15" s="94">
        <f>+D15+E15-F15</f>
        <v>7976745393</v>
      </c>
      <c r="H15" s="89">
        <f>IFERROR(VLOOKUP(B15,'Balance 2022'!$D$2:$I$1048576,6,FALSE),0)</f>
        <v>-7976745393</v>
      </c>
      <c r="I15" s="95">
        <f>+G15+H15</f>
        <v>0</v>
      </c>
    </row>
    <row r="16" spans="2:10" x14ac:dyDescent="0.2">
      <c r="C16" s="92"/>
      <c r="D16" s="93"/>
      <c r="E16" s="94"/>
      <c r="F16" s="94"/>
      <c r="G16" s="94"/>
      <c r="H16" s="89"/>
    </row>
    <row r="17" spans="2:9" x14ac:dyDescent="0.2">
      <c r="B17" s="4" t="s">
        <v>217</v>
      </c>
      <c r="C17" s="92" t="s">
        <v>87</v>
      </c>
      <c r="D17" s="93">
        <v>-17131540223.58</v>
      </c>
      <c r="E17" s="94"/>
      <c r="F17" s="94">
        <f>+D17</f>
        <v>-17131540223.58</v>
      </c>
      <c r="G17" s="94">
        <f>+D17+E17-F17</f>
        <v>0</v>
      </c>
      <c r="H17" s="89">
        <v>0</v>
      </c>
      <c r="I17" s="95">
        <f>+G17+H17</f>
        <v>0</v>
      </c>
    </row>
    <row r="18" spans="2:9" x14ac:dyDescent="0.2">
      <c r="C18" s="92"/>
      <c r="D18" s="93"/>
      <c r="E18" s="94"/>
      <c r="F18" s="94"/>
      <c r="G18" s="94"/>
      <c r="H18" s="89"/>
    </row>
    <row r="19" spans="2:9" x14ac:dyDescent="0.2">
      <c r="B19" s="4" t="s">
        <v>218</v>
      </c>
      <c r="C19" s="92" t="s">
        <v>15</v>
      </c>
      <c r="D19" s="93">
        <v>25108285617</v>
      </c>
      <c r="E19" s="94">
        <f>+Resultado!F62</f>
        <v>4075773611</v>
      </c>
      <c r="F19" s="94">
        <f>+D19</f>
        <v>25108285617</v>
      </c>
      <c r="G19" s="94">
        <f>+D19+E19-F19</f>
        <v>4075773611</v>
      </c>
      <c r="H19" s="89">
        <f>IFERROR(VLOOKUP(B19,'Balance 2022'!$D$2:$I$1048576,6,FALSE),0)</f>
        <v>-4075773611</v>
      </c>
      <c r="I19" s="95">
        <f>+G19+H19</f>
        <v>0</v>
      </c>
    </row>
    <row r="20" spans="2:9" x14ac:dyDescent="0.2">
      <c r="C20" s="97"/>
      <c r="D20" s="98"/>
      <c r="E20" s="98"/>
      <c r="F20" s="98"/>
      <c r="G20" s="98"/>
      <c r="H20" s="89"/>
    </row>
    <row r="21" spans="2:9" x14ac:dyDescent="0.2">
      <c r="B21" s="4" t="s">
        <v>213</v>
      </c>
      <c r="C21" s="330" t="s">
        <v>138</v>
      </c>
      <c r="D21" s="331">
        <f>SUM(D9:D19)</f>
        <v>271406900898.42001</v>
      </c>
      <c r="E21" s="331">
        <f t="shared" ref="E21:F21" si="0">SUM(E9:E19)</f>
        <v>12052519004</v>
      </c>
      <c r="F21" s="331">
        <f t="shared" si="0"/>
        <v>7976745393.4200001</v>
      </c>
      <c r="G21" s="331">
        <f>SUM(G9:G20)</f>
        <v>275482674509</v>
      </c>
      <c r="H21" s="89">
        <f>IFERROR(VLOOKUP(B21,'Balance 2022'!$D$2:$I$1048576,6,FALSE),0)</f>
        <v>-275482674509</v>
      </c>
      <c r="I21" s="95">
        <f>+G21+H21</f>
        <v>0</v>
      </c>
    </row>
    <row r="22" spans="2:9" x14ac:dyDescent="0.2">
      <c r="D22" s="89"/>
      <c r="E22" s="89"/>
      <c r="F22" s="89"/>
      <c r="G22" s="89"/>
      <c r="H22" s="89"/>
    </row>
    <row r="23" spans="2:9" s="103" customFormat="1" ht="15.75" x14ac:dyDescent="0.25">
      <c r="B23" s="99"/>
      <c r="C23" s="100"/>
      <c r="D23" s="102"/>
      <c r="E23" s="101"/>
      <c r="F23" s="102"/>
      <c r="G23" s="102"/>
    </row>
    <row r="24" spans="2:9" s="103" customFormat="1" ht="11.25" customHeight="1" x14ac:dyDescent="0.25">
      <c r="B24" s="104"/>
      <c r="D24" s="102"/>
      <c r="E24" s="102"/>
      <c r="F24" s="102"/>
      <c r="G24" s="102"/>
    </row>
    <row r="25" spans="2:9" x14ac:dyDescent="0.2">
      <c r="D25" s="89"/>
      <c r="E25" s="89"/>
      <c r="F25" s="89"/>
      <c r="G25" s="89"/>
      <c r="H25" s="89"/>
    </row>
    <row r="26" spans="2:9" x14ac:dyDescent="0.2">
      <c r="B26" s="105"/>
    </row>
    <row r="27" spans="2:9" x14ac:dyDescent="0.2">
      <c r="B27" s="106"/>
    </row>
  </sheetData>
  <mergeCells count="2">
    <mergeCell ref="C3:G3"/>
    <mergeCell ref="C2:G2"/>
  </mergeCells>
  <pageMargins left="0.70866141732283472" right="0.70866141732283472" top="0.74803149606299213" bottom="0.74803149606299213" header="0.31496062992125984" footer="0.31496062992125984"/>
  <pageSetup paperSize="9" orientation="landscape"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2:K1030"/>
  <sheetViews>
    <sheetView showGridLines="0" topLeftCell="D1" workbookViewId="0">
      <selection activeCell="D12" sqref="D12:J12"/>
    </sheetView>
  </sheetViews>
  <sheetFormatPr baseColWidth="10" defaultColWidth="11.5703125" defaultRowHeight="11.25" x14ac:dyDescent="0.2"/>
  <cols>
    <col min="1" max="1" width="11.5703125" style="7"/>
    <col min="2" max="3" width="13.85546875" style="7" hidden="1" customWidth="1"/>
    <col min="4" max="4" width="42.42578125" style="7" customWidth="1"/>
    <col min="5" max="5" width="23.7109375" style="7" customWidth="1"/>
    <col min="6" max="6" width="27.42578125" style="7" customWidth="1"/>
    <col min="7" max="7" width="18.7109375" style="7" customWidth="1"/>
    <col min="8" max="8" width="20.42578125" style="7" bestFit="1" customWidth="1"/>
    <col min="9" max="9" width="21.42578125" style="7" customWidth="1"/>
    <col min="10" max="10" width="15.28515625" style="7" customWidth="1"/>
    <col min="11" max="11" width="12.7109375" style="7" bestFit="1" customWidth="1"/>
    <col min="12" max="12" width="12.28515625" style="7" bestFit="1" customWidth="1"/>
    <col min="13" max="13" width="14.42578125" style="7" bestFit="1" customWidth="1"/>
    <col min="14" max="16384" width="11.5703125" style="7"/>
  </cols>
  <sheetData>
    <row r="2" spans="4:10" x14ac:dyDescent="0.2">
      <c r="D2" s="5" t="s">
        <v>4674</v>
      </c>
      <c r="E2" s="5"/>
      <c r="F2" s="6"/>
      <c r="G2" s="6"/>
      <c r="H2" s="6"/>
      <c r="I2" s="6"/>
    </row>
    <row r="3" spans="4:10" x14ac:dyDescent="0.2">
      <c r="D3" s="6"/>
      <c r="E3" s="6"/>
      <c r="F3" s="6"/>
      <c r="G3" s="6"/>
      <c r="H3" s="6"/>
      <c r="I3" s="6"/>
    </row>
    <row r="4" spans="4:10" ht="26.25" customHeight="1" x14ac:dyDescent="0.2">
      <c r="D4" s="341" t="s">
        <v>4987</v>
      </c>
      <c r="E4" s="341"/>
      <c r="F4" s="341"/>
      <c r="G4" s="341"/>
      <c r="H4" s="341"/>
      <c r="I4" s="341"/>
      <c r="J4" s="341"/>
    </row>
    <row r="5" spans="4:10" x14ac:dyDescent="0.2">
      <c r="D5" s="341" t="s">
        <v>6407</v>
      </c>
      <c r="E5" s="341"/>
      <c r="F5" s="341"/>
      <c r="G5" s="341"/>
      <c r="H5" s="341"/>
      <c r="I5" s="341"/>
      <c r="J5" s="341"/>
    </row>
    <row r="6" spans="4:10" x14ac:dyDescent="0.2">
      <c r="D6" s="6"/>
      <c r="E6" s="6"/>
      <c r="F6" s="6"/>
      <c r="G6" s="6"/>
      <c r="H6" s="6"/>
      <c r="I6" s="6"/>
    </row>
    <row r="7" spans="4:10" x14ac:dyDescent="0.2">
      <c r="D7" s="5" t="s">
        <v>4675</v>
      </c>
      <c r="E7" s="5"/>
      <c r="F7" s="6"/>
      <c r="G7" s="6"/>
      <c r="H7" s="6"/>
      <c r="I7" s="6"/>
    </row>
    <row r="8" spans="4:10" x14ac:dyDescent="0.2">
      <c r="D8" s="6"/>
      <c r="E8" s="6"/>
      <c r="F8" s="6"/>
      <c r="G8" s="6"/>
      <c r="H8" s="6"/>
      <c r="I8" s="6"/>
    </row>
    <row r="9" spans="4:10" x14ac:dyDescent="0.2">
      <c r="D9" s="5" t="s">
        <v>4676</v>
      </c>
      <c r="E9" s="5"/>
      <c r="F9" s="6"/>
      <c r="G9" s="6"/>
      <c r="H9" s="6"/>
      <c r="I9" s="6"/>
    </row>
    <row r="10" spans="4:10" x14ac:dyDescent="0.2">
      <c r="D10" s="345" t="s">
        <v>4620</v>
      </c>
      <c r="E10" s="345"/>
      <c r="F10" s="345"/>
      <c r="G10" s="345"/>
      <c r="H10" s="345"/>
      <c r="I10" s="345"/>
      <c r="J10" s="345"/>
    </row>
    <row r="11" spans="4:10" x14ac:dyDescent="0.2">
      <c r="D11" s="345" t="s">
        <v>4618</v>
      </c>
      <c r="E11" s="345"/>
      <c r="F11" s="345"/>
      <c r="G11" s="345"/>
      <c r="H11" s="345"/>
      <c r="I11" s="345"/>
      <c r="J11" s="345"/>
    </row>
    <row r="12" spans="4:10" x14ac:dyDescent="0.2">
      <c r="D12" s="345" t="s">
        <v>4627</v>
      </c>
      <c r="E12" s="345"/>
      <c r="F12" s="345"/>
      <c r="G12" s="345"/>
      <c r="H12" s="345"/>
      <c r="I12" s="345"/>
      <c r="J12" s="345"/>
    </row>
    <row r="13" spans="4:10" x14ac:dyDescent="0.2">
      <c r="D13" s="345" t="s">
        <v>4619</v>
      </c>
      <c r="E13" s="345"/>
      <c r="F13" s="345"/>
      <c r="G13" s="345"/>
      <c r="H13" s="345"/>
      <c r="I13" s="345"/>
      <c r="J13" s="345"/>
    </row>
    <row r="14" spans="4:10" x14ac:dyDescent="0.2">
      <c r="D14" s="6"/>
      <c r="E14" s="6"/>
      <c r="F14" s="6"/>
      <c r="G14" s="6"/>
      <c r="H14" s="6"/>
      <c r="I14" s="6"/>
    </row>
    <row r="15" spans="4:10" x14ac:dyDescent="0.2">
      <c r="D15" s="5" t="s">
        <v>4677</v>
      </c>
      <c r="E15" s="5"/>
      <c r="F15" s="6"/>
      <c r="G15" s="6"/>
      <c r="H15" s="6"/>
      <c r="I15" s="6"/>
    </row>
    <row r="16" spans="4:10" ht="22.5" customHeight="1" x14ac:dyDescent="0.2">
      <c r="D16" s="341" t="s">
        <v>4625</v>
      </c>
      <c r="E16" s="341"/>
      <c r="F16" s="341"/>
      <c r="G16" s="341"/>
      <c r="H16" s="341"/>
      <c r="I16" s="341"/>
      <c r="J16" s="341"/>
    </row>
    <row r="17" spans="2:10" ht="22.5" customHeight="1" x14ac:dyDescent="0.2">
      <c r="D17" s="341" t="s">
        <v>4624</v>
      </c>
      <c r="E17" s="341"/>
      <c r="F17" s="341"/>
      <c r="G17" s="341"/>
      <c r="H17" s="341"/>
      <c r="I17" s="341"/>
      <c r="J17" s="341"/>
    </row>
    <row r="18" spans="2:10" ht="71.25" customHeight="1" x14ac:dyDescent="0.2">
      <c r="D18" s="356" t="s">
        <v>4626</v>
      </c>
      <c r="E18" s="356"/>
      <c r="F18" s="356"/>
      <c r="G18" s="356"/>
      <c r="H18" s="356"/>
      <c r="I18" s="356"/>
      <c r="J18" s="356"/>
    </row>
    <row r="19" spans="2:10" x14ac:dyDescent="0.2">
      <c r="D19" s="5" t="s">
        <v>4993</v>
      </c>
      <c r="E19" s="5"/>
      <c r="F19" s="6"/>
      <c r="G19" s="6"/>
      <c r="H19" s="6"/>
      <c r="I19" s="6"/>
    </row>
    <row r="20" spans="2:10" x14ac:dyDescent="0.2">
      <c r="D20" s="345" t="s">
        <v>4988</v>
      </c>
      <c r="E20" s="345"/>
      <c r="F20" s="345"/>
      <c r="G20" s="345"/>
      <c r="H20" s="345"/>
      <c r="I20" s="345"/>
      <c r="J20" s="345"/>
    </row>
    <row r="21" spans="2:10" x14ac:dyDescent="0.2">
      <c r="D21" s="6"/>
      <c r="E21" s="6"/>
      <c r="F21" s="6"/>
      <c r="G21" s="6"/>
      <c r="H21" s="6"/>
      <c r="I21" s="6"/>
    </row>
    <row r="22" spans="2:10" x14ac:dyDescent="0.2">
      <c r="D22" s="5" t="s">
        <v>4673</v>
      </c>
      <c r="E22" s="5"/>
      <c r="F22" s="6"/>
      <c r="G22" s="6"/>
      <c r="H22" s="6"/>
      <c r="I22" s="6"/>
    </row>
    <row r="23" spans="2:10" x14ac:dyDescent="0.2">
      <c r="D23" s="6" t="s">
        <v>4644</v>
      </c>
      <c r="E23" s="6"/>
      <c r="F23" s="6"/>
      <c r="G23" s="6"/>
      <c r="H23" s="6"/>
      <c r="I23" s="6"/>
    </row>
    <row r="24" spans="2:10" x14ac:dyDescent="0.2">
      <c r="D24" s="6"/>
      <c r="E24" s="6"/>
      <c r="F24" s="6"/>
      <c r="G24" s="6"/>
      <c r="H24" s="6"/>
      <c r="I24" s="6"/>
    </row>
    <row r="25" spans="2:10" x14ac:dyDescent="0.2">
      <c r="D25" s="5" t="s">
        <v>4994</v>
      </c>
      <c r="E25" s="6"/>
      <c r="F25" s="6"/>
      <c r="G25" s="6"/>
      <c r="H25" s="6"/>
      <c r="I25" s="6"/>
    </row>
    <row r="26" spans="2:10" x14ac:dyDescent="0.2">
      <c r="D26" s="346" t="s">
        <v>258</v>
      </c>
      <c r="E26" s="347"/>
      <c r="F26" s="8" t="s">
        <v>259</v>
      </c>
      <c r="G26" s="8" t="s">
        <v>19</v>
      </c>
      <c r="H26" s="8" t="s">
        <v>260</v>
      </c>
      <c r="I26" s="6"/>
    </row>
    <row r="27" spans="2:10" x14ac:dyDescent="0.2">
      <c r="D27" s="348"/>
      <c r="E27" s="349"/>
      <c r="F27" s="55" t="s">
        <v>261</v>
      </c>
      <c r="G27" s="55" t="s">
        <v>261</v>
      </c>
      <c r="H27" s="55" t="s">
        <v>261</v>
      </c>
      <c r="I27" s="6"/>
    </row>
    <row r="28" spans="2:10" x14ac:dyDescent="0.2">
      <c r="D28" s="350" t="s">
        <v>262</v>
      </c>
      <c r="E28" s="350"/>
      <c r="F28" s="64">
        <v>205086842</v>
      </c>
      <c r="G28" s="9" t="s">
        <v>263</v>
      </c>
      <c r="H28" s="64">
        <v>205086842</v>
      </c>
      <c r="I28" s="6"/>
    </row>
    <row r="29" spans="2:10" x14ac:dyDescent="0.2">
      <c r="D29" s="350" t="s">
        <v>264</v>
      </c>
      <c r="E29" s="350"/>
      <c r="F29" s="64">
        <v>9982151604</v>
      </c>
      <c r="G29" s="9" t="s">
        <v>263</v>
      </c>
      <c r="H29" s="64">
        <v>9982151604</v>
      </c>
      <c r="I29" s="6"/>
    </row>
    <row r="30" spans="2:10" x14ac:dyDescent="0.2">
      <c r="B30" s="39" t="s">
        <v>2223</v>
      </c>
      <c r="C30" s="39"/>
      <c r="D30" s="354" t="s">
        <v>140</v>
      </c>
      <c r="E30" s="355"/>
      <c r="F30" s="56">
        <f>+F28+F29</f>
        <v>10187238446</v>
      </c>
      <c r="G30" s="57" t="s">
        <v>263</v>
      </c>
      <c r="H30" s="56">
        <f>+F30</f>
        <v>10187238446</v>
      </c>
      <c r="I30" s="6"/>
    </row>
    <row r="31" spans="2:10" x14ac:dyDescent="0.2">
      <c r="D31" s="10"/>
      <c r="E31" s="10"/>
      <c r="F31" s="11"/>
      <c r="G31" s="12"/>
      <c r="H31" s="11">
        <f>IFERROR(VLOOKUP(B30,'Balance 2022'!$C$2:$I$1048576,7,FALSE),0)-H30</f>
        <v>0</v>
      </c>
      <c r="I31" s="6"/>
    </row>
    <row r="32" spans="2:10" x14ac:dyDescent="0.2">
      <c r="D32" s="5" t="s">
        <v>4995</v>
      </c>
      <c r="E32" s="10"/>
      <c r="F32" s="11"/>
      <c r="G32" s="12"/>
      <c r="H32" s="11"/>
      <c r="I32" s="6"/>
    </row>
    <row r="33" spans="2:9" x14ac:dyDescent="0.2">
      <c r="D33" s="346" t="s">
        <v>258</v>
      </c>
      <c r="E33" s="347"/>
      <c r="F33" s="8" t="s">
        <v>259</v>
      </c>
      <c r="G33" s="8" t="s">
        <v>19</v>
      </c>
      <c r="H33" s="8" t="s">
        <v>260</v>
      </c>
      <c r="I33" s="6"/>
    </row>
    <row r="34" spans="2:9" x14ac:dyDescent="0.2">
      <c r="D34" s="348"/>
      <c r="E34" s="349"/>
      <c r="F34" s="55" t="s">
        <v>261</v>
      </c>
      <c r="G34" s="55" t="s">
        <v>261</v>
      </c>
      <c r="H34" s="55" t="s">
        <v>261</v>
      </c>
      <c r="I34" s="6"/>
    </row>
    <row r="35" spans="2:9" x14ac:dyDescent="0.2">
      <c r="D35" s="350" t="s">
        <v>262</v>
      </c>
      <c r="E35" s="350"/>
      <c r="F35" s="64">
        <v>205086842</v>
      </c>
      <c r="G35" s="9" t="s">
        <v>263</v>
      </c>
      <c r="H35" s="64">
        <v>205086842</v>
      </c>
      <c r="I35" s="6"/>
    </row>
    <row r="36" spans="2:9" x14ac:dyDescent="0.2">
      <c r="D36" s="350" t="s">
        <v>264</v>
      </c>
      <c r="E36" s="350"/>
      <c r="F36" s="64">
        <v>9982151604</v>
      </c>
      <c r="G36" s="9" t="s">
        <v>263</v>
      </c>
      <c r="H36" s="64">
        <v>9982151604</v>
      </c>
      <c r="I36" s="18"/>
    </row>
    <row r="37" spans="2:9" x14ac:dyDescent="0.2">
      <c r="B37" s="39" t="s">
        <v>2223</v>
      </c>
      <c r="C37" s="39"/>
      <c r="D37" s="354" t="s">
        <v>140</v>
      </c>
      <c r="E37" s="355"/>
      <c r="F37" s="56">
        <f>+F35+F36</f>
        <v>10187238446</v>
      </c>
      <c r="G37" s="57" t="s">
        <v>263</v>
      </c>
      <c r="H37" s="56">
        <f>+F37</f>
        <v>10187238446</v>
      </c>
      <c r="I37" s="6"/>
    </row>
    <row r="38" spans="2:9" x14ac:dyDescent="0.2">
      <c r="D38" s="10"/>
      <c r="E38" s="10"/>
      <c r="F38" s="11"/>
      <c r="G38" s="12"/>
      <c r="H38" s="11"/>
      <c r="I38" s="6"/>
    </row>
    <row r="39" spans="2:9" x14ac:dyDescent="0.2">
      <c r="D39" s="5" t="s">
        <v>4672</v>
      </c>
      <c r="E39" s="5"/>
      <c r="F39" s="6"/>
      <c r="G39" s="6"/>
      <c r="H39" s="6"/>
      <c r="I39" s="6"/>
    </row>
    <row r="40" spans="2:9" x14ac:dyDescent="0.2">
      <c r="D40" s="5" t="s">
        <v>4994</v>
      </c>
      <c r="E40" s="10"/>
      <c r="F40" s="11"/>
      <c r="G40" s="12"/>
      <c r="H40" s="11"/>
      <c r="I40" s="6"/>
    </row>
    <row r="41" spans="2:9" x14ac:dyDescent="0.2">
      <c r="D41" s="8" t="s">
        <v>762</v>
      </c>
      <c r="E41" s="8" t="s">
        <v>4628</v>
      </c>
      <c r="F41" s="8" t="s">
        <v>4629</v>
      </c>
      <c r="G41" s="8" t="s">
        <v>62</v>
      </c>
      <c r="H41" s="8" t="s">
        <v>4630</v>
      </c>
      <c r="I41" s="6"/>
    </row>
    <row r="42" spans="2:9" x14ac:dyDescent="0.2">
      <c r="D42" s="58" t="s">
        <v>4631</v>
      </c>
      <c r="E42" s="58" t="s">
        <v>4631</v>
      </c>
      <c r="F42" s="58" t="s">
        <v>4631</v>
      </c>
      <c r="G42" s="58" t="s">
        <v>4631</v>
      </c>
      <c r="H42" s="59">
        <v>100000</v>
      </c>
      <c r="I42" s="6"/>
    </row>
    <row r="43" spans="2:9" x14ac:dyDescent="0.2">
      <c r="D43" s="10"/>
      <c r="E43" s="10"/>
      <c r="F43" s="11"/>
      <c r="G43" s="12"/>
      <c r="H43" s="11"/>
      <c r="I43" s="6"/>
    </row>
    <row r="44" spans="2:9" x14ac:dyDescent="0.2">
      <c r="D44" s="8" t="s">
        <v>4996</v>
      </c>
      <c r="E44" s="8" t="s">
        <v>4998</v>
      </c>
      <c r="F44" s="8" t="s">
        <v>4999</v>
      </c>
      <c r="G44" s="8" t="s">
        <v>5000</v>
      </c>
      <c r="H44" s="8" t="s">
        <v>305</v>
      </c>
      <c r="I44" s="6"/>
    </row>
    <row r="45" spans="2:9" x14ac:dyDescent="0.2">
      <c r="D45" s="224" t="s">
        <v>5002</v>
      </c>
      <c r="E45" s="235">
        <f>+GETPIVOTDATA("CANT.",[3]Hoja3!$A$3,"CLASE","OVM")</f>
        <v>200000</v>
      </c>
      <c r="F45" s="236">
        <v>5</v>
      </c>
      <c r="G45" s="240">
        <v>100000</v>
      </c>
      <c r="H45" s="34">
        <f>+GETPIVOTDATA("Suma de Valor",[3]Hoja3!$A$3,"CLASE","OVM")</f>
        <v>20000000000</v>
      </c>
      <c r="I45" s="6"/>
    </row>
    <row r="46" spans="2:9" x14ac:dyDescent="0.2">
      <c r="D46" s="224" t="s">
        <v>5003</v>
      </c>
      <c r="E46" s="235">
        <f>+GETPIVOTDATA("CANT.",[3]Hoja3!$A$3,"CLASE","OVS")</f>
        <v>1600000</v>
      </c>
      <c r="F46" s="236">
        <v>1</v>
      </c>
      <c r="G46" s="240">
        <v>100000</v>
      </c>
      <c r="H46" s="34">
        <f>+GETPIVOTDATA("Suma de Valor",[3]Hoja3!$A$3,"CLASE","OVS")</f>
        <v>160000000000</v>
      </c>
      <c r="I46" s="6"/>
    </row>
    <row r="47" spans="2:9" x14ac:dyDescent="0.2">
      <c r="D47" s="224" t="s">
        <v>4997</v>
      </c>
      <c r="E47" s="238">
        <f>+SUM([3]Hoja3!$B$6:$B$16)</f>
        <v>700000</v>
      </c>
      <c r="F47" s="236">
        <v>0</v>
      </c>
      <c r="G47" s="240">
        <v>100000</v>
      </c>
      <c r="H47" s="239">
        <f>+SUM([3]Hoja3!$C$6:$C$16)</f>
        <v>70000000000</v>
      </c>
      <c r="I47" s="6"/>
    </row>
    <row r="48" spans="2:9" x14ac:dyDescent="0.2">
      <c r="D48" s="10"/>
      <c r="E48" s="10"/>
      <c r="F48" s="11"/>
      <c r="G48" s="12"/>
      <c r="H48" s="11"/>
      <c r="I48" s="6"/>
    </row>
    <row r="49" spans="4:10" x14ac:dyDescent="0.2">
      <c r="D49" s="5" t="s">
        <v>4995</v>
      </c>
      <c r="E49" s="10"/>
      <c r="F49" s="11"/>
      <c r="G49" s="12"/>
      <c r="H49" s="11"/>
      <c r="I49" s="6"/>
    </row>
    <row r="50" spans="4:10" x14ac:dyDescent="0.2">
      <c r="D50" s="8" t="s">
        <v>762</v>
      </c>
      <c r="E50" s="8" t="s">
        <v>4628</v>
      </c>
      <c r="F50" s="8" t="s">
        <v>4629</v>
      </c>
      <c r="G50" s="8" t="s">
        <v>62</v>
      </c>
      <c r="H50" s="8" t="s">
        <v>4630</v>
      </c>
      <c r="I50" s="6"/>
    </row>
    <row r="51" spans="4:10" x14ac:dyDescent="0.2">
      <c r="D51" s="58" t="s">
        <v>4631</v>
      </c>
      <c r="E51" s="58" t="s">
        <v>4631</v>
      </c>
      <c r="F51" s="58" t="s">
        <v>4631</v>
      </c>
      <c r="G51" s="58" t="s">
        <v>4631</v>
      </c>
      <c r="H51" s="59">
        <v>100000</v>
      </c>
      <c r="I51" s="6"/>
    </row>
    <row r="52" spans="4:10" x14ac:dyDescent="0.2">
      <c r="D52" s="10"/>
      <c r="E52" s="10"/>
      <c r="F52" s="11"/>
      <c r="G52" s="12"/>
      <c r="H52" s="11"/>
      <c r="I52" s="6"/>
    </row>
    <row r="53" spans="4:10" x14ac:dyDescent="0.2">
      <c r="D53" s="8" t="s">
        <v>4996</v>
      </c>
      <c r="E53" s="8" t="s">
        <v>4998</v>
      </c>
      <c r="F53" s="8" t="s">
        <v>4999</v>
      </c>
      <c r="G53" s="8" t="s">
        <v>5000</v>
      </c>
      <c r="H53" s="8" t="s">
        <v>305</v>
      </c>
      <c r="I53" s="6"/>
    </row>
    <row r="54" spans="4:10" x14ac:dyDescent="0.2">
      <c r="D54" s="224" t="s">
        <v>5002</v>
      </c>
      <c r="E54" s="235">
        <f>+E45</f>
        <v>200000</v>
      </c>
      <c r="F54" s="236">
        <v>5</v>
      </c>
      <c r="G54" s="240">
        <v>100000</v>
      </c>
      <c r="H54" s="34">
        <f>+H45</f>
        <v>20000000000</v>
      </c>
      <c r="I54" s="6"/>
    </row>
    <row r="55" spans="4:10" x14ac:dyDescent="0.2">
      <c r="D55" s="224" t="s">
        <v>5003</v>
      </c>
      <c r="E55" s="235">
        <f>+E46</f>
        <v>1600000</v>
      </c>
      <c r="F55" s="236">
        <v>1</v>
      </c>
      <c r="G55" s="240">
        <v>100000</v>
      </c>
      <c r="H55" s="34">
        <f>+H46</f>
        <v>160000000000</v>
      </c>
      <c r="I55" s="6"/>
    </row>
    <row r="56" spans="4:10" x14ac:dyDescent="0.2">
      <c r="D56" s="224" t="s">
        <v>4997</v>
      </c>
      <c r="E56" s="238">
        <f>+E47</f>
        <v>700000</v>
      </c>
      <c r="F56" s="236">
        <v>0</v>
      </c>
      <c r="G56" s="240">
        <v>100000</v>
      </c>
      <c r="H56" s="239">
        <f>+H47</f>
        <v>70000000000</v>
      </c>
      <c r="I56" s="6"/>
    </row>
    <row r="57" spans="4:10" x14ac:dyDescent="0.2">
      <c r="D57" s="10"/>
      <c r="E57" s="10"/>
      <c r="F57" s="11"/>
      <c r="G57" s="12"/>
      <c r="H57" s="11"/>
      <c r="I57" s="6"/>
    </row>
    <row r="58" spans="4:10" x14ac:dyDescent="0.2">
      <c r="D58" s="353" t="s">
        <v>4640</v>
      </c>
      <c r="E58" s="353"/>
      <c r="F58" s="353"/>
      <c r="G58" s="353"/>
      <c r="H58" s="353"/>
      <c r="I58" s="353"/>
      <c r="J58" s="353"/>
    </row>
    <row r="59" spans="4:10" x14ac:dyDescent="0.2">
      <c r="D59" s="353" t="s">
        <v>4641</v>
      </c>
      <c r="E59" s="353"/>
      <c r="F59" s="353"/>
      <c r="G59" s="353"/>
      <c r="H59" s="353"/>
      <c r="I59" s="353"/>
      <c r="J59" s="353"/>
    </row>
    <row r="60" spans="4:10" x14ac:dyDescent="0.2">
      <c r="D60" s="353" t="s">
        <v>4642</v>
      </c>
      <c r="E60" s="353"/>
      <c r="F60" s="353"/>
      <c r="G60" s="353"/>
      <c r="H60" s="353"/>
      <c r="I60" s="353"/>
      <c r="J60" s="353"/>
    </row>
    <row r="61" spans="4:10" x14ac:dyDescent="0.2">
      <c r="D61" s="353" t="s">
        <v>4643</v>
      </c>
      <c r="E61" s="353"/>
      <c r="F61" s="353"/>
      <c r="G61" s="353"/>
      <c r="H61" s="353"/>
      <c r="I61" s="353"/>
      <c r="J61" s="353"/>
    </row>
    <row r="62" spans="4:10" x14ac:dyDescent="0.2">
      <c r="D62" s="10"/>
      <c r="E62" s="10"/>
      <c r="F62" s="11"/>
      <c r="G62" s="12"/>
      <c r="H62" s="11"/>
      <c r="I62" s="6"/>
    </row>
    <row r="63" spans="4:10" x14ac:dyDescent="0.2">
      <c r="D63" s="353" t="s">
        <v>4989</v>
      </c>
      <c r="E63" s="353"/>
      <c r="F63" s="353"/>
      <c r="G63" s="353"/>
      <c r="H63" s="353"/>
      <c r="I63" s="353"/>
      <c r="J63" s="353"/>
    </row>
    <row r="64" spans="4:10" x14ac:dyDescent="0.2">
      <c r="D64" s="374" t="s">
        <v>5001</v>
      </c>
      <c r="E64" s="375"/>
      <c r="F64" s="11"/>
      <c r="G64" s="12"/>
      <c r="H64" s="11"/>
      <c r="I64" s="6"/>
    </row>
    <row r="65" spans="4:9" x14ac:dyDescent="0.2">
      <c r="D65" s="61" t="s">
        <v>4633</v>
      </c>
      <c r="E65" s="62" t="s">
        <v>4634</v>
      </c>
      <c r="F65" s="11"/>
      <c r="G65" s="12"/>
      <c r="H65" s="11"/>
      <c r="I65" s="6"/>
    </row>
    <row r="66" spans="4:9" x14ac:dyDescent="0.2">
      <c r="D66" s="351" t="s">
        <v>4632</v>
      </c>
      <c r="E66" s="352"/>
      <c r="F66" s="11"/>
      <c r="G66" s="12"/>
      <c r="H66" s="11"/>
      <c r="I66" s="6"/>
    </row>
    <row r="67" spans="4:9" x14ac:dyDescent="0.2">
      <c r="D67" s="60" t="s">
        <v>4635</v>
      </c>
      <c r="E67" s="232">
        <f>+GETPIVOTDATA("Suma de Participación",[3]Hoja2!$A$3,"ACCIONISTA","Maestral S.A.")</f>
        <v>0.18329320000000002</v>
      </c>
      <c r="F67" s="11"/>
      <c r="G67" s="12"/>
      <c r="H67" s="11"/>
      <c r="I67" s="6"/>
    </row>
    <row r="68" spans="4:9" x14ac:dyDescent="0.2">
      <c r="D68" s="60" t="s">
        <v>4636</v>
      </c>
      <c r="E68" s="232">
        <f>+GETPIVOTDATA("Suma de Participación",[3]Hoja2!$A$3,"ACCIONISTA","Flytec Computers S.A.")</f>
        <v>0.12923999999999999</v>
      </c>
      <c r="F68" s="11"/>
      <c r="G68" s="12"/>
      <c r="H68" s="11"/>
      <c r="I68" s="6"/>
    </row>
    <row r="69" spans="4:9" x14ac:dyDescent="0.2">
      <c r="D69" s="60" t="s">
        <v>4637</v>
      </c>
      <c r="E69" s="232">
        <f>+GETPIVOTDATA("Suma de Participación",[3]Hoja2!$A$3,"ACCIONISTA","Felipe Cogorno Alvarez")</f>
        <v>0.25469999999999998</v>
      </c>
      <c r="F69" s="11"/>
      <c r="G69" s="12"/>
      <c r="H69" s="11"/>
      <c r="I69" s="6"/>
    </row>
    <row r="70" spans="4:9" x14ac:dyDescent="0.2">
      <c r="D70" s="60" t="s">
        <v>4638</v>
      </c>
      <c r="E70" s="232">
        <f>+GETPIVOTDATA("Suma de Participación",[3]Hoja2!$A$3,"ACCIONISTA","Gustavo Cogorno Alvarez")</f>
        <v>0.18813079999999999</v>
      </c>
      <c r="F70" s="11"/>
      <c r="G70" s="12"/>
      <c r="H70" s="11"/>
      <c r="I70" s="6"/>
    </row>
    <row r="71" spans="4:9" x14ac:dyDescent="0.2">
      <c r="D71" s="60" t="s">
        <v>4990</v>
      </c>
      <c r="E71" s="232">
        <f>+GETPIVOTDATA("Suma de Participación",[3]Hoja2!$A$3,"ACCIONISTA","Mercadis S.A.")</f>
        <v>8.9496799999999987E-2</v>
      </c>
      <c r="F71" s="11"/>
      <c r="G71" s="12"/>
      <c r="H71" s="11"/>
      <c r="I71" s="6"/>
    </row>
    <row r="72" spans="4:9" x14ac:dyDescent="0.2">
      <c r="D72" s="60" t="s">
        <v>4991</v>
      </c>
      <c r="E72" s="232">
        <f>+GETPIVOTDATA("Suma de Participación",[3]Hoja2!$A$3,"ACCIONISTA","Jose Carlos Cogorno Alvarez")</f>
        <v>7.1634400000000015E-2</v>
      </c>
      <c r="F72" s="11"/>
      <c r="G72" s="12"/>
      <c r="H72" s="11"/>
      <c r="I72" s="6"/>
    </row>
    <row r="73" spans="4:9" x14ac:dyDescent="0.2">
      <c r="D73" s="60" t="s">
        <v>4992</v>
      </c>
      <c r="E73" s="232">
        <f>SUM([3]Hoja2!$D$10:$D$79)</f>
        <v>8.350480000000006E-2</v>
      </c>
      <c r="F73" s="11"/>
      <c r="G73" s="12"/>
      <c r="H73" s="11"/>
      <c r="I73" s="6"/>
    </row>
    <row r="74" spans="4:9" x14ac:dyDescent="0.2">
      <c r="D74" s="351" t="s">
        <v>4635</v>
      </c>
      <c r="E74" s="352"/>
      <c r="F74" s="11"/>
      <c r="G74" s="12"/>
      <c r="H74" s="11"/>
      <c r="I74" s="6"/>
    </row>
    <row r="75" spans="4:9" x14ac:dyDescent="0.2">
      <c r="D75" s="60" t="s">
        <v>4637</v>
      </c>
      <c r="E75" s="233">
        <v>0.5</v>
      </c>
      <c r="F75" s="11"/>
      <c r="G75" s="12"/>
      <c r="H75" s="11"/>
      <c r="I75" s="6"/>
    </row>
    <row r="76" spans="4:9" x14ac:dyDescent="0.2">
      <c r="D76" s="60" t="s">
        <v>4638</v>
      </c>
      <c r="E76" s="233">
        <v>0.5</v>
      </c>
      <c r="F76" s="11"/>
      <c r="G76" s="12"/>
      <c r="H76" s="11"/>
      <c r="I76" s="6"/>
    </row>
    <row r="77" spans="4:9" x14ac:dyDescent="0.2">
      <c r="D77" s="351" t="s">
        <v>4990</v>
      </c>
      <c r="E77" s="352"/>
      <c r="F77" s="11"/>
      <c r="G77" s="12"/>
      <c r="H77" s="11"/>
      <c r="I77" s="6"/>
    </row>
    <row r="78" spans="4:9" x14ac:dyDescent="0.2">
      <c r="D78" s="60" t="s">
        <v>4637</v>
      </c>
      <c r="E78" s="232">
        <v>0.34</v>
      </c>
      <c r="F78" s="11"/>
      <c r="G78" s="12"/>
      <c r="H78" s="11"/>
      <c r="I78" s="6"/>
    </row>
    <row r="79" spans="4:9" x14ac:dyDescent="0.2">
      <c r="D79" s="60" t="s">
        <v>4638</v>
      </c>
      <c r="E79" s="232">
        <v>0.33</v>
      </c>
      <c r="F79" s="11"/>
      <c r="G79" s="12"/>
      <c r="H79" s="11"/>
      <c r="I79" s="6"/>
    </row>
    <row r="80" spans="4:9" x14ac:dyDescent="0.2">
      <c r="D80" s="60" t="s">
        <v>4991</v>
      </c>
      <c r="E80" s="232">
        <v>0.33</v>
      </c>
      <c r="F80" s="11"/>
      <c r="G80" s="12"/>
      <c r="H80" s="11"/>
      <c r="I80" s="6"/>
    </row>
    <row r="81" spans="4:9" x14ac:dyDescent="0.2">
      <c r="D81" s="351" t="s">
        <v>4636</v>
      </c>
      <c r="E81" s="352"/>
      <c r="F81" s="11"/>
      <c r="G81" s="12"/>
      <c r="H81" s="11"/>
      <c r="I81" s="6"/>
    </row>
    <row r="82" spans="4:9" x14ac:dyDescent="0.2">
      <c r="D82" s="63" t="s">
        <v>4639</v>
      </c>
      <c r="E82" s="234">
        <v>0.97</v>
      </c>
      <c r="F82" s="11"/>
      <c r="G82" s="12"/>
      <c r="H82" s="11"/>
      <c r="I82" s="6"/>
    </row>
    <row r="83" spans="4:9" x14ac:dyDescent="0.2">
      <c r="D83" s="10"/>
      <c r="E83" s="10"/>
      <c r="F83" s="11"/>
      <c r="G83" s="12"/>
      <c r="H83" s="11"/>
      <c r="I83" s="6"/>
    </row>
    <row r="84" spans="4:9" x14ac:dyDescent="0.2">
      <c r="D84" s="5"/>
      <c r="E84" s="6"/>
      <c r="F84" s="6"/>
      <c r="G84" s="6"/>
      <c r="H84" s="6"/>
      <c r="I84" s="6"/>
    </row>
    <row r="85" spans="4:9" ht="15" x14ac:dyDescent="0.2">
      <c r="D85" s="38" t="s">
        <v>4671</v>
      </c>
      <c r="E85" s="372"/>
      <c r="F85" s="372"/>
      <c r="G85" s="37"/>
      <c r="H85" s="6"/>
      <c r="I85" s="6"/>
    </row>
    <row r="86" spans="4:9" ht="15" x14ac:dyDescent="0.2">
      <c r="D86" s="49" t="s">
        <v>6209</v>
      </c>
      <c r="E86" s="2"/>
      <c r="F86" s="2"/>
      <c r="G86" s="37"/>
      <c r="H86" s="6"/>
      <c r="I86" s="6"/>
    </row>
    <row r="87" spans="4:9" ht="15" x14ac:dyDescent="0.2">
      <c r="D87" s="38" t="s">
        <v>265</v>
      </c>
      <c r="E87" s="38"/>
      <c r="F87" s="49" t="s">
        <v>4614</v>
      </c>
      <c r="G87" s="37"/>
      <c r="H87" s="6"/>
      <c r="I87" s="6"/>
    </row>
    <row r="88" spans="4:9" ht="15" x14ac:dyDescent="0.2">
      <c r="D88" s="2"/>
      <c r="E88" s="2"/>
      <c r="F88" s="2"/>
      <c r="G88" s="37"/>
      <c r="H88" s="6"/>
      <c r="I88" s="6"/>
    </row>
    <row r="89" spans="4:9" ht="15" x14ac:dyDescent="0.2">
      <c r="D89" s="38" t="s">
        <v>266</v>
      </c>
      <c r="E89" s="38"/>
      <c r="F89" s="49" t="s">
        <v>317</v>
      </c>
      <c r="G89" s="37"/>
      <c r="H89" s="6"/>
      <c r="I89" s="6"/>
    </row>
    <row r="90" spans="4:9" ht="12.75" x14ac:dyDescent="0.2">
      <c r="D90" s="2"/>
      <c r="E90" s="38"/>
      <c r="F90" s="49" t="s">
        <v>4615</v>
      </c>
      <c r="G90" s="49"/>
      <c r="H90" s="6"/>
      <c r="I90" s="6"/>
    </row>
    <row r="91" spans="4:9" ht="15" x14ac:dyDescent="0.2">
      <c r="D91" s="2"/>
      <c r="E91" s="38"/>
      <c r="F91" s="49" t="s">
        <v>5004</v>
      </c>
      <c r="G91" s="37"/>
      <c r="H91" s="6"/>
      <c r="I91" s="6"/>
    </row>
    <row r="92" spans="4:9" ht="15" x14ac:dyDescent="0.2">
      <c r="D92" s="2"/>
      <c r="E92" s="38"/>
      <c r="F92" s="49" t="s">
        <v>315</v>
      </c>
      <c r="G92" s="37"/>
      <c r="H92" s="6"/>
      <c r="I92" s="6"/>
    </row>
    <row r="93" spans="4:9" ht="15" x14ac:dyDescent="0.2">
      <c r="D93" s="2"/>
      <c r="E93" s="2"/>
      <c r="F93" s="2"/>
      <c r="G93" s="37"/>
      <c r="H93" s="6"/>
      <c r="I93" s="6"/>
    </row>
    <row r="94" spans="4:9" x14ac:dyDescent="0.2">
      <c r="D94" s="38" t="s">
        <v>5012</v>
      </c>
      <c r="E94" s="38"/>
      <c r="F94" s="373" t="s">
        <v>5013</v>
      </c>
      <c r="G94" s="373"/>
      <c r="H94" s="6"/>
      <c r="I94" s="6"/>
    </row>
    <row r="95" spans="4:9" ht="12.75" x14ac:dyDescent="0.2">
      <c r="D95" s="2"/>
      <c r="E95" s="2"/>
      <c r="F95" s="49"/>
      <c r="G95" s="49"/>
      <c r="H95" s="6"/>
      <c r="I95" s="6"/>
    </row>
    <row r="96" spans="4:9" ht="15" x14ac:dyDescent="0.2">
      <c r="D96" s="38" t="s">
        <v>267</v>
      </c>
      <c r="E96" s="38"/>
      <c r="F96" s="49" t="s">
        <v>4616</v>
      </c>
      <c r="G96" s="37"/>
      <c r="H96" s="6"/>
      <c r="I96" s="6"/>
    </row>
    <row r="97" spans="4:8" ht="15" x14ac:dyDescent="0.2">
      <c r="D97" s="38"/>
      <c r="E97" s="38"/>
      <c r="F97" s="49"/>
      <c r="G97" s="37"/>
      <c r="H97" s="6"/>
    </row>
    <row r="98" spans="4:8" ht="12.75" x14ac:dyDescent="0.2">
      <c r="D98" s="49" t="s">
        <v>6210</v>
      </c>
      <c r="E98" s="2"/>
      <c r="F98" s="2"/>
      <c r="G98" s="2"/>
    </row>
    <row r="99" spans="4:8" x14ac:dyDescent="0.2">
      <c r="D99" s="49" t="s">
        <v>268</v>
      </c>
      <c r="E99" s="49" t="s">
        <v>316</v>
      </c>
      <c r="F99" s="49" t="s">
        <v>317</v>
      </c>
    </row>
    <row r="100" spans="4:8" x14ac:dyDescent="0.2">
      <c r="D100" s="49" t="s">
        <v>4605</v>
      </c>
      <c r="E100" s="49"/>
      <c r="F100" s="49" t="s">
        <v>4606</v>
      </c>
    </row>
    <row r="101" spans="4:8" x14ac:dyDescent="0.2">
      <c r="D101" s="49" t="s">
        <v>5005</v>
      </c>
      <c r="E101" s="49"/>
      <c r="F101" s="49" t="s">
        <v>4615</v>
      </c>
    </row>
    <row r="102" spans="4:8" x14ac:dyDescent="0.2">
      <c r="D102" s="49" t="s">
        <v>5006</v>
      </c>
      <c r="E102" s="49"/>
      <c r="F102" s="49" t="s">
        <v>315</v>
      </c>
    </row>
    <row r="103" spans="4:8" ht="12.75" x14ac:dyDescent="0.2">
      <c r="D103" s="49" t="s">
        <v>318</v>
      </c>
      <c r="E103" s="2"/>
      <c r="F103" s="49" t="s">
        <v>5007</v>
      </c>
    </row>
    <row r="104" spans="4:8" ht="12.75" x14ac:dyDescent="0.2">
      <c r="D104" s="49" t="s">
        <v>269</v>
      </c>
      <c r="E104" s="2"/>
      <c r="F104" s="49" t="s">
        <v>4607</v>
      </c>
    </row>
    <row r="105" spans="4:8" ht="12.75" x14ac:dyDescent="0.2">
      <c r="D105" s="49" t="s">
        <v>270</v>
      </c>
      <c r="E105" s="2"/>
      <c r="F105" s="49" t="s">
        <v>319</v>
      </c>
    </row>
    <row r="106" spans="4:8" ht="12.75" x14ac:dyDescent="0.2">
      <c r="D106" s="49" t="s">
        <v>320</v>
      </c>
      <c r="E106" s="2"/>
      <c r="F106" s="49" t="s">
        <v>4608</v>
      </c>
    </row>
    <row r="107" spans="4:8" ht="12.75" x14ac:dyDescent="0.2">
      <c r="D107" s="49" t="s">
        <v>272</v>
      </c>
      <c r="E107" s="2"/>
      <c r="F107" s="49" t="s">
        <v>5008</v>
      </c>
    </row>
    <row r="108" spans="4:8" ht="12.75" x14ac:dyDescent="0.2">
      <c r="D108" s="49" t="s">
        <v>321</v>
      </c>
      <c r="E108" s="2"/>
      <c r="F108" s="49" t="s">
        <v>5011</v>
      </c>
    </row>
    <row r="109" spans="4:8" ht="12.75" x14ac:dyDescent="0.2">
      <c r="D109" s="49" t="s">
        <v>322</v>
      </c>
      <c r="E109" s="2"/>
      <c r="F109" s="49" t="s">
        <v>5010</v>
      </c>
    </row>
    <row r="110" spans="4:8" ht="12.75" x14ac:dyDescent="0.2">
      <c r="D110" s="49" t="s">
        <v>271</v>
      </c>
      <c r="E110" s="2"/>
      <c r="F110" s="49" t="s">
        <v>5009</v>
      </c>
    </row>
    <row r="111" spans="4:8" ht="12.75" x14ac:dyDescent="0.2">
      <c r="D111" s="49" t="s">
        <v>311</v>
      </c>
      <c r="E111" s="2"/>
      <c r="F111" s="49" t="s">
        <v>4617</v>
      </c>
    </row>
    <row r="112" spans="4:8" ht="12.75" x14ac:dyDescent="0.2">
      <c r="D112" s="49" t="s">
        <v>4609</v>
      </c>
      <c r="E112" s="2"/>
      <c r="F112" s="49" t="s">
        <v>4610</v>
      </c>
    </row>
    <row r="113" spans="4:10" ht="12.75" x14ac:dyDescent="0.2">
      <c r="D113" s="49" t="s">
        <v>4611</v>
      </c>
      <c r="E113" s="2"/>
      <c r="F113" s="49" t="s">
        <v>4612</v>
      </c>
    </row>
    <row r="114" spans="4:10" ht="12.75" x14ac:dyDescent="0.2">
      <c r="D114" s="49"/>
      <c r="E114" s="2"/>
      <c r="F114" s="49"/>
    </row>
    <row r="115" spans="4:10" x14ac:dyDescent="0.2">
      <c r="D115" s="5"/>
      <c r="E115" s="6"/>
      <c r="F115" s="6"/>
      <c r="G115" s="6"/>
    </row>
    <row r="116" spans="4:10" x14ac:dyDescent="0.2">
      <c r="D116" s="5" t="s">
        <v>4678</v>
      </c>
      <c r="E116" s="5"/>
      <c r="F116" s="6"/>
      <c r="G116" s="6"/>
      <c r="H116" s="6"/>
      <c r="I116" s="6"/>
    </row>
    <row r="117" spans="4:10" x14ac:dyDescent="0.2">
      <c r="D117" s="5"/>
      <c r="E117" s="6"/>
      <c r="F117" s="6"/>
      <c r="G117" s="6"/>
      <c r="H117" s="6"/>
      <c r="I117" s="6"/>
    </row>
    <row r="118" spans="4:10" x14ac:dyDescent="0.2">
      <c r="D118" s="5" t="s">
        <v>6195</v>
      </c>
      <c r="F118" s="6"/>
      <c r="G118" s="6"/>
      <c r="H118" s="6"/>
      <c r="I118" s="6"/>
    </row>
    <row r="119" spans="4:10" ht="28.5" customHeight="1" x14ac:dyDescent="0.2">
      <c r="D119" s="341" t="s">
        <v>6189</v>
      </c>
      <c r="E119" s="341"/>
      <c r="F119" s="341"/>
      <c r="G119" s="341"/>
      <c r="H119" s="341"/>
      <c r="I119" s="341"/>
      <c r="J119" s="341"/>
    </row>
    <row r="120" spans="4:10" x14ac:dyDescent="0.2">
      <c r="D120" s="376" t="s">
        <v>6179</v>
      </c>
      <c r="E120" s="242">
        <v>44926</v>
      </c>
      <c r="F120" s="242">
        <v>44561</v>
      </c>
      <c r="G120" s="6"/>
      <c r="H120" s="6"/>
      <c r="I120" s="6"/>
    </row>
    <row r="121" spans="4:10" x14ac:dyDescent="0.2">
      <c r="D121" s="377"/>
      <c r="E121" s="225" t="s">
        <v>6180</v>
      </c>
      <c r="F121" s="225" t="s">
        <v>6180</v>
      </c>
      <c r="G121" s="6"/>
      <c r="H121" s="6"/>
      <c r="I121" s="6"/>
    </row>
    <row r="122" spans="4:10" x14ac:dyDescent="0.2">
      <c r="D122" s="15" t="s">
        <v>6181</v>
      </c>
      <c r="E122" s="244">
        <v>7345.93</v>
      </c>
      <c r="F122" s="245">
        <v>6885.79</v>
      </c>
      <c r="G122" s="6"/>
      <c r="H122" s="6"/>
      <c r="I122" s="6"/>
    </row>
    <row r="123" spans="4:10" x14ac:dyDescent="0.2">
      <c r="D123" s="15" t="s">
        <v>6182</v>
      </c>
      <c r="E123" s="244">
        <v>7822.68</v>
      </c>
      <c r="F123" s="245">
        <v>7805.73</v>
      </c>
      <c r="G123" s="6"/>
      <c r="H123" s="6"/>
      <c r="I123" s="6"/>
    </row>
    <row r="124" spans="4:10" x14ac:dyDescent="0.2">
      <c r="D124" s="15" t="s">
        <v>6190</v>
      </c>
      <c r="E124" s="244">
        <v>8840.09</v>
      </c>
      <c r="F124" s="245">
        <v>9305.4599999999991</v>
      </c>
      <c r="G124" s="6"/>
      <c r="H124" s="6"/>
      <c r="I124" s="6"/>
    </row>
    <row r="125" spans="4:10" x14ac:dyDescent="0.2">
      <c r="D125" s="15" t="s">
        <v>6183</v>
      </c>
      <c r="E125" s="244">
        <v>41.57</v>
      </c>
      <c r="F125" s="245">
        <v>67.010000000000005</v>
      </c>
      <c r="G125" s="6"/>
      <c r="H125" s="6"/>
      <c r="I125" s="6"/>
    </row>
    <row r="126" spans="4:10" x14ac:dyDescent="0.2">
      <c r="D126" s="15" t="s">
        <v>6184</v>
      </c>
      <c r="E126" s="244">
        <v>1405.7</v>
      </c>
      <c r="F126" s="245">
        <v>1230.53</v>
      </c>
      <c r="G126" s="6"/>
      <c r="H126" s="6"/>
      <c r="I126" s="6"/>
    </row>
    <row r="127" spans="4:10" x14ac:dyDescent="0.2">
      <c r="D127" s="15" t="s">
        <v>6185</v>
      </c>
      <c r="E127" s="244">
        <v>8.58</v>
      </c>
      <c r="F127" s="245">
        <v>8.15</v>
      </c>
      <c r="G127" s="6"/>
      <c r="H127" s="6"/>
      <c r="I127" s="6"/>
    </row>
    <row r="128" spans="4:10" x14ac:dyDescent="0.2">
      <c r="D128" s="15" t="s">
        <v>6186</v>
      </c>
      <c r="E128" s="244">
        <v>185.39</v>
      </c>
      <c r="F128" s="245">
        <v>154.44</v>
      </c>
      <c r="G128" s="6"/>
      <c r="H128" s="6"/>
      <c r="I128" s="6"/>
    </row>
    <row r="129" spans="2:10" x14ac:dyDescent="0.2">
      <c r="D129" s="15" t="s">
        <v>6187</v>
      </c>
      <c r="E129" s="244">
        <v>55.18</v>
      </c>
      <c r="F129" s="245">
        <v>59.83</v>
      </c>
      <c r="G129" s="6"/>
      <c r="H129" s="6"/>
      <c r="I129" s="6"/>
    </row>
    <row r="130" spans="2:10" x14ac:dyDescent="0.2">
      <c r="D130" s="15" t="s">
        <v>6188</v>
      </c>
      <c r="E130" s="244">
        <v>7944.12</v>
      </c>
      <c r="F130" s="245">
        <v>7537.81</v>
      </c>
      <c r="G130" s="6"/>
      <c r="H130" s="6"/>
      <c r="I130" s="6"/>
    </row>
    <row r="131" spans="2:10" x14ac:dyDescent="0.2">
      <c r="D131" s="81"/>
      <c r="F131" s="6"/>
      <c r="G131" s="6"/>
      <c r="H131" s="6"/>
      <c r="I131" s="6"/>
    </row>
    <row r="132" spans="2:10" ht="28.5" customHeight="1" x14ac:dyDescent="0.2">
      <c r="D132" s="341" t="s">
        <v>6411</v>
      </c>
      <c r="E132" s="341"/>
      <c r="F132" s="341"/>
      <c r="G132" s="341"/>
      <c r="H132" s="341"/>
      <c r="I132" s="341"/>
      <c r="J132" s="341"/>
    </row>
    <row r="133" spans="2:10" x14ac:dyDescent="0.2">
      <c r="D133" s="341" t="s">
        <v>6194</v>
      </c>
      <c r="E133" s="341"/>
      <c r="F133" s="341"/>
      <c r="G133" s="341"/>
      <c r="H133" s="341"/>
      <c r="I133" s="341"/>
      <c r="J133" s="341"/>
    </row>
    <row r="134" spans="2:10" x14ac:dyDescent="0.2">
      <c r="D134" s="81"/>
      <c r="F134" s="6"/>
      <c r="G134" s="6"/>
      <c r="H134" s="6"/>
      <c r="I134" s="6"/>
    </row>
    <row r="135" spans="2:10" x14ac:dyDescent="0.2">
      <c r="D135" s="376" t="s">
        <v>131</v>
      </c>
      <c r="E135" s="378">
        <v>44926</v>
      </c>
      <c r="F135" s="379"/>
      <c r="G135" s="378">
        <v>44561</v>
      </c>
      <c r="H135" s="379"/>
      <c r="I135" s="6"/>
    </row>
    <row r="136" spans="2:10" x14ac:dyDescent="0.2">
      <c r="D136" s="377"/>
      <c r="E136" s="225" t="s">
        <v>6191</v>
      </c>
      <c r="F136" s="225" t="s">
        <v>6192</v>
      </c>
      <c r="G136" s="225" t="s">
        <v>6191</v>
      </c>
      <c r="H136" s="225" t="s">
        <v>6192</v>
      </c>
      <c r="I136" s="6"/>
    </row>
    <row r="137" spans="2:10" x14ac:dyDescent="0.2">
      <c r="B137" s="7" t="s">
        <v>1105</v>
      </c>
      <c r="D137" s="15" t="s">
        <v>273</v>
      </c>
      <c r="E137" s="245">
        <f>VLOOKUP($B137,'Balance 2022'!$C:$I,5,0)</f>
        <v>169233345.31999999</v>
      </c>
      <c r="F137" s="245">
        <f>VLOOKUP($B137,'Balance 2022'!$C:$I,6,0)</f>
        <v>1243176308550</v>
      </c>
      <c r="G137" s="245">
        <f>VLOOKUP($B137,'Balance 2021'!$C:$I,5,0)</f>
        <v>191716078.85000002</v>
      </c>
      <c r="H137" s="245">
        <f>VLOOKUP($B137,'Balance 2021'!$C:$I,6,0)</f>
        <v>1320116658500</v>
      </c>
      <c r="I137" s="6"/>
    </row>
    <row r="138" spans="2:10" ht="11.25" customHeight="1" x14ac:dyDescent="0.2">
      <c r="B138" s="7" t="s">
        <v>2347</v>
      </c>
      <c r="D138" s="15" t="s">
        <v>274</v>
      </c>
      <c r="E138" s="245">
        <f>VLOOKUP($B138,'Balance 2022'!$C:$I,5,0)*-1</f>
        <v>169337625.84</v>
      </c>
      <c r="F138" s="245">
        <f>VLOOKUP($B138,'Balance 2022'!$C:$I,6,0)*-1</f>
        <v>1243942345814</v>
      </c>
      <c r="G138" s="245">
        <f>VLOOKUP($B138,'Balance 2021'!$C:$I,5,0)*-1</f>
        <v>187429869.03</v>
      </c>
      <c r="H138" s="245">
        <f>VLOOKUP($B138,'Balance 2021'!$C:$I,6,0)*-1</f>
        <v>1290602717880</v>
      </c>
      <c r="I138" s="6"/>
    </row>
    <row r="139" spans="2:10" ht="12" customHeight="1" x14ac:dyDescent="0.2">
      <c r="D139" s="28" t="s">
        <v>6193</v>
      </c>
      <c r="E139" s="246">
        <f>+E137-E138</f>
        <v>-104280.52000001073</v>
      </c>
      <c r="F139" s="35">
        <f>+F137-F138</f>
        <v>-766037264</v>
      </c>
      <c r="G139" s="246">
        <f>+G137-G138</f>
        <v>4286209.8200000226</v>
      </c>
      <c r="H139" s="35">
        <f>+H137-H138</f>
        <v>29513940620</v>
      </c>
      <c r="I139" s="6"/>
    </row>
    <row r="140" spans="2:10" ht="12" customHeight="1" x14ac:dyDescent="0.2">
      <c r="D140" s="5"/>
      <c r="E140" s="5"/>
      <c r="F140" s="13"/>
      <c r="G140" s="13"/>
      <c r="H140" s="6"/>
      <c r="I140" s="6"/>
    </row>
    <row r="141" spans="2:10" x14ac:dyDescent="0.2">
      <c r="D141" s="5"/>
      <c r="E141" s="5"/>
      <c r="F141" s="14"/>
      <c r="G141" s="14"/>
      <c r="H141" s="6"/>
      <c r="I141" s="6"/>
      <c r="J141" s="6"/>
    </row>
    <row r="142" spans="2:10" x14ac:dyDescent="0.2">
      <c r="D142" s="5" t="s">
        <v>6196</v>
      </c>
      <c r="E142" s="5"/>
      <c r="F142" s="14"/>
      <c r="G142" s="14"/>
      <c r="H142" s="6"/>
      <c r="I142" s="6"/>
      <c r="J142" s="6"/>
    </row>
    <row r="143" spans="2:10" x14ac:dyDescent="0.2">
      <c r="D143" s="341" t="s">
        <v>6197</v>
      </c>
      <c r="E143" s="341"/>
      <c r="F143" s="341"/>
      <c r="G143" s="341"/>
      <c r="H143" s="341"/>
      <c r="I143" s="341"/>
      <c r="J143" s="341"/>
    </row>
    <row r="144" spans="2:10" x14ac:dyDescent="0.2">
      <c r="D144" s="5"/>
      <c r="E144" s="5"/>
      <c r="F144" s="14"/>
      <c r="G144" s="14"/>
      <c r="H144" s="6"/>
      <c r="I144" s="6"/>
      <c r="J144" s="6"/>
    </row>
    <row r="145" spans="2:10" x14ac:dyDescent="0.2">
      <c r="D145" s="5" t="s">
        <v>4645</v>
      </c>
      <c r="E145" s="5"/>
      <c r="F145" s="6"/>
      <c r="G145" s="6"/>
      <c r="H145" s="6"/>
      <c r="I145" s="6"/>
    </row>
    <row r="146" spans="2:10" ht="27" customHeight="1" x14ac:dyDescent="0.2">
      <c r="D146" s="341" t="s">
        <v>4646</v>
      </c>
      <c r="E146" s="341"/>
      <c r="F146" s="341"/>
      <c r="G146" s="341"/>
      <c r="H146" s="341"/>
      <c r="I146" s="341"/>
      <c r="J146" s="341"/>
    </row>
    <row r="147" spans="2:10" x14ac:dyDescent="0.2">
      <c r="D147" s="5" t="s">
        <v>4994</v>
      </c>
      <c r="E147" s="6"/>
      <c r="F147" s="6"/>
      <c r="G147" s="6"/>
      <c r="H147" s="6"/>
      <c r="I147" s="6"/>
    </row>
    <row r="148" spans="2:10" x14ac:dyDescent="0.2">
      <c r="D148" s="65" t="s">
        <v>4652</v>
      </c>
      <c r="E148" s="66" t="s">
        <v>4651</v>
      </c>
      <c r="F148" s="66" t="s">
        <v>4648</v>
      </c>
      <c r="G148" s="66" t="s">
        <v>4649</v>
      </c>
      <c r="H148" s="66" t="s">
        <v>140</v>
      </c>
      <c r="I148" s="6"/>
    </row>
    <row r="149" spans="2:10" x14ac:dyDescent="0.2">
      <c r="B149" s="39" t="s">
        <v>1231</v>
      </c>
      <c r="C149" s="39"/>
      <c r="D149" s="67" t="s">
        <v>4647</v>
      </c>
      <c r="E149" s="72" t="s">
        <v>305</v>
      </c>
      <c r="F149" s="68">
        <f>VLOOKUP(B149,'Balance 2022'!C:I,7,0)</f>
        <v>57858543567</v>
      </c>
      <c r="G149" s="68">
        <v>5905417861</v>
      </c>
      <c r="H149" s="68">
        <f>+F149+G149</f>
        <v>63763961428</v>
      </c>
      <c r="I149" s="6"/>
    </row>
    <row r="150" spans="2:10" x14ac:dyDescent="0.2">
      <c r="B150" s="39" t="s">
        <v>1233</v>
      </c>
      <c r="C150" s="39"/>
      <c r="D150" s="69" t="s">
        <v>4650</v>
      </c>
      <c r="E150" s="73" t="s">
        <v>305</v>
      </c>
      <c r="F150" s="70">
        <f>VLOOKUP(B150,'Balance 2022'!C:I,7,0)</f>
        <v>227050248419</v>
      </c>
      <c r="G150" s="71">
        <v>11468741354</v>
      </c>
      <c r="H150" s="71">
        <f>+F150+G150</f>
        <v>238518989773</v>
      </c>
      <c r="I150" s="6"/>
    </row>
    <row r="151" spans="2:10" x14ac:dyDescent="0.2">
      <c r="B151" s="39" t="s">
        <v>1225</v>
      </c>
      <c r="C151" s="39"/>
      <c r="D151" s="74" t="s">
        <v>4653</v>
      </c>
      <c r="E151" s="74"/>
      <c r="F151" s="75">
        <f>SUM(F149:F150)</f>
        <v>284908791986</v>
      </c>
      <c r="G151" s="75">
        <f>SUM(G149:G150)</f>
        <v>17374159215</v>
      </c>
      <c r="H151" s="76">
        <f>+F151+G151</f>
        <v>302282951201</v>
      </c>
      <c r="I151" s="40">
        <f>VLOOKUP(B151,'Balance 2022'!C:I,7,0)-H151</f>
        <v>0</v>
      </c>
    </row>
    <row r="152" spans="2:10" x14ac:dyDescent="0.2">
      <c r="D152" s="6"/>
      <c r="E152" s="6"/>
      <c r="F152" s="6"/>
      <c r="G152" s="6"/>
      <c r="H152" s="6"/>
      <c r="I152" s="6"/>
    </row>
    <row r="153" spans="2:10" x14ac:dyDescent="0.2">
      <c r="D153" s="5" t="s">
        <v>4995</v>
      </c>
      <c r="E153" s="6"/>
      <c r="F153" s="6"/>
      <c r="G153" s="6"/>
      <c r="H153" s="6"/>
      <c r="I153" s="6"/>
    </row>
    <row r="154" spans="2:10" x14ac:dyDescent="0.2">
      <c r="D154" s="65" t="s">
        <v>4652</v>
      </c>
      <c r="E154" s="66" t="s">
        <v>4651</v>
      </c>
      <c r="F154" s="66" t="s">
        <v>4648</v>
      </c>
      <c r="G154" s="66" t="s">
        <v>4649</v>
      </c>
      <c r="H154" s="66" t="s">
        <v>140</v>
      </c>
      <c r="I154" s="6"/>
    </row>
    <row r="155" spans="2:10" x14ac:dyDescent="0.2">
      <c r="B155" s="39" t="s">
        <v>1231</v>
      </c>
      <c r="C155" s="39"/>
      <c r="D155" s="67" t="s">
        <v>4647</v>
      </c>
      <c r="E155" s="72" t="s">
        <v>305</v>
      </c>
      <c r="F155" s="68">
        <f>VLOOKUP(B155,'Balance 2021'!C:I,7,0)</f>
        <v>62096107186</v>
      </c>
      <c r="G155" s="68">
        <v>0</v>
      </c>
      <c r="H155" s="68">
        <f>+F155+G155</f>
        <v>62096107186</v>
      </c>
      <c r="I155" s="6"/>
    </row>
    <row r="156" spans="2:10" x14ac:dyDescent="0.2">
      <c r="B156" s="39" t="s">
        <v>1233</v>
      </c>
      <c r="C156" s="39"/>
      <c r="D156" s="69" t="s">
        <v>4650</v>
      </c>
      <c r="E156" s="73" t="s">
        <v>305</v>
      </c>
      <c r="F156" s="70">
        <f>VLOOKUP(B156,'Balance 2021'!C:I,7,0)</f>
        <v>77745172406</v>
      </c>
      <c r="G156" s="71">
        <v>1188753282</v>
      </c>
      <c r="H156" s="71">
        <f>+F156+G156</f>
        <v>78933925688</v>
      </c>
      <c r="I156" s="6"/>
    </row>
    <row r="157" spans="2:10" x14ac:dyDescent="0.2">
      <c r="B157" s="39" t="s">
        <v>1225</v>
      </c>
      <c r="C157" s="39"/>
      <c r="D157" s="74" t="s">
        <v>4653</v>
      </c>
      <c r="E157" s="74"/>
      <c r="F157" s="75">
        <f>SUM(F155:F156)</f>
        <v>139841279592</v>
      </c>
      <c r="G157" s="75">
        <f>SUM(G155:G156)</f>
        <v>1188753282</v>
      </c>
      <c r="H157" s="76">
        <f>+F157+G157</f>
        <v>141030032874</v>
      </c>
      <c r="I157" s="40">
        <f>VLOOKUP(B157,'Balance 2021'!C:I,7,0)-H157</f>
        <v>0</v>
      </c>
    </row>
    <row r="158" spans="2:10" x14ac:dyDescent="0.2">
      <c r="D158" s="6"/>
      <c r="E158" s="6"/>
      <c r="F158" s="6"/>
      <c r="G158" s="6"/>
      <c r="H158" s="6"/>
      <c r="I158" s="6"/>
    </row>
    <row r="159" spans="2:10" x14ac:dyDescent="0.2">
      <c r="D159" s="6"/>
      <c r="E159" s="6"/>
      <c r="F159" s="6"/>
      <c r="G159" s="6"/>
      <c r="H159" s="6"/>
      <c r="I159" s="6"/>
    </row>
    <row r="160" spans="2:10" x14ac:dyDescent="0.2">
      <c r="D160" s="5" t="s">
        <v>6198</v>
      </c>
      <c r="E160" s="5"/>
      <c r="F160" s="6"/>
      <c r="G160" s="6"/>
      <c r="H160" s="6"/>
      <c r="I160" s="6"/>
    </row>
    <row r="161" spans="4:10" ht="26.25" customHeight="1" x14ac:dyDescent="0.2">
      <c r="D161" s="341" t="s">
        <v>6199</v>
      </c>
      <c r="E161" s="341"/>
      <c r="F161" s="341"/>
      <c r="G161" s="341"/>
      <c r="H161" s="341"/>
      <c r="I161" s="341"/>
      <c r="J161" s="341"/>
    </row>
    <row r="162" spans="4:10" x14ac:dyDescent="0.2">
      <c r="D162" s="5"/>
      <c r="E162" s="6"/>
      <c r="F162" s="6"/>
      <c r="G162" s="6"/>
      <c r="H162" s="6"/>
      <c r="I162" s="6"/>
    </row>
    <row r="163" spans="4:10" x14ac:dyDescent="0.2">
      <c r="D163" s="5" t="s">
        <v>6208</v>
      </c>
      <c r="E163" s="5"/>
      <c r="F163" s="6"/>
      <c r="G163" s="6"/>
      <c r="H163" s="6"/>
      <c r="I163" s="6"/>
    </row>
    <row r="164" spans="4:10" ht="39" customHeight="1" x14ac:dyDescent="0.2">
      <c r="D164" s="341" t="s">
        <v>6200</v>
      </c>
      <c r="E164" s="341"/>
      <c r="F164" s="341"/>
      <c r="G164" s="341"/>
      <c r="H164" s="341"/>
      <c r="I164" s="341"/>
      <c r="J164" s="341"/>
    </row>
    <row r="165" spans="4:10" ht="39" customHeight="1" x14ac:dyDescent="0.2">
      <c r="D165" s="341" t="s">
        <v>4658</v>
      </c>
      <c r="E165" s="341"/>
      <c r="F165" s="341"/>
      <c r="G165" s="341"/>
      <c r="H165" s="341"/>
      <c r="I165" s="341"/>
      <c r="J165" s="341"/>
    </row>
    <row r="166" spans="4:10" x14ac:dyDescent="0.2">
      <c r="D166" s="341" t="s">
        <v>6201</v>
      </c>
      <c r="E166" s="341"/>
      <c r="F166" s="341"/>
      <c r="G166" s="341"/>
      <c r="H166" s="341"/>
      <c r="I166" s="341"/>
      <c r="J166" s="341"/>
    </row>
    <row r="167" spans="4:10" x14ac:dyDescent="0.2">
      <c r="D167" s="345" t="s">
        <v>6202</v>
      </c>
      <c r="E167" s="345"/>
      <c r="F167" s="345"/>
      <c r="G167" s="345"/>
      <c r="H167" s="345"/>
      <c r="I167" s="345"/>
      <c r="J167" s="345"/>
    </row>
    <row r="168" spans="4:10" ht="24.75" customHeight="1" x14ac:dyDescent="0.2">
      <c r="D168" s="341" t="s">
        <v>6203</v>
      </c>
      <c r="E168" s="341"/>
      <c r="F168" s="341"/>
      <c r="G168" s="341"/>
      <c r="H168" s="341"/>
      <c r="I168" s="341"/>
      <c r="J168" s="341"/>
    </row>
    <row r="169" spans="4:10" ht="36.75" customHeight="1" x14ac:dyDescent="0.2">
      <c r="D169" s="341" t="s">
        <v>6204</v>
      </c>
      <c r="E169" s="341"/>
      <c r="F169" s="341"/>
      <c r="G169" s="341"/>
      <c r="H169" s="341"/>
      <c r="I169" s="341"/>
      <c r="J169" s="341"/>
    </row>
    <row r="170" spans="4:10" ht="22.5" customHeight="1" x14ac:dyDescent="0.2">
      <c r="D170" s="341" t="s">
        <v>6205</v>
      </c>
      <c r="E170" s="341"/>
      <c r="F170" s="341"/>
      <c r="G170" s="341"/>
      <c r="H170" s="341"/>
      <c r="I170" s="341"/>
      <c r="J170" s="341"/>
    </row>
    <row r="171" spans="4:10" ht="24.75" customHeight="1" x14ac:dyDescent="0.2">
      <c r="D171" s="341" t="s">
        <v>6206</v>
      </c>
      <c r="E171" s="341"/>
      <c r="F171" s="341"/>
      <c r="G171" s="341"/>
      <c r="H171" s="341"/>
      <c r="I171" s="341"/>
      <c r="J171" s="341"/>
    </row>
    <row r="172" spans="4:10" ht="24.75" customHeight="1" x14ac:dyDescent="0.2">
      <c r="D172" s="341" t="s">
        <v>6207</v>
      </c>
      <c r="E172" s="341"/>
      <c r="F172" s="341"/>
      <c r="G172" s="341"/>
      <c r="H172" s="341"/>
      <c r="I172" s="341"/>
      <c r="J172" s="341"/>
    </row>
    <row r="173" spans="4:10" x14ac:dyDescent="0.2">
      <c r="D173" s="5"/>
      <c r="E173" s="6"/>
      <c r="F173" s="6"/>
      <c r="G173" s="6"/>
      <c r="H173" s="6"/>
      <c r="I173" s="6"/>
    </row>
    <row r="174" spans="4:10" x14ac:dyDescent="0.2">
      <c r="D174" s="5" t="s">
        <v>6211</v>
      </c>
      <c r="E174" s="5"/>
      <c r="F174" s="6"/>
      <c r="G174" s="6"/>
      <c r="H174" s="6"/>
      <c r="I174" s="6"/>
    </row>
    <row r="175" spans="4:10" ht="24.75" customHeight="1" x14ac:dyDescent="0.2">
      <c r="D175" s="341" t="s">
        <v>6212</v>
      </c>
      <c r="E175" s="341"/>
      <c r="F175" s="341"/>
      <c r="G175" s="341"/>
      <c r="H175" s="341"/>
      <c r="I175" s="341"/>
      <c r="J175" s="341"/>
    </row>
    <row r="176" spans="4:10" x14ac:dyDescent="0.2">
      <c r="D176" s="5"/>
      <c r="E176" s="6"/>
      <c r="F176" s="6"/>
      <c r="G176" s="6"/>
      <c r="H176" s="6"/>
      <c r="I176" s="6"/>
    </row>
    <row r="177" spans="2:9" x14ac:dyDescent="0.2">
      <c r="D177" s="247" t="s">
        <v>131</v>
      </c>
      <c r="E177" s="242">
        <v>44926</v>
      </c>
      <c r="F177" s="242">
        <v>44561</v>
      </c>
      <c r="G177" s="6"/>
      <c r="H177" s="6"/>
      <c r="I177" s="6"/>
    </row>
    <row r="178" spans="2:9" x14ac:dyDescent="0.2">
      <c r="B178" s="39" t="s">
        <v>1263</v>
      </c>
      <c r="C178" s="39"/>
      <c r="D178" s="15" t="s">
        <v>6213</v>
      </c>
      <c r="E178" s="244">
        <f>VLOOKUP($B178,'Balance 2022'!$C:$I,4,0)</f>
        <v>40950876085</v>
      </c>
      <c r="F178" s="245">
        <f>VLOOKUP($B178,'Balance 2021'!$C:$I,4,0)</f>
        <v>47868193017</v>
      </c>
      <c r="G178" s="6"/>
      <c r="H178" s="6"/>
      <c r="I178" s="6"/>
    </row>
    <row r="179" spans="2:9" x14ac:dyDescent="0.2">
      <c r="B179" s="39" t="s">
        <v>1263</v>
      </c>
      <c r="C179" s="39"/>
      <c r="D179" s="15" t="s">
        <v>6214</v>
      </c>
      <c r="E179" s="244">
        <f>VLOOKUP($B179,'Balance 2022'!$C:$I,6,0)</f>
        <v>8593572888</v>
      </c>
      <c r="F179" s="245">
        <f>VLOOKUP($B179,'Balance 2021'!$C:$I,6,0)</f>
        <v>2574780112</v>
      </c>
      <c r="G179" s="6"/>
      <c r="H179" s="6"/>
      <c r="I179" s="6"/>
    </row>
    <row r="180" spans="2:9" x14ac:dyDescent="0.2">
      <c r="B180" s="39" t="s">
        <v>1275</v>
      </c>
      <c r="C180" s="39"/>
      <c r="D180" s="15" t="s">
        <v>4649</v>
      </c>
      <c r="E180" s="244">
        <f>VLOOKUP($B180,'Balance 2022'!$C:$I,7,0)</f>
        <v>1205045524</v>
      </c>
      <c r="F180" s="245">
        <f>VLOOKUP($B180,'Balance 2021'!$C:$I,7,0)</f>
        <v>1876609123</v>
      </c>
      <c r="G180" s="6"/>
      <c r="H180" s="6"/>
      <c r="I180" s="6"/>
    </row>
    <row r="181" spans="2:9" x14ac:dyDescent="0.2">
      <c r="B181" s="39" t="s">
        <v>1261</v>
      </c>
      <c r="C181" s="39"/>
      <c r="D181" s="248" t="s">
        <v>140</v>
      </c>
      <c r="E181" s="249">
        <f>SUM(E178:E180)</f>
        <v>50749494497</v>
      </c>
      <c r="F181" s="250">
        <f>SUM(F178:F180)</f>
        <v>52319582252</v>
      </c>
      <c r="G181" s="6"/>
      <c r="H181" s="6"/>
      <c r="I181" s="6"/>
    </row>
    <row r="182" spans="2:9" x14ac:dyDescent="0.2">
      <c r="D182" s="5"/>
      <c r="E182" s="251">
        <f>VLOOKUP($B181,'Balance 2022'!$C:$I,7,0)-E181</f>
        <v>0</v>
      </c>
      <c r="F182" s="251">
        <f>VLOOKUP($B181,'Balance 2021'!$C:$I,7,0)-F181</f>
        <v>0</v>
      </c>
      <c r="G182" s="6"/>
      <c r="H182" s="6"/>
      <c r="I182" s="6"/>
    </row>
    <row r="183" spans="2:9" x14ac:dyDescent="0.2">
      <c r="D183" s="5"/>
      <c r="E183" s="6"/>
      <c r="F183" s="6"/>
      <c r="G183" s="6"/>
      <c r="H183" s="6"/>
      <c r="I183" s="6"/>
    </row>
    <row r="184" spans="2:9" x14ac:dyDescent="0.2">
      <c r="D184" s="5" t="s">
        <v>6215</v>
      </c>
      <c r="E184" s="5"/>
      <c r="F184" s="6"/>
      <c r="G184" s="6"/>
      <c r="H184" s="6"/>
      <c r="I184" s="6"/>
    </row>
    <row r="185" spans="2:9" x14ac:dyDescent="0.2">
      <c r="D185" s="6" t="s">
        <v>4654</v>
      </c>
      <c r="E185" s="6"/>
      <c r="F185" s="6"/>
      <c r="G185" s="6"/>
      <c r="H185" s="6"/>
      <c r="I185" s="6"/>
    </row>
    <row r="186" spans="2:9" x14ac:dyDescent="0.2">
      <c r="D186" s="247" t="s">
        <v>131</v>
      </c>
      <c r="E186" s="242">
        <v>44926</v>
      </c>
      <c r="F186" s="242">
        <v>44561</v>
      </c>
      <c r="G186" s="6"/>
      <c r="H186" s="6"/>
      <c r="I186" s="6"/>
    </row>
    <row r="187" spans="2:9" x14ac:dyDescent="0.2">
      <c r="B187" s="7" t="s">
        <v>170</v>
      </c>
      <c r="D187" s="15" t="s">
        <v>275</v>
      </c>
      <c r="E187" s="53">
        <f>IFERROR(VLOOKUP($B187,'Balance 2022'!$D$2:$I$1048576,6,FALSE),0)</f>
        <v>472709589271</v>
      </c>
      <c r="F187" s="53">
        <f>IFERROR(VLOOKUP($B187,'Balance 2021'!$D$2:$I$1048576,6,FALSE),0)</f>
        <v>477233226902</v>
      </c>
      <c r="G187" s="6"/>
      <c r="H187" s="6"/>
      <c r="I187" s="6"/>
    </row>
    <row r="188" spans="2:9" x14ac:dyDescent="0.2">
      <c r="B188" s="7" t="s">
        <v>171</v>
      </c>
      <c r="D188" s="15" t="s">
        <v>276</v>
      </c>
      <c r="E188" s="53">
        <f>IFERROR(VLOOKUP($B188,'Balance 2022'!$D$2:$I$1048576,6,FALSE),0)</f>
        <v>1000661941074</v>
      </c>
      <c r="F188" s="53">
        <f>IFERROR(VLOOKUP($B188,'Balance 2021'!$D$2:$I$1048576,6,FALSE),0)</f>
        <v>935040189437</v>
      </c>
      <c r="G188" s="6"/>
      <c r="H188" s="6"/>
      <c r="I188" s="6"/>
    </row>
    <row r="189" spans="2:9" x14ac:dyDescent="0.2">
      <c r="B189" s="7" t="s">
        <v>312</v>
      </c>
      <c r="D189" s="15" t="s">
        <v>277</v>
      </c>
      <c r="E189" s="53">
        <f>IFERROR(VLOOKUP($B189,'Balance 2022'!$D$2:$I$1048576,6,FALSE),0)</f>
        <v>0</v>
      </c>
      <c r="F189" s="53">
        <f>IFERROR(VLOOKUP($B189,'Balance 2021'!$D$2:$I$1048576,6,FALSE),0)</f>
        <v>957447</v>
      </c>
      <c r="G189" s="6"/>
      <c r="H189" s="6"/>
      <c r="I189" s="6"/>
    </row>
    <row r="190" spans="2:9" x14ac:dyDescent="0.2">
      <c r="B190" s="7" t="s">
        <v>4599</v>
      </c>
      <c r="D190" s="15" t="s">
        <v>425</v>
      </c>
      <c r="E190" s="53">
        <f>IFERROR(VLOOKUP($B190,'Balance 2022'!$D$2:$I$1048576,6,FALSE),0)</f>
        <v>5457753644</v>
      </c>
      <c r="F190" s="53">
        <f>IFERROR(VLOOKUP($B190,'Balance 2021'!$D$2:$I$1048576,6,FALSE),0)</f>
        <v>2849916666</v>
      </c>
      <c r="G190" s="6"/>
      <c r="H190" s="6"/>
      <c r="I190" s="6"/>
    </row>
    <row r="191" spans="2:9" x14ac:dyDescent="0.2">
      <c r="B191" s="7" t="s">
        <v>172</v>
      </c>
      <c r="D191" s="15" t="s">
        <v>278</v>
      </c>
      <c r="E191" s="53">
        <f>IFERROR(VLOOKUP($B191,'Balance 2022'!$D$2:$I$1048576,6,FALSE),0)</f>
        <v>541594754</v>
      </c>
      <c r="F191" s="53">
        <f>IFERROR(VLOOKUP($B191,'Balance 2021'!$D$2:$I$1048576,6,FALSE),0)</f>
        <v>2308563343</v>
      </c>
      <c r="G191" s="6"/>
      <c r="H191" s="6"/>
      <c r="I191" s="6"/>
    </row>
    <row r="192" spans="2:9" x14ac:dyDescent="0.2">
      <c r="B192" s="7" t="s">
        <v>173</v>
      </c>
      <c r="D192" s="15" t="s">
        <v>279</v>
      </c>
      <c r="E192" s="53">
        <f>IFERROR(VLOOKUP($B192,'Balance 2022'!$D$2:$I$1048576,6,FALSE),0)</f>
        <v>71391044987</v>
      </c>
      <c r="F192" s="53">
        <f>IFERROR(VLOOKUP($B192,'Balance 2021'!$D$2:$I$1048576,6,FALSE),0)</f>
        <v>72706788998</v>
      </c>
      <c r="G192" s="6"/>
      <c r="H192" s="6"/>
      <c r="I192" s="6"/>
    </row>
    <row r="193" spans="2:9" x14ac:dyDescent="0.2">
      <c r="B193" s="7" t="s">
        <v>174</v>
      </c>
      <c r="D193" s="15" t="s">
        <v>280</v>
      </c>
      <c r="E193" s="53">
        <f>IFERROR(VLOOKUP($B193,'Balance 2022'!$D$2:$I$1048576,6,FALSE),0)</f>
        <v>51979254668</v>
      </c>
      <c r="F193" s="53">
        <f>IFERROR(VLOOKUP($B193,'Balance 2021'!$D$2:$I$1048576,6,FALSE),0)</f>
        <v>45204443722</v>
      </c>
      <c r="G193" s="6"/>
      <c r="H193" s="6"/>
      <c r="I193" s="6"/>
    </row>
    <row r="194" spans="2:9" x14ac:dyDescent="0.2">
      <c r="B194" s="7" t="s">
        <v>175</v>
      </c>
      <c r="D194" s="15" t="s">
        <v>281</v>
      </c>
      <c r="E194" s="53">
        <f>IFERROR(VLOOKUP($B194,'Balance 2022'!$D$2:$I$1048576,6,FALSE),0)</f>
        <v>9796345593</v>
      </c>
      <c r="F194" s="53">
        <f>IFERROR(VLOOKUP($B194,'Balance 2021'!$D$2:$I$1048576,6,FALSE),0)</f>
        <v>26177204932</v>
      </c>
      <c r="G194" s="6"/>
      <c r="H194" s="6"/>
      <c r="I194" s="6"/>
    </row>
    <row r="195" spans="2:9" x14ac:dyDescent="0.2">
      <c r="B195" s="7" t="s">
        <v>176</v>
      </c>
      <c r="D195" s="15" t="s">
        <v>282</v>
      </c>
      <c r="E195" s="53">
        <f>IFERROR(VLOOKUP($B195,'Balance 2022'!$D$2:$I$1048576,6,FALSE),0)</f>
        <v>53293040919</v>
      </c>
      <c r="F195" s="53">
        <f>IFERROR(VLOOKUP($B195,'Balance 2021'!$D$2:$I$1048576,6,FALSE),0)</f>
        <v>107009947879</v>
      </c>
      <c r="G195" s="6"/>
      <c r="H195" s="6"/>
      <c r="I195" s="6"/>
    </row>
    <row r="196" spans="2:9" x14ac:dyDescent="0.2">
      <c r="B196" s="7" t="s">
        <v>177</v>
      </c>
      <c r="D196" s="15" t="s">
        <v>4601</v>
      </c>
      <c r="E196" s="53">
        <f>IFERROR(VLOOKUP($B196,'Balance 2022'!$D$2:$I$1048576,6,FALSE),0)</f>
        <v>14602472132</v>
      </c>
      <c r="F196" s="53">
        <f>IFERROR(VLOOKUP($B196,'Balance 2021'!$D$2:$I$1048576,6,FALSE),0)</f>
        <v>93285595013</v>
      </c>
      <c r="G196" s="6"/>
      <c r="H196" s="6"/>
      <c r="I196" s="6"/>
    </row>
    <row r="197" spans="2:9" x14ac:dyDescent="0.2">
      <c r="B197" s="7" t="s">
        <v>178</v>
      </c>
      <c r="D197" s="15" t="s">
        <v>4601</v>
      </c>
      <c r="E197" s="53">
        <f>IFERROR(VLOOKUP($B197,'Balance 2022'!$D$2:$I$1048576,6,FALSE),0)</f>
        <v>42697227201</v>
      </c>
      <c r="F197" s="53">
        <f>IFERROR(VLOOKUP($B197,'Balance 2021'!$D$2:$I$1048576,6,FALSE),0)</f>
        <v>99880648073</v>
      </c>
      <c r="G197" s="6"/>
      <c r="H197" s="6"/>
      <c r="I197" s="6"/>
    </row>
    <row r="198" spans="2:9" x14ac:dyDescent="0.2">
      <c r="B198" s="7" t="s">
        <v>344</v>
      </c>
      <c r="D198" s="15" t="s">
        <v>4985</v>
      </c>
      <c r="E198" s="53">
        <f>IFERROR(VLOOKUP($B198,'Balance 2022'!$D$2:$I$1048576,6,FALSE),0)</f>
        <v>28130232</v>
      </c>
      <c r="F198" s="53">
        <f>IFERROR(VLOOKUP($B198,'Balance 2021'!$D$2:$I$1048576,6,FALSE),0)</f>
        <v>1040443</v>
      </c>
      <c r="G198" s="6"/>
      <c r="H198" s="6"/>
      <c r="I198" s="6"/>
    </row>
    <row r="199" spans="2:9" x14ac:dyDescent="0.2">
      <c r="B199" s="7" t="s">
        <v>350</v>
      </c>
      <c r="D199" s="15" t="s">
        <v>431</v>
      </c>
      <c r="E199" s="53">
        <f>IFERROR(VLOOKUP($B199,'Balance 2022'!$D$2:$I$1048576,6,FALSE),0)</f>
        <v>50283945408</v>
      </c>
      <c r="F199" s="53">
        <f>IFERROR(VLOOKUP($B199,'Balance 2021'!$D$2:$I$1048576,6,FALSE),0)</f>
        <v>1096658524</v>
      </c>
      <c r="G199" s="6"/>
      <c r="H199" s="6"/>
      <c r="I199" s="6"/>
    </row>
    <row r="200" spans="2:9" x14ac:dyDescent="0.2">
      <c r="B200" s="7" t="s">
        <v>144</v>
      </c>
      <c r="D200" s="15" t="s">
        <v>283</v>
      </c>
      <c r="E200" s="53">
        <f>IFERROR(VLOOKUP($B200,'Balance 2022'!$D$2:$I$1048576,6,FALSE),0)</f>
        <v>31917561144</v>
      </c>
      <c r="F200" s="53">
        <f>IFERROR(VLOOKUP($B200,'Balance 2021'!$D$2:$I$1048576,6,FALSE),0)</f>
        <v>40750480693</v>
      </c>
      <c r="G200" s="6"/>
      <c r="H200" s="6"/>
      <c r="I200" s="6"/>
    </row>
    <row r="201" spans="2:9" x14ac:dyDescent="0.2">
      <c r="B201" s="7" t="s">
        <v>179</v>
      </c>
      <c r="D201" s="15" t="s">
        <v>284</v>
      </c>
      <c r="E201" s="53">
        <f>IFERROR(VLOOKUP($B201,'Balance 2022'!$D$2:$I$1048576,6,FALSE),0)</f>
        <v>-18575431440</v>
      </c>
      <c r="F201" s="53">
        <f>IFERROR(VLOOKUP($B201,'Balance 2021'!$D$2:$I$1048576,6,FALSE),0)</f>
        <v>-19155190469</v>
      </c>
      <c r="G201" s="6"/>
      <c r="H201" s="6"/>
      <c r="I201" s="6"/>
    </row>
    <row r="202" spans="2:9" x14ac:dyDescent="0.2">
      <c r="B202" s="7" t="s">
        <v>4600</v>
      </c>
      <c r="D202" s="15" t="s">
        <v>4236</v>
      </c>
      <c r="E202" s="53">
        <f>IFERROR(VLOOKUP($B202,'Balance 2022'!$D$2:$I$1048576,6,FALSE),0)</f>
        <v>-1429292</v>
      </c>
      <c r="F202" s="53">
        <f>IFERROR(VLOOKUP($B202,'Balance 2021'!$D$2:$I$1048576,6,FALSE),0)</f>
        <v>0</v>
      </c>
      <c r="G202" s="6"/>
      <c r="H202" s="6"/>
      <c r="I202" s="6"/>
    </row>
    <row r="203" spans="2:9" x14ac:dyDescent="0.2">
      <c r="B203" s="7" t="s">
        <v>169</v>
      </c>
      <c r="D203" s="74" t="s">
        <v>285</v>
      </c>
      <c r="E203" s="80">
        <f>SUM(E187:E202)</f>
        <v>1786783040295</v>
      </c>
      <c r="F203" s="80">
        <f>SUM(F187:F202)</f>
        <v>1884390471603</v>
      </c>
      <c r="G203" s="243"/>
      <c r="H203" s="6"/>
      <c r="I203" s="6"/>
    </row>
    <row r="204" spans="2:9" x14ac:dyDescent="0.2">
      <c r="D204" s="6"/>
      <c r="E204" s="54">
        <f>VLOOKUP($B203,'Balance 2022'!$D:$I,6,0)-E203</f>
        <v>0</v>
      </c>
      <c r="F204" s="253"/>
      <c r="G204" s="6"/>
      <c r="H204" s="6"/>
      <c r="I204" s="6"/>
    </row>
    <row r="205" spans="2:9" x14ac:dyDescent="0.2">
      <c r="D205" s="6"/>
      <c r="E205" s="6"/>
      <c r="F205" s="6"/>
      <c r="G205" s="6"/>
      <c r="H205" s="6"/>
      <c r="I205" s="6"/>
    </row>
    <row r="206" spans="2:9" x14ac:dyDescent="0.2">
      <c r="D206" s="6" t="s">
        <v>286</v>
      </c>
      <c r="E206" s="6"/>
      <c r="F206" s="6"/>
      <c r="G206" s="6"/>
      <c r="H206" s="6"/>
      <c r="I206" s="6"/>
    </row>
    <row r="207" spans="2:9" x14ac:dyDescent="0.2">
      <c r="D207" s="247" t="s">
        <v>131</v>
      </c>
      <c r="E207" s="242">
        <v>44926</v>
      </c>
      <c r="F207" s="242">
        <v>44561</v>
      </c>
      <c r="G207" s="6"/>
      <c r="H207" s="6"/>
      <c r="I207" s="6"/>
    </row>
    <row r="208" spans="2:9" x14ac:dyDescent="0.2">
      <c r="B208" s="7" t="s">
        <v>147</v>
      </c>
      <c r="D208" s="15" t="s">
        <v>287</v>
      </c>
      <c r="E208" s="53">
        <f>IFERROR(VLOOKUP(B208,'Balance 2022'!$D$2:$I$1048576,6,FALSE),0)</f>
        <v>16620270486</v>
      </c>
      <c r="F208" s="53">
        <f>IFERROR(VLOOKUP($B208,'Balance 2021'!$D$2:$I$1048576,6,FALSE),0)</f>
        <v>25904196912</v>
      </c>
      <c r="G208" s="6"/>
      <c r="H208" s="6"/>
      <c r="I208" s="6"/>
    </row>
    <row r="209" spans="2:10" x14ac:dyDescent="0.2">
      <c r="B209" s="7" t="s">
        <v>181</v>
      </c>
      <c r="D209" s="15" t="s">
        <v>288</v>
      </c>
      <c r="E209" s="53">
        <f>IFERROR(VLOOKUP(B209,'Balance 2022'!$D$2:$I$1048576,6,FALSE),0)</f>
        <v>15539256425</v>
      </c>
      <c r="F209" s="53">
        <f>IFERROR(VLOOKUP($B209,'Balance 2021'!$D$2:$I$1048576,6,FALSE),0)</f>
        <v>18819070721</v>
      </c>
      <c r="G209" s="6"/>
      <c r="H209" s="6"/>
      <c r="I209" s="6"/>
    </row>
    <row r="210" spans="2:10" x14ac:dyDescent="0.2">
      <c r="B210" s="7" t="s">
        <v>182</v>
      </c>
      <c r="D210" s="15" t="s">
        <v>289</v>
      </c>
      <c r="E210" s="53">
        <f>IFERROR(VLOOKUP(B210,'Balance 2022'!$D$2:$I$1048576,6,FALSE),0)</f>
        <v>218283660</v>
      </c>
      <c r="F210" s="53">
        <f>IFERROR(VLOOKUP($B210,'Balance 2021'!$D$2:$I$1048576,6,FALSE),0)</f>
        <v>438431664</v>
      </c>
      <c r="G210" s="6"/>
      <c r="H210" s="6"/>
      <c r="I210" s="6"/>
    </row>
    <row r="211" spans="2:10" x14ac:dyDescent="0.2">
      <c r="B211" s="7" t="s">
        <v>183</v>
      </c>
      <c r="D211" s="15" t="s">
        <v>290</v>
      </c>
      <c r="E211" s="53">
        <f>IFERROR(VLOOKUP(B211,'Balance 2022'!$D$2:$I$1048576,6,FALSE),0)</f>
        <v>88836846840</v>
      </c>
      <c r="F211" s="53">
        <f>IFERROR(VLOOKUP($B211,'Balance 2021'!$D$2:$I$1048576,6,FALSE),0)</f>
        <v>55024327338</v>
      </c>
      <c r="G211" s="6"/>
      <c r="H211" s="6"/>
      <c r="I211" s="6"/>
    </row>
    <row r="212" spans="2:10" x14ac:dyDescent="0.2">
      <c r="B212" s="7" t="s">
        <v>148</v>
      </c>
      <c r="D212" s="15" t="s">
        <v>283</v>
      </c>
      <c r="E212" s="53">
        <f>IFERROR(VLOOKUP(B212,'Balance 2022'!$D$2:$I$1048576,6,FALSE),0)</f>
        <v>7993012784</v>
      </c>
      <c r="F212" s="53">
        <f>IFERROR(VLOOKUP($B212,'Balance 2021'!$D$2:$I$1048576,6,FALSE),0)</f>
        <v>5973563736</v>
      </c>
      <c r="G212" s="6"/>
      <c r="H212" s="6"/>
      <c r="I212" s="6"/>
    </row>
    <row r="213" spans="2:10" x14ac:dyDescent="0.2">
      <c r="B213" s="7" t="s">
        <v>149</v>
      </c>
      <c r="D213" s="15" t="s">
        <v>291</v>
      </c>
      <c r="E213" s="53">
        <f>IFERROR(VLOOKUP(B213,'Balance 2022'!$D$2:$I$1048576,6,FALSE),0)</f>
        <v>-72750871072</v>
      </c>
      <c r="F213" s="53">
        <f>IFERROR(VLOOKUP($B213,'Balance 2021'!$D$2:$I$1048576,6,FALSE),0)</f>
        <v>-56827045454</v>
      </c>
      <c r="G213" s="6"/>
      <c r="H213" s="6"/>
      <c r="I213" s="6"/>
    </row>
    <row r="214" spans="2:10" x14ac:dyDescent="0.2">
      <c r="B214" s="7" t="s">
        <v>160</v>
      </c>
      <c r="D214" s="28" t="s">
        <v>6435</v>
      </c>
      <c r="E214" s="80">
        <f>SUM(E208:E213)</f>
        <v>56456799123</v>
      </c>
      <c r="F214" s="80">
        <f>SUM(F208:F213)</f>
        <v>49332544917</v>
      </c>
      <c r="G214" s="6"/>
      <c r="H214" s="6"/>
      <c r="I214" s="6"/>
    </row>
    <row r="215" spans="2:10" x14ac:dyDescent="0.2">
      <c r="D215" s="16"/>
      <c r="E215" s="54">
        <f>VLOOKUP($B214,'Balance 2022'!$D:$I,6,0)-E214</f>
        <v>0</v>
      </c>
      <c r="F215" s="253"/>
      <c r="G215" s="17"/>
      <c r="H215" s="17"/>
      <c r="I215" s="17"/>
      <c r="J215" s="25"/>
    </row>
    <row r="216" spans="2:10" x14ac:dyDescent="0.2">
      <c r="D216" s="16"/>
      <c r="E216" s="17"/>
      <c r="F216" s="17"/>
      <c r="G216" s="17"/>
      <c r="H216" s="17"/>
      <c r="I216" s="17"/>
      <c r="J216" s="25"/>
    </row>
    <row r="217" spans="2:10" ht="24.75" customHeight="1" x14ac:dyDescent="0.2">
      <c r="D217" s="341" t="s">
        <v>6216</v>
      </c>
      <c r="E217" s="341"/>
      <c r="F217" s="341"/>
      <c r="G217" s="341"/>
      <c r="H217" s="341"/>
      <c r="I217" s="341"/>
      <c r="J217" s="341"/>
    </row>
    <row r="218" spans="2:10" x14ac:dyDescent="0.2">
      <c r="D218" s="16"/>
      <c r="E218" s="17"/>
      <c r="F218" s="17"/>
      <c r="G218" s="17"/>
      <c r="H218" s="17"/>
      <c r="I218" s="17"/>
      <c r="J218" s="25"/>
    </row>
    <row r="219" spans="2:10" x14ac:dyDescent="0.2">
      <c r="D219" s="5" t="s">
        <v>4994</v>
      </c>
      <c r="E219" s="17"/>
      <c r="F219" s="17"/>
      <c r="G219" s="17"/>
      <c r="H219" s="17"/>
      <c r="I219" s="17"/>
      <c r="J219" s="25"/>
    </row>
    <row r="220" spans="2:10" ht="11.25" customHeight="1" x14ac:dyDescent="0.2">
      <c r="D220" s="342" t="s">
        <v>6217</v>
      </c>
      <c r="E220" s="340" t="s">
        <v>6221</v>
      </c>
      <c r="F220" s="340" t="s">
        <v>6218</v>
      </c>
      <c r="G220" s="343" t="s">
        <v>19</v>
      </c>
      <c r="H220" s="344"/>
      <c r="I220" s="340" t="s">
        <v>6226</v>
      </c>
      <c r="J220" s="25"/>
    </row>
    <row r="221" spans="2:10" x14ac:dyDescent="0.2">
      <c r="D221" s="342"/>
      <c r="E221" s="340"/>
      <c r="F221" s="340"/>
      <c r="G221" s="254" t="s">
        <v>6224</v>
      </c>
      <c r="H221" s="254" t="s">
        <v>6219</v>
      </c>
      <c r="I221" s="340"/>
      <c r="J221" s="25"/>
    </row>
    <row r="222" spans="2:10" x14ac:dyDescent="0.2">
      <c r="D222" s="255">
        <v>1</v>
      </c>
      <c r="E222" s="240">
        <f>+'[4]c.5.3 - 2022'!$B$2</f>
        <v>1653424067624</v>
      </c>
      <c r="F222" s="256">
        <f>+'[4]c.5.3 - 2022'!$C$2</f>
        <v>328879085126</v>
      </c>
      <c r="G222" s="257">
        <v>0</v>
      </c>
      <c r="H222" s="256">
        <f>+'[4]c.5.3 - 2022'!$D$2</f>
        <v>2507650330</v>
      </c>
      <c r="I222" s="256">
        <f t="shared" ref="I222:I230" si="0">+E222-H222</f>
        <v>1650916417294</v>
      </c>
      <c r="J222" s="25"/>
    </row>
    <row r="223" spans="2:10" x14ac:dyDescent="0.2">
      <c r="D223" s="255" t="s">
        <v>4656</v>
      </c>
      <c r="E223" s="240">
        <f>+'[4]c.5.3 - 2022'!$B$3</f>
        <v>105663598923</v>
      </c>
      <c r="F223" s="256">
        <f>+'[4]c.5.3 - 2022'!$C$3</f>
        <v>26403682492</v>
      </c>
      <c r="G223" s="257">
        <v>0.5</v>
      </c>
      <c r="H223" s="256">
        <f>+'[4]c.5.3 - 2022'!$D$3</f>
        <v>1203777541</v>
      </c>
      <c r="I223" s="256">
        <f t="shared" si="0"/>
        <v>104459821382</v>
      </c>
      <c r="J223" s="25"/>
    </row>
    <row r="224" spans="2:10" x14ac:dyDescent="0.2">
      <c r="D224" s="255" t="s">
        <v>4657</v>
      </c>
      <c r="E224" s="240">
        <f>+'[4]c.5.3 - 2022'!$B$4</f>
        <v>87110237496</v>
      </c>
      <c r="F224" s="256">
        <f>+'[4]c.5.3 - 2022'!$C$4</f>
        <v>15523964109</v>
      </c>
      <c r="G224" s="257">
        <v>1.5</v>
      </c>
      <c r="H224" s="256">
        <f>+'[4]c.5.3 - 2022'!$D$4</f>
        <v>834270630</v>
      </c>
      <c r="I224" s="256">
        <f t="shared" si="0"/>
        <v>86275966866</v>
      </c>
      <c r="J224" s="25"/>
    </row>
    <row r="225" spans="4:10" x14ac:dyDescent="0.2">
      <c r="D225" s="255">
        <v>2</v>
      </c>
      <c r="E225" s="240">
        <f>+'[4]c.5.3 - 2022'!$B$5</f>
        <v>3852671707</v>
      </c>
      <c r="F225" s="256">
        <f>+'[4]c.5.3 - 2022'!$C$5</f>
        <v>1403957478</v>
      </c>
      <c r="G225" s="257">
        <v>5</v>
      </c>
      <c r="H225" s="256">
        <f>+'[4]c.5.3 - 2022'!$D$5</f>
        <v>156301112</v>
      </c>
      <c r="I225" s="256">
        <f t="shared" si="0"/>
        <v>3696370595</v>
      </c>
      <c r="J225" s="25"/>
    </row>
    <row r="226" spans="4:10" x14ac:dyDescent="0.2">
      <c r="D226" s="255">
        <v>3</v>
      </c>
      <c r="E226" s="240">
        <f>+'[4]c.5.3 - 2022'!$B$6</f>
        <v>388741734</v>
      </c>
      <c r="F226" s="256">
        <f>+'[4]c.5.3 - 2022'!$C$6</f>
        <v>73074156</v>
      </c>
      <c r="G226" s="257">
        <v>25</v>
      </c>
      <c r="H226" s="256">
        <f>+'[4]c.5.3 - 2022'!$D$6</f>
        <v>89870113</v>
      </c>
      <c r="I226" s="256">
        <f t="shared" si="0"/>
        <v>298871621</v>
      </c>
      <c r="J226" s="25"/>
    </row>
    <row r="227" spans="4:10" x14ac:dyDescent="0.2">
      <c r="D227" s="255">
        <v>4</v>
      </c>
      <c r="E227" s="240">
        <f>+'[4]c.5.3 - 2022'!$B$7</f>
        <v>5504440445</v>
      </c>
      <c r="F227" s="256">
        <f>+'[4]c.5.3 - 2022'!$C$7</f>
        <v>0</v>
      </c>
      <c r="G227" s="257">
        <v>50</v>
      </c>
      <c r="H227" s="256">
        <f>+'[4]c.5.3 - 2022'!$D$7</f>
        <v>2337061149</v>
      </c>
      <c r="I227" s="256">
        <f t="shared" si="0"/>
        <v>3167379296</v>
      </c>
      <c r="J227" s="25"/>
    </row>
    <row r="228" spans="4:10" x14ac:dyDescent="0.2">
      <c r="D228" s="255">
        <v>5</v>
      </c>
      <c r="E228" s="240">
        <f>+'[4]c.5.3 - 2022'!$B$8</f>
        <v>123856460</v>
      </c>
      <c r="F228" s="256">
        <f>+'[4]c.5.3 - 2022'!$C$8</f>
        <v>91472597</v>
      </c>
      <c r="G228" s="257">
        <v>75</v>
      </c>
      <c r="H228" s="256">
        <f>+'[4]c.5.3 - 2022'!$D$8</f>
        <v>60149133</v>
      </c>
      <c r="I228" s="256">
        <f t="shared" si="0"/>
        <v>63707327</v>
      </c>
      <c r="J228" s="25"/>
    </row>
    <row r="229" spans="4:10" x14ac:dyDescent="0.2">
      <c r="D229" s="255">
        <v>6</v>
      </c>
      <c r="E229" s="240">
        <f>+'[4]c.5.3 - 2022'!$B$9</f>
        <v>13650903</v>
      </c>
      <c r="F229" s="256">
        <f>+'[4]c.5.3 - 2022'!$C$9</f>
        <v>0</v>
      </c>
      <c r="G229" s="257">
        <v>100</v>
      </c>
      <c r="H229" s="256">
        <f>+'[4]c.5.3 - 2022'!$D$9</f>
        <v>13650903</v>
      </c>
      <c r="I229" s="256">
        <f t="shared" si="0"/>
        <v>0</v>
      </c>
      <c r="J229" s="25"/>
    </row>
    <row r="230" spans="4:10" x14ac:dyDescent="0.2">
      <c r="D230" s="255" t="s">
        <v>6225</v>
      </c>
      <c r="E230" s="240">
        <v>0</v>
      </c>
      <c r="F230" s="256">
        <v>0</v>
      </c>
      <c r="G230" s="260" t="s">
        <v>263</v>
      </c>
      <c r="H230" s="256">
        <f>+'[4]c.5.3 - 2022'!$D$10</f>
        <v>11374129821</v>
      </c>
      <c r="I230" s="256">
        <f t="shared" si="0"/>
        <v>-11374129821</v>
      </c>
      <c r="J230" s="25"/>
    </row>
    <row r="231" spans="4:10" x14ac:dyDescent="0.2">
      <c r="D231" s="258" t="s">
        <v>140</v>
      </c>
      <c r="E231" s="80">
        <f>SUM(E222:E230)</f>
        <v>1856081265292</v>
      </c>
      <c r="F231" s="80">
        <f>SUM(F222:F230)</f>
        <v>372375235958</v>
      </c>
      <c r="G231" s="261" t="s">
        <v>263</v>
      </c>
      <c r="H231" s="80">
        <f>SUM(H222:H230)</f>
        <v>18576860732</v>
      </c>
      <c r="I231" s="80">
        <f>SUM(I222:I230)</f>
        <v>1837504404560</v>
      </c>
      <c r="J231" s="262"/>
    </row>
    <row r="232" spans="4:10" x14ac:dyDescent="0.2">
      <c r="D232" s="16"/>
      <c r="E232" s="17"/>
      <c r="F232" s="17"/>
      <c r="G232" s="17"/>
      <c r="H232" s="17"/>
      <c r="I232" s="17"/>
      <c r="J232" s="25"/>
    </row>
    <row r="233" spans="4:10" x14ac:dyDescent="0.2">
      <c r="D233" s="5" t="s">
        <v>4995</v>
      </c>
      <c r="E233" s="17"/>
      <c r="F233" s="17"/>
      <c r="G233" s="17"/>
      <c r="H233" s="17"/>
      <c r="I233" s="17"/>
      <c r="J233" s="25"/>
    </row>
    <row r="234" spans="4:10" ht="11.25" customHeight="1" x14ac:dyDescent="0.2">
      <c r="D234" s="342" t="s">
        <v>6217</v>
      </c>
      <c r="E234" s="340" t="s">
        <v>6221</v>
      </c>
      <c r="F234" s="340" t="s">
        <v>6218</v>
      </c>
      <c r="G234" s="343" t="s">
        <v>19</v>
      </c>
      <c r="H234" s="344"/>
      <c r="I234" s="340" t="s">
        <v>6226</v>
      </c>
      <c r="J234" s="25"/>
    </row>
    <row r="235" spans="4:10" x14ac:dyDescent="0.2">
      <c r="D235" s="342"/>
      <c r="E235" s="340"/>
      <c r="F235" s="340"/>
      <c r="G235" s="254" t="s">
        <v>6224</v>
      </c>
      <c r="H235" s="254" t="s">
        <v>6219</v>
      </c>
      <c r="I235" s="340"/>
      <c r="J235" s="25"/>
    </row>
    <row r="236" spans="4:10" x14ac:dyDescent="0.2">
      <c r="D236" s="255">
        <v>1</v>
      </c>
      <c r="E236" s="259">
        <f>+'[4]c.5.3 - 2021'!$B$2</f>
        <v>1785460360474</v>
      </c>
      <c r="F236" s="256">
        <v>313662643660</v>
      </c>
      <c r="G236" s="257">
        <v>0</v>
      </c>
      <c r="H236" s="256">
        <f>+'[4]c.5.3 - 2021'!$D$2</f>
        <v>387587288</v>
      </c>
      <c r="I236" s="256">
        <f>+E236-H236</f>
        <v>1785072773186</v>
      </c>
      <c r="J236" s="25"/>
    </row>
    <row r="237" spans="4:10" x14ac:dyDescent="0.2">
      <c r="D237" s="255" t="s">
        <v>4656</v>
      </c>
      <c r="E237" s="259">
        <f>+'[4]c.5.3 - 2021'!$B$3</f>
        <v>126932008545</v>
      </c>
      <c r="F237" s="256">
        <v>38113047811</v>
      </c>
      <c r="G237" s="257">
        <v>0.5</v>
      </c>
      <c r="H237" s="256">
        <f>+'[4]c.5.3 - 2021'!$D$3</f>
        <v>847970498</v>
      </c>
      <c r="I237" s="256">
        <f t="shared" ref="I237:I244" si="1">+E237-H237</f>
        <v>126084038047</v>
      </c>
      <c r="J237" s="25"/>
    </row>
    <row r="238" spans="4:10" x14ac:dyDescent="0.2">
      <c r="D238" s="255" t="s">
        <v>4657</v>
      </c>
      <c r="E238" s="259">
        <f>+'[4]c.5.3 - 2021'!$B$4</f>
        <v>41895287558</v>
      </c>
      <c r="F238" s="256">
        <v>24308973305</v>
      </c>
      <c r="G238" s="257">
        <v>1.5</v>
      </c>
      <c r="H238" s="256">
        <f>+'[4]c.5.3 - 2021'!$D$4</f>
        <v>596118891</v>
      </c>
      <c r="I238" s="256">
        <f t="shared" si="1"/>
        <v>41299168667</v>
      </c>
      <c r="J238" s="25"/>
    </row>
    <row r="239" spans="4:10" x14ac:dyDescent="0.2">
      <c r="D239" s="255">
        <v>2</v>
      </c>
      <c r="E239" s="259">
        <f>+'[4]c.5.3 - 2021'!$B$5</f>
        <v>1089401829</v>
      </c>
      <c r="F239" s="256">
        <v>163781002</v>
      </c>
      <c r="G239" s="257">
        <v>5</v>
      </c>
      <c r="H239" s="256">
        <f>+'[4]c.5.3 - 2021'!$D$5</f>
        <v>153192114</v>
      </c>
      <c r="I239" s="256">
        <f t="shared" si="1"/>
        <v>936209715</v>
      </c>
      <c r="J239" s="25"/>
    </row>
    <row r="240" spans="4:10" x14ac:dyDescent="0.2">
      <c r="D240" s="255">
        <v>3</v>
      </c>
      <c r="E240" s="259">
        <f>+'[4]c.5.3 - 2021'!$B$6</f>
        <v>106505605</v>
      </c>
      <c r="F240" s="256">
        <v>0</v>
      </c>
      <c r="G240" s="257">
        <v>25</v>
      </c>
      <c r="H240" s="256">
        <f>+'[4]c.5.3 - 2021'!$D$6</f>
        <v>28763378</v>
      </c>
      <c r="I240" s="256">
        <f t="shared" si="1"/>
        <v>77742227</v>
      </c>
      <c r="J240" s="25"/>
    </row>
    <row r="241" spans="4:11" x14ac:dyDescent="0.2">
      <c r="D241" s="255">
        <v>4</v>
      </c>
      <c r="E241" s="259">
        <f>+'[4]c.5.3 - 2021'!$B$7</f>
        <v>62463123</v>
      </c>
      <c r="F241" s="256">
        <v>0</v>
      </c>
      <c r="G241" s="257">
        <v>50</v>
      </c>
      <c r="H241" s="256">
        <f>+'[4]c.5.3 - 2021'!$D$7</f>
        <v>212568778</v>
      </c>
      <c r="I241" s="256">
        <f t="shared" si="1"/>
        <v>-150105655</v>
      </c>
      <c r="J241" s="25"/>
    </row>
    <row r="242" spans="4:11" x14ac:dyDescent="0.2">
      <c r="D242" s="255">
        <v>5</v>
      </c>
      <c r="E242" s="259">
        <f>+'[4]c.5.3 - 2021'!$B$8</f>
        <v>55052326</v>
      </c>
      <c r="F242" s="256">
        <v>55052326</v>
      </c>
      <c r="G242" s="257">
        <v>75</v>
      </c>
      <c r="H242" s="256">
        <f>+'[4]c.5.3 - 2021'!$D$8</f>
        <v>47308140</v>
      </c>
      <c r="I242" s="256">
        <f t="shared" si="1"/>
        <v>7744186</v>
      </c>
      <c r="J242" s="25"/>
    </row>
    <row r="243" spans="4:11" x14ac:dyDescent="0.2">
      <c r="D243" s="255">
        <v>6</v>
      </c>
      <c r="E243" s="259">
        <f>+'[4]c.5.3 - 2021'!$B$9</f>
        <v>263124421</v>
      </c>
      <c r="F243" s="256">
        <v>19768913</v>
      </c>
      <c r="G243" s="257">
        <v>100</v>
      </c>
      <c r="H243" s="256">
        <f>+'[4]c.5.3 - 2021'!$D$9</f>
        <v>280416867</v>
      </c>
      <c r="I243" s="256">
        <f t="shared" si="1"/>
        <v>-17292446</v>
      </c>
      <c r="J243" s="25"/>
    </row>
    <row r="244" spans="4:11" x14ac:dyDescent="0.2">
      <c r="D244" s="255" t="s">
        <v>6225</v>
      </c>
      <c r="E244" s="240">
        <v>0</v>
      </c>
      <c r="F244" s="240">
        <v>0</v>
      </c>
      <c r="G244" s="260" t="s">
        <v>263</v>
      </c>
      <c r="H244" s="256">
        <v>16601264515</v>
      </c>
      <c r="I244" s="256">
        <f t="shared" si="1"/>
        <v>-16601264515</v>
      </c>
      <c r="J244" s="25"/>
    </row>
    <row r="245" spans="4:11" x14ac:dyDescent="0.2">
      <c r="D245" s="258" t="s">
        <v>140</v>
      </c>
      <c r="E245" s="80">
        <f>SUM(E236:E244)</f>
        <v>1955864203881</v>
      </c>
      <c r="F245" s="80">
        <f>SUM(F236:F244)</f>
        <v>376323267017</v>
      </c>
      <c r="G245" s="261" t="s">
        <v>263</v>
      </c>
      <c r="H245" s="80">
        <f>SUM(H236:H244)</f>
        <v>19155190469</v>
      </c>
      <c r="I245" s="80">
        <f>SUM(I236:I244)</f>
        <v>1936709013412</v>
      </c>
      <c r="J245" s="262"/>
      <c r="K245" s="263"/>
    </row>
    <row r="246" spans="4:11" x14ac:dyDescent="0.2">
      <c r="D246" s="16"/>
      <c r="E246" s="17"/>
      <c r="F246" s="17"/>
      <c r="G246" s="17"/>
      <c r="H246" s="17"/>
      <c r="I246" s="17"/>
      <c r="J246" s="25"/>
    </row>
    <row r="247" spans="4:11" x14ac:dyDescent="0.2">
      <c r="D247" s="341" t="s">
        <v>6222</v>
      </c>
      <c r="E247" s="341"/>
      <c r="F247" s="341"/>
      <c r="G247" s="341"/>
      <c r="H247" s="341"/>
      <c r="I247" s="341"/>
      <c r="J247" s="341"/>
    </row>
    <row r="248" spans="4:11" ht="24.75" customHeight="1" x14ac:dyDescent="0.2">
      <c r="D248" s="341" t="s">
        <v>6223</v>
      </c>
      <c r="E248" s="341"/>
      <c r="F248" s="341"/>
      <c r="G248" s="341"/>
      <c r="H248" s="341"/>
      <c r="I248" s="341"/>
      <c r="J248" s="341"/>
    </row>
    <row r="249" spans="4:11" ht="35.25" customHeight="1" x14ac:dyDescent="0.2">
      <c r="D249" s="341" t="s">
        <v>6229</v>
      </c>
      <c r="E249" s="341"/>
      <c r="F249" s="341"/>
      <c r="G249" s="341"/>
      <c r="H249" s="341"/>
      <c r="I249" s="341"/>
      <c r="J249" s="341"/>
    </row>
    <row r="250" spans="4:11" x14ac:dyDescent="0.2">
      <c r="D250" s="341" t="s">
        <v>6227</v>
      </c>
      <c r="E250" s="341"/>
      <c r="F250" s="341"/>
      <c r="G250" s="341"/>
      <c r="H250" s="341"/>
      <c r="I250" s="341"/>
      <c r="J250" s="341"/>
    </row>
    <row r="251" spans="4:11" x14ac:dyDescent="0.2">
      <c r="D251" s="25"/>
      <c r="E251" s="25"/>
      <c r="F251" s="25"/>
      <c r="G251" s="25"/>
      <c r="H251" s="25"/>
      <c r="I251" s="25"/>
      <c r="J251" s="25"/>
    </row>
    <row r="252" spans="4:11" x14ac:dyDescent="0.2">
      <c r="D252" s="25"/>
      <c r="E252" s="25"/>
      <c r="F252" s="25"/>
      <c r="G252" s="25"/>
      <c r="H252" s="25"/>
      <c r="I252" s="25"/>
      <c r="J252" s="25"/>
    </row>
    <row r="253" spans="4:11" x14ac:dyDescent="0.2">
      <c r="D253" s="5" t="s">
        <v>6228</v>
      </c>
      <c r="E253" s="25"/>
      <c r="F253" s="25"/>
      <c r="G253" s="25"/>
      <c r="H253" s="25"/>
      <c r="I253" s="25"/>
      <c r="J253" s="25"/>
    </row>
    <row r="254" spans="4:11" x14ac:dyDescent="0.2">
      <c r="D254" s="5" t="s">
        <v>4994</v>
      </c>
      <c r="E254" s="17"/>
      <c r="F254" s="17"/>
      <c r="G254" s="17"/>
      <c r="H254" s="17"/>
      <c r="I254" s="17"/>
      <c r="J254" s="25"/>
    </row>
    <row r="255" spans="4:11" ht="11.25" customHeight="1" x14ac:dyDescent="0.2">
      <c r="D255" s="342" t="s">
        <v>6217</v>
      </c>
      <c r="E255" s="340" t="s">
        <v>6221</v>
      </c>
      <c r="F255" s="340" t="s">
        <v>6218</v>
      </c>
      <c r="G255" s="343" t="s">
        <v>19</v>
      </c>
      <c r="H255" s="344"/>
      <c r="I255" s="340" t="s">
        <v>6220</v>
      </c>
      <c r="J255" s="25"/>
    </row>
    <row r="256" spans="4:11" x14ac:dyDescent="0.2">
      <c r="D256" s="342"/>
      <c r="E256" s="340"/>
      <c r="F256" s="340"/>
      <c r="G256" s="254" t="s">
        <v>6224</v>
      </c>
      <c r="H256" s="254" t="s">
        <v>6219</v>
      </c>
      <c r="I256" s="340"/>
      <c r="J256" s="25"/>
    </row>
    <row r="257" spans="4:10" x14ac:dyDescent="0.2">
      <c r="D257" s="255">
        <v>1</v>
      </c>
      <c r="E257" s="240">
        <f>+'[4]c.5.3 - 2022'!$H$2</f>
        <v>396653930</v>
      </c>
      <c r="F257" s="256">
        <f>+'[4]c.5.3 - 2022'!$I$2</f>
        <v>0</v>
      </c>
      <c r="G257" s="257">
        <v>0</v>
      </c>
      <c r="H257" s="256">
        <f>+'[4]c.5.3 - 2022'!$J$2</f>
        <v>310629056</v>
      </c>
      <c r="I257" s="256">
        <f>+E257-H257</f>
        <v>86024874</v>
      </c>
      <c r="J257" s="25"/>
    </row>
    <row r="258" spans="4:10" x14ac:dyDescent="0.2">
      <c r="D258" s="255" t="s">
        <v>4656</v>
      </c>
      <c r="E258" s="240">
        <f>+'[4]c.5.3 - 2022'!$H$3</f>
        <v>274610776</v>
      </c>
      <c r="F258" s="256">
        <f>+'[4]c.5.3 - 2022'!$I$3</f>
        <v>0</v>
      </c>
      <c r="G258" s="257">
        <v>0.5</v>
      </c>
      <c r="H258" s="256">
        <f>+'[4]c.5.3 - 2022'!$J$3</f>
        <v>78456750</v>
      </c>
      <c r="I258" s="256">
        <f t="shared" ref="I258:I265" si="2">+E258-H258</f>
        <v>196154026</v>
      </c>
      <c r="J258" s="25"/>
    </row>
    <row r="259" spans="4:10" x14ac:dyDescent="0.2">
      <c r="D259" s="255" t="s">
        <v>4657</v>
      </c>
      <c r="E259" s="240">
        <f>+'[4]c.5.3 - 2022'!$H$4</f>
        <v>365217448</v>
      </c>
      <c r="F259" s="256">
        <f>+'[4]c.5.3 - 2022'!$I$4</f>
        <v>82160575</v>
      </c>
      <c r="G259" s="257">
        <v>1.5</v>
      </c>
      <c r="H259" s="256">
        <f>+'[4]c.5.3 - 2022'!$J$4</f>
        <v>289682489</v>
      </c>
      <c r="I259" s="256">
        <f t="shared" si="2"/>
        <v>75534959</v>
      </c>
      <c r="J259" s="25"/>
    </row>
    <row r="260" spans="4:10" x14ac:dyDescent="0.2">
      <c r="D260" s="255">
        <v>2</v>
      </c>
      <c r="E260" s="240">
        <f>+'[4]c.5.3 - 2022'!$H$5</f>
        <v>16388423270</v>
      </c>
      <c r="F260" s="256">
        <f>+'[4]c.5.3 - 2022'!$I$5</f>
        <v>3071576187</v>
      </c>
      <c r="G260" s="257">
        <v>5</v>
      </c>
      <c r="H260" s="256">
        <f>+'[4]c.5.3 - 2022'!$J$5</f>
        <v>1853658595</v>
      </c>
      <c r="I260" s="256">
        <f t="shared" si="2"/>
        <v>14534764675</v>
      </c>
      <c r="J260" s="25"/>
    </row>
    <row r="261" spans="4:10" x14ac:dyDescent="0.2">
      <c r="D261" s="255">
        <v>3</v>
      </c>
      <c r="E261" s="240">
        <f>+'[4]c.5.3 - 2022'!$H$6</f>
        <v>11014038006</v>
      </c>
      <c r="F261" s="256">
        <f>+'[4]c.5.3 - 2022'!$I$6</f>
        <v>1601308811</v>
      </c>
      <c r="G261" s="257">
        <v>25</v>
      </c>
      <c r="H261" s="256">
        <f>+'[4]c.5.3 - 2022'!$J$6</f>
        <v>2941360624</v>
      </c>
      <c r="I261" s="256">
        <f t="shared" si="2"/>
        <v>8072677382</v>
      </c>
      <c r="J261" s="25"/>
    </row>
    <row r="262" spans="4:10" x14ac:dyDescent="0.2">
      <c r="D262" s="255">
        <v>4</v>
      </c>
      <c r="E262" s="240">
        <f>+'[4]c.5.3 - 2022'!$H$7</f>
        <v>4644875478</v>
      </c>
      <c r="F262" s="256">
        <f>+'[4]c.5.3 - 2022'!$I$7</f>
        <v>585665696</v>
      </c>
      <c r="G262" s="257">
        <v>50</v>
      </c>
      <c r="H262" s="256">
        <f>+'[4]c.5.3 - 2022'!$J$7</f>
        <v>2079286083</v>
      </c>
      <c r="I262" s="256">
        <f t="shared" si="2"/>
        <v>2565589395</v>
      </c>
      <c r="J262" s="25"/>
    </row>
    <row r="263" spans="4:10" x14ac:dyDescent="0.2">
      <c r="D263" s="255">
        <v>5</v>
      </c>
      <c r="E263" s="240">
        <f>+'[4]c.5.3 - 2022'!$H$8</f>
        <v>22071528786</v>
      </c>
      <c r="F263" s="256">
        <f>+'[4]c.5.3 - 2022'!$I$8</f>
        <v>7116228880</v>
      </c>
      <c r="G263" s="257">
        <v>75</v>
      </c>
      <c r="H263" s="256">
        <f>+'[4]c.5.3 - 2022'!$J$8</f>
        <v>13999025630</v>
      </c>
      <c r="I263" s="256">
        <f t="shared" si="2"/>
        <v>8072503156</v>
      </c>
      <c r="J263" s="25"/>
    </row>
    <row r="264" spans="4:10" x14ac:dyDescent="0.2">
      <c r="D264" s="255">
        <v>6</v>
      </c>
      <c r="E264" s="240">
        <f>+'[4]c.5.3 - 2022'!$H$9</f>
        <v>74052322501</v>
      </c>
      <c r="F264" s="256">
        <f>+'[4]c.5.3 - 2022'!$I$9</f>
        <v>43321664947</v>
      </c>
      <c r="G264" s="257">
        <v>100</v>
      </c>
      <c r="H264" s="256">
        <f>+'[4]c.5.3 - 2022'!$J$9</f>
        <v>50917537542</v>
      </c>
      <c r="I264" s="256">
        <f t="shared" si="2"/>
        <v>23134784959</v>
      </c>
      <c r="J264" s="25"/>
    </row>
    <row r="265" spans="4:10" x14ac:dyDescent="0.2">
      <c r="D265" s="255" t="s">
        <v>6225</v>
      </c>
      <c r="E265" s="240">
        <v>0</v>
      </c>
      <c r="F265" s="256">
        <v>0</v>
      </c>
      <c r="G265" s="260" t="s">
        <v>263</v>
      </c>
      <c r="H265" s="256">
        <f>+'[4]c.5.3 - 2022'!$J$10</f>
        <v>281234303</v>
      </c>
      <c r="I265" s="256">
        <f t="shared" si="2"/>
        <v>-281234303</v>
      </c>
      <c r="J265" s="25"/>
    </row>
    <row r="266" spans="4:10" x14ac:dyDescent="0.2">
      <c r="D266" s="258" t="s">
        <v>140</v>
      </c>
      <c r="E266" s="80">
        <f>SUM(E257:E265)</f>
        <v>129207670195</v>
      </c>
      <c r="F266" s="80">
        <f>SUM(F257:F265)</f>
        <v>55778605096</v>
      </c>
      <c r="G266" s="261" t="s">
        <v>263</v>
      </c>
      <c r="H266" s="80">
        <f>SUM(H257:H265)</f>
        <v>72750871072</v>
      </c>
      <c r="I266" s="80">
        <f>SUM(I257:I265)</f>
        <v>56456799123</v>
      </c>
      <c r="J266" s="25"/>
    </row>
    <row r="267" spans="4:10" x14ac:dyDescent="0.2">
      <c r="D267" s="16"/>
      <c r="E267" s="17"/>
      <c r="F267" s="17"/>
      <c r="G267" s="17"/>
      <c r="H267" s="17"/>
      <c r="I267" s="17"/>
      <c r="J267" s="25"/>
    </row>
    <row r="268" spans="4:10" x14ac:dyDescent="0.2">
      <c r="D268" s="5" t="s">
        <v>4995</v>
      </c>
      <c r="E268" s="17"/>
      <c r="F268" s="17"/>
      <c r="G268" s="17"/>
      <c r="H268" s="17"/>
      <c r="I268" s="17"/>
      <c r="J268" s="25"/>
    </row>
    <row r="269" spans="4:10" ht="11.25" customHeight="1" x14ac:dyDescent="0.2">
      <c r="D269" s="342" t="s">
        <v>6217</v>
      </c>
      <c r="E269" s="340" t="s">
        <v>6221</v>
      </c>
      <c r="F269" s="340" t="s">
        <v>6218</v>
      </c>
      <c r="G269" s="343" t="s">
        <v>19</v>
      </c>
      <c r="H269" s="344"/>
      <c r="I269" s="340" t="s">
        <v>6220</v>
      </c>
      <c r="J269" s="25"/>
    </row>
    <row r="270" spans="4:10" x14ac:dyDescent="0.2">
      <c r="D270" s="342"/>
      <c r="E270" s="340"/>
      <c r="F270" s="340"/>
      <c r="G270" s="254" t="s">
        <v>6224</v>
      </c>
      <c r="H270" s="254" t="s">
        <v>6219</v>
      </c>
      <c r="I270" s="340"/>
      <c r="J270" s="25"/>
    </row>
    <row r="271" spans="4:10" x14ac:dyDescent="0.2">
      <c r="D271" s="255">
        <v>1</v>
      </c>
      <c r="E271" s="259">
        <f>+'[4]c.5.3 - 2021'!$H$2</f>
        <v>2019661240</v>
      </c>
      <c r="F271" s="256">
        <f>+'[4]c.5.3 - 2021'!$I$2</f>
        <v>1698756605</v>
      </c>
      <c r="G271" s="257">
        <v>0</v>
      </c>
      <c r="H271" s="256">
        <f>+'[4]c.5.3 - 2021'!$J$2</f>
        <v>7123329</v>
      </c>
      <c r="I271" s="256">
        <f>+E271-H271</f>
        <v>2012537911</v>
      </c>
      <c r="J271" s="25"/>
    </row>
    <row r="272" spans="4:10" x14ac:dyDescent="0.2">
      <c r="D272" s="255" t="s">
        <v>4656</v>
      </c>
      <c r="E272" s="259">
        <f>+'[4]c.5.3 - 2021'!$H$3</f>
        <v>335195604</v>
      </c>
      <c r="F272" s="256">
        <f>+'[4]c.5.3 - 2021'!$I$3</f>
        <v>0</v>
      </c>
      <c r="G272" s="257">
        <v>0.5</v>
      </c>
      <c r="H272" s="256">
        <f>+'[4]c.5.3 - 2021'!$J$3</f>
        <v>1595144</v>
      </c>
      <c r="I272" s="256">
        <f t="shared" ref="I272:I279" si="3">+E272-H272</f>
        <v>333600460</v>
      </c>
      <c r="J272" s="25"/>
    </row>
    <row r="273" spans="4:10" x14ac:dyDescent="0.2">
      <c r="D273" s="255" t="s">
        <v>4657</v>
      </c>
      <c r="E273" s="259">
        <f>+'[4]c.5.3 - 2021'!$H$4</f>
        <v>0</v>
      </c>
      <c r="F273" s="256">
        <f>+'[4]c.5.3 - 2021'!$I$4</f>
        <v>0</v>
      </c>
      <c r="G273" s="257">
        <v>1.5</v>
      </c>
      <c r="H273" s="256">
        <f>+'[4]c.5.3 - 2021'!$J$4</f>
        <v>0</v>
      </c>
      <c r="I273" s="256">
        <f t="shared" si="3"/>
        <v>0</v>
      </c>
      <c r="J273" s="25"/>
    </row>
    <row r="274" spans="4:10" x14ac:dyDescent="0.2">
      <c r="D274" s="255">
        <v>2</v>
      </c>
      <c r="E274" s="259">
        <f>+'[4]c.5.3 - 2021'!$H$5</f>
        <v>28864860113</v>
      </c>
      <c r="F274" s="256">
        <f>+'[4]c.5.3 - 2021'!$I$5</f>
        <v>0</v>
      </c>
      <c r="G274" s="257">
        <v>5</v>
      </c>
      <c r="H274" s="256">
        <f>+'[4]c.5.3 - 2021'!$J$5</f>
        <v>2364090899</v>
      </c>
      <c r="I274" s="256">
        <f t="shared" si="3"/>
        <v>26500769214</v>
      </c>
      <c r="J274" s="25"/>
    </row>
    <row r="275" spans="4:10" x14ac:dyDescent="0.2">
      <c r="D275" s="255">
        <v>3</v>
      </c>
      <c r="E275" s="259">
        <f>+'[4]c.5.3 - 2021'!$H$6</f>
        <v>13420514899</v>
      </c>
      <c r="F275" s="256">
        <f>+'[4]c.5.3 - 2021'!$I$6</f>
        <v>149702822</v>
      </c>
      <c r="G275" s="257">
        <v>25</v>
      </c>
      <c r="H275" s="256">
        <f>+'[4]c.5.3 - 2021'!$J$6</f>
        <v>2776790761</v>
      </c>
      <c r="I275" s="256">
        <f t="shared" si="3"/>
        <v>10643724138</v>
      </c>
      <c r="J275" s="25"/>
    </row>
    <row r="276" spans="4:10" x14ac:dyDescent="0.2">
      <c r="D276" s="255">
        <v>4</v>
      </c>
      <c r="E276" s="259">
        <f>+'[4]c.5.3 - 2021'!$H$7</f>
        <v>4815682570</v>
      </c>
      <c r="F276" s="256">
        <f>+'[4]c.5.3 - 2021'!$I$7</f>
        <v>4694352</v>
      </c>
      <c r="G276" s="257">
        <v>50</v>
      </c>
      <c r="H276" s="256">
        <f>+'[4]c.5.3 - 2021'!$J$7</f>
        <v>1556034715</v>
      </c>
      <c r="I276" s="256">
        <f t="shared" si="3"/>
        <v>3259647855</v>
      </c>
      <c r="J276" s="25"/>
    </row>
    <row r="277" spans="4:10" x14ac:dyDescent="0.2">
      <c r="D277" s="255">
        <v>5</v>
      </c>
      <c r="E277" s="259">
        <f>+'[4]c.5.3 - 2021'!$H$8</f>
        <v>11108878227</v>
      </c>
      <c r="F277" s="256">
        <f>+'[4]c.5.3 - 2021'!$I$8</f>
        <v>1755099000</v>
      </c>
      <c r="G277" s="257">
        <v>75</v>
      </c>
      <c r="H277" s="256">
        <f>+'[4]c.5.3 - 2021'!$J$8</f>
        <v>7092412910</v>
      </c>
      <c r="I277" s="256">
        <f t="shared" si="3"/>
        <v>4016465317</v>
      </c>
      <c r="J277" s="25"/>
    </row>
    <row r="278" spans="4:10" x14ac:dyDescent="0.2">
      <c r="D278" s="255">
        <v>6</v>
      </c>
      <c r="E278" s="259">
        <f>+'[4]c.5.3 - 2021'!$H$9</f>
        <v>46375033683</v>
      </c>
      <c r="F278" s="256">
        <f>+'[4]c.5.3 - 2021'!$I$9</f>
        <v>6333380347</v>
      </c>
      <c r="G278" s="257">
        <v>100</v>
      </c>
      <c r="H278" s="256">
        <f>+'[4]c.5.3 - 2021'!$J$9</f>
        <v>43028997696</v>
      </c>
      <c r="I278" s="256">
        <f t="shared" si="3"/>
        <v>3346035987</v>
      </c>
      <c r="J278" s="25"/>
    </row>
    <row r="279" spans="4:10" x14ac:dyDescent="0.2">
      <c r="D279" s="255" t="s">
        <v>6225</v>
      </c>
      <c r="E279" s="237"/>
      <c r="F279" s="236"/>
      <c r="G279" s="260" t="s">
        <v>263</v>
      </c>
      <c r="H279" s="256"/>
      <c r="I279" s="256">
        <f t="shared" si="3"/>
        <v>0</v>
      </c>
      <c r="J279" s="25"/>
    </row>
    <row r="280" spans="4:10" x14ac:dyDescent="0.2">
      <c r="D280" s="258" t="s">
        <v>140</v>
      </c>
      <c r="E280" s="80">
        <f>SUM(E271:E279)</f>
        <v>106939826336</v>
      </c>
      <c r="F280" s="80">
        <f>SUM(F271:F279)</f>
        <v>9941633126</v>
      </c>
      <c r="G280" s="261" t="s">
        <v>263</v>
      </c>
      <c r="H280" s="80">
        <f>SUM(H271:H279)</f>
        <v>56827045454</v>
      </c>
      <c r="I280" s="80">
        <f>SUM(I271:I279)</f>
        <v>50112780882</v>
      </c>
      <c r="J280" s="25"/>
    </row>
    <row r="281" spans="4:10" x14ac:dyDescent="0.2">
      <c r="D281" s="16"/>
      <c r="E281" s="17"/>
      <c r="F281" s="17"/>
      <c r="G281" s="17"/>
      <c r="H281" s="17"/>
      <c r="I281" s="17"/>
      <c r="J281" s="25"/>
    </row>
    <row r="282" spans="4:10" x14ac:dyDescent="0.2">
      <c r="D282" s="341" t="s">
        <v>6230</v>
      </c>
      <c r="E282" s="341"/>
      <c r="F282" s="341"/>
      <c r="G282" s="341"/>
      <c r="H282" s="341"/>
      <c r="I282" s="341"/>
      <c r="J282" s="341"/>
    </row>
    <row r="283" spans="4:10" ht="23.25" customHeight="1" x14ac:dyDescent="0.2">
      <c r="D283" s="341" t="s">
        <v>6223</v>
      </c>
      <c r="E283" s="341"/>
      <c r="F283" s="341"/>
      <c r="G283" s="341"/>
      <c r="H283" s="341"/>
      <c r="I283" s="341"/>
      <c r="J283" s="341"/>
    </row>
    <row r="284" spans="4:10" ht="35.25" customHeight="1" x14ac:dyDescent="0.2">
      <c r="D284" s="341" t="s">
        <v>6229</v>
      </c>
      <c r="E284" s="341"/>
      <c r="F284" s="341"/>
      <c r="G284" s="341"/>
      <c r="H284" s="341"/>
      <c r="I284" s="341"/>
      <c r="J284" s="341"/>
    </row>
    <row r="285" spans="4:10" x14ac:dyDescent="0.2">
      <c r="D285" s="25"/>
      <c r="E285" s="25"/>
      <c r="F285" s="25"/>
      <c r="G285" s="25"/>
      <c r="H285" s="25"/>
      <c r="I285" s="25"/>
      <c r="J285" s="25"/>
    </row>
    <row r="286" spans="4:10" x14ac:dyDescent="0.2">
      <c r="D286" s="5" t="s">
        <v>6231</v>
      </c>
      <c r="E286" s="25"/>
      <c r="F286" s="25"/>
      <c r="G286" s="25"/>
      <c r="H286" s="25"/>
      <c r="I286" s="25"/>
      <c r="J286" s="25"/>
    </row>
    <row r="287" spans="4:10" x14ac:dyDescent="0.2">
      <c r="D287" s="341" t="s">
        <v>6394</v>
      </c>
      <c r="E287" s="341"/>
      <c r="F287" s="341"/>
      <c r="G287" s="341"/>
      <c r="H287" s="341"/>
      <c r="I287" s="341"/>
      <c r="J287" s="341"/>
    </row>
    <row r="288" spans="4:10" x14ac:dyDescent="0.2">
      <c r="D288" s="25"/>
      <c r="E288" s="25"/>
      <c r="F288" s="25"/>
      <c r="G288" s="25"/>
      <c r="H288" s="25"/>
      <c r="I288" s="25"/>
      <c r="J288" s="25"/>
    </row>
    <row r="289" spans="2:10" x14ac:dyDescent="0.2">
      <c r="D289" s="247" t="s">
        <v>131</v>
      </c>
      <c r="E289" s="242">
        <v>44926</v>
      </c>
      <c r="F289" s="242">
        <v>44561</v>
      </c>
      <c r="G289" s="25"/>
      <c r="H289" s="25"/>
      <c r="I289" s="25"/>
      <c r="J289" s="25"/>
    </row>
    <row r="290" spans="2:10" x14ac:dyDescent="0.2">
      <c r="B290" s="7" t="s">
        <v>6232</v>
      </c>
      <c r="D290" s="15" t="s">
        <v>504</v>
      </c>
      <c r="E290" s="53">
        <f>IFERROR(VLOOKUP(B290,'Balance 2022'!$D$2:$I$1048576,6,FALSE),0)</f>
        <v>4333709576</v>
      </c>
      <c r="F290" s="53">
        <f>IFERROR(VLOOKUP($B290,'Balance 2021'!$D$2:$I$1048576,6,FALSE),0)</f>
        <v>27936242650</v>
      </c>
      <c r="G290" s="25"/>
      <c r="H290" s="25"/>
      <c r="I290" s="25"/>
      <c r="J290" s="25"/>
    </row>
    <row r="291" spans="2:10" x14ac:dyDescent="0.2">
      <c r="B291" s="7" t="s">
        <v>6233</v>
      </c>
      <c r="D291" s="15" t="s">
        <v>508</v>
      </c>
      <c r="E291" s="53">
        <f>IFERROR(VLOOKUP(B291,'Balance 2022'!$D$2:$I$1048576,6,FALSE),0)</f>
        <v>35143400778</v>
      </c>
      <c r="F291" s="53">
        <f>IFERROR(VLOOKUP($B291,'Balance 2021'!$D$2:$I$1048576,6,FALSE),0)</f>
        <v>18117450977</v>
      </c>
      <c r="G291" s="25"/>
      <c r="H291" s="25"/>
      <c r="I291" s="25"/>
      <c r="J291" s="25"/>
    </row>
    <row r="292" spans="2:10" x14ac:dyDescent="0.2">
      <c r="B292" s="7" t="s">
        <v>6234</v>
      </c>
      <c r="D292" s="15" t="s">
        <v>513</v>
      </c>
      <c r="E292" s="53">
        <f>IFERROR(VLOOKUP(B292,'Balance 2022'!$D$2:$I$1048576,6,FALSE),0)</f>
        <v>6667445004</v>
      </c>
      <c r="F292" s="53">
        <f>IFERROR(VLOOKUP($B292,'Balance 2021'!$D$2:$I$1048576,6,FALSE),0)</f>
        <v>1800175252</v>
      </c>
      <c r="G292" s="25"/>
      <c r="H292" s="25"/>
      <c r="I292" s="25"/>
      <c r="J292" s="25"/>
    </row>
    <row r="293" spans="2:10" x14ac:dyDescent="0.2">
      <c r="B293" s="7" t="s">
        <v>6235</v>
      </c>
      <c r="D293" s="15" t="s">
        <v>517</v>
      </c>
      <c r="E293" s="53">
        <f>IFERROR(VLOOKUP(B293,'Balance 2022'!$D$2:$I$1048576,6,FALSE),0)</f>
        <v>2798327782</v>
      </c>
      <c r="F293" s="53">
        <f>IFERROR(VLOOKUP($B293,'Balance 2021'!$D$2:$I$1048576,6,FALSE),0)</f>
        <v>1694218873</v>
      </c>
      <c r="G293" s="25"/>
      <c r="H293" s="25"/>
      <c r="I293" s="25"/>
      <c r="J293" s="25"/>
    </row>
    <row r="294" spans="2:10" x14ac:dyDescent="0.2">
      <c r="B294" s="7" t="s">
        <v>6238</v>
      </c>
      <c r="D294" s="15" t="s">
        <v>6035</v>
      </c>
      <c r="E294" s="53">
        <f>IFERROR(VLOOKUP(B294,'Balance 2022'!$D$2:$I$1048576,6,FALSE),0)</f>
        <v>0</v>
      </c>
      <c r="F294" s="53">
        <f>IFERROR(VLOOKUP($B294,'Balance 2021'!$D$2:$I$1048576,6,FALSE),0)</f>
        <v>1631238549</v>
      </c>
      <c r="G294" s="25"/>
      <c r="H294" s="25"/>
      <c r="I294" s="25"/>
      <c r="J294" s="25"/>
    </row>
    <row r="295" spans="2:10" x14ac:dyDescent="0.2">
      <c r="B295" s="7" t="s">
        <v>6239</v>
      </c>
      <c r="D295" s="15" t="s">
        <v>6037</v>
      </c>
      <c r="E295" s="53">
        <f>IFERROR(VLOOKUP(B295,'Balance 2022'!$D$2:$I$1048576,6,FALSE),0)</f>
        <v>0</v>
      </c>
      <c r="F295" s="53">
        <f>IFERROR(VLOOKUP($B295,'Balance 2021'!$D$2:$I$1048576,6,FALSE),0)</f>
        <v>107182</v>
      </c>
      <c r="G295" s="25"/>
      <c r="H295" s="25"/>
      <c r="I295" s="25"/>
      <c r="J295" s="25"/>
    </row>
    <row r="296" spans="2:10" x14ac:dyDescent="0.2">
      <c r="B296" s="7" t="s">
        <v>6236</v>
      </c>
      <c r="D296" s="15" t="s">
        <v>521</v>
      </c>
      <c r="E296" s="53">
        <f>IFERROR(VLOOKUP(B296,'Balance 2022'!$D$2:$I$1048576,6,FALSE),0)</f>
        <v>743010274</v>
      </c>
      <c r="F296" s="53">
        <f>IFERROR(VLOOKUP($B296,'Balance 2021'!$D$2:$I$1048576,6,FALSE),0)</f>
        <v>484966869</v>
      </c>
      <c r="G296" s="25"/>
      <c r="H296" s="25"/>
      <c r="I296" s="25"/>
      <c r="J296" s="25"/>
    </row>
    <row r="297" spans="2:10" x14ac:dyDescent="0.2">
      <c r="B297" s="7" t="s">
        <v>6237</v>
      </c>
      <c r="D297" s="15" t="s">
        <v>42</v>
      </c>
      <c r="E297" s="53">
        <f>IFERROR(VLOOKUP(B297,'Balance 2022'!$D$2:$I$1048576,6,FALSE),0)</f>
        <v>82663099315</v>
      </c>
      <c r="F297" s="53">
        <f>IFERROR(VLOOKUP($B297,'Balance 2021'!$D$2:$I$1048576,6,FALSE),0)</f>
        <v>128187693631</v>
      </c>
      <c r="G297" s="25"/>
      <c r="H297" s="25"/>
      <c r="I297" s="25"/>
      <c r="J297" s="25"/>
    </row>
    <row r="298" spans="2:10" x14ac:dyDescent="0.2">
      <c r="B298" s="7" t="s">
        <v>4984</v>
      </c>
      <c r="D298" s="15" t="s">
        <v>284</v>
      </c>
      <c r="E298" s="53">
        <f>IFERROR(VLOOKUP(B298,'Balance 2022'!$D$2:$I$1048576,6,FALSE),0)</f>
        <v>-2697150100</v>
      </c>
      <c r="F298" s="53">
        <f>IFERROR(VLOOKUP($B298,'Balance 2021'!$D$2:$I$1048576,6,FALSE),0)</f>
        <v>0</v>
      </c>
      <c r="G298" s="25"/>
      <c r="H298" s="25"/>
      <c r="I298" s="25"/>
      <c r="J298" s="25"/>
    </row>
    <row r="299" spans="2:10" x14ac:dyDescent="0.2">
      <c r="B299" s="7" t="s">
        <v>146</v>
      </c>
      <c r="D299" s="28" t="s">
        <v>292</v>
      </c>
      <c r="E299" s="80">
        <f>SUM(E290:E298)</f>
        <v>129651842629</v>
      </c>
      <c r="F299" s="80">
        <f>SUM(F290:F298)</f>
        <v>179852093983</v>
      </c>
      <c r="G299" s="25"/>
      <c r="H299" s="25"/>
      <c r="I299" s="25"/>
      <c r="J299" s="25"/>
    </row>
    <row r="300" spans="2:10" x14ac:dyDescent="0.2">
      <c r="D300" s="25"/>
      <c r="E300" s="54">
        <f>VLOOKUP($B299,'Balance 2022'!$D:$I,6,0)-E299</f>
        <v>0</v>
      </c>
      <c r="F300" s="54">
        <f>VLOOKUP($B299,'Balance 2021'!$D:$I,6,0)-F299</f>
        <v>0</v>
      </c>
      <c r="G300" s="25"/>
      <c r="H300" s="25"/>
      <c r="I300" s="25"/>
      <c r="J300" s="25"/>
    </row>
    <row r="301" spans="2:10" x14ac:dyDescent="0.2">
      <c r="D301" s="25"/>
      <c r="E301" s="54"/>
      <c r="F301" s="54"/>
      <c r="G301" s="25"/>
      <c r="H301" s="25"/>
      <c r="I301" s="25"/>
      <c r="J301" s="25"/>
    </row>
    <row r="302" spans="2:10" x14ac:dyDescent="0.2">
      <c r="D302" s="5" t="s">
        <v>4679</v>
      </c>
      <c r="E302" s="5"/>
      <c r="F302" s="6"/>
      <c r="G302" s="6"/>
      <c r="H302" s="6"/>
      <c r="I302" s="6"/>
    </row>
    <row r="303" spans="2:10" ht="36" customHeight="1" x14ac:dyDescent="0.2">
      <c r="D303" s="341" t="s">
        <v>6240</v>
      </c>
      <c r="E303" s="341"/>
      <c r="F303" s="341"/>
      <c r="G303" s="341"/>
      <c r="H303" s="341"/>
      <c r="I303" s="341"/>
      <c r="J303" s="341"/>
    </row>
    <row r="304" spans="2:10" ht="36" customHeight="1" x14ac:dyDescent="0.2">
      <c r="D304" s="341" t="s">
        <v>6241</v>
      </c>
      <c r="E304" s="341"/>
      <c r="F304" s="341"/>
      <c r="G304" s="341"/>
      <c r="H304" s="341"/>
      <c r="I304" s="341"/>
      <c r="J304" s="341"/>
    </row>
    <row r="305" spans="4:10" x14ac:dyDescent="0.2">
      <c r="D305" s="341" t="s">
        <v>6242</v>
      </c>
      <c r="E305" s="341"/>
      <c r="F305" s="341"/>
      <c r="G305" s="341"/>
      <c r="H305" s="341"/>
      <c r="I305" s="341"/>
      <c r="J305" s="341"/>
    </row>
    <row r="306" spans="4:10" x14ac:dyDescent="0.2">
      <c r="D306" s="16"/>
      <c r="E306" s="17"/>
      <c r="F306" s="17"/>
      <c r="G306" s="17"/>
      <c r="H306" s="17"/>
      <c r="I306" s="17"/>
      <c r="J306" s="25"/>
    </row>
    <row r="307" spans="4:10" x14ac:dyDescent="0.2">
      <c r="D307" s="5" t="s">
        <v>4994</v>
      </c>
      <c r="E307" s="17"/>
      <c r="F307" s="17"/>
      <c r="G307" s="17"/>
      <c r="H307" s="17"/>
      <c r="I307" s="17"/>
      <c r="J307" s="25"/>
    </row>
    <row r="308" spans="4:10" x14ac:dyDescent="0.2">
      <c r="D308" s="247" t="s">
        <v>131</v>
      </c>
      <c r="E308" s="247" t="s">
        <v>6243</v>
      </c>
      <c r="F308" s="247" t="s">
        <v>6244</v>
      </c>
      <c r="G308" s="247" t="s">
        <v>6245</v>
      </c>
      <c r="H308" s="247" t="s">
        <v>6246</v>
      </c>
      <c r="I308" s="247" t="s">
        <v>6408</v>
      </c>
      <c r="J308" s="25"/>
    </row>
    <row r="309" spans="4:10" x14ac:dyDescent="0.2">
      <c r="D309" s="15" t="s">
        <v>19</v>
      </c>
      <c r="E309" s="269">
        <f>+[5]Hoja1!$D$6</f>
        <v>83042069027</v>
      </c>
      <c r="F309" s="269">
        <f>+[5]Hoja1!$F$6</f>
        <v>228172991294</v>
      </c>
      <c r="G309" s="269">
        <f>+[5]Hoja1!$H$6</f>
        <v>75901671848</v>
      </c>
      <c r="H309" s="269">
        <f>+[5]Hoja1!$J$6</f>
        <v>140191823417</v>
      </c>
      <c r="I309" s="269">
        <f>+E309+F309-G309-H309</f>
        <v>95121565056</v>
      </c>
      <c r="J309" s="25"/>
    </row>
    <row r="310" spans="4:10" x14ac:dyDescent="0.2">
      <c r="D310" s="16"/>
      <c r="E310" s="17"/>
      <c r="F310" s="17"/>
      <c r="G310" s="17"/>
      <c r="H310" s="17"/>
      <c r="I310" s="17"/>
      <c r="J310" s="25"/>
    </row>
    <row r="311" spans="4:10" x14ac:dyDescent="0.2">
      <c r="D311" s="15" t="s">
        <v>1</v>
      </c>
      <c r="E311" s="269">
        <f>+[5]Hoja1!$D$8</f>
        <v>193236414</v>
      </c>
      <c r="F311" s="269">
        <v>0</v>
      </c>
      <c r="G311" s="269">
        <v>0</v>
      </c>
      <c r="H311" s="269">
        <f>+[5]Hoja1!$J$8</f>
        <v>193236414</v>
      </c>
      <c r="I311" s="269">
        <f t="shared" ref="I311:I314" si="4">+E311+F311-G311-H311</f>
        <v>0</v>
      </c>
      <c r="J311" s="25"/>
    </row>
    <row r="312" spans="4:10" x14ac:dyDescent="0.2">
      <c r="D312" s="15" t="s">
        <v>6409</v>
      </c>
      <c r="E312" s="269">
        <f>+[5]Hoja1!$D$10</f>
        <v>19155190469</v>
      </c>
      <c r="F312" s="269">
        <f>+[5]Hoja1!$F$10</f>
        <v>77421728079</v>
      </c>
      <c r="G312" s="269">
        <f>+[5]Hoja1!$H$10</f>
        <v>0</v>
      </c>
      <c r="H312" s="269">
        <f>+[5]Hoja1!$J$10</f>
        <v>83731766688</v>
      </c>
      <c r="I312" s="269">
        <f t="shared" si="4"/>
        <v>12845151860</v>
      </c>
      <c r="J312" s="25"/>
    </row>
    <row r="313" spans="4:10" x14ac:dyDescent="0.2">
      <c r="D313" s="15" t="s">
        <v>6410</v>
      </c>
      <c r="E313" s="269">
        <f>+[5]Hoja1!$D$12</f>
        <v>56827045454</v>
      </c>
      <c r="F313" s="269">
        <f>+[5]Hoja1!$F$12</f>
        <v>145761446355</v>
      </c>
      <c r="G313" s="269">
        <f>+[5]Hoja1!$H$12</f>
        <v>75901671848</v>
      </c>
      <c r="H313" s="269">
        <f>+[5]Hoja1!$J$12</f>
        <v>51887219563</v>
      </c>
      <c r="I313" s="269">
        <f t="shared" si="4"/>
        <v>74799600398</v>
      </c>
      <c r="J313" s="25"/>
    </row>
    <row r="314" spans="4:10" x14ac:dyDescent="0.2">
      <c r="D314" s="15" t="s">
        <v>6304</v>
      </c>
      <c r="E314" s="269">
        <f>+[5]Hoja1!$D$13</f>
        <v>6866596690</v>
      </c>
      <c r="F314" s="269">
        <f>+[5]Hoja1!$F$13</f>
        <v>4989816860</v>
      </c>
      <c r="G314" s="269">
        <f>+[5]Hoja1!$H$13</f>
        <v>0</v>
      </c>
      <c r="H314" s="269">
        <f>+[5]Hoja1!$J$13</f>
        <v>4379600752</v>
      </c>
      <c r="I314" s="269">
        <f t="shared" si="4"/>
        <v>7476812798</v>
      </c>
      <c r="J314" s="25"/>
    </row>
    <row r="315" spans="4:10" x14ac:dyDescent="0.2">
      <c r="D315" s="307" t="s">
        <v>140</v>
      </c>
      <c r="E315" s="308">
        <f>SUM(E311:E314)</f>
        <v>83042069027</v>
      </c>
      <c r="F315" s="308">
        <f>SUM(F311:F314)</f>
        <v>228172991294</v>
      </c>
      <c r="G315" s="308">
        <f>SUM(G311:G314)</f>
        <v>75901671848</v>
      </c>
      <c r="H315" s="308">
        <f>SUM(H311:H314)</f>
        <v>140191823417</v>
      </c>
      <c r="I315" s="308">
        <f>SUM(I311:I314)</f>
        <v>95121565056</v>
      </c>
      <c r="J315" s="25"/>
    </row>
    <row r="316" spans="4:10" x14ac:dyDescent="0.2">
      <c r="D316" s="16"/>
      <c r="E316" s="17"/>
      <c r="F316" s="17"/>
      <c r="G316" s="17"/>
      <c r="H316" s="17"/>
      <c r="I316" s="17"/>
      <c r="J316" s="25"/>
    </row>
    <row r="317" spans="4:10" x14ac:dyDescent="0.2">
      <c r="D317" s="5" t="s">
        <v>4995</v>
      </c>
      <c r="E317" s="17"/>
      <c r="F317" s="17"/>
      <c r="G317" s="17"/>
      <c r="H317" s="17"/>
      <c r="I317" s="17"/>
      <c r="J317" s="25"/>
    </row>
    <row r="318" spans="4:10" x14ac:dyDescent="0.2">
      <c r="D318" s="247" t="s">
        <v>131</v>
      </c>
      <c r="E318" s="247" t="s">
        <v>6243</v>
      </c>
      <c r="F318" s="247" t="s">
        <v>6244</v>
      </c>
      <c r="G318" s="247" t="s">
        <v>6245</v>
      </c>
      <c r="H318" s="247" t="s">
        <v>6246</v>
      </c>
      <c r="I318" s="247" t="s">
        <v>6408</v>
      </c>
      <c r="J318" s="25"/>
    </row>
    <row r="319" spans="4:10" x14ac:dyDescent="0.2">
      <c r="D319" s="15" t="s">
        <v>19</v>
      </c>
      <c r="E319" s="269">
        <f>+[5]Hoja1!$C$6</f>
        <v>63374267790</v>
      </c>
      <c r="F319" s="269">
        <f>+[5]Hoja1!$E$6</f>
        <v>117535607348</v>
      </c>
      <c r="G319" s="269">
        <f>+[5]Hoja1!$G$6</f>
        <v>28373149708</v>
      </c>
      <c r="H319" s="269">
        <f>+[5]Hoja1!$I$6</f>
        <v>69494656403</v>
      </c>
      <c r="I319" s="269">
        <f>+E319+F319-G319-H319</f>
        <v>83042069027</v>
      </c>
      <c r="J319" s="25"/>
    </row>
    <row r="320" spans="4:10" x14ac:dyDescent="0.2">
      <c r="D320" s="16"/>
      <c r="E320" s="17"/>
      <c r="F320" s="17"/>
      <c r="G320" s="17"/>
      <c r="H320" s="17"/>
      <c r="I320" s="17"/>
      <c r="J320" s="25"/>
    </row>
    <row r="321" spans="4:10" x14ac:dyDescent="0.2">
      <c r="D321" s="15" t="s">
        <v>1</v>
      </c>
      <c r="E321" s="269">
        <v>377499696</v>
      </c>
      <c r="F321" s="269">
        <v>0</v>
      </c>
      <c r="G321" s="269">
        <v>0</v>
      </c>
      <c r="H321" s="269">
        <v>184263282</v>
      </c>
      <c r="I321" s="269">
        <f t="shared" ref="I321:I323" si="5">+E321+F321-G321-H321</f>
        <v>193236414</v>
      </c>
      <c r="J321" s="25"/>
    </row>
    <row r="322" spans="4:10" x14ac:dyDescent="0.2">
      <c r="D322" s="15" t="s">
        <v>6409</v>
      </c>
      <c r="E322" s="269">
        <v>14559557076</v>
      </c>
      <c r="F322" s="269">
        <v>4779634609</v>
      </c>
      <c r="G322" s="269">
        <v>0</v>
      </c>
      <c r="H322" s="269">
        <v>184001216</v>
      </c>
      <c r="I322" s="269">
        <f t="shared" si="5"/>
        <v>19155190469</v>
      </c>
      <c r="J322" s="25"/>
    </row>
    <row r="323" spans="4:10" x14ac:dyDescent="0.2">
      <c r="D323" s="15" t="s">
        <v>6410</v>
      </c>
      <c r="E323" s="269">
        <v>43708488992</v>
      </c>
      <c r="F323" s="269">
        <v>110198220803</v>
      </c>
      <c r="G323" s="269">
        <v>28012021106</v>
      </c>
      <c r="H323" s="269">
        <v>69067643235</v>
      </c>
      <c r="I323" s="269">
        <f t="shared" si="5"/>
        <v>56827045454</v>
      </c>
      <c r="J323" s="25"/>
    </row>
    <row r="324" spans="4:10" x14ac:dyDescent="0.2">
      <c r="D324" s="15" t="s">
        <v>6304</v>
      </c>
      <c r="E324" s="269">
        <v>4728722026</v>
      </c>
      <c r="F324" s="269">
        <v>2557751936</v>
      </c>
      <c r="G324" s="269">
        <v>839754544</v>
      </c>
      <c r="H324" s="269">
        <v>419877272</v>
      </c>
      <c r="I324" s="269">
        <v>6866596690</v>
      </c>
      <c r="J324" s="25"/>
    </row>
    <row r="325" spans="4:10" x14ac:dyDescent="0.2">
      <c r="D325" s="307" t="s">
        <v>131</v>
      </c>
      <c r="E325" s="308">
        <f>SUM(E321:E324)</f>
        <v>63374267790</v>
      </c>
      <c r="F325" s="308">
        <f>SUM(F321:F324)</f>
        <v>117535607348</v>
      </c>
      <c r="G325" s="308">
        <f>SUM(G321:G324)</f>
        <v>28851775650</v>
      </c>
      <c r="H325" s="308">
        <f>SUM(H321:H324)</f>
        <v>69855785005</v>
      </c>
      <c r="I325" s="308">
        <f>SUM(I321:I324)</f>
        <v>83042069027</v>
      </c>
      <c r="J325" s="25"/>
    </row>
    <row r="326" spans="4:10" x14ac:dyDescent="0.2">
      <c r="D326" s="16"/>
      <c r="E326" s="17"/>
      <c r="F326" s="17"/>
      <c r="G326" s="17"/>
      <c r="H326" s="17"/>
      <c r="I326" s="17"/>
      <c r="J326" s="25"/>
    </row>
    <row r="327" spans="4:10" x14ac:dyDescent="0.2">
      <c r="D327" s="5" t="s">
        <v>4680</v>
      </c>
      <c r="E327" s="5"/>
      <c r="F327" s="6"/>
      <c r="G327" s="6"/>
      <c r="H327" s="6"/>
      <c r="I327" s="6"/>
    </row>
    <row r="328" spans="4:10" x14ac:dyDescent="0.2">
      <c r="D328" s="341" t="s">
        <v>4665</v>
      </c>
      <c r="E328" s="341"/>
      <c r="F328" s="341"/>
      <c r="G328" s="341"/>
      <c r="H328" s="341"/>
      <c r="I328" s="341"/>
      <c r="J328" s="341"/>
    </row>
    <row r="329" spans="4:10" ht="22.5" customHeight="1" x14ac:dyDescent="0.2">
      <c r="D329" s="371" t="s">
        <v>4666</v>
      </c>
      <c r="E329" s="341"/>
      <c r="F329" s="341"/>
      <c r="G329" s="341"/>
      <c r="H329" s="341"/>
      <c r="I329" s="341"/>
      <c r="J329" s="341"/>
    </row>
    <row r="330" spans="4:10" x14ac:dyDescent="0.2">
      <c r="D330" s="371" t="s">
        <v>4667</v>
      </c>
      <c r="E330" s="341"/>
      <c r="F330" s="341"/>
      <c r="G330" s="341"/>
      <c r="H330" s="341"/>
      <c r="I330" s="341"/>
      <c r="J330" s="341"/>
    </row>
    <row r="331" spans="4:10" ht="46.5" customHeight="1" x14ac:dyDescent="0.2">
      <c r="D331" s="371" t="s">
        <v>4668</v>
      </c>
      <c r="E331" s="341"/>
      <c r="F331" s="341"/>
      <c r="G331" s="341"/>
      <c r="H331" s="341"/>
      <c r="I331" s="341"/>
      <c r="J331" s="341"/>
    </row>
    <row r="332" spans="4:10" ht="36.75" customHeight="1" x14ac:dyDescent="0.2">
      <c r="D332" s="371" t="s">
        <v>6247</v>
      </c>
      <c r="E332" s="341"/>
      <c r="F332" s="341"/>
      <c r="G332" s="341"/>
      <c r="H332" s="341"/>
      <c r="I332" s="341"/>
      <c r="J332" s="341"/>
    </row>
    <row r="333" spans="4:10" x14ac:dyDescent="0.2">
      <c r="D333" s="341" t="s">
        <v>6248</v>
      </c>
      <c r="E333" s="341"/>
      <c r="F333" s="341"/>
      <c r="G333" s="341"/>
      <c r="H333" s="341"/>
      <c r="I333" s="341"/>
      <c r="J333" s="341"/>
    </row>
    <row r="334" spans="4:10" x14ac:dyDescent="0.2">
      <c r="D334" s="16"/>
      <c r="E334" s="17"/>
      <c r="F334" s="17"/>
      <c r="G334" s="17"/>
      <c r="H334" s="17"/>
      <c r="I334" s="17"/>
      <c r="J334" s="25"/>
    </row>
    <row r="335" spans="4:10" x14ac:dyDescent="0.2">
      <c r="D335" s="5" t="s">
        <v>4994</v>
      </c>
      <c r="E335" s="17"/>
      <c r="F335" s="17"/>
      <c r="G335" s="17"/>
      <c r="H335" s="17"/>
      <c r="I335" s="17"/>
      <c r="J335" s="25"/>
    </row>
    <row r="336" spans="4:10" ht="27" customHeight="1" x14ac:dyDescent="0.2">
      <c r="D336" s="218" t="s">
        <v>131</v>
      </c>
      <c r="E336" s="219" t="s">
        <v>4669</v>
      </c>
      <c r="F336" s="219" t="s">
        <v>19</v>
      </c>
      <c r="G336" s="220" t="s">
        <v>4670</v>
      </c>
      <c r="H336" s="17"/>
      <c r="I336" s="17"/>
      <c r="J336" s="25"/>
    </row>
    <row r="337" spans="2:10" x14ac:dyDescent="0.2">
      <c r="B337" s="7" t="s">
        <v>150</v>
      </c>
      <c r="D337" s="77" t="s">
        <v>641</v>
      </c>
      <c r="E337" s="214">
        <f>VLOOKUP($B337,'Balance 2022'!$D:$I,6,0)</f>
        <v>54480406216</v>
      </c>
      <c r="F337" s="214">
        <f>VLOOKUP($B340,'Balance 2022'!$D:$I,6,0)</f>
        <v>-3793833252</v>
      </c>
      <c r="G337" s="215">
        <f>+E337+F337</f>
        <v>50686572964</v>
      </c>
      <c r="H337" s="17"/>
      <c r="I337" s="17"/>
      <c r="J337" s="25"/>
    </row>
    <row r="338" spans="2:10" x14ac:dyDescent="0.2">
      <c r="B338" s="7" t="s">
        <v>151</v>
      </c>
      <c r="D338" s="78" t="s">
        <v>645</v>
      </c>
      <c r="E338" s="82">
        <f>VLOOKUP($B338,'Balance 2022'!$D:$I,6,0)</f>
        <v>18486039700</v>
      </c>
      <c r="F338" s="82">
        <v>0</v>
      </c>
      <c r="G338" s="83">
        <f>+E338+F338</f>
        <v>18486039700</v>
      </c>
      <c r="H338" s="17"/>
      <c r="I338" s="17"/>
      <c r="J338" s="25"/>
    </row>
    <row r="339" spans="2:10" x14ac:dyDescent="0.2">
      <c r="B339" s="7" t="s">
        <v>255</v>
      </c>
      <c r="D339" s="79" t="s">
        <v>4275</v>
      </c>
      <c r="E339" s="216">
        <f>VLOOKUP($B339,'Balance 2022'!$D:$I,6,0)</f>
        <v>206594690</v>
      </c>
      <c r="F339" s="216">
        <v>0</v>
      </c>
      <c r="G339" s="217">
        <f>+E339+F339</f>
        <v>206594690</v>
      </c>
      <c r="H339" s="17"/>
      <c r="I339" s="17"/>
      <c r="J339" s="25"/>
    </row>
    <row r="340" spans="2:10" x14ac:dyDescent="0.2">
      <c r="B340" s="7" t="s">
        <v>153</v>
      </c>
      <c r="D340" s="221" t="s">
        <v>140</v>
      </c>
      <c r="E340" s="222">
        <f>SUM(E337:E339)</f>
        <v>73173040606</v>
      </c>
      <c r="F340" s="222">
        <f>SUM(F337:F339)</f>
        <v>-3793833252</v>
      </c>
      <c r="G340" s="223">
        <f>SUM(G337:G339)</f>
        <v>69379207354</v>
      </c>
      <c r="H340" s="17"/>
      <c r="I340" s="17"/>
      <c r="J340" s="25"/>
    </row>
    <row r="341" spans="2:10" x14ac:dyDescent="0.2">
      <c r="B341" s="7" t="s">
        <v>184</v>
      </c>
      <c r="D341" s="16"/>
      <c r="E341" s="17"/>
      <c r="F341" s="17"/>
      <c r="G341" s="264">
        <f>VLOOKUP($B341,'Balance 2022'!$D:$I,6,0)-G340</f>
        <v>0</v>
      </c>
      <c r="H341" s="17"/>
      <c r="I341" s="17"/>
      <c r="J341" s="25"/>
    </row>
    <row r="342" spans="2:10" x14ac:dyDescent="0.2">
      <c r="D342" s="5" t="s">
        <v>4995</v>
      </c>
      <c r="E342" s="17"/>
      <c r="F342" s="17"/>
      <c r="G342" s="17"/>
      <c r="H342" s="17"/>
      <c r="I342" s="17"/>
      <c r="J342" s="25"/>
    </row>
    <row r="343" spans="2:10" ht="27" customHeight="1" x14ac:dyDescent="0.2">
      <c r="D343" s="218" t="s">
        <v>131</v>
      </c>
      <c r="E343" s="219" t="s">
        <v>4669</v>
      </c>
      <c r="F343" s="219" t="s">
        <v>19</v>
      </c>
      <c r="G343" s="220" t="s">
        <v>4670</v>
      </c>
      <c r="H343" s="17"/>
      <c r="I343" s="17"/>
      <c r="J343" s="25"/>
    </row>
    <row r="344" spans="2:10" x14ac:dyDescent="0.2">
      <c r="B344" s="7" t="s">
        <v>150</v>
      </c>
      <c r="D344" s="77" t="s">
        <v>641</v>
      </c>
      <c r="E344" s="214">
        <f>VLOOKUP($B344,'Balance 2021'!$D:$I,6,0)</f>
        <v>28320077278</v>
      </c>
      <c r="F344" s="214">
        <f>VLOOKUP($B348,'Balance 2021'!$D:$I,6,0)-F346</f>
        <v>-6686517672</v>
      </c>
      <c r="G344" s="215">
        <f>+E344+F344</f>
        <v>21633559606</v>
      </c>
      <c r="H344" s="17"/>
      <c r="I344" s="17"/>
      <c r="J344" s="25"/>
    </row>
    <row r="345" spans="2:10" x14ac:dyDescent="0.2">
      <c r="B345" s="7" t="s">
        <v>151</v>
      </c>
      <c r="D345" s="78" t="s">
        <v>645</v>
      </c>
      <c r="E345" s="82">
        <f>VLOOKUP($B345,'Balance 2021'!$D:$I,6,0)</f>
        <v>19270221419</v>
      </c>
      <c r="F345" s="82">
        <v>0</v>
      </c>
      <c r="G345" s="83">
        <f>+E345+F345</f>
        <v>19270221419</v>
      </c>
      <c r="H345" s="17"/>
      <c r="I345" s="17"/>
      <c r="J345" s="25"/>
    </row>
    <row r="346" spans="2:10" x14ac:dyDescent="0.2">
      <c r="B346" s="7" t="s">
        <v>152</v>
      </c>
      <c r="D346" s="78" t="s">
        <v>86</v>
      </c>
      <c r="E346" s="82">
        <f>VLOOKUP($B346,'Balance 2021'!$D:$I,6,0)</f>
        <v>237003883</v>
      </c>
      <c r="F346" s="82">
        <v>-180079018</v>
      </c>
      <c r="G346" s="83">
        <f>+E346+F346</f>
        <v>56924865</v>
      </c>
      <c r="H346" s="17"/>
      <c r="I346" s="17"/>
      <c r="J346" s="25"/>
    </row>
    <row r="347" spans="2:10" x14ac:dyDescent="0.2">
      <c r="B347" s="7" t="s">
        <v>255</v>
      </c>
      <c r="D347" s="79" t="s">
        <v>4275</v>
      </c>
      <c r="E347" s="216">
        <v>0</v>
      </c>
      <c r="F347" s="216">
        <v>0</v>
      </c>
      <c r="G347" s="217">
        <f>+E347+F347</f>
        <v>0</v>
      </c>
      <c r="H347" s="17"/>
      <c r="I347" s="17"/>
      <c r="J347" s="25"/>
    </row>
    <row r="348" spans="2:10" x14ac:dyDescent="0.2">
      <c r="B348" s="7" t="s">
        <v>153</v>
      </c>
      <c r="D348" s="221" t="s">
        <v>140</v>
      </c>
      <c r="E348" s="222">
        <f>SUM(E344:E347)</f>
        <v>47827302580</v>
      </c>
      <c r="F348" s="222">
        <f>SUM(F344:F347)</f>
        <v>-6866596690</v>
      </c>
      <c r="G348" s="223">
        <f>SUM(G344:G347)</f>
        <v>40960705890</v>
      </c>
      <c r="H348" s="17"/>
      <c r="I348" s="17"/>
      <c r="J348" s="25"/>
    </row>
    <row r="349" spans="2:10" x14ac:dyDescent="0.2">
      <c r="B349" s="7" t="s">
        <v>184</v>
      </c>
      <c r="D349" s="16"/>
      <c r="E349" s="17"/>
      <c r="F349" s="17"/>
      <c r="G349" s="264">
        <f>VLOOKUP($B349,'Balance 2021'!$D:$I,6,0)-G348</f>
        <v>0</v>
      </c>
      <c r="H349" s="17"/>
      <c r="I349" s="17"/>
      <c r="J349" s="25"/>
    </row>
    <row r="350" spans="2:10" x14ac:dyDescent="0.2">
      <c r="D350" s="16"/>
      <c r="E350" s="17"/>
      <c r="F350" s="17"/>
      <c r="G350" s="264"/>
      <c r="H350" s="17"/>
      <c r="I350" s="17"/>
      <c r="J350" s="25"/>
    </row>
    <row r="351" spans="2:10" x14ac:dyDescent="0.2">
      <c r="D351" s="5" t="s">
        <v>4681</v>
      </c>
      <c r="E351" s="5"/>
      <c r="F351" s="6"/>
      <c r="G351" s="6"/>
      <c r="H351" s="6"/>
      <c r="I351" s="6"/>
    </row>
    <row r="352" spans="2:10" ht="35.25" customHeight="1" x14ac:dyDescent="0.2">
      <c r="D352" s="341" t="s">
        <v>6249</v>
      </c>
      <c r="E352" s="341"/>
      <c r="F352" s="341"/>
      <c r="G352" s="341"/>
      <c r="H352" s="341"/>
      <c r="I352" s="341"/>
      <c r="J352" s="341"/>
    </row>
    <row r="353" spans="2:10" ht="48" customHeight="1" x14ac:dyDescent="0.2">
      <c r="D353" s="341" t="s">
        <v>6250</v>
      </c>
      <c r="E353" s="341"/>
      <c r="F353" s="341"/>
      <c r="G353" s="341"/>
      <c r="H353" s="341"/>
      <c r="I353" s="341"/>
      <c r="J353" s="341"/>
    </row>
    <row r="354" spans="2:10" x14ac:dyDescent="0.2">
      <c r="D354" s="6"/>
      <c r="E354" s="6"/>
      <c r="F354" s="6"/>
      <c r="G354" s="6"/>
      <c r="H354" s="6"/>
      <c r="I354" s="6"/>
    </row>
    <row r="355" spans="2:10" x14ac:dyDescent="0.2">
      <c r="D355" s="5" t="s">
        <v>4994</v>
      </c>
      <c r="E355" s="6"/>
      <c r="F355" s="6"/>
      <c r="G355" s="6"/>
      <c r="H355" s="6"/>
      <c r="I355" s="6"/>
    </row>
    <row r="356" spans="2:10" ht="33.75" x14ac:dyDescent="0.2">
      <c r="D356" s="247" t="s">
        <v>131</v>
      </c>
      <c r="E356" s="265" t="s">
        <v>6251</v>
      </c>
      <c r="F356" s="265" t="s">
        <v>6252</v>
      </c>
      <c r="G356" s="265" t="s">
        <v>6253</v>
      </c>
      <c r="H356" s="6"/>
      <c r="I356" s="6"/>
    </row>
    <row r="357" spans="2:10" x14ac:dyDescent="0.2">
      <c r="B357" s="7" t="s">
        <v>6254</v>
      </c>
      <c r="D357" s="15" t="s">
        <v>6255</v>
      </c>
      <c r="E357" s="53">
        <f>IFERROR(VLOOKUP(B357,'Balance 2022'!$D$2:$I$1048576,6,FALSE),0)</f>
        <v>1204415814</v>
      </c>
      <c r="F357" s="53">
        <f>IFERROR(VLOOKUP(C357,'Balance 2022'!$D$2:$I$1048576,6,FALSE),0)</f>
        <v>0</v>
      </c>
      <c r="G357" s="53">
        <f>+E357+F357</f>
        <v>1204415814</v>
      </c>
      <c r="H357" s="6"/>
      <c r="I357" s="6"/>
    </row>
    <row r="358" spans="2:10" x14ac:dyDescent="0.2">
      <c r="B358" s="7" t="s">
        <v>6256</v>
      </c>
      <c r="C358" s="7" t="s">
        <v>186</v>
      </c>
      <c r="D358" s="15" t="s">
        <v>6257</v>
      </c>
      <c r="E358" s="53">
        <f>IFERROR(VLOOKUP(B358,'Balance 2022'!$D$2:$I$1048576,6,FALSE),0)</f>
        <v>7757848112</v>
      </c>
      <c r="F358" s="53">
        <f>IFERROR(VLOOKUP(C358,'Balance 2022'!$D$2:$I$1048576,6,FALSE),0)</f>
        <v>-3867220266</v>
      </c>
      <c r="G358" s="53">
        <f>+E358+F358</f>
        <v>3890627846</v>
      </c>
      <c r="H358" s="6"/>
      <c r="I358" s="6"/>
    </row>
    <row r="359" spans="2:10" x14ac:dyDescent="0.2">
      <c r="B359" s="7" t="s">
        <v>187</v>
      </c>
      <c r="C359" s="7" t="s">
        <v>188</v>
      </c>
      <c r="D359" s="15" t="s">
        <v>653</v>
      </c>
      <c r="E359" s="53">
        <f>IFERROR(VLOOKUP(B359,'Balance 2022'!$D$2:$I$1048576,6,FALSE),0)</f>
        <v>37282535264</v>
      </c>
      <c r="F359" s="53">
        <f>IFERROR(VLOOKUP(C359,'Balance 2022'!$D$2:$I$1048576,6,FALSE),0)+IFERROR(VLOOKUP(C362,'Balance 2022'!$D$2:$I$1048576,6,FALSE),0)</f>
        <v>-25725584906</v>
      </c>
      <c r="G359" s="53">
        <f>+E359+F359</f>
        <v>11556950358</v>
      </c>
      <c r="H359" s="6"/>
      <c r="I359" s="6"/>
    </row>
    <row r="360" spans="2:10" x14ac:dyDescent="0.2">
      <c r="B360" s="7" t="s">
        <v>189</v>
      </c>
      <c r="C360" s="7" t="s">
        <v>190</v>
      </c>
      <c r="D360" s="15" t="s">
        <v>6258</v>
      </c>
      <c r="E360" s="53">
        <f>IFERROR(VLOOKUP(B360,'Balance 2022'!$D$2:$I$1048576,6,FALSE),0)</f>
        <v>14915491037</v>
      </c>
      <c r="F360" s="53">
        <f>IFERROR(VLOOKUP(C360,'Balance 2022'!$D$2:$I$1048576,6,FALSE),0)</f>
        <v>-14802906952</v>
      </c>
      <c r="G360" s="53">
        <f>+E360+F360</f>
        <v>112584085</v>
      </c>
      <c r="H360" s="6"/>
      <c r="I360" s="6"/>
    </row>
    <row r="361" spans="2:10" x14ac:dyDescent="0.2">
      <c r="B361" s="7" t="s">
        <v>191</v>
      </c>
      <c r="C361" s="7" t="s">
        <v>192</v>
      </c>
      <c r="D361" s="15" t="s">
        <v>670</v>
      </c>
      <c r="E361" s="53">
        <f>IFERROR(VLOOKUP(B361,'Balance 2022'!$D$2:$I$1048576,6,FALSE),0)</f>
        <v>3459087272</v>
      </c>
      <c r="F361" s="53">
        <f>IFERROR(VLOOKUP(C361,'Balance 2022'!$D$2:$I$1048576,6,FALSE),0)</f>
        <v>-3255724314</v>
      </c>
      <c r="G361" s="53">
        <f>+E361+F361</f>
        <v>203362958</v>
      </c>
      <c r="H361" s="6"/>
      <c r="I361" s="6"/>
    </row>
    <row r="362" spans="2:10" x14ac:dyDescent="0.2">
      <c r="B362" s="7" t="s">
        <v>154</v>
      </c>
      <c r="C362" s="7" t="s">
        <v>4602</v>
      </c>
      <c r="D362" s="28" t="s">
        <v>292</v>
      </c>
      <c r="E362" s="80">
        <f>SUM(E357:E361)</f>
        <v>64619377499</v>
      </c>
      <c r="F362" s="80">
        <f>SUM(F357:F361)</f>
        <v>-47651436438</v>
      </c>
      <c r="G362" s="80">
        <f>SUM(G357:G361)</f>
        <v>16967941061</v>
      </c>
      <c r="H362" s="40">
        <f>VLOOKUP(B362,'Balance 2022'!D:I,6,0)-G362</f>
        <v>0</v>
      </c>
      <c r="I362" s="6"/>
    </row>
    <row r="363" spans="2:10" x14ac:dyDescent="0.2">
      <c r="D363" s="6"/>
      <c r="E363" s="6"/>
      <c r="F363" s="6"/>
      <c r="G363" s="6"/>
      <c r="H363" s="6"/>
      <c r="I363" s="6"/>
    </row>
    <row r="364" spans="2:10" x14ac:dyDescent="0.2">
      <c r="D364" s="5" t="s">
        <v>4995</v>
      </c>
      <c r="E364" s="6"/>
      <c r="F364" s="6"/>
      <c r="G364" s="6"/>
      <c r="H364" s="6"/>
      <c r="I364" s="6"/>
    </row>
    <row r="365" spans="2:10" ht="33.75" x14ac:dyDescent="0.2">
      <c r="D365" s="247" t="s">
        <v>131</v>
      </c>
      <c r="E365" s="265" t="s">
        <v>6251</v>
      </c>
      <c r="F365" s="265" t="s">
        <v>6252</v>
      </c>
      <c r="G365" s="265" t="s">
        <v>6253</v>
      </c>
      <c r="H365" s="6"/>
      <c r="I365" s="6"/>
    </row>
    <row r="366" spans="2:10" x14ac:dyDescent="0.2">
      <c r="B366" s="7" t="s">
        <v>6254</v>
      </c>
      <c r="D366" s="15" t="s">
        <v>6255</v>
      </c>
      <c r="E366" s="53">
        <f>IFERROR(VLOOKUP(B366,'Balance 2021'!$D$2:$I$1048576,6,FALSE),0)</f>
        <v>1204415814</v>
      </c>
      <c r="F366" s="53">
        <f>IFERROR(VLOOKUP(C366,'Balance 2021'!$D$2:$I$1048576,6,FALSE),0)</f>
        <v>0</v>
      </c>
      <c r="G366" s="53">
        <f>+E366+F366</f>
        <v>1204415814</v>
      </c>
      <c r="H366" s="6"/>
      <c r="I366" s="6"/>
    </row>
    <row r="367" spans="2:10" x14ac:dyDescent="0.2">
      <c r="B367" s="7" t="s">
        <v>6256</v>
      </c>
      <c r="C367" s="7" t="s">
        <v>186</v>
      </c>
      <c r="D367" s="15" t="s">
        <v>6257</v>
      </c>
      <c r="E367" s="53">
        <f>IFERROR(VLOOKUP(B367,'Balance 2021'!$D$2:$I$1048576,6,FALSE),0)</f>
        <v>7773284964</v>
      </c>
      <c r="F367" s="53">
        <f>IFERROR(VLOOKUP(C367,'Balance 2021'!$D$2:$I$1048576,6,FALSE),0)</f>
        <v>-3572355933</v>
      </c>
      <c r="G367" s="53">
        <f>+E367+F367</f>
        <v>4200929031</v>
      </c>
      <c r="H367" s="6"/>
      <c r="I367" s="6"/>
    </row>
    <row r="368" spans="2:10" x14ac:dyDescent="0.2">
      <c r="B368" s="7" t="s">
        <v>187</v>
      </c>
      <c r="C368" s="7" t="s">
        <v>188</v>
      </c>
      <c r="D368" s="15" t="s">
        <v>653</v>
      </c>
      <c r="E368" s="53">
        <f>IFERROR(VLOOKUP(B368,'Balance 2021'!$D$2:$I$1048576,6,FALSE),0)</f>
        <v>30755116298</v>
      </c>
      <c r="F368" s="53">
        <f>IFERROR(VLOOKUP(C368,'Balance 2021'!$D$2:$I$1048576,6,FALSE),0)+IFERROR(VLOOKUP(C371,'Balance 2021'!$D$2:$I$1048576,6,FALSE),0)</f>
        <v>-24216353437</v>
      </c>
      <c r="G368" s="53">
        <f>+E368+F368</f>
        <v>6538762861</v>
      </c>
      <c r="H368" s="6"/>
      <c r="I368" s="6"/>
    </row>
    <row r="369" spans="2:10" x14ac:dyDescent="0.2">
      <c r="B369" s="7" t="s">
        <v>189</v>
      </c>
      <c r="C369" s="7" t="s">
        <v>190</v>
      </c>
      <c r="D369" s="15" t="s">
        <v>6258</v>
      </c>
      <c r="E369" s="53">
        <f>IFERROR(VLOOKUP(B369,'Balance 2021'!$D$2:$I$1048576,6,FALSE),0)</f>
        <v>14860191615</v>
      </c>
      <c r="F369" s="53">
        <f>IFERROR(VLOOKUP(C369,'Balance 2021'!$D$2:$I$1048576,6,FALSE),0)</f>
        <v>-14668295638</v>
      </c>
      <c r="G369" s="53">
        <f>+E369+F369</f>
        <v>191895977</v>
      </c>
      <c r="H369" s="6"/>
      <c r="I369" s="6"/>
    </row>
    <row r="370" spans="2:10" x14ac:dyDescent="0.2">
      <c r="B370" s="7" t="s">
        <v>191</v>
      </c>
      <c r="C370" s="7" t="s">
        <v>192</v>
      </c>
      <c r="D370" s="15" t="s">
        <v>670</v>
      </c>
      <c r="E370" s="53">
        <f>IFERROR(VLOOKUP(B370,'Balance 2021'!$D$2:$I$1048576,6,FALSE),0)</f>
        <v>3470691481</v>
      </c>
      <c r="F370" s="53">
        <f>IFERROR(VLOOKUP(C370,'Balance 2021'!$D$2:$I$1048576,6,FALSE),0)</f>
        <v>-3141343439</v>
      </c>
      <c r="G370" s="53">
        <f>+E370+F370</f>
        <v>329348042</v>
      </c>
      <c r="H370" s="6"/>
      <c r="I370" s="6"/>
    </row>
    <row r="371" spans="2:10" x14ac:dyDescent="0.2">
      <c r="B371" s="7" t="s">
        <v>154</v>
      </c>
      <c r="C371" s="7" t="s">
        <v>4602</v>
      </c>
      <c r="D371" s="28" t="s">
        <v>292</v>
      </c>
      <c r="E371" s="80">
        <f>SUM(E366:E370)</f>
        <v>58063700172</v>
      </c>
      <c r="F371" s="80">
        <f>SUM(F366:F370)</f>
        <v>-45598348447</v>
      </c>
      <c r="G371" s="80">
        <f>SUM(G366:G370)</f>
        <v>12465351725</v>
      </c>
      <c r="H371" s="40">
        <f>VLOOKUP(B371,'Balance 2021'!D:I,6,0)-G371</f>
        <v>0</v>
      </c>
      <c r="I371" s="6"/>
    </row>
    <row r="372" spans="2:10" x14ac:dyDescent="0.2">
      <c r="D372" s="6"/>
      <c r="E372" s="6"/>
      <c r="F372" s="6"/>
      <c r="G372" s="6"/>
      <c r="H372" s="6"/>
      <c r="I372" s="6"/>
    </row>
    <row r="373" spans="2:10" x14ac:dyDescent="0.2">
      <c r="D373" s="5"/>
      <c r="E373" s="6"/>
      <c r="F373" s="6"/>
      <c r="G373" s="6"/>
      <c r="H373" s="6"/>
      <c r="I373" s="6"/>
    </row>
    <row r="374" spans="2:10" x14ac:dyDescent="0.2">
      <c r="D374" s="5" t="s">
        <v>4682</v>
      </c>
      <c r="E374" s="5"/>
      <c r="F374" s="6"/>
      <c r="G374" s="6"/>
      <c r="H374" s="6"/>
      <c r="I374" s="18"/>
    </row>
    <row r="375" spans="2:10" x14ac:dyDescent="0.2">
      <c r="D375" s="6" t="s">
        <v>295</v>
      </c>
      <c r="E375" s="6"/>
      <c r="F375" s="6"/>
      <c r="G375" s="6"/>
      <c r="H375" s="6"/>
      <c r="I375" s="6"/>
    </row>
    <row r="376" spans="2:10" x14ac:dyDescent="0.2">
      <c r="D376" s="6"/>
      <c r="E376" s="6"/>
      <c r="F376" s="6"/>
      <c r="G376" s="6"/>
      <c r="H376" s="6"/>
      <c r="I376" s="6"/>
    </row>
    <row r="377" spans="2:10" x14ac:dyDescent="0.2">
      <c r="D377" s="247" t="s">
        <v>131</v>
      </c>
      <c r="E377" s="242">
        <v>44926</v>
      </c>
      <c r="F377" s="242">
        <v>44561</v>
      </c>
      <c r="G377" s="25"/>
      <c r="H377" s="25"/>
      <c r="I377" s="25"/>
      <c r="J377" s="25"/>
    </row>
    <row r="378" spans="2:10" x14ac:dyDescent="0.2">
      <c r="B378" s="7" t="s">
        <v>6259</v>
      </c>
      <c r="D378" s="15" t="s">
        <v>675</v>
      </c>
      <c r="E378" s="53">
        <f>IFERROR(VLOOKUP(B378,'Balance 2022'!$D$2:$I$1048576,6,FALSE),0)</f>
        <v>37241553800</v>
      </c>
      <c r="F378" s="53">
        <f>IFERROR(VLOOKUP($B378,'Balance 2021'!$D$2:$I$1048576,6,FALSE),0)</f>
        <v>10494052121</v>
      </c>
      <c r="G378" s="25"/>
      <c r="H378" s="25"/>
      <c r="I378" s="25"/>
      <c r="J378" s="25"/>
    </row>
    <row r="379" spans="2:10" x14ac:dyDescent="0.2">
      <c r="B379" s="7" t="s">
        <v>6260</v>
      </c>
      <c r="D379" s="15" t="s">
        <v>6261</v>
      </c>
      <c r="E379" s="53">
        <f>IFERROR(VLOOKUP(B379,'Balance 2022'!$D$2:$I$1048576,6,FALSE),0)</f>
        <v>-10254727687</v>
      </c>
      <c r="F379" s="53">
        <f>IFERROR(VLOOKUP($B379,'Balance 2021'!$D$2:$I$1048576,6,FALSE),0)</f>
        <v>-8045695559</v>
      </c>
      <c r="G379" s="25"/>
      <c r="H379" s="25"/>
      <c r="I379" s="25"/>
      <c r="J379" s="25"/>
    </row>
    <row r="380" spans="2:10" x14ac:dyDescent="0.2">
      <c r="B380" s="7" t="s">
        <v>6262</v>
      </c>
      <c r="D380" s="15" t="s">
        <v>296</v>
      </c>
      <c r="E380" s="53">
        <f>IFERROR(VLOOKUP(B380,'Balance 2022'!$D$2:$I$1048576,6,FALSE),0)</f>
        <v>29504944550</v>
      </c>
      <c r="F380" s="53">
        <f>IFERROR(VLOOKUP($B380,'Balance 2021'!$D$2:$I$1048576,6,FALSE),0)</f>
        <v>27125600914</v>
      </c>
      <c r="G380" s="25"/>
      <c r="H380" s="25"/>
      <c r="I380" s="25"/>
      <c r="J380" s="25"/>
    </row>
    <row r="381" spans="2:10" x14ac:dyDescent="0.2">
      <c r="B381" s="7" t="s">
        <v>6263</v>
      </c>
      <c r="D381" s="15" t="s">
        <v>6264</v>
      </c>
      <c r="E381" s="53">
        <f>IFERROR(VLOOKUP(B381,'Balance 2022'!$D$2:$I$1048576,6,FALSE),0)</f>
        <v>-26551389347</v>
      </c>
      <c r="F381" s="53">
        <f>IFERROR(VLOOKUP($B381,'Balance 2021'!$D$2:$I$1048576,6,FALSE),0)</f>
        <v>-25627809826</v>
      </c>
      <c r="G381" s="25"/>
      <c r="H381" s="25"/>
      <c r="I381" s="25"/>
      <c r="J381" s="25"/>
    </row>
    <row r="382" spans="2:10" x14ac:dyDescent="0.2">
      <c r="B382" s="7" t="s">
        <v>6265</v>
      </c>
      <c r="C382" s="7" t="s">
        <v>6265</v>
      </c>
      <c r="D382" s="15" t="s">
        <v>681</v>
      </c>
      <c r="E382" s="53">
        <f>IFERROR(VLOOKUP(B382,'Balance 2022'!$D$2:$I$1048576,6,FALSE),0)</f>
        <v>16717020477</v>
      </c>
      <c r="F382" s="53">
        <f>IFERROR(VLOOKUP($B382,'Balance 2021'!$D$2:$I$1048576,6,FALSE),0)</f>
        <v>16717020477</v>
      </c>
      <c r="G382" s="25"/>
      <c r="H382" s="25"/>
      <c r="I382" s="25"/>
      <c r="J382" s="25"/>
    </row>
    <row r="383" spans="2:10" x14ac:dyDescent="0.2">
      <c r="B383" s="7" t="s">
        <v>6266</v>
      </c>
      <c r="D383" s="15" t="s">
        <v>682</v>
      </c>
      <c r="E383" s="53">
        <f>IFERROR(VLOOKUP(B383,'Balance 2022'!$D$2:$I$1048576,6,FALSE),0)</f>
        <v>-16717020477</v>
      </c>
      <c r="F383" s="53">
        <f>IFERROR(VLOOKUP($B383,'Balance 2021'!$D$2:$I$1048576,6,FALSE),0)</f>
        <v>-16717020477</v>
      </c>
      <c r="G383" s="25"/>
      <c r="H383" s="25"/>
      <c r="I383" s="25"/>
      <c r="J383" s="25"/>
    </row>
    <row r="384" spans="2:10" x14ac:dyDescent="0.2">
      <c r="B384" s="7" t="s">
        <v>193</v>
      </c>
      <c r="D384" s="15" t="s">
        <v>683</v>
      </c>
      <c r="E384" s="53">
        <f>IFERROR(VLOOKUP(B384,'Balance 2022'!$D$2:$I$1048576,6,FALSE),0)</f>
        <v>6916060841</v>
      </c>
      <c r="F384" s="53">
        <f>IFERROR(VLOOKUP($B384,'Balance 2021'!$D$2:$I$1048576,6,FALSE),0)</f>
        <v>5950486769</v>
      </c>
      <c r="G384" s="25"/>
      <c r="H384" s="25"/>
      <c r="I384" s="25"/>
      <c r="J384" s="25"/>
    </row>
    <row r="385" spans="2:10" x14ac:dyDescent="0.2">
      <c r="B385" s="7" t="s">
        <v>155</v>
      </c>
      <c r="D385" s="28" t="s">
        <v>292</v>
      </c>
      <c r="E385" s="80">
        <f>SUM(E378:E384)</f>
        <v>36856442157</v>
      </c>
      <c r="F385" s="80">
        <f>SUM(F378:F384)</f>
        <v>9896634419</v>
      </c>
      <c r="G385" s="25"/>
      <c r="H385" s="25"/>
      <c r="I385" s="25"/>
      <c r="J385" s="25"/>
    </row>
    <row r="386" spans="2:10" x14ac:dyDescent="0.2">
      <c r="D386" s="25"/>
      <c r="E386" s="54">
        <f>VLOOKUP($B385,'Balance 2022'!$D:$I,6,0)-E385</f>
        <v>0</v>
      </c>
      <c r="F386" s="54">
        <f>VLOOKUP($B385,'Balance 2021'!$D:$I,6,0)-F385</f>
        <v>0</v>
      </c>
      <c r="G386" s="25"/>
      <c r="H386" s="25"/>
      <c r="I386" s="25"/>
      <c r="J386" s="25"/>
    </row>
    <row r="387" spans="2:10" x14ac:dyDescent="0.2">
      <c r="D387" s="5"/>
      <c r="E387" s="5"/>
      <c r="F387" s="5"/>
      <c r="G387" s="11"/>
      <c r="H387" s="11"/>
      <c r="I387" s="11"/>
      <c r="J387" s="11"/>
    </row>
    <row r="388" spans="2:10" x14ac:dyDescent="0.2">
      <c r="D388" s="5" t="s">
        <v>6267</v>
      </c>
      <c r="E388" s="5"/>
      <c r="F388" s="6"/>
      <c r="G388" s="6"/>
      <c r="H388" s="6"/>
      <c r="I388" s="18"/>
    </row>
    <row r="389" spans="2:10" x14ac:dyDescent="0.2">
      <c r="D389" s="345" t="s">
        <v>4660</v>
      </c>
      <c r="E389" s="345"/>
      <c r="F389" s="345"/>
      <c r="G389" s="345"/>
      <c r="H389" s="345"/>
      <c r="I389" s="345"/>
      <c r="J389" s="345"/>
    </row>
    <row r="390" spans="2:10" x14ac:dyDescent="0.2">
      <c r="D390" s="6"/>
      <c r="E390" s="6"/>
      <c r="F390" s="6"/>
      <c r="G390" s="6"/>
      <c r="H390" s="369" t="s">
        <v>6272</v>
      </c>
      <c r="I390" s="370"/>
      <c r="J390" s="6"/>
    </row>
    <row r="391" spans="2:10" x14ac:dyDescent="0.2">
      <c r="D391" s="247" t="s">
        <v>131</v>
      </c>
      <c r="E391" s="267" t="s">
        <v>6269</v>
      </c>
      <c r="F391" s="267" t="s">
        <v>6271</v>
      </c>
      <c r="G391" s="267" t="s">
        <v>4651</v>
      </c>
      <c r="H391" s="267">
        <v>44926</v>
      </c>
      <c r="I391" s="267">
        <v>44561</v>
      </c>
      <c r="J391" s="6"/>
    </row>
    <row r="392" spans="2:10" x14ac:dyDescent="0.2">
      <c r="D392" s="27" t="s">
        <v>6268</v>
      </c>
      <c r="E392" s="266">
        <v>45628</v>
      </c>
      <c r="F392" s="268">
        <v>0.155</v>
      </c>
      <c r="G392" s="255" t="s">
        <v>6270</v>
      </c>
      <c r="H392" s="269">
        <v>25000000000</v>
      </c>
      <c r="I392" s="269">
        <v>25000000000</v>
      </c>
      <c r="J392" s="6"/>
    </row>
    <row r="393" spans="2:10" x14ac:dyDescent="0.2">
      <c r="D393" s="6"/>
      <c r="E393" s="6"/>
      <c r="F393" s="6"/>
      <c r="G393" s="6"/>
      <c r="H393" s="6"/>
      <c r="I393" s="6"/>
      <c r="J393" s="6"/>
    </row>
    <row r="394" spans="2:10" x14ac:dyDescent="0.2">
      <c r="D394" s="6"/>
      <c r="E394" s="6"/>
      <c r="F394" s="6"/>
      <c r="G394" s="6"/>
      <c r="H394" s="6"/>
      <c r="I394" s="6"/>
      <c r="J394" s="6"/>
    </row>
    <row r="395" spans="2:10" x14ac:dyDescent="0.2">
      <c r="D395" s="5" t="s">
        <v>6273</v>
      </c>
      <c r="E395" s="5"/>
      <c r="F395" s="6"/>
      <c r="G395" s="6"/>
      <c r="H395" s="6"/>
      <c r="I395" s="18"/>
    </row>
    <row r="396" spans="2:10" x14ac:dyDescent="0.2">
      <c r="D396" s="345" t="s">
        <v>6274</v>
      </c>
      <c r="E396" s="345"/>
      <c r="F396" s="345"/>
      <c r="G396" s="345"/>
      <c r="H396" s="345"/>
      <c r="I396" s="345"/>
      <c r="J396" s="345"/>
    </row>
    <row r="397" spans="2:10" x14ac:dyDescent="0.2">
      <c r="D397" s="345" t="s">
        <v>6275</v>
      </c>
      <c r="E397" s="345"/>
      <c r="F397" s="345"/>
      <c r="G397" s="345"/>
      <c r="H397" s="345"/>
      <c r="I397" s="345"/>
      <c r="J397" s="345"/>
    </row>
    <row r="398" spans="2:10" x14ac:dyDescent="0.2">
      <c r="D398" s="345" t="s">
        <v>6276</v>
      </c>
      <c r="E398" s="345"/>
      <c r="F398" s="345"/>
      <c r="G398" s="345"/>
      <c r="H398" s="345"/>
      <c r="I398" s="345"/>
      <c r="J398" s="345"/>
    </row>
    <row r="399" spans="2:10" x14ac:dyDescent="0.2">
      <c r="D399" s="345" t="s">
        <v>6277</v>
      </c>
      <c r="E399" s="345"/>
      <c r="F399" s="345"/>
      <c r="G399" s="345"/>
      <c r="H399" s="345"/>
      <c r="I399" s="345"/>
      <c r="J399" s="345"/>
    </row>
    <row r="400" spans="2:10" x14ac:dyDescent="0.2">
      <c r="D400" s="345" t="s">
        <v>6278</v>
      </c>
      <c r="E400" s="345"/>
      <c r="F400" s="345"/>
      <c r="G400" s="345"/>
      <c r="H400" s="345"/>
      <c r="I400" s="345"/>
      <c r="J400" s="345"/>
    </row>
    <row r="401" spans="2:10" x14ac:dyDescent="0.2">
      <c r="D401" s="345" t="s">
        <v>6279</v>
      </c>
      <c r="E401" s="345"/>
      <c r="F401" s="345"/>
      <c r="G401" s="345"/>
      <c r="H401" s="345"/>
      <c r="I401" s="345"/>
      <c r="J401" s="345"/>
    </row>
    <row r="402" spans="2:10" x14ac:dyDescent="0.2">
      <c r="D402" s="345" t="s">
        <v>6280</v>
      </c>
      <c r="E402" s="345"/>
      <c r="F402" s="345"/>
      <c r="G402" s="345"/>
      <c r="H402" s="345"/>
      <c r="I402" s="345"/>
      <c r="J402" s="345"/>
    </row>
    <row r="403" spans="2:10" x14ac:dyDescent="0.2">
      <c r="D403" s="6"/>
      <c r="E403" s="6"/>
      <c r="F403" s="6"/>
      <c r="G403" s="6"/>
      <c r="H403" s="6"/>
      <c r="I403" s="6"/>
    </row>
    <row r="404" spans="2:10" x14ac:dyDescent="0.2">
      <c r="D404" s="5" t="s">
        <v>6281</v>
      </c>
      <c r="E404" s="5"/>
      <c r="F404" s="6"/>
      <c r="G404" s="6"/>
      <c r="H404" s="6"/>
      <c r="I404" s="18"/>
    </row>
    <row r="405" spans="2:10" ht="35.25" customHeight="1" x14ac:dyDescent="0.2">
      <c r="D405" s="381" t="s">
        <v>6282</v>
      </c>
      <c r="E405" s="381"/>
      <c r="F405" s="381"/>
      <c r="G405" s="381"/>
      <c r="H405" s="381"/>
      <c r="I405" s="381"/>
      <c r="J405" s="381"/>
    </row>
    <row r="406" spans="2:10" x14ac:dyDescent="0.2">
      <c r="D406" s="6"/>
      <c r="E406" s="6"/>
      <c r="F406" s="6"/>
      <c r="G406" s="6"/>
      <c r="H406" s="6"/>
      <c r="I406" s="6"/>
      <c r="J406" s="6"/>
    </row>
    <row r="407" spans="2:10" x14ac:dyDescent="0.2">
      <c r="D407" s="5" t="s">
        <v>6291</v>
      </c>
      <c r="E407" s="5"/>
      <c r="F407" s="6"/>
      <c r="G407" s="6"/>
      <c r="H407" s="6"/>
      <c r="I407" s="18"/>
    </row>
    <row r="408" spans="2:10" ht="12.75" x14ac:dyDescent="0.2">
      <c r="D408" s="363" t="s">
        <v>131</v>
      </c>
      <c r="E408" s="364"/>
      <c r="F408" s="272">
        <v>44926</v>
      </c>
      <c r="G408" s="272">
        <v>44561</v>
      </c>
      <c r="H408" s="6"/>
      <c r="I408" s="6"/>
    </row>
    <row r="409" spans="2:10" ht="12.75" x14ac:dyDescent="0.2">
      <c r="D409" s="41" t="s">
        <v>689</v>
      </c>
      <c r="E409" s="42"/>
      <c r="F409" s="273" t="s">
        <v>6270</v>
      </c>
      <c r="G409" s="273" t="s">
        <v>6270</v>
      </c>
      <c r="H409" s="6"/>
      <c r="I409" s="19"/>
    </row>
    <row r="410" spans="2:10" x14ac:dyDescent="0.2">
      <c r="B410" s="7" t="s">
        <v>196</v>
      </c>
      <c r="D410" s="359" t="s">
        <v>37</v>
      </c>
      <c r="E410" s="360"/>
      <c r="F410" s="29">
        <f>IFERROR(VLOOKUP(B410,'Balance 2022'!$D$2:$I$1048576,6,FALSE),0)*-1</f>
        <v>3184003033</v>
      </c>
      <c r="G410" s="29">
        <f>IFERROR(VLOOKUP(B410,'Balance 2021'!$D$2:$I$1048576,6,FALSE),0)*-1</f>
        <v>3214855190</v>
      </c>
      <c r="H410" s="6"/>
      <c r="I410" s="6"/>
    </row>
    <row r="411" spans="2:10" x14ac:dyDescent="0.2">
      <c r="B411" s="7" t="s">
        <v>4151</v>
      </c>
      <c r="D411" s="359" t="s">
        <v>3943</v>
      </c>
      <c r="E411" s="360"/>
      <c r="F411" s="29">
        <f>IFERROR(VLOOKUP(B411,'Balance 2022'!$D$2:$I$1048576,6,FALSE),0)*-1</f>
        <v>3002519640</v>
      </c>
      <c r="G411" s="29">
        <f>IFERROR(VLOOKUP(B411,'Balance 2021'!$D$2:$I$1048576,6,FALSE),0)*-1</f>
        <v>0</v>
      </c>
      <c r="H411" s="6"/>
      <c r="I411" s="6"/>
    </row>
    <row r="412" spans="2:10" x14ac:dyDescent="0.2">
      <c r="B412" s="7" t="s">
        <v>197</v>
      </c>
      <c r="D412" s="359" t="s">
        <v>297</v>
      </c>
      <c r="E412" s="360"/>
      <c r="F412" s="29">
        <f>IFERROR(VLOOKUP(B412,'Balance 2022'!$D$2:$I$1048576,6,FALSE),0)*-1</f>
        <v>0</v>
      </c>
      <c r="G412" s="29">
        <f>IFERROR(VLOOKUP(B412,'Balance 2021'!$D$2:$I$1048576,6,FALSE),0)*-1</f>
        <v>125938684032</v>
      </c>
      <c r="H412" s="6"/>
      <c r="I412" s="6"/>
    </row>
    <row r="413" spans="2:10" x14ac:dyDescent="0.2">
      <c r="B413" s="7" t="s">
        <v>4152</v>
      </c>
      <c r="D413" s="359" t="s">
        <v>6293</v>
      </c>
      <c r="E413" s="360"/>
      <c r="F413" s="29">
        <f>IFERROR(VLOOKUP(B413,'Balance 2022'!$D$2:$I$1048576,6,FALSE),0)*-1</f>
        <v>16406271302</v>
      </c>
      <c r="G413" s="29">
        <f>IFERROR(VLOOKUP(B413,'Balance 2021'!$D$2:$I$1048576,6,FALSE),0)*-1</f>
        <v>0</v>
      </c>
      <c r="H413" s="6"/>
      <c r="I413" s="6"/>
    </row>
    <row r="414" spans="2:10" x14ac:dyDescent="0.2">
      <c r="B414" s="7" t="s">
        <v>198</v>
      </c>
      <c r="D414" s="359" t="s">
        <v>84</v>
      </c>
      <c r="E414" s="360"/>
      <c r="F414" s="29">
        <f>IFERROR(VLOOKUP(B414,'Balance 2022'!$D$2:$I$1048576,6,FALSE),0)*-1</f>
        <v>27430283639</v>
      </c>
      <c r="G414" s="29">
        <f>IFERROR(VLOOKUP(B414,'Balance 2021'!$D$2:$I$1048576,6,FALSE),0)*-1</f>
        <v>30528296585</v>
      </c>
      <c r="H414" s="6"/>
      <c r="I414" s="6"/>
    </row>
    <row r="415" spans="2:10" hidden="1" x14ac:dyDescent="0.2">
      <c r="B415" s="7" t="s">
        <v>345</v>
      </c>
      <c r="D415" s="359" t="s">
        <v>130</v>
      </c>
      <c r="E415" s="360"/>
      <c r="F415" s="29">
        <f>IFERROR(VLOOKUP(B415,'Balance 2022'!$D$2:$I$1048576,6,FALSE),0)*-1</f>
        <v>0</v>
      </c>
      <c r="G415" s="29">
        <f>IFERROR(VLOOKUP(B415,'Balance 2021'!$D$2:$I$1048576,6,FALSE),0)*-1</f>
        <v>0</v>
      </c>
      <c r="H415" s="6"/>
      <c r="I415" s="6"/>
    </row>
    <row r="416" spans="2:10" x14ac:dyDescent="0.2">
      <c r="B416" s="7" t="s">
        <v>346</v>
      </c>
      <c r="D416" s="359" t="s">
        <v>348</v>
      </c>
      <c r="E416" s="360"/>
      <c r="F416" s="29">
        <f>IFERROR(VLOOKUP(B416,'Balance 2022'!$D$2:$I$1048576,6,FALSE),0)*-1</f>
        <v>187196566790</v>
      </c>
      <c r="G416" s="29">
        <f>IFERROR(VLOOKUP(B416,'Balance 2021'!$D$2:$I$1048576,6,FALSE),0)*-1</f>
        <v>3827731266</v>
      </c>
      <c r="H416" s="6"/>
      <c r="I416" s="6"/>
    </row>
    <row r="417" spans="2:9" hidden="1" x14ac:dyDescent="0.2">
      <c r="B417" s="7" t="s">
        <v>199</v>
      </c>
      <c r="D417" s="359" t="s">
        <v>78</v>
      </c>
      <c r="E417" s="360"/>
      <c r="F417" s="29">
        <f>IFERROR(VLOOKUP(B417,'Balance 2022'!$D$2:$I$1048576,6,FALSE),0)*-1</f>
        <v>0</v>
      </c>
      <c r="G417" s="29">
        <f>IFERROR(VLOOKUP(B417,'Balance 2021'!$D$2:$I$1048576,6,FALSE),0)*-1</f>
        <v>0</v>
      </c>
      <c r="H417" s="6"/>
      <c r="I417" s="6"/>
    </row>
    <row r="418" spans="2:9" x14ac:dyDescent="0.2">
      <c r="B418" s="7" t="s">
        <v>200</v>
      </c>
      <c r="D418" s="359" t="s">
        <v>75</v>
      </c>
      <c r="E418" s="360"/>
      <c r="F418" s="29">
        <f>IFERROR(VLOOKUP(B418,'Balance 2022'!$D$2:$I$1048576,6,FALSE),0)*-1</f>
        <v>96921219304</v>
      </c>
      <c r="G418" s="29">
        <f>IFERROR(VLOOKUP(B418,'Balance 2021'!$D$2:$I$1048576,6,FALSE),0)*-1</f>
        <v>90904725110</v>
      </c>
      <c r="H418" s="6"/>
      <c r="I418" s="6"/>
    </row>
    <row r="419" spans="2:9" x14ac:dyDescent="0.2">
      <c r="B419" s="7" t="s">
        <v>201</v>
      </c>
      <c r="D419" s="359" t="s">
        <v>46</v>
      </c>
      <c r="E419" s="360"/>
      <c r="F419" s="29">
        <f>IFERROR(VLOOKUP(B419,'Balance 2022'!$D$2:$I$1048576,6,FALSE),0)*-1</f>
        <v>5967742958</v>
      </c>
      <c r="G419" s="29">
        <f>IFERROR(VLOOKUP(B419,'Balance 2021'!$D$2:$I$1048576,6,FALSE),0)*-1</f>
        <v>4748478182</v>
      </c>
      <c r="H419" s="6"/>
      <c r="I419" s="6"/>
    </row>
    <row r="420" spans="2:9" x14ac:dyDescent="0.2">
      <c r="B420" s="7" t="s">
        <v>195</v>
      </c>
      <c r="D420" s="367" t="s">
        <v>298</v>
      </c>
      <c r="E420" s="368"/>
      <c r="F420" s="44">
        <f>SUM(F410:F419)</f>
        <v>340108606666</v>
      </c>
      <c r="G420" s="44">
        <f>SUM(G410:G419)</f>
        <v>259162770365</v>
      </c>
      <c r="H420" s="40"/>
      <c r="I420" s="40"/>
    </row>
    <row r="421" spans="2:9" x14ac:dyDescent="0.2">
      <c r="D421" s="365" t="s">
        <v>6292</v>
      </c>
      <c r="E421" s="366"/>
      <c r="F421" s="43"/>
      <c r="G421" s="43"/>
      <c r="H421" s="6"/>
      <c r="I421" s="6"/>
    </row>
    <row r="422" spans="2:9" x14ac:dyDescent="0.2">
      <c r="B422" s="7" t="s">
        <v>203</v>
      </c>
      <c r="D422" s="359" t="s">
        <v>297</v>
      </c>
      <c r="E422" s="360"/>
      <c r="F422" s="29">
        <f>IFERROR(VLOOKUP(B422,'Balance 2022'!$D$2:$I$1048576,6,FALSE),0)*-1</f>
        <v>2166895540718</v>
      </c>
      <c r="G422" s="29">
        <f>IFERROR(VLOOKUP(B422,'Balance 2021'!$D$2:$I$1048576,6,FALSE),0)*-1</f>
        <v>2499660416177</v>
      </c>
      <c r="H422" s="6"/>
      <c r="I422" s="6"/>
    </row>
    <row r="423" spans="2:9" x14ac:dyDescent="0.2">
      <c r="B423" s="7" t="s">
        <v>204</v>
      </c>
      <c r="D423" s="359" t="s">
        <v>299</v>
      </c>
      <c r="E423" s="360"/>
      <c r="F423" s="29">
        <f>IFERROR(VLOOKUP(B423,'Balance 2022'!$D$2:$I$1048576,6,FALSE),0)*-1</f>
        <v>317718135</v>
      </c>
      <c r="G423" s="29">
        <f>IFERROR(VLOOKUP(B423,'Balance 2021'!$D$2:$I$1048576,6,FALSE),0)*-1</f>
        <v>317718135</v>
      </c>
      <c r="H423" s="6"/>
      <c r="I423" s="6"/>
    </row>
    <row r="424" spans="2:9" x14ac:dyDescent="0.2">
      <c r="B424" s="7" t="s">
        <v>347</v>
      </c>
      <c r="D424" s="230" t="s">
        <v>4986</v>
      </c>
      <c r="E424" s="231"/>
      <c r="F424" s="29">
        <f>IFERROR(VLOOKUP(B424,'Balance 2022'!$D$2:$I$1048576,6,FALSE),0)*-1</f>
        <v>33149210059</v>
      </c>
      <c r="G424" s="29">
        <f>IFERROR(VLOOKUP(B424,'Balance 2021'!$D$2:$I$1048576,6,FALSE),0)*-1</f>
        <v>766182</v>
      </c>
      <c r="H424" s="6"/>
      <c r="I424" s="6"/>
    </row>
    <row r="425" spans="2:9" x14ac:dyDescent="0.2">
      <c r="B425" s="7" t="s">
        <v>205</v>
      </c>
      <c r="D425" s="359" t="s">
        <v>300</v>
      </c>
      <c r="E425" s="360"/>
      <c r="F425" s="29">
        <f>IFERROR(VLOOKUP(B425,'Balance 2022'!$D$2:$I$1048576,6,FALSE),0)*-1</f>
        <v>274982244237</v>
      </c>
      <c r="G425" s="29">
        <f>IFERROR(VLOOKUP(B425,'Balance 2021'!$D$2:$I$1048576,6,FALSE),0)*-1</f>
        <v>145131422948</v>
      </c>
      <c r="H425" s="6"/>
      <c r="I425" s="6"/>
    </row>
    <row r="426" spans="2:9" x14ac:dyDescent="0.2">
      <c r="B426" s="7" t="s">
        <v>206</v>
      </c>
      <c r="D426" s="359" t="s">
        <v>301</v>
      </c>
      <c r="E426" s="360"/>
      <c r="F426" s="29">
        <f>IFERROR(VLOOKUP(B426,'Balance 2022'!$D$2:$I$1048576,6,FALSE),0)*-1</f>
        <v>25000000000</v>
      </c>
      <c r="G426" s="29">
        <f>IFERROR(VLOOKUP(B426,'Balance 2021'!$D$2:$I$1048576,6,FALSE),0)*-1</f>
        <v>25000000000</v>
      </c>
      <c r="H426" s="6"/>
      <c r="I426" s="6"/>
    </row>
    <row r="427" spans="2:9" x14ac:dyDescent="0.2">
      <c r="B427" s="7" t="s">
        <v>207</v>
      </c>
      <c r="D427" s="359" t="s">
        <v>46</v>
      </c>
      <c r="E427" s="360"/>
      <c r="F427" s="29">
        <f>IFERROR(VLOOKUP(B427,'Balance 2022'!$D$2:$I$1048576,6,FALSE),0)*-1</f>
        <v>27657141012</v>
      </c>
      <c r="G427" s="29">
        <f>IFERROR(VLOOKUP(B427,'Balance 2021'!$D$2:$I$1048576,6,FALSE),0)*-1</f>
        <v>21160339891</v>
      </c>
      <c r="H427" s="6"/>
      <c r="I427" s="6"/>
    </row>
    <row r="428" spans="2:9" x14ac:dyDescent="0.2">
      <c r="B428" s="7" t="s">
        <v>202</v>
      </c>
      <c r="D428" s="361" t="s">
        <v>302</v>
      </c>
      <c r="E428" s="362"/>
      <c r="F428" s="274">
        <f>SUM(F422:F427)</f>
        <v>2528001854161</v>
      </c>
      <c r="G428" s="274">
        <f>SUM(G422:G427)</f>
        <v>2691270663333</v>
      </c>
      <c r="H428" s="40"/>
      <c r="I428" s="40"/>
    </row>
    <row r="429" spans="2:9" x14ac:dyDescent="0.2">
      <c r="D429" s="357" t="s">
        <v>303</v>
      </c>
      <c r="E429" s="358"/>
      <c r="F429" s="275">
        <f>+F420+F428</f>
        <v>2868110460827</v>
      </c>
      <c r="G429" s="275">
        <f>+G420+G428</f>
        <v>2950433433698</v>
      </c>
      <c r="H429" s="6"/>
      <c r="I429" s="6"/>
    </row>
    <row r="430" spans="2:9" ht="14.25" x14ac:dyDescent="0.2">
      <c r="D430" s="5"/>
      <c r="E430" s="20"/>
      <c r="F430" s="6"/>
      <c r="G430" s="6"/>
      <c r="H430" s="6"/>
      <c r="I430" s="6"/>
    </row>
    <row r="431" spans="2:9" ht="14.25" x14ac:dyDescent="0.2">
      <c r="D431" s="5"/>
      <c r="E431" s="20"/>
      <c r="F431" s="6"/>
      <c r="G431" s="6"/>
      <c r="H431" s="6"/>
      <c r="I431" s="6"/>
    </row>
    <row r="432" spans="2:9" x14ac:dyDescent="0.2">
      <c r="D432" s="5" t="s">
        <v>6295</v>
      </c>
      <c r="E432" s="5"/>
      <c r="F432" s="6"/>
      <c r="G432" s="6"/>
      <c r="H432" s="6"/>
      <c r="I432" s="18"/>
    </row>
    <row r="433" spans="4:10" ht="14.25" x14ac:dyDescent="0.2">
      <c r="D433" s="5"/>
      <c r="E433" s="20"/>
      <c r="F433" s="6"/>
      <c r="G433" s="6"/>
      <c r="H433" s="6"/>
      <c r="I433" s="6"/>
    </row>
    <row r="434" spans="4:10" x14ac:dyDescent="0.2">
      <c r="D434" s="5" t="s">
        <v>6294</v>
      </c>
      <c r="E434" s="5"/>
      <c r="F434" s="6"/>
      <c r="G434" s="6"/>
      <c r="H434" s="6"/>
      <c r="I434" s="18"/>
    </row>
    <row r="435" spans="4:10" x14ac:dyDescent="0.2">
      <c r="D435" s="5" t="s">
        <v>4994</v>
      </c>
      <c r="E435" s="5"/>
      <c r="F435" s="6"/>
      <c r="G435" s="6"/>
      <c r="H435" s="6"/>
      <c r="I435" s="18"/>
    </row>
    <row r="436" spans="4:10" x14ac:dyDescent="0.2">
      <c r="D436" s="5"/>
      <c r="E436" s="380" t="s">
        <v>6370</v>
      </c>
      <c r="F436" s="380"/>
      <c r="G436" s="380"/>
      <c r="H436" s="380"/>
      <c r="I436" s="380"/>
      <c r="J436" s="380"/>
    </row>
    <row r="437" spans="4:10" x14ac:dyDescent="0.2">
      <c r="D437" s="247" t="s">
        <v>131</v>
      </c>
      <c r="E437" s="241" t="s">
        <v>6283</v>
      </c>
      <c r="F437" s="241" t="s">
        <v>6284</v>
      </c>
      <c r="G437" s="241" t="s">
        <v>6285</v>
      </c>
      <c r="H437" s="241" t="s">
        <v>6286</v>
      </c>
      <c r="I437" s="241" t="s">
        <v>6287</v>
      </c>
      <c r="J437" s="241" t="s">
        <v>140</v>
      </c>
    </row>
    <row r="438" spans="4:10" x14ac:dyDescent="0.2">
      <c r="D438" s="15" t="s">
        <v>48</v>
      </c>
      <c r="E438" s="269">
        <f>+GETPIVOTDATA("CAP + INT",'[6]c.14'!$B$3,"PLAZO","(2) Hasta 30 dias","CONCEPTO","Credito vigente sector financiero")</f>
        <v>3042777658</v>
      </c>
      <c r="F438" s="269">
        <f>+GETPIVOTDATA("CAP + INT",'[6]c.14'!$B$3,"PLAZO","(3, 4, 5) De 31 a 180 dias","CONCEPTO","Credito vigente sector financiero")</f>
        <v>3748621027</v>
      </c>
      <c r="G438" s="269">
        <f>+GETPIVOTDATA("CAP + INT",'[6]c.14'!$B$3,"PLAZO","(6) De 181 hasta 365 dias","CONCEPTO","Credito vigente sector financiero")</f>
        <v>18953080588</v>
      </c>
      <c r="H438" s="269">
        <f>+GETPIVOTDATA("CAP + INT",'[6]c.14'!$B$3,"PLAZO","(7) De 366 hasta 1095 dias","CONCEPTO","Credito vigente sector financiero")</f>
        <v>24128303271</v>
      </c>
      <c r="I438" s="269">
        <f>+GETPIVOTDATA("CAP + INT",'[6]c.14'!$B$3,"PLAZO","(8) Mas de 1095 dias","CONCEPTO","Credito vigente sector financiero")</f>
        <v>876579112</v>
      </c>
      <c r="J438" s="271">
        <f>SUM(E438:I438)</f>
        <v>50749361656</v>
      </c>
    </row>
    <row r="439" spans="4:10" x14ac:dyDescent="0.2">
      <c r="D439" s="15" t="s">
        <v>49</v>
      </c>
      <c r="E439" s="269">
        <f>+GETPIVOTDATA("CAP + INT",'[6]c.14'!$B$3,"PLAZO","(2) Hasta 30 dias","CONCEPTO","Credito vigente sector No financiero")</f>
        <v>202613165759</v>
      </c>
      <c r="F439" s="269">
        <f>+GETPIVOTDATA("CAP + INT",'[6]c.14'!$B$3,"PLAZO","(3, 4, 5) De 31 a 180 dias","CONCEPTO","Credito vigente sector No financiero")</f>
        <v>449431205651</v>
      </c>
      <c r="G439" s="269">
        <f>+GETPIVOTDATA("CAP + INT",'[6]c.14'!$B$3,"PLAZO","(6) De 181 hasta 365 dias","CONCEPTO","Credito vigente sector No financiero")</f>
        <v>271207184512</v>
      </c>
      <c r="H439" s="269">
        <f>+GETPIVOTDATA("CAP + INT",'[6]c.14'!$B$3,"PLAZO","(7) De 366 hasta 1095 dias","CONCEPTO","Credito vigente sector No financiero")</f>
        <v>377488470469</v>
      </c>
      <c r="I439" s="269">
        <f>+GETPIVOTDATA("CAP + INT",'[6]c.14'!$B$3,"PLAZO","(8) Mas de 1095 dias","CONCEPTO","Credito vigente sector No financiero")</f>
        <v>504633753045</v>
      </c>
      <c r="J439" s="271">
        <f>SUM(E439:I439)</f>
        <v>1805373779436</v>
      </c>
    </row>
    <row r="440" spans="4:10" x14ac:dyDescent="0.2">
      <c r="D440" s="74" t="s">
        <v>285</v>
      </c>
      <c r="E440" s="76">
        <f>SUM(E438:E439)</f>
        <v>205655943417</v>
      </c>
      <c r="F440" s="76">
        <f t="shared" ref="F440" si="6">SUM(F438:F439)</f>
        <v>453179826678</v>
      </c>
      <c r="G440" s="76">
        <f t="shared" ref="G440" si="7">SUM(G438:G439)</f>
        <v>290160265100</v>
      </c>
      <c r="H440" s="76">
        <f t="shared" ref="H440" si="8">SUM(H438:H439)</f>
        <v>401616773740</v>
      </c>
      <c r="I440" s="76">
        <f t="shared" ref="I440:J440" si="9">SUM(I438:I439)</f>
        <v>505510332157</v>
      </c>
      <c r="J440" s="76">
        <f t="shared" si="9"/>
        <v>1856123141092</v>
      </c>
    </row>
    <row r="441" spans="4:10" x14ac:dyDescent="0.2">
      <c r="D441" s="15" t="s">
        <v>6288</v>
      </c>
      <c r="E441" s="269">
        <f>+GETPIVOTDATA("CAP + INT",'[6]c.14'!$B$8,"PLAZO","(2) Hasta 30 dias","CONCEPTO","Obligaciones Sector Financiero")</f>
        <v>73881638171.244598</v>
      </c>
      <c r="F441" s="269">
        <f>+GETPIVOTDATA("CAP + INT",'[6]c.14'!$B$8,"PLAZO","(3, 4, 5) De 31 a 180 dias","CONCEPTO","Obligaciones Sector Financiero")</f>
        <v>47234520078</v>
      </c>
      <c r="G441" s="269">
        <f>+GETPIVOTDATA("CAP + INT",'[6]c.14'!$B$8,"PLAZO","(6) De 181 hasta 365 dias","CONCEPTO","Obligaciones Sector Financiero")</f>
        <v>48330872981</v>
      </c>
      <c r="H441" s="269">
        <f>+GETPIVOTDATA("CAP + INT",'[6]c.14'!$B$8,"PLAZO","(7) De 366 hasta 1095 dias","CONCEPTO","Obligaciones Sector Financiero")</f>
        <v>114790347105</v>
      </c>
      <c r="I441" s="269">
        <f>+GETPIVOTDATA("CAP + INT",'[6]c.14'!$B$8,"PLAZO","(8) Mas de 1095 dias","CONCEPTO","Obligaciones Sector Financiero")</f>
        <v>55871228329</v>
      </c>
      <c r="J441" s="271">
        <f>SUM(E441:I441)</f>
        <v>340108606664.24463</v>
      </c>
    </row>
    <row r="442" spans="4:10" x14ac:dyDescent="0.2">
      <c r="D442" s="15" t="s">
        <v>6289</v>
      </c>
      <c r="E442" s="269">
        <f>+GETPIVOTDATA("CAP + INT",'[6]c.14'!$B$8,"PLAZO","(2) Hasta 30 dias","CONCEPTO","Obligaciones Sector No Financiero")</f>
        <v>1181795551458</v>
      </c>
      <c r="F442" s="269">
        <f>+GETPIVOTDATA("CAP + INT",'[6]c.14'!$B$8,"PLAZO","(3, 4, 5) De 31 a 180 dias","CONCEPTO","Obligaciones Sector No Financiero")</f>
        <v>221937088177</v>
      </c>
      <c r="G442" s="269">
        <f>+GETPIVOTDATA("CAP + INT",'[6]c.14'!$B$8,"PLAZO","(6) De 181 hasta 365 dias","CONCEPTO","Obligaciones Sector No Financiero")</f>
        <v>235900078828</v>
      </c>
      <c r="H442" s="269">
        <f>+GETPIVOTDATA("CAP + INT",'[6]c.14'!$B$8,"PLAZO","(7) De 366 hasta 1095 dias","CONCEPTO","Obligaciones Sector No Financiero")</f>
        <v>648213839361</v>
      </c>
      <c r="I442" s="269">
        <f>+GETPIVOTDATA("CAP + INT",'[6]c.14'!$B$8,"PLAZO","(8) Mas de 1095 dias","CONCEPTO","Obligaciones Sector No Financiero")</f>
        <v>240155310405</v>
      </c>
      <c r="J442" s="271">
        <f>SUM(E442:I442)</f>
        <v>2528001868229</v>
      </c>
    </row>
    <row r="443" spans="4:10" x14ac:dyDescent="0.2">
      <c r="D443" s="74" t="s">
        <v>6290</v>
      </c>
      <c r="E443" s="76">
        <f>SUM(E441:E442)</f>
        <v>1255677189629.2446</v>
      </c>
      <c r="F443" s="76">
        <f t="shared" ref="F443" si="10">SUM(F441:F442)</f>
        <v>269171608255</v>
      </c>
      <c r="G443" s="76">
        <f t="shared" ref="G443" si="11">SUM(G441:G442)</f>
        <v>284230951809</v>
      </c>
      <c r="H443" s="76">
        <f t="shared" ref="H443" si="12">SUM(H441:H442)</f>
        <v>763004186466</v>
      </c>
      <c r="I443" s="76">
        <f t="shared" ref="I443:J443" si="13">SUM(I441:I442)</f>
        <v>296026538734</v>
      </c>
      <c r="J443" s="76">
        <f t="shared" si="13"/>
        <v>2868110474893.2446</v>
      </c>
    </row>
    <row r="444" spans="4:10" x14ac:dyDescent="0.2">
      <c r="D444" s="6"/>
      <c r="E444" s="6"/>
      <c r="F444" s="6"/>
      <c r="G444" s="6"/>
      <c r="H444" s="6"/>
      <c r="I444" s="6"/>
      <c r="J444" s="6"/>
    </row>
    <row r="445" spans="4:10" x14ac:dyDescent="0.2">
      <c r="D445" s="5" t="s">
        <v>4995</v>
      </c>
      <c r="E445" s="5"/>
      <c r="F445" s="6"/>
      <c r="G445" s="6"/>
      <c r="H445" s="6"/>
      <c r="I445" s="18"/>
    </row>
    <row r="446" spans="4:10" x14ac:dyDescent="0.2">
      <c r="D446" s="247" t="s">
        <v>131</v>
      </c>
      <c r="E446" s="241" t="s">
        <v>6283</v>
      </c>
      <c r="F446" s="241" t="s">
        <v>6284</v>
      </c>
      <c r="G446" s="241" t="s">
        <v>6285</v>
      </c>
      <c r="H446" s="241" t="s">
        <v>6286</v>
      </c>
      <c r="I446" s="241" t="s">
        <v>6287</v>
      </c>
      <c r="J446" s="241" t="s">
        <v>140</v>
      </c>
    </row>
    <row r="447" spans="4:10" x14ac:dyDescent="0.2">
      <c r="D447" s="15" t="s">
        <v>48</v>
      </c>
      <c r="E447" s="269">
        <v>5168562733</v>
      </c>
      <c r="F447" s="269">
        <v>2207479912</v>
      </c>
      <c r="G447" s="269">
        <v>11411563441</v>
      </c>
      <c r="H447" s="269">
        <v>31202399400</v>
      </c>
      <c r="I447" s="269">
        <v>2329576766</v>
      </c>
      <c r="J447" s="271">
        <f>SUM(E447:I447)</f>
        <v>52319582252</v>
      </c>
    </row>
    <row r="448" spans="4:10" x14ac:dyDescent="0.2">
      <c r="D448" s="15" t="s">
        <v>49</v>
      </c>
      <c r="E448" s="269">
        <v>86617388744</v>
      </c>
      <c r="F448" s="269">
        <v>148432861717</v>
      </c>
      <c r="G448" s="269">
        <v>526049114730</v>
      </c>
      <c r="H448" s="269">
        <v>572889657321</v>
      </c>
      <c r="I448" s="269">
        <v>550399368201</v>
      </c>
      <c r="J448" s="271">
        <f>SUM(E448:I448)</f>
        <v>1884388390713</v>
      </c>
    </row>
    <row r="449" spans="4:10" x14ac:dyDescent="0.2">
      <c r="D449" s="74" t="s">
        <v>285</v>
      </c>
      <c r="E449" s="76">
        <f>SUM(E447:E448)</f>
        <v>91785951477</v>
      </c>
      <c r="F449" s="76">
        <f t="shared" ref="F449:J449" si="14">SUM(F447:F448)</f>
        <v>150640341629</v>
      </c>
      <c r="G449" s="76">
        <f t="shared" si="14"/>
        <v>537460678171</v>
      </c>
      <c r="H449" s="76">
        <f t="shared" si="14"/>
        <v>604092056721</v>
      </c>
      <c r="I449" s="76">
        <f t="shared" si="14"/>
        <v>552728944967</v>
      </c>
      <c r="J449" s="76">
        <f t="shared" si="14"/>
        <v>1936707972965</v>
      </c>
    </row>
    <row r="450" spans="4:10" x14ac:dyDescent="0.2">
      <c r="D450" s="15" t="s">
        <v>6288</v>
      </c>
      <c r="E450" s="269">
        <v>50520568766</v>
      </c>
      <c r="F450" s="269">
        <v>2314363555</v>
      </c>
      <c r="G450" s="269">
        <v>261456352</v>
      </c>
      <c r="H450" s="269">
        <v>50615685792</v>
      </c>
      <c r="I450" s="269">
        <v>154872783384</v>
      </c>
      <c r="J450" s="271">
        <f>SUM(E450:I450)</f>
        <v>258584857849</v>
      </c>
    </row>
    <row r="451" spans="4:10" x14ac:dyDescent="0.2">
      <c r="D451" s="15" t="s">
        <v>6289</v>
      </c>
      <c r="E451" s="269">
        <v>1403325248940</v>
      </c>
      <c r="F451" s="269">
        <v>10038688865</v>
      </c>
      <c r="G451" s="269">
        <v>2759904734</v>
      </c>
      <c r="H451" s="269">
        <v>1117602959310</v>
      </c>
      <c r="I451" s="269">
        <v>157543361484</v>
      </c>
      <c r="J451" s="271">
        <f>SUM(E451:I451)</f>
        <v>2691270163333</v>
      </c>
    </row>
    <row r="452" spans="4:10" x14ac:dyDescent="0.2">
      <c r="D452" s="74" t="s">
        <v>6290</v>
      </c>
      <c r="E452" s="76">
        <f>SUM(E450:E451)</f>
        <v>1453845817706</v>
      </c>
      <c r="F452" s="76">
        <f t="shared" ref="F452:J452" si="15">SUM(F450:F451)</f>
        <v>12353052420</v>
      </c>
      <c r="G452" s="76">
        <f t="shared" si="15"/>
        <v>3021361086</v>
      </c>
      <c r="H452" s="76">
        <f t="shared" si="15"/>
        <v>1168218645102</v>
      </c>
      <c r="I452" s="76">
        <f t="shared" si="15"/>
        <v>312416144868</v>
      </c>
      <c r="J452" s="76">
        <f t="shared" si="15"/>
        <v>2949855021182</v>
      </c>
    </row>
    <row r="453" spans="4:10" ht="14.25" x14ac:dyDescent="0.2">
      <c r="D453" s="5"/>
      <c r="E453" s="20"/>
      <c r="F453" s="6"/>
      <c r="G453" s="6"/>
      <c r="H453" s="6"/>
      <c r="I453" s="6"/>
    </row>
    <row r="454" spans="4:10" ht="14.25" x14ac:dyDescent="0.2">
      <c r="D454" s="5"/>
      <c r="E454" s="20"/>
      <c r="F454" s="6"/>
      <c r="G454" s="6"/>
      <c r="H454" s="6"/>
      <c r="I454" s="6"/>
    </row>
    <row r="455" spans="4:10" x14ac:dyDescent="0.2">
      <c r="D455" s="5" t="s">
        <v>6305</v>
      </c>
      <c r="E455" s="5"/>
      <c r="F455" s="6"/>
      <c r="G455" s="6"/>
      <c r="H455" s="6"/>
      <c r="I455" s="18"/>
    </row>
    <row r="456" spans="4:10" x14ac:dyDescent="0.2">
      <c r="D456" s="5" t="s">
        <v>4994</v>
      </c>
      <c r="E456" s="369" t="s">
        <v>6303</v>
      </c>
      <c r="F456" s="382"/>
      <c r="G456" s="382"/>
      <c r="H456" s="370"/>
      <c r="I456" s="6"/>
    </row>
    <row r="457" spans="4:10" x14ac:dyDescent="0.2">
      <c r="D457" s="65" t="s">
        <v>6296</v>
      </c>
      <c r="E457" s="66" t="s">
        <v>6300</v>
      </c>
      <c r="F457" s="66" t="s">
        <v>6301</v>
      </c>
      <c r="G457" s="66" t="s">
        <v>6302</v>
      </c>
      <c r="H457" s="66" t="s">
        <v>6301</v>
      </c>
      <c r="I457" s="6"/>
    </row>
    <row r="458" spans="4:10" x14ac:dyDescent="0.2">
      <c r="D458" s="270" t="s">
        <v>6297</v>
      </c>
      <c r="E458" s="269">
        <f>+'[6]c.14'!$G$20</f>
        <v>378363821644</v>
      </c>
      <c r="F458" s="276">
        <f>IFERROR(E458/$E$462,0)</f>
        <v>0.20385089204834764</v>
      </c>
      <c r="G458" s="269">
        <f>+'[6]c.14'!$I$20</f>
        <v>29229521266</v>
      </c>
      <c r="H458" s="276">
        <f>IFERROR(G458/$G$462,0)</f>
        <v>7.8494804282035507E-2</v>
      </c>
      <c r="I458" s="6"/>
    </row>
    <row r="459" spans="4:10" x14ac:dyDescent="0.2">
      <c r="D459" s="270" t="s">
        <v>6298</v>
      </c>
      <c r="E459" s="269">
        <f>+'[6]c.14'!$G$21</f>
        <v>265068634857</v>
      </c>
      <c r="F459" s="276">
        <f t="shared" ref="F459:F461" si="16">IFERROR(E459/$E$462,0)</f>
        <v>0.14281089940062469</v>
      </c>
      <c r="G459" s="269">
        <f>+'[6]c.14'!$I$21</f>
        <v>39350933765</v>
      </c>
      <c r="H459" s="276">
        <f t="shared" ref="H459:H461" si="17">IFERROR(G459/$G$462,0)</f>
        <v>0.1056754852770026</v>
      </c>
      <c r="I459" s="6"/>
    </row>
    <row r="460" spans="4:10" x14ac:dyDescent="0.2">
      <c r="D460" s="270" t="s">
        <v>6299</v>
      </c>
      <c r="E460" s="269">
        <f>+'[6]c.14'!$G$22</f>
        <v>636826787355</v>
      </c>
      <c r="F460" s="276">
        <f t="shared" si="16"/>
        <v>0.3431028582979711</v>
      </c>
      <c r="G460" s="269">
        <f>+'[6]c.14'!$I$22</f>
        <v>60585283206</v>
      </c>
      <c r="H460" s="276">
        <f t="shared" si="17"/>
        <v>0.16269954968980102</v>
      </c>
      <c r="I460" s="6"/>
    </row>
    <row r="461" spans="4:10" x14ac:dyDescent="0.2">
      <c r="D461" s="270" t="s">
        <v>6304</v>
      </c>
      <c r="E461" s="269">
        <v>575822021436</v>
      </c>
      <c r="F461" s="276">
        <f t="shared" si="16"/>
        <v>0.31023535025305654</v>
      </c>
      <c r="G461" s="269">
        <f>+'[6]c.14'!$I$23</f>
        <v>243209497721</v>
      </c>
      <c r="H461" s="276">
        <f t="shared" si="17"/>
        <v>0.65313016075116093</v>
      </c>
      <c r="I461" s="6"/>
    </row>
    <row r="462" spans="4:10" x14ac:dyDescent="0.2">
      <c r="D462" s="74" t="s">
        <v>140</v>
      </c>
      <c r="E462" s="76">
        <f>SUM(E458:E461)</f>
        <v>1856081265292</v>
      </c>
      <c r="F462" s="277">
        <f>SUM(F458:F461)</f>
        <v>1</v>
      </c>
      <c r="G462" s="76">
        <f>SUM(G458:G461)</f>
        <v>372375235958</v>
      </c>
      <c r="H462" s="277">
        <f>SUM(H458:H461)</f>
        <v>1</v>
      </c>
      <c r="I462" s="6"/>
    </row>
    <row r="463" spans="4:10" ht="14.25" x14ac:dyDescent="0.2">
      <c r="D463" s="5"/>
      <c r="E463" s="20"/>
      <c r="F463" s="6"/>
      <c r="G463" s="6"/>
      <c r="H463" s="6"/>
      <c r="I463" s="243"/>
      <c r="J463" s="309"/>
    </row>
    <row r="464" spans="4:10" x14ac:dyDescent="0.2">
      <c r="D464" s="5" t="s">
        <v>4995</v>
      </c>
      <c r="E464" s="369" t="s">
        <v>6303</v>
      </c>
      <c r="F464" s="382"/>
      <c r="G464" s="382"/>
      <c r="H464" s="370"/>
      <c r="I464" s="40"/>
      <c r="J464" s="263"/>
    </row>
    <row r="465" spans="4:10" x14ac:dyDescent="0.2">
      <c r="D465" s="65" t="s">
        <v>6296</v>
      </c>
      <c r="E465" s="66" t="s">
        <v>6300</v>
      </c>
      <c r="F465" s="66" t="s">
        <v>6301</v>
      </c>
      <c r="G465" s="66" t="s">
        <v>6302</v>
      </c>
      <c r="H465" s="66" t="s">
        <v>6301</v>
      </c>
      <c r="I465" s="6"/>
    </row>
    <row r="466" spans="4:10" x14ac:dyDescent="0.2">
      <c r="D466" s="270" t="s">
        <v>6297</v>
      </c>
      <c r="E466" s="269">
        <v>276023297180</v>
      </c>
      <c r="F466" s="276">
        <f>IFERROR(E466/$E$470,0)</f>
        <v>0.24255111569523413</v>
      </c>
      <c r="G466" s="269">
        <v>47407112888</v>
      </c>
      <c r="H466" s="276">
        <f>IFERROR(G466/$G$470,0)</f>
        <v>0.4434547737545661</v>
      </c>
      <c r="I466" s="6"/>
    </row>
    <row r="467" spans="4:10" x14ac:dyDescent="0.2">
      <c r="D467" s="270" t="s">
        <v>6298</v>
      </c>
      <c r="E467" s="269">
        <v>538665619243</v>
      </c>
      <c r="F467" s="276">
        <f t="shared" ref="F467:F469" si="18">IFERROR(E467/$E$470,0)</f>
        <v>0.47334391070929033</v>
      </c>
      <c r="G467" s="269">
        <v>25709722263</v>
      </c>
      <c r="H467" s="276">
        <f t="shared" ref="H467:H469" si="19">IFERROR(G467/$G$470,0)</f>
        <v>0.24049342756574651</v>
      </c>
      <c r="I467" s="6"/>
    </row>
    <row r="468" spans="4:10" x14ac:dyDescent="0.2">
      <c r="D468" s="270" t="s">
        <v>6299</v>
      </c>
      <c r="E468" s="269">
        <v>238374217139</v>
      </c>
      <c r="F468" s="276">
        <f t="shared" si="18"/>
        <v>0.20946758085546049</v>
      </c>
      <c r="G468" s="269">
        <v>13006049031</v>
      </c>
      <c r="H468" s="276">
        <f t="shared" si="19"/>
        <v>0.12166095294832498</v>
      </c>
      <c r="I468" s="6"/>
    </row>
    <row r="469" spans="4:10" x14ac:dyDescent="0.2">
      <c r="D469" s="270" t="s">
        <v>6311</v>
      </c>
      <c r="E469" s="269">
        <v>84937392178</v>
      </c>
      <c r="F469" s="276">
        <f t="shared" si="18"/>
        <v>7.463739274001506E-2</v>
      </c>
      <c r="G469" s="269">
        <v>20781169385</v>
      </c>
      <c r="H469" s="276">
        <f t="shared" si="19"/>
        <v>0.19439084573136239</v>
      </c>
      <c r="I469" s="6"/>
    </row>
    <row r="470" spans="4:10" x14ac:dyDescent="0.2">
      <c r="D470" s="74" t="s">
        <v>140</v>
      </c>
      <c r="E470" s="76">
        <f>SUM(E466:E469)</f>
        <v>1138000525740</v>
      </c>
      <c r="F470" s="277">
        <f>SUM(F466:F469)</f>
        <v>1</v>
      </c>
      <c r="G470" s="76">
        <f>SUM(G466:G469)</f>
        <v>106904053567</v>
      </c>
      <c r="H470" s="277">
        <f>SUM(H466:H469)</f>
        <v>1</v>
      </c>
      <c r="I470" s="6"/>
    </row>
    <row r="471" spans="4:10" ht="14.25" x14ac:dyDescent="0.2">
      <c r="D471" s="5"/>
      <c r="E471" s="20"/>
      <c r="F471" s="6"/>
      <c r="G471" s="6"/>
      <c r="H471" s="6"/>
      <c r="I471" s="6"/>
    </row>
    <row r="472" spans="4:10" x14ac:dyDescent="0.2">
      <c r="D472" s="5" t="s">
        <v>6306</v>
      </c>
      <c r="E472" s="5"/>
      <c r="F472" s="6"/>
      <c r="G472" s="6"/>
      <c r="H472" s="6"/>
      <c r="I472" s="18"/>
    </row>
    <row r="473" spans="4:10" x14ac:dyDescent="0.2">
      <c r="D473" s="5" t="s">
        <v>4994</v>
      </c>
      <c r="E473" s="380" t="s">
        <v>6303</v>
      </c>
      <c r="F473" s="380"/>
      <c r="G473" s="380"/>
      <c r="H473" s="380"/>
      <c r="I473" s="380"/>
      <c r="J473" s="380"/>
    </row>
    <row r="474" spans="4:10" x14ac:dyDescent="0.2">
      <c r="E474" s="369" t="s">
        <v>39</v>
      </c>
      <c r="F474" s="370"/>
      <c r="G474" s="369" t="s">
        <v>6307</v>
      </c>
      <c r="H474" s="370"/>
      <c r="I474" s="369" t="s">
        <v>6308</v>
      </c>
      <c r="J474" s="370"/>
    </row>
    <row r="475" spans="4:10" x14ac:dyDescent="0.2">
      <c r="D475" s="65" t="s">
        <v>6296</v>
      </c>
      <c r="E475" s="66" t="s">
        <v>293</v>
      </c>
      <c r="F475" s="66" t="s">
        <v>6301</v>
      </c>
      <c r="G475" s="66" t="s">
        <v>293</v>
      </c>
      <c r="H475" s="66" t="s">
        <v>6301</v>
      </c>
      <c r="I475" s="66" t="s">
        <v>293</v>
      </c>
      <c r="J475" s="66" t="s">
        <v>6301</v>
      </c>
    </row>
    <row r="476" spans="4:10" x14ac:dyDescent="0.2">
      <c r="D476" s="270" t="s">
        <v>6309</v>
      </c>
      <c r="E476" s="269">
        <f>+'[6]c.14'!$C$31</f>
        <v>71170438465</v>
      </c>
      <c r="F476" s="276">
        <f>IFERROR(E476/$E$480,0)</f>
        <v>0.3041008542462923</v>
      </c>
      <c r="G476" s="269">
        <f>+'[6]c.14'!$E$31</f>
        <v>289428519396</v>
      </c>
      <c r="H476" s="276">
        <f>IFERROR(G476/$G$480,0)</f>
        <v>0.13356828419153882</v>
      </c>
      <c r="I476" s="269">
        <f>+'[6]c.14'!$G$31</f>
        <v>274856746398</v>
      </c>
      <c r="J476" s="276">
        <f>IFERROR(I476/$I$480,0)</f>
        <v>0.99954361475466091</v>
      </c>
    </row>
    <row r="477" spans="4:10" x14ac:dyDescent="0.2">
      <c r="D477" s="270" t="s">
        <v>6310</v>
      </c>
      <c r="E477" s="269">
        <f>+'[6]c.14'!$C$32</f>
        <v>28209627722</v>
      </c>
      <c r="F477" s="276">
        <f t="shared" ref="F477:F479" si="20">IFERROR(E477/$E$480,0)</f>
        <v>0.12053560541781451</v>
      </c>
      <c r="G477" s="269">
        <f>+'[6]c.14'!$E$32</f>
        <v>306353282651</v>
      </c>
      <c r="H477" s="276">
        <f t="shared" ref="H477:H479" si="21">IFERROR(G477/$G$480,0)</f>
        <v>0.14137888831941109</v>
      </c>
      <c r="I477" s="269">
        <f>+'[6]c.14'!$G$32</f>
        <v>0</v>
      </c>
      <c r="J477" s="276">
        <f t="shared" ref="J477:J479" si="22">IFERROR(I477/$I$480,0)</f>
        <v>0</v>
      </c>
    </row>
    <row r="478" spans="4:10" x14ac:dyDescent="0.2">
      <c r="D478" s="270" t="s">
        <v>6312</v>
      </c>
      <c r="E478" s="269">
        <f>+'[6]c.14'!$C$33</f>
        <v>112155135215</v>
      </c>
      <c r="F478" s="276">
        <f t="shared" si="20"/>
        <v>0.47922245756238668</v>
      </c>
      <c r="G478" s="269">
        <f>+'[6]c.14'!$E$33</f>
        <v>543512000049</v>
      </c>
      <c r="H478" s="276">
        <f t="shared" si="21"/>
        <v>0.25082519661695712</v>
      </c>
      <c r="I478" s="269">
        <f>+'[6]c.14'!$G$33</f>
        <v>0</v>
      </c>
      <c r="J478" s="276">
        <f t="shared" si="22"/>
        <v>0</v>
      </c>
    </row>
    <row r="479" spans="4:10" x14ac:dyDescent="0.2">
      <c r="D479" s="270" t="s">
        <v>6313</v>
      </c>
      <c r="E479" s="269">
        <f>+'[6]c.14'!$C$34</f>
        <v>22500439969</v>
      </c>
      <c r="F479" s="276">
        <f t="shared" si="20"/>
        <v>9.6141082773506525E-2</v>
      </c>
      <c r="G479" s="269">
        <f>+'[6]c.14'!$E$34</f>
        <v>1027601738622</v>
      </c>
      <c r="H479" s="276">
        <f t="shared" si="21"/>
        <v>0.47422763087209296</v>
      </c>
      <c r="I479" s="269">
        <f>+'[6]c.14'!$G$34</f>
        <v>125497839</v>
      </c>
      <c r="J479" s="276">
        <f t="shared" si="22"/>
        <v>4.5638524533910159E-4</v>
      </c>
    </row>
    <row r="480" spans="4:10" x14ac:dyDescent="0.2">
      <c r="D480" s="74" t="s">
        <v>140</v>
      </c>
      <c r="E480" s="76">
        <f t="shared" ref="E480:J480" si="23">SUM(E476:E479)</f>
        <v>234035641371</v>
      </c>
      <c r="F480" s="277">
        <f t="shared" si="23"/>
        <v>1</v>
      </c>
      <c r="G480" s="76">
        <f t="shared" si="23"/>
        <v>2166895540718</v>
      </c>
      <c r="H480" s="277">
        <f t="shared" si="23"/>
        <v>1</v>
      </c>
      <c r="I480" s="76">
        <f t="shared" si="23"/>
        <v>274982244237</v>
      </c>
      <c r="J480" s="277">
        <f t="shared" si="23"/>
        <v>1</v>
      </c>
    </row>
    <row r="481" spans="4:10" ht="14.25" x14ac:dyDescent="0.2">
      <c r="D481" s="5"/>
      <c r="E481" s="310"/>
      <c r="F481" s="6"/>
      <c r="G481" s="40"/>
      <c r="H481" s="6"/>
      <c r="I481" s="6"/>
    </row>
    <row r="482" spans="4:10" x14ac:dyDescent="0.2">
      <c r="D482" s="5" t="s">
        <v>4995</v>
      </c>
      <c r="E482" s="380" t="s">
        <v>6303</v>
      </c>
      <c r="F482" s="380"/>
      <c r="G482" s="380"/>
      <c r="H482" s="380"/>
      <c r="I482" s="380"/>
      <c r="J482" s="380"/>
    </row>
    <row r="483" spans="4:10" x14ac:dyDescent="0.2">
      <c r="E483" s="369" t="s">
        <v>39</v>
      </c>
      <c r="F483" s="370"/>
      <c r="G483" s="369" t="s">
        <v>6307</v>
      </c>
      <c r="H483" s="370"/>
      <c r="I483" s="369" t="s">
        <v>6308</v>
      </c>
      <c r="J483" s="370"/>
    </row>
    <row r="484" spans="4:10" x14ac:dyDescent="0.2">
      <c r="D484" s="65" t="s">
        <v>6296</v>
      </c>
      <c r="E484" s="66" t="s">
        <v>293</v>
      </c>
      <c r="F484" s="66" t="s">
        <v>6301</v>
      </c>
      <c r="G484" s="66" t="s">
        <v>293</v>
      </c>
      <c r="H484" s="66" t="s">
        <v>6301</v>
      </c>
      <c r="I484" s="66" t="s">
        <v>293</v>
      </c>
      <c r="J484" s="66" t="s">
        <v>6301</v>
      </c>
    </row>
    <row r="485" spans="4:10" x14ac:dyDescent="0.2">
      <c r="D485" s="270" t="s">
        <v>6309</v>
      </c>
      <c r="E485" s="269">
        <f>+'[6]c.14'!$C$41</f>
        <v>50363356160</v>
      </c>
      <c r="F485" s="276">
        <f>IFERROR(E485/$E$480,0)</f>
        <v>0.21519524062645898</v>
      </c>
      <c r="G485" s="269">
        <f>+'[6]c.14'!$E$41</f>
        <v>364207772312</v>
      </c>
      <c r="H485" s="276">
        <f>IFERROR(G485/$G$480,0)</f>
        <v>0.16807814011713731</v>
      </c>
      <c r="I485" s="269">
        <f>+'[6]c.14'!$G$41+'[6]c.14'!$G$42</f>
        <v>142286343807</v>
      </c>
      <c r="J485" s="276">
        <f>IFERROR(I485/$I$480,0)</f>
        <v>0.51743829570452959</v>
      </c>
    </row>
    <row r="486" spans="4:10" x14ac:dyDescent="0.2">
      <c r="D486" s="270" t="s">
        <v>6310</v>
      </c>
      <c r="E486" s="269">
        <f>+'[6]c.14'!$C$42</f>
        <v>25201723787</v>
      </c>
      <c r="F486" s="276">
        <f t="shared" ref="F486:F488" si="24">IFERROR(E486/$E$480,0)</f>
        <v>0.10768327268174298</v>
      </c>
      <c r="G486" s="269">
        <f>+'[6]c.14'!$E$42</f>
        <v>358828612417</v>
      </c>
      <c r="H486" s="276">
        <f t="shared" ref="H486:H488" si="25">IFERROR(G486/$G$480,0)</f>
        <v>0.1655957131639591</v>
      </c>
      <c r="I486" s="269">
        <v>0</v>
      </c>
      <c r="J486" s="276">
        <f t="shared" ref="J486:J488" si="26">IFERROR(I486/$I$480,0)</f>
        <v>0</v>
      </c>
    </row>
    <row r="487" spans="4:10" x14ac:dyDescent="0.2">
      <c r="D487" s="270" t="s">
        <v>6312</v>
      </c>
      <c r="E487" s="269">
        <f>+'[6]c.14'!$C$43</f>
        <v>62906476598</v>
      </c>
      <c r="F487" s="276">
        <f t="shared" si="24"/>
        <v>0.26879015618941071</v>
      </c>
      <c r="G487" s="269">
        <f>+'[6]c.14'!$E$43</f>
        <v>515998010039</v>
      </c>
      <c r="H487" s="276">
        <f t="shared" si="25"/>
        <v>0.23812777327882831</v>
      </c>
      <c r="I487" s="269">
        <f>+'[6]c.14'!$G$43</f>
        <v>0</v>
      </c>
      <c r="J487" s="276">
        <f t="shared" si="26"/>
        <v>0</v>
      </c>
    </row>
    <row r="488" spans="4:10" x14ac:dyDescent="0.2">
      <c r="D488" s="270" t="s">
        <v>6313</v>
      </c>
      <c r="E488" s="269">
        <f>+'[6]c.14'!$C$44</f>
        <v>25672639448</v>
      </c>
      <c r="F488" s="276">
        <f t="shared" si="24"/>
        <v>0.10969542629322428</v>
      </c>
      <c r="G488" s="269">
        <f>+'[6]c.14'!$E$44</f>
        <v>1166905701986</v>
      </c>
      <c r="H488" s="276">
        <f t="shared" si="25"/>
        <v>0.53851497686840333</v>
      </c>
      <c r="I488" s="269">
        <f>+'[6]c.14'!$G$44</f>
        <v>3680870543</v>
      </c>
      <c r="J488" s="276">
        <f t="shared" si="26"/>
        <v>1.3385848068894056E-2</v>
      </c>
    </row>
    <row r="489" spans="4:10" x14ac:dyDescent="0.2">
      <c r="D489" s="74" t="s">
        <v>140</v>
      </c>
      <c r="E489" s="76">
        <f t="shared" ref="E489:J489" si="27">SUM(E485:E488)</f>
        <v>164144195993</v>
      </c>
      <c r="F489" s="277">
        <f t="shared" si="27"/>
        <v>0.70136409579083692</v>
      </c>
      <c r="G489" s="76">
        <f t="shared" si="27"/>
        <v>2405940096754</v>
      </c>
      <c r="H489" s="277">
        <f t="shared" si="27"/>
        <v>1.1103166034283281</v>
      </c>
      <c r="I489" s="76">
        <f t="shared" si="27"/>
        <v>145967214350</v>
      </c>
      <c r="J489" s="277">
        <f t="shared" si="27"/>
        <v>0.53082414377342368</v>
      </c>
    </row>
    <row r="490" spans="4:10" ht="14.25" x14ac:dyDescent="0.2">
      <c r="D490" s="5"/>
      <c r="E490" s="20"/>
      <c r="F490" s="6"/>
      <c r="G490" s="6"/>
      <c r="H490" s="6"/>
      <c r="I490" s="6"/>
    </row>
    <row r="491" spans="4:10" ht="14.25" x14ac:dyDescent="0.2">
      <c r="D491" s="5"/>
      <c r="E491" s="20"/>
      <c r="F491" s="6"/>
      <c r="G491" s="6"/>
      <c r="H491" s="6"/>
      <c r="I491" s="6"/>
    </row>
    <row r="492" spans="4:10" x14ac:dyDescent="0.2">
      <c r="D492" s="5" t="s">
        <v>6314</v>
      </c>
      <c r="E492" s="5"/>
      <c r="F492" s="6"/>
      <c r="G492" s="6"/>
      <c r="H492" s="6"/>
      <c r="I492" s="18"/>
    </row>
    <row r="493" spans="4:10" x14ac:dyDescent="0.2">
      <c r="D493" s="282" t="s">
        <v>6315</v>
      </c>
      <c r="E493" s="284">
        <v>44926</v>
      </c>
      <c r="F493" s="284">
        <v>44561</v>
      </c>
      <c r="G493" s="6"/>
      <c r="H493" s="6"/>
      <c r="I493" s="6"/>
    </row>
    <row r="494" spans="4:10" x14ac:dyDescent="0.2">
      <c r="D494" s="278" t="s">
        <v>351</v>
      </c>
      <c r="E494" s="279"/>
      <c r="F494" s="279"/>
      <c r="G494" s="6"/>
      <c r="H494" s="6"/>
      <c r="I494" s="6"/>
    </row>
    <row r="495" spans="4:10" x14ac:dyDescent="0.2">
      <c r="D495" s="78" t="s">
        <v>6371</v>
      </c>
      <c r="E495" s="280">
        <f>+'[7]Resumen general'!$C$6</f>
        <v>103517028</v>
      </c>
      <c r="F495" s="280">
        <f>+'[7]Resumen general'!$D$6</f>
        <v>403322592</v>
      </c>
      <c r="G495" s="6"/>
      <c r="H495" s="6"/>
      <c r="I495" s="6"/>
    </row>
    <row r="496" spans="4:10" x14ac:dyDescent="0.2">
      <c r="D496" s="79" t="s">
        <v>6372</v>
      </c>
      <c r="E496" s="281">
        <f>+'[7]Resumen general'!$C$5</f>
        <v>635177412</v>
      </c>
      <c r="F496" s="281">
        <f>+'[7]Resumen general'!$D$5</f>
        <v>295251552</v>
      </c>
      <c r="G496" s="6"/>
      <c r="H496" s="6"/>
      <c r="I496" s="6"/>
    </row>
    <row r="497" spans="2:10" x14ac:dyDescent="0.2">
      <c r="D497" s="283" t="s">
        <v>6316</v>
      </c>
      <c r="E497" s="76">
        <f>SUM(E495:E496)</f>
        <v>738694440</v>
      </c>
      <c r="F497" s="76">
        <f>SUM(F495:F496)</f>
        <v>698574144</v>
      </c>
      <c r="G497" s="6"/>
      <c r="H497" s="6"/>
      <c r="I497" s="6"/>
    </row>
    <row r="498" spans="2:10" x14ac:dyDescent="0.2">
      <c r="D498" s="278" t="s">
        <v>688</v>
      </c>
      <c r="E498" s="279"/>
      <c r="F498" s="279"/>
      <c r="G498" s="6"/>
      <c r="H498" s="6"/>
      <c r="I498" s="6"/>
    </row>
    <row r="499" spans="2:10" x14ac:dyDescent="0.2">
      <c r="D499" s="78" t="s">
        <v>6373</v>
      </c>
      <c r="E499" s="280">
        <f>+'[7]Resumen general'!$C$9+'[7]Resumen general'!$C$10</f>
        <v>215444520271.44849</v>
      </c>
      <c r="F499" s="280">
        <f>+'[7]Resumen general'!$D$9+'[7]Resumen general'!$D$10</f>
        <v>693927574.47379994</v>
      </c>
      <c r="G499" s="6"/>
      <c r="H499" s="6"/>
      <c r="I499" s="6"/>
    </row>
    <row r="500" spans="2:10" x14ac:dyDescent="0.2">
      <c r="D500" s="79" t="s">
        <v>6374</v>
      </c>
      <c r="E500" s="281">
        <f>-'[7]Resumen general'!$C$11</f>
        <v>2917972</v>
      </c>
      <c r="F500" s="281">
        <f>-'[7]Resumen general'!$D$11</f>
        <v>1614690</v>
      </c>
      <c r="G500" s="6"/>
      <c r="H500" s="6"/>
      <c r="I500" s="6"/>
    </row>
    <row r="501" spans="2:10" x14ac:dyDescent="0.2">
      <c r="D501" s="283" t="s">
        <v>6317</v>
      </c>
      <c r="E501" s="76">
        <f>SUM(E499:E500)</f>
        <v>215447438243.44849</v>
      </c>
      <c r="F501" s="76">
        <f>SUM(F499:F500)</f>
        <v>695542264.47379994</v>
      </c>
      <c r="G501" s="6"/>
      <c r="H501" s="6"/>
      <c r="I501" s="6"/>
    </row>
    <row r="502" spans="2:10" x14ac:dyDescent="0.2">
      <c r="D502" s="278" t="s">
        <v>6318</v>
      </c>
      <c r="E502" s="279"/>
      <c r="F502" s="279"/>
      <c r="G502" s="6"/>
      <c r="H502" s="6"/>
      <c r="I502" s="6"/>
    </row>
    <row r="503" spans="2:10" x14ac:dyDescent="0.2">
      <c r="D503" s="78" t="s">
        <v>6319</v>
      </c>
      <c r="E503" s="280">
        <f>+'[7]Resumen general'!$C$14</f>
        <v>1239822588</v>
      </c>
      <c r="F503" s="280">
        <f>+'[7]Resumen general'!$D$14</f>
        <v>422817477</v>
      </c>
      <c r="G503" s="6"/>
      <c r="H503" s="6"/>
      <c r="I503" s="6"/>
    </row>
    <row r="504" spans="2:10" x14ac:dyDescent="0.2">
      <c r="D504" s="79" t="s">
        <v>6375</v>
      </c>
      <c r="E504" s="281">
        <f>+'[7]Resumen general'!$C$15</f>
        <v>700000000</v>
      </c>
      <c r="F504" s="281">
        <f>+'[7]Resumen general'!$D$15</f>
        <v>0</v>
      </c>
      <c r="G504" s="6"/>
      <c r="H504" s="6"/>
      <c r="I504" s="6"/>
    </row>
    <row r="505" spans="2:10" x14ac:dyDescent="0.2">
      <c r="D505" s="283" t="s">
        <v>6320</v>
      </c>
      <c r="E505" s="76">
        <f>SUM(E503:E504)</f>
        <v>1939822588</v>
      </c>
      <c r="F505" s="76">
        <f>SUM(F503:F504)</f>
        <v>422817477</v>
      </c>
      <c r="G505" s="6"/>
      <c r="H505" s="6"/>
      <c r="I505" s="6"/>
    </row>
    <row r="506" spans="2:10" ht="14.25" x14ac:dyDescent="0.2">
      <c r="D506" s="5"/>
      <c r="E506" s="20"/>
      <c r="F506" s="6"/>
      <c r="G506" s="6"/>
      <c r="H506" s="6"/>
      <c r="I506" s="6"/>
    </row>
    <row r="507" spans="2:10" x14ac:dyDescent="0.2">
      <c r="D507" s="5" t="s">
        <v>6379</v>
      </c>
      <c r="E507" s="5"/>
      <c r="F507" s="6"/>
      <c r="G507" s="6"/>
      <c r="H507" s="6"/>
      <c r="I507" s="18"/>
    </row>
    <row r="508" spans="2:10" x14ac:dyDescent="0.2">
      <c r="D508" s="341" t="s">
        <v>6389</v>
      </c>
      <c r="E508" s="341"/>
      <c r="F508" s="341"/>
      <c r="G508" s="341"/>
      <c r="H508" s="341"/>
      <c r="I508" s="341"/>
      <c r="J508" s="341"/>
    </row>
    <row r="509" spans="2:10" x14ac:dyDescent="0.2">
      <c r="D509" s="282" t="s">
        <v>6315</v>
      </c>
      <c r="E509" s="284">
        <v>44926</v>
      </c>
      <c r="F509" s="284">
        <v>44561</v>
      </c>
      <c r="G509" s="6"/>
      <c r="H509" s="6"/>
      <c r="I509" s="6"/>
    </row>
    <row r="510" spans="2:10" x14ac:dyDescent="0.2">
      <c r="B510" s="7" t="s">
        <v>6380</v>
      </c>
      <c r="D510" s="15" t="s">
        <v>6391</v>
      </c>
      <c r="E510" s="269">
        <f>+VLOOKUP($B510,'Balance 2022'!$D:$I,6,0)</f>
        <v>87278803027</v>
      </c>
      <c r="F510" s="269">
        <f>+VLOOKUP($B510,'Balance 2021'!$D:$I,6,0)</f>
        <v>124144967575</v>
      </c>
      <c r="G510" s="6"/>
      <c r="H510" s="6"/>
      <c r="I510" s="6"/>
    </row>
    <row r="511" spans="2:10" x14ac:dyDescent="0.2">
      <c r="B511" s="7" t="s">
        <v>6381</v>
      </c>
      <c r="D511" s="15" t="s">
        <v>6382</v>
      </c>
      <c r="E511" s="269">
        <f>+VLOOKUP($B511,'Balance 2022'!$D:$I,6,0)</f>
        <v>139340546839</v>
      </c>
      <c r="F511" s="269">
        <f>+VLOOKUP($B511,'Balance 2021'!$D:$I,6,0)</f>
        <v>156424171792</v>
      </c>
      <c r="G511" s="6"/>
      <c r="H511" s="6"/>
      <c r="I511" s="6"/>
    </row>
    <row r="512" spans="2:10" x14ac:dyDescent="0.2">
      <c r="B512" s="7" t="s">
        <v>6385</v>
      </c>
      <c r="D512" s="15" t="s">
        <v>6392</v>
      </c>
      <c r="E512" s="269">
        <f>+'Balance 2022'!I35</f>
        <v>3472668022</v>
      </c>
      <c r="F512" s="269">
        <f>+VLOOKUP($B512,'Balance 2021'!$D:$I,6,0)</f>
        <v>54060835075</v>
      </c>
      <c r="G512" s="6"/>
      <c r="H512" s="6"/>
      <c r="I512" s="6"/>
    </row>
    <row r="513" spans="2:10" x14ac:dyDescent="0.2">
      <c r="B513" s="7" t="s">
        <v>6383</v>
      </c>
      <c r="D513" s="15" t="s">
        <v>6384</v>
      </c>
      <c r="E513" s="269">
        <f>+VLOOKUP($B513,'Balance 2022'!$D:$I,6,0)</f>
        <v>130056973465</v>
      </c>
      <c r="F513" s="269">
        <f>+VLOOKUP($B513,'Balance 2021'!$D:$I,6,0)</f>
        <v>303860062577</v>
      </c>
      <c r="G513" s="6"/>
      <c r="H513" s="6"/>
      <c r="I513" s="6"/>
    </row>
    <row r="514" spans="2:10" x14ac:dyDescent="0.2">
      <c r="B514" s="7" t="s">
        <v>6386</v>
      </c>
      <c r="D514" s="15" t="s">
        <v>6387</v>
      </c>
      <c r="E514" s="269">
        <f>+VLOOKUP($B514,'Balance 2022'!$D:$I,6,0)</f>
        <v>64135107363</v>
      </c>
      <c r="F514" s="269">
        <f>+VLOOKUP($B514,'Balance 2021'!$D:$I,6,0)</f>
        <v>197028973</v>
      </c>
      <c r="G514" s="6"/>
      <c r="H514" s="6"/>
      <c r="I514" s="6"/>
    </row>
    <row r="515" spans="2:10" x14ac:dyDescent="0.2">
      <c r="B515" s="7" t="s">
        <v>141</v>
      </c>
      <c r="D515" s="65" t="s">
        <v>6388</v>
      </c>
      <c r="E515" s="290">
        <f>SUM(E510:E514)</f>
        <v>424284098716</v>
      </c>
      <c r="F515" s="291">
        <f>SUM(F510:F514)</f>
        <v>638687065992</v>
      </c>
      <c r="G515" s="6"/>
      <c r="H515" s="6"/>
      <c r="I515" s="6"/>
    </row>
    <row r="516" spans="2:10" x14ac:dyDescent="0.2">
      <c r="D516" s="6"/>
      <c r="E516" s="289">
        <f>+VLOOKUP($B515,'Balance 2022'!$D:$I,6,0)-E515</f>
        <v>0</v>
      </c>
      <c r="F516" s="289">
        <f>+VLOOKUP($B515,'Balance 2021'!$D:$I,6,0)-F515</f>
        <v>0</v>
      </c>
      <c r="G516" s="6"/>
      <c r="H516" s="6"/>
      <c r="I516" s="6"/>
    </row>
    <row r="517" spans="2:10" ht="33.75" customHeight="1" x14ac:dyDescent="0.2">
      <c r="D517" s="341" t="s">
        <v>6390</v>
      </c>
      <c r="E517" s="341"/>
      <c r="F517" s="341"/>
      <c r="G517" s="341"/>
      <c r="H517" s="341"/>
      <c r="I517" s="341"/>
      <c r="J517" s="341"/>
    </row>
    <row r="518" spans="2:10" ht="14.25" x14ac:dyDescent="0.2">
      <c r="D518" s="5"/>
      <c r="E518" s="20"/>
      <c r="F518" s="6"/>
      <c r="G518" s="6"/>
      <c r="H518" s="6"/>
      <c r="I518" s="6"/>
    </row>
    <row r="519" spans="2:10" x14ac:dyDescent="0.2">
      <c r="D519" s="383" t="s">
        <v>6393</v>
      </c>
      <c r="E519" s="383"/>
      <c r="F519" s="383"/>
      <c r="G519" s="383"/>
      <c r="H519" s="383"/>
      <c r="I519" s="383"/>
      <c r="J519" s="383"/>
    </row>
    <row r="520" spans="2:10" ht="24.75" customHeight="1" x14ac:dyDescent="0.2">
      <c r="D520" s="341" t="s">
        <v>6395</v>
      </c>
      <c r="E520" s="341"/>
      <c r="F520" s="341"/>
      <c r="G520" s="341"/>
      <c r="H520" s="341"/>
      <c r="I520" s="341"/>
      <c r="J520" s="341"/>
    </row>
    <row r="521" spans="2:10" x14ac:dyDescent="0.2">
      <c r="D521" s="299" t="s">
        <v>6315</v>
      </c>
      <c r="E521" s="284" t="s">
        <v>6399</v>
      </c>
      <c r="F521" s="300" t="s">
        <v>6400</v>
      </c>
      <c r="G521" s="284" t="s">
        <v>6401</v>
      </c>
    </row>
    <row r="522" spans="2:10" x14ac:dyDescent="0.2">
      <c r="D522" s="292" t="s">
        <v>711</v>
      </c>
      <c r="E522" s="301">
        <v>0.18</v>
      </c>
      <c r="F522" s="293" t="s">
        <v>263</v>
      </c>
      <c r="G522" s="72" t="s">
        <v>263</v>
      </c>
    </row>
    <row r="523" spans="2:10" x14ac:dyDescent="0.2">
      <c r="D523" s="294" t="s">
        <v>6396</v>
      </c>
      <c r="E523" s="302">
        <v>0.18</v>
      </c>
      <c r="F523" s="296" t="s">
        <v>263</v>
      </c>
      <c r="G523" s="303" t="s">
        <v>263</v>
      </c>
    </row>
    <row r="524" spans="2:10" x14ac:dyDescent="0.2">
      <c r="D524" s="294" t="s">
        <v>6397</v>
      </c>
      <c r="E524" s="303" t="s">
        <v>263</v>
      </c>
      <c r="F524" s="295">
        <v>0.18</v>
      </c>
      <c r="G524" s="302">
        <v>0</v>
      </c>
    </row>
    <row r="525" spans="2:10" x14ac:dyDescent="0.2">
      <c r="D525" s="297" t="s">
        <v>6398</v>
      </c>
      <c r="E525" s="73" t="s">
        <v>263</v>
      </c>
      <c r="F525" s="298">
        <v>0.18</v>
      </c>
      <c r="G525" s="304">
        <v>0</v>
      </c>
    </row>
    <row r="527" spans="2:10" x14ac:dyDescent="0.2">
      <c r="D527" s="383" t="s">
        <v>6402</v>
      </c>
      <c r="E527" s="383"/>
      <c r="F527" s="383"/>
      <c r="G527" s="383"/>
      <c r="H527" s="383"/>
      <c r="I527" s="383"/>
      <c r="J527" s="383"/>
    </row>
    <row r="528" spans="2:10" ht="24.75" customHeight="1" x14ac:dyDescent="0.2">
      <c r="D528" s="341" t="s">
        <v>6403</v>
      </c>
      <c r="E528" s="341"/>
      <c r="F528" s="341"/>
      <c r="G528" s="341"/>
      <c r="H528" s="341"/>
      <c r="I528" s="341"/>
      <c r="J528" s="341"/>
    </row>
    <row r="529" spans="4:10" x14ac:dyDescent="0.2">
      <c r="D529" s="299" t="s">
        <v>6315</v>
      </c>
      <c r="E529" s="284" t="s">
        <v>6399</v>
      </c>
      <c r="F529" s="300" t="s">
        <v>6400</v>
      </c>
      <c r="G529" s="284" t="s">
        <v>6404</v>
      </c>
      <c r="H529" s="284" t="s">
        <v>6405</v>
      </c>
      <c r="I529" s="284" t="s">
        <v>6406</v>
      </c>
    </row>
    <row r="530" spans="4:10" x14ac:dyDescent="0.2">
      <c r="D530" s="292" t="s">
        <v>711</v>
      </c>
      <c r="E530" s="301">
        <v>0.24</v>
      </c>
      <c r="F530" s="293" t="s">
        <v>263</v>
      </c>
      <c r="G530" s="72" t="s">
        <v>263</v>
      </c>
      <c r="H530" s="72" t="s">
        <v>263</v>
      </c>
      <c r="I530" s="72" t="s">
        <v>263</v>
      </c>
    </row>
    <row r="531" spans="4:10" x14ac:dyDescent="0.2">
      <c r="D531" s="294" t="s">
        <v>6396</v>
      </c>
      <c r="E531" s="302">
        <v>0.24</v>
      </c>
      <c r="F531" s="296" t="s">
        <v>263</v>
      </c>
      <c r="G531" s="303" t="s">
        <v>263</v>
      </c>
      <c r="H531" s="303" t="s">
        <v>263</v>
      </c>
      <c r="I531" s="303" t="s">
        <v>263</v>
      </c>
    </row>
    <row r="532" spans="4:10" x14ac:dyDescent="0.2">
      <c r="D532" s="294" t="s">
        <v>6397</v>
      </c>
      <c r="E532" s="303" t="s">
        <v>263</v>
      </c>
      <c r="F532" s="295">
        <v>0.24</v>
      </c>
      <c r="G532" s="305">
        <v>0.16500000000000001</v>
      </c>
      <c r="H532" s="302">
        <v>0</v>
      </c>
      <c r="I532" s="302">
        <v>0</v>
      </c>
    </row>
    <row r="533" spans="4:10" x14ac:dyDescent="0.2">
      <c r="D533" s="297" t="s">
        <v>6398</v>
      </c>
      <c r="E533" s="73" t="s">
        <v>263</v>
      </c>
      <c r="F533" s="298">
        <v>0.24</v>
      </c>
      <c r="G533" s="306">
        <v>0.16500000000000001</v>
      </c>
      <c r="H533" s="304">
        <v>0</v>
      </c>
      <c r="I533" s="304">
        <v>0</v>
      </c>
    </row>
    <row r="535" spans="4:10" x14ac:dyDescent="0.2">
      <c r="D535" s="5" t="s">
        <v>6377</v>
      </c>
      <c r="E535" s="5"/>
      <c r="F535" s="6"/>
      <c r="G535" s="6"/>
      <c r="H535" s="6"/>
      <c r="I535" s="18"/>
    </row>
    <row r="536" spans="4:10" ht="6" customHeight="1" x14ac:dyDescent="0.2">
      <c r="D536" s="5"/>
      <c r="E536" s="20"/>
      <c r="F536" s="6"/>
      <c r="G536" s="6"/>
      <c r="H536" s="6"/>
      <c r="I536" s="6"/>
    </row>
    <row r="537" spans="4:10" x14ac:dyDescent="0.2">
      <c r="D537" s="5" t="s">
        <v>6378</v>
      </c>
      <c r="E537" s="5"/>
      <c r="F537" s="6"/>
      <c r="G537" s="6"/>
      <c r="H537" s="6"/>
      <c r="I537" s="18"/>
    </row>
    <row r="538" spans="4:10" ht="14.25" x14ac:dyDescent="0.2">
      <c r="D538" s="5" t="s">
        <v>37</v>
      </c>
      <c r="E538" s="20"/>
      <c r="F538" s="6"/>
      <c r="G538" s="6"/>
      <c r="H538" s="6"/>
      <c r="I538" s="6"/>
    </row>
    <row r="539" spans="4:10" x14ac:dyDescent="0.2">
      <c r="D539" s="341" t="s">
        <v>6321</v>
      </c>
      <c r="E539" s="341"/>
      <c r="F539" s="341"/>
      <c r="G539" s="341"/>
      <c r="H539" s="341"/>
      <c r="I539" s="341"/>
      <c r="J539" s="341"/>
    </row>
    <row r="540" spans="4:10" ht="24" customHeight="1" x14ac:dyDescent="0.2">
      <c r="D540" s="341" t="s">
        <v>6323</v>
      </c>
      <c r="E540" s="341"/>
      <c r="F540" s="341"/>
      <c r="G540" s="341"/>
      <c r="H540" s="341"/>
      <c r="I540" s="341"/>
      <c r="J540" s="341"/>
    </row>
    <row r="541" spans="4:10" x14ac:dyDescent="0.2">
      <c r="D541" s="341" t="s">
        <v>6324</v>
      </c>
      <c r="E541" s="341"/>
      <c r="F541" s="341"/>
      <c r="G541" s="341"/>
      <c r="H541" s="341"/>
      <c r="I541" s="341"/>
      <c r="J541" s="341"/>
    </row>
    <row r="542" spans="4:10" x14ac:dyDescent="0.2">
      <c r="D542" s="341" t="s">
        <v>6325</v>
      </c>
      <c r="E542" s="341"/>
      <c r="F542" s="341"/>
      <c r="G542" s="341"/>
      <c r="H542" s="341"/>
      <c r="I542" s="341"/>
      <c r="J542" s="341"/>
    </row>
    <row r="543" spans="4:10" ht="14.25" x14ac:dyDescent="0.2">
      <c r="D543" s="5" t="s">
        <v>6322</v>
      </c>
      <c r="E543" s="20"/>
      <c r="F543" s="6"/>
      <c r="G543" s="6"/>
      <c r="H543" s="6"/>
      <c r="I543" s="6"/>
    </row>
    <row r="544" spans="4:10" x14ac:dyDescent="0.2">
      <c r="D544" s="341" t="s">
        <v>6376</v>
      </c>
      <c r="E544" s="341"/>
      <c r="F544" s="341"/>
      <c r="G544" s="341"/>
      <c r="H544" s="341"/>
      <c r="I544" s="341"/>
      <c r="J544" s="341"/>
    </row>
    <row r="545" spans="4:10" x14ac:dyDescent="0.2">
      <c r="D545" s="6"/>
      <c r="E545" s="6"/>
      <c r="F545" s="6"/>
      <c r="G545" s="6"/>
      <c r="H545" s="6"/>
      <c r="I545" s="6"/>
    </row>
    <row r="546" spans="4:10" x14ac:dyDescent="0.2">
      <c r="D546" s="6"/>
      <c r="E546" s="6"/>
      <c r="F546" s="6"/>
      <c r="G546" s="6"/>
      <c r="H546" s="6"/>
      <c r="I546" s="6"/>
    </row>
    <row r="547" spans="4:10" x14ac:dyDescent="0.2">
      <c r="D547" s="5" t="s">
        <v>6326</v>
      </c>
      <c r="E547" s="5"/>
      <c r="F547" s="6"/>
      <c r="G547" s="6"/>
      <c r="H547" s="6"/>
      <c r="I547" s="6"/>
    </row>
    <row r="548" spans="4:10" x14ac:dyDescent="0.2">
      <c r="D548" s="6"/>
      <c r="E548" s="6"/>
      <c r="F548" s="6"/>
      <c r="G548" s="6"/>
      <c r="H548" s="6"/>
      <c r="I548" s="6"/>
    </row>
    <row r="549" spans="4:10" x14ac:dyDescent="0.2">
      <c r="D549" s="5" t="s">
        <v>6327</v>
      </c>
      <c r="E549" s="5"/>
      <c r="F549" s="6"/>
      <c r="G549" s="6"/>
      <c r="H549" s="6"/>
      <c r="I549" s="18"/>
    </row>
    <row r="550" spans="4:10" ht="69" customHeight="1" x14ac:dyDescent="0.2">
      <c r="D550" s="341" t="s">
        <v>6328</v>
      </c>
      <c r="E550" s="341"/>
      <c r="F550" s="341"/>
      <c r="G550" s="341"/>
      <c r="H550" s="341"/>
      <c r="I550" s="341"/>
      <c r="J550" s="341"/>
    </row>
    <row r="551" spans="4:10" ht="23.25" customHeight="1" x14ac:dyDescent="0.2">
      <c r="D551" s="341" t="s">
        <v>6434</v>
      </c>
      <c r="E551" s="341"/>
      <c r="F551" s="341"/>
      <c r="G551" s="341"/>
      <c r="H551" s="341"/>
      <c r="I551" s="341"/>
      <c r="J551" s="341"/>
    </row>
    <row r="552" spans="4:10" x14ac:dyDescent="0.2">
      <c r="D552" s="6"/>
      <c r="E552" s="6"/>
      <c r="F552" s="6"/>
      <c r="G552" s="6"/>
      <c r="H552" s="6"/>
      <c r="I552" s="6"/>
    </row>
    <row r="553" spans="4:10" x14ac:dyDescent="0.2">
      <c r="D553" s="5" t="s">
        <v>6330</v>
      </c>
      <c r="E553" s="5"/>
      <c r="F553" s="6"/>
      <c r="G553" s="6"/>
      <c r="H553" s="6"/>
      <c r="I553" s="18"/>
    </row>
    <row r="554" spans="4:10" ht="37.5" customHeight="1" x14ac:dyDescent="0.2">
      <c r="D554" s="341" t="s">
        <v>6436</v>
      </c>
      <c r="E554" s="341"/>
      <c r="F554" s="341"/>
      <c r="G554" s="341"/>
      <c r="H554" s="341"/>
      <c r="I554" s="341"/>
      <c r="J554" s="341"/>
    </row>
    <row r="555" spans="4:10" x14ac:dyDescent="0.2">
      <c r="D555" s="341" t="s">
        <v>6329</v>
      </c>
      <c r="E555" s="341"/>
      <c r="F555" s="341"/>
      <c r="G555" s="341"/>
      <c r="H555" s="341"/>
      <c r="I555" s="341"/>
      <c r="J555" s="341"/>
    </row>
    <row r="556" spans="4:10" ht="12.75" customHeight="1" x14ac:dyDescent="0.2">
      <c r="D556" s="6"/>
      <c r="E556" s="6"/>
      <c r="F556" s="6"/>
      <c r="G556" s="6"/>
      <c r="H556" s="6"/>
      <c r="I556" s="6"/>
    </row>
    <row r="557" spans="4:10" x14ac:dyDescent="0.2">
      <c r="D557" s="5" t="s">
        <v>6331</v>
      </c>
      <c r="E557" s="5"/>
      <c r="F557" s="6"/>
      <c r="G557" s="6"/>
      <c r="H557" s="6"/>
      <c r="I557" s="18"/>
    </row>
    <row r="558" spans="4:10" x14ac:dyDescent="0.2">
      <c r="D558" s="341" t="s">
        <v>6332</v>
      </c>
      <c r="E558" s="341"/>
      <c r="F558" s="341"/>
      <c r="G558" s="341"/>
      <c r="H558" s="341"/>
      <c r="I558" s="341"/>
      <c r="J558" s="341"/>
    </row>
    <row r="559" spans="4:10" x14ac:dyDescent="0.2">
      <c r="D559" s="6"/>
      <c r="E559" s="6"/>
      <c r="F559" s="6"/>
      <c r="G559" s="6"/>
      <c r="H559" s="6"/>
      <c r="I559" s="6"/>
    </row>
    <row r="560" spans="4:10" x14ac:dyDescent="0.2">
      <c r="D560" s="5" t="s">
        <v>6334</v>
      </c>
      <c r="E560" s="5"/>
      <c r="F560" s="6"/>
      <c r="G560" s="6"/>
      <c r="H560" s="6"/>
      <c r="I560" s="18"/>
    </row>
    <row r="561" spans="2:10" x14ac:dyDescent="0.2">
      <c r="D561" s="341" t="s">
        <v>6335</v>
      </c>
      <c r="E561" s="341"/>
      <c r="F561" s="341"/>
      <c r="G561" s="341"/>
      <c r="H561" s="341"/>
      <c r="I561" s="341"/>
      <c r="J561" s="341"/>
    </row>
    <row r="562" spans="2:10" x14ac:dyDescent="0.2">
      <c r="D562" s="6"/>
      <c r="E562" s="6"/>
      <c r="F562" s="6"/>
      <c r="G562" s="6"/>
      <c r="H562" s="6"/>
      <c r="I562" s="6"/>
    </row>
    <row r="563" spans="2:10" x14ac:dyDescent="0.2">
      <c r="D563" s="5" t="s">
        <v>6333</v>
      </c>
      <c r="E563" s="5"/>
      <c r="F563" s="6"/>
      <c r="G563" s="6"/>
      <c r="H563" s="6"/>
      <c r="I563" s="18"/>
    </row>
    <row r="564" spans="2:10" ht="113.25" customHeight="1" x14ac:dyDescent="0.2">
      <c r="D564" s="341" t="s">
        <v>6336</v>
      </c>
      <c r="E564" s="341"/>
      <c r="F564" s="341"/>
      <c r="G564" s="341"/>
      <c r="H564" s="341"/>
      <c r="I564" s="341"/>
      <c r="J564" s="341"/>
    </row>
    <row r="565" spans="2:10" x14ac:dyDescent="0.2">
      <c r="D565" s="6"/>
      <c r="E565" s="6"/>
      <c r="F565" s="6"/>
      <c r="G565" s="6"/>
      <c r="H565" s="6"/>
      <c r="I565" s="6"/>
    </row>
    <row r="566" spans="2:10" x14ac:dyDescent="0.2">
      <c r="D566" s="5" t="s">
        <v>6337</v>
      </c>
      <c r="E566" s="5"/>
      <c r="F566" s="6"/>
      <c r="G566" s="6"/>
      <c r="H566" s="6"/>
      <c r="I566" s="18"/>
    </row>
    <row r="567" spans="2:10" ht="13.5" customHeight="1" x14ac:dyDescent="0.2">
      <c r="D567" s="341" t="s">
        <v>6338</v>
      </c>
      <c r="E567" s="341"/>
      <c r="F567" s="341"/>
      <c r="G567" s="341"/>
      <c r="H567" s="341"/>
      <c r="I567" s="341"/>
      <c r="J567" s="341"/>
    </row>
    <row r="568" spans="2:10" x14ac:dyDescent="0.2">
      <c r="D568" s="6"/>
      <c r="E568" s="6"/>
      <c r="F568" s="6"/>
      <c r="G568" s="6"/>
      <c r="H568" s="6"/>
      <c r="I568" s="6"/>
    </row>
    <row r="569" spans="2:10" x14ac:dyDescent="0.2">
      <c r="D569" s="5" t="s">
        <v>6339</v>
      </c>
      <c r="E569" s="5"/>
      <c r="F569" s="6"/>
      <c r="G569" s="6"/>
      <c r="H569" s="6"/>
      <c r="I569" s="6"/>
    </row>
    <row r="570" spans="2:10" x14ac:dyDescent="0.2">
      <c r="D570" s="5"/>
      <c r="E570" s="5"/>
      <c r="F570" s="6"/>
      <c r="G570" s="6"/>
      <c r="H570" s="6"/>
      <c r="I570" s="6"/>
    </row>
    <row r="571" spans="2:10" x14ac:dyDescent="0.2">
      <c r="D571" s="21" t="s">
        <v>304</v>
      </c>
      <c r="E571" s="22"/>
      <c r="F571" s="286">
        <v>44926</v>
      </c>
      <c r="G571" s="286">
        <v>44561</v>
      </c>
      <c r="H571" s="6"/>
      <c r="I571" s="6"/>
      <c r="J571" s="6"/>
    </row>
    <row r="572" spans="2:10" x14ac:dyDescent="0.2">
      <c r="B572" s="7" t="s">
        <v>222</v>
      </c>
      <c r="D572" s="26" t="s">
        <v>306</v>
      </c>
      <c r="E572" s="23"/>
      <c r="F572" s="30">
        <f>IFERROR(VLOOKUP($B572,'Balance 2022'!$D$2:$I$1048576,6,FALSE),0)</f>
        <v>58824079626</v>
      </c>
      <c r="G572" s="30">
        <f>IFERROR(VLOOKUP($B572,'Balance 2021'!$D$2:$I$1048576,6,FALSE),0)</f>
        <v>77062371397</v>
      </c>
      <c r="H572" s="6"/>
      <c r="I572" s="6"/>
      <c r="J572" s="6"/>
    </row>
    <row r="573" spans="2:10" x14ac:dyDescent="0.2">
      <c r="B573" s="7" t="s">
        <v>221</v>
      </c>
      <c r="D573" s="26" t="s">
        <v>307</v>
      </c>
      <c r="E573" s="23"/>
      <c r="F573" s="30">
        <f>IFERROR(VLOOKUP($B573,'Balance 2022'!$D$2:$I$1048576,6,FALSE),0)</f>
        <v>20906453398</v>
      </c>
      <c r="G573" s="30">
        <f>IFERROR(VLOOKUP($B573,'Balance 2021'!$D$2:$I$1048576,6,FALSE),0)</f>
        <v>18474777896</v>
      </c>
      <c r="H573" s="6"/>
      <c r="I573" s="6"/>
      <c r="J573" s="6"/>
    </row>
    <row r="574" spans="2:10" x14ac:dyDescent="0.2">
      <c r="B574" s="7" t="s">
        <v>220</v>
      </c>
      <c r="D574" s="26" t="s">
        <v>42</v>
      </c>
      <c r="E574" s="23"/>
      <c r="F574" s="30">
        <f>IFERROR(VLOOKUP($B574,'Balance 2022'!$D$2:$I$1048576,6,FALSE),0)</f>
        <v>14426402162</v>
      </c>
      <c r="G574" s="30">
        <f>IFERROR(VLOOKUP($B574,'Balance 2021'!$D$2:$I$1048576,6,FALSE),0)</f>
        <v>10011999939</v>
      </c>
      <c r="H574" s="6"/>
      <c r="I574" s="6"/>
      <c r="J574" s="6"/>
    </row>
    <row r="575" spans="2:10" x14ac:dyDescent="0.2">
      <c r="B575" s="7" t="s">
        <v>219</v>
      </c>
      <c r="D575" s="31" t="s">
        <v>308</v>
      </c>
      <c r="E575" s="32"/>
      <c r="F575" s="33">
        <f>SUM(F572:F574)</f>
        <v>94156935186</v>
      </c>
      <c r="G575" s="33">
        <f>SUM(G572:G574)</f>
        <v>105549149232</v>
      </c>
      <c r="H575" s="6"/>
      <c r="I575" s="6"/>
      <c r="J575" s="6"/>
    </row>
    <row r="576" spans="2:10" x14ac:dyDescent="0.2">
      <c r="D576" s="6"/>
      <c r="E576" s="6"/>
      <c r="F576" s="243">
        <f>+VLOOKUP($B575,'Balance 2022'!$D:$I,6,0)-F575</f>
        <v>0</v>
      </c>
      <c r="G576" s="243">
        <f>+VLOOKUP($B575,'Balance 2021'!$D:$I,6,0)-G575</f>
        <v>0</v>
      </c>
      <c r="H576" s="6"/>
      <c r="I576" s="6"/>
    </row>
    <row r="577" spans="4:10" x14ac:dyDescent="0.2">
      <c r="D577" s="6"/>
      <c r="E577" s="6"/>
      <c r="F577" s="6"/>
      <c r="G577" s="6"/>
      <c r="H577" s="6"/>
      <c r="I577" s="6"/>
    </row>
    <row r="578" spans="4:10" x14ac:dyDescent="0.2">
      <c r="D578" s="5" t="s">
        <v>6340</v>
      </c>
      <c r="E578" s="5"/>
      <c r="F578" s="6"/>
      <c r="G578" s="6"/>
      <c r="H578" s="6"/>
      <c r="I578" s="6"/>
    </row>
    <row r="579" spans="4:10" x14ac:dyDescent="0.2">
      <c r="D579" s="5"/>
      <c r="E579" s="5"/>
      <c r="F579" s="6"/>
      <c r="G579" s="6"/>
      <c r="H579" s="6"/>
      <c r="I579" s="6"/>
    </row>
    <row r="580" spans="4:10" x14ac:dyDescent="0.2">
      <c r="D580" s="5" t="s">
        <v>6348</v>
      </c>
      <c r="E580" s="5"/>
      <c r="F580" s="6"/>
      <c r="G580" s="6"/>
      <c r="H580" s="6"/>
      <c r="I580" s="18"/>
    </row>
    <row r="581" spans="4:10" ht="24" customHeight="1" x14ac:dyDescent="0.2">
      <c r="D581" s="341" t="s">
        <v>6341</v>
      </c>
      <c r="E581" s="341"/>
      <c r="F581" s="341"/>
      <c r="G581" s="341"/>
      <c r="H581" s="341"/>
      <c r="I581" s="341"/>
      <c r="J581" s="341"/>
    </row>
    <row r="582" spans="4:10" ht="13.5" customHeight="1" x14ac:dyDescent="0.2">
      <c r="D582" s="341" t="s">
        <v>6342</v>
      </c>
      <c r="E582" s="341"/>
      <c r="F582" s="341"/>
      <c r="G582" s="341"/>
      <c r="H582" s="341"/>
      <c r="I582" s="341"/>
      <c r="J582" s="341"/>
    </row>
    <row r="583" spans="4:10" ht="23.25" customHeight="1" x14ac:dyDescent="0.2">
      <c r="D583" s="341" t="s">
        <v>6343</v>
      </c>
      <c r="E583" s="341"/>
      <c r="F583" s="341"/>
      <c r="G583" s="341"/>
      <c r="H583" s="341"/>
      <c r="I583" s="341"/>
      <c r="J583" s="341"/>
    </row>
    <row r="584" spans="4:10" x14ac:dyDescent="0.2">
      <c r="D584" s="341" t="s">
        <v>6344</v>
      </c>
      <c r="E584" s="341"/>
      <c r="F584" s="341"/>
      <c r="G584" s="341"/>
      <c r="H584" s="341"/>
      <c r="I584" s="341"/>
      <c r="J584" s="341"/>
    </row>
    <row r="585" spans="4:10" x14ac:dyDescent="0.2">
      <c r="D585" s="341" t="s">
        <v>6345</v>
      </c>
      <c r="E585" s="341"/>
      <c r="F585" s="341"/>
      <c r="G585" s="341"/>
      <c r="H585" s="341"/>
      <c r="I585" s="341"/>
      <c r="J585" s="341"/>
    </row>
    <row r="586" spans="4:10" x14ac:dyDescent="0.2">
      <c r="D586" s="341" t="s">
        <v>6346</v>
      </c>
      <c r="E586" s="341"/>
      <c r="F586" s="341"/>
      <c r="G586" s="341"/>
      <c r="H586" s="341"/>
      <c r="I586" s="341"/>
      <c r="J586" s="341"/>
    </row>
    <row r="587" spans="4:10" x14ac:dyDescent="0.2">
      <c r="D587" s="341" t="s">
        <v>6347</v>
      </c>
      <c r="E587" s="341"/>
      <c r="F587" s="341"/>
      <c r="G587" s="341"/>
      <c r="H587" s="341"/>
      <c r="I587" s="341"/>
      <c r="J587" s="341"/>
    </row>
    <row r="588" spans="4:10" x14ac:dyDescent="0.2">
      <c r="D588" s="6"/>
      <c r="E588" s="6"/>
      <c r="F588" s="6"/>
      <c r="G588" s="6"/>
      <c r="H588" s="6"/>
      <c r="I588" s="6"/>
    </row>
    <row r="589" spans="4:10" x14ac:dyDescent="0.2">
      <c r="D589" s="5" t="s">
        <v>6349</v>
      </c>
      <c r="E589" s="5"/>
      <c r="F589" s="6"/>
      <c r="G589" s="6"/>
      <c r="H589" s="6"/>
      <c r="I589" s="18"/>
    </row>
    <row r="590" spans="4:10" ht="24" customHeight="1" x14ac:dyDescent="0.2">
      <c r="D590" s="341" t="s">
        <v>6350</v>
      </c>
      <c r="E590" s="341"/>
      <c r="F590" s="341"/>
      <c r="G590" s="341"/>
      <c r="H590" s="341"/>
      <c r="I590" s="341"/>
      <c r="J590" s="341"/>
    </row>
    <row r="591" spans="4:10" x14ac:dyDescent="0.2">
      <c r="D591" s="6"/>
      <c r="E591" s="6"/>
      <c r="F591" s="6"/>
      <c r="G591" s="6"/>
      <c r="H591" s="6"/>
      <c r="I591" s="6"/>
    </row>
    <row r="592" spans="4:10" x14ac:dyDescent="0.2">
      <c r="D592" s="384" t="s">
        <v>131</v>
      </c>
      <c r="E592" s="384"/>
      <c r="F592" s="287">
        <v>44926</v>
      </c>
      <c r="G592" s="287">
        <v>44561</v>
      </c>
      <c r="H592" s="6"/>
      <c r="I592" s="6"/>
    </row>
    <row r="593" spans="2:10" x14ac:dyDescent="0.2">
      <c r="B593" s="7" t="s">
        <v>230</v>
      </c>
      <c r="D593" s="385" t="s">
        <v>6351</v>
      </c>
      <c r="E593" s="385"/>
      <c r="F593" s="269">
        <f>VLOOKUP($B593,'Balance 2022'!$D:$I,6,0)*-1</f>
        <v>2491426138496</v>
      </c>
      <c r="G593" s="269">
        <f>VLOOKUP($B593,'Balance 2021'!$D:$I,6,0)*-1</f>
        <v>4240389983635</v>
      </c>
      <c r="H593" s="6"/>
      <c r="I593" s="6"/>
    </row>
    <row r="594" spans="2:10" x14ac:dyDescent="0.2">
      <c r="B594" s="7" t="s">
        <v>241</v>
      </c>
      <c r="D594" s="385" t="s">
        <v>6352</v>
      </c>
      <c r="E594" s="385"/>
      <c r="F594" s="269">
        <f>VLOOKUP($B594,'Balance 2022'!$D:$I,6,0)</f>
        <v>2429657153096</v>
      </c>
      <c r="G594" s="269">
        <f>VLOOKUP($B594,'Balance 2021'!$D:$I,6,0)</f>
        <v>3692383808979</v>
      </c>
      <c r="H594" s="6"/>
      <c r="I594" s="6"/>
    </row>
    <row r="595" spans="2:10" s="285" customFormat="1" x14ac:dyDescent="0.2">
      <c r="D595" s="386" t="s">
        <v>6353</v>
      </c>
      <c r="E595" s="386"/>
      <c r="F595" s="75">
        <f>+F593-F594</f>
        <v>61768985400</v>
      </c>
      <c r="G595" s="75">
        <f>+G593-G594</f>
        <v>548006174656</v>
      </c>
      <c r="H595" s="5"/>
      <c r="I595" s="5"/>
    </row>
    <row r="596" spans="2:10" x14ac:dyDescent="0.2">
      <c r="B596" s="7" t="s">
        <v>236</v>
      </c>
      <c r="D596" s="385" t="s">
        <v>6354</v>
      </c>
      <c r="E596" s="385"/>
      <c r="F596" s="269">
        <f>VLOOKUP($B596,'Balance 2022'!$D:$I,6,0)*-1</f>
        <v>7467080986220</v>
      </c>
      <c r="G596" s="269">
        <f>VLOOKUP($B596,'Balance 2021'!$D:$I,6,0)*-1</f>
        <v>8460390351081</v>
      </c>
      <c r="H596" s="6"/>
      <c r="I596" s="6"/>
    </row>
    <row r="597" spans="2:10" x14ac:dyDescent="0.2">
      <c r="B597" s="7" t="s">
        <v>6358</v>
      </c>
      <c r="D597" s="385" t="s">
        <v>6355</v>
      </c>
      <c r="E597" s="385"/>
      <c r="F597" s="269">
        <f>VLOOKUP($B597,'Balance 2022'!$D:$I,6,0)</f>
        <v>7488759688554</v>
      </c>
      <c r="G597" s="269">
        <f>VLOOKUP($B597,'Balance 2021'!$D:$I,6,0)</f>
        <v>9031376266861</v>
      </c>
      <c r="H597" s="6"/>
      <c r="I597" s="6"/>
    </row>
    <row r="598" spans="2:10" s="285" customFormat="1" x14ac:dyDescent="0.2">
      <c r="D598" s="386" t="s">
        <v>6356</v>
      </c>
      <c r="E598" s="386"/>
      <c r="F598" s="75">
        <f>+F596-F597</f>
        <v>-21678702334</v>
      </c>
      <c r="G598" s="75">
        <f>+G596-G597</f>
        <v>-570985915780</v>
      </c>
      <c r="H598" s="5"/>
      <c r="I598" s="5"/>
    </row>
    <row r="599" spans="2:10" s="285" customFormat="1" x14ac:dyDescent="0.2">
      <c r="D599" s="384" t="s">
        <v>6357</v>
      </c>
      <c r="E599" s="384"/>
      <c r="F599" s="288">
        <f>+F595+F598</f>
        <v>40090283066</v>
      </c>
      <c r="G599" s="288">
        <f>+G595+G598</f>
        <v>-22979741124</v>
      </c>
      <c r="H599" s="5"/>
      <c r="I599" s="5"/>
    </row>
    <row r="600" spans="2:10" x14ac:dyDescent="0.2">
      <c r="D600" s="6"/>
      <c r="E600" s="6"/>
      <c r="F600" s="6"/>
      <c r="G600" s="6"/>
      <c r="H600" s="6"/>
      <c r="I600" s="6"/>
    </row>
    <row r="601" spans="2:10" ht="36.75" customHeight="1" x14ac:dyDescent="0.2">
      <c r="D601" s="341" t="s">
        <v>6359</v>
      </c>
      <c r="E601" s="341"/>
      <c r="F601" s="341"/>
      <c r="G601" s="341"/>
      <c r="H601" s="341"/>
      <c r="I601" s="341"/>
      <c r="J601" s="341"/>
    </row>
    <row r="602" spans="2:10" x14ac:dyDescent="0.2">
      <c r="D602" s="25"/>
      <c r="E602" s="25"/>
      <c r="F602" s="25"/>
      <c r="G602" s="25"/>
      <c r="H602" s="25"/>
      <c r="I602" s="25"/>
      <c r="J602" s="25"/>
    </row>
    <row r="603" spans="2:10" x14ac:dyDescent="0.2">
      <c r="D603" s="5" t="s">
        <v>6360</v>
      </c>
      <c r="E603" s="5"/>
      <c r="F603" s="6"/>
      <c r="G603" s="6"/>
      <c r="H603" s="6"/>
      <c r="I603" s="18"/>
    </row>
    <row r="604" spans="2:10" ht="24" customHeight="1" x14ac:dyDescent="0.2">
      <c r="D604" s="341" t="s">
        <v>6361</v>
      </c>
      <c r="E604" s="341"/>
      <c r="F604" s="341"/>
      <c r="G604" s="341"/>
      <c r="H604" s="341"/>
      <c r="I604" s="341"/>
      <c r="J604" s="341"/>
    </row>
    <row r="605" spans="2:10" x14ac:dyDescent="0.2">
      <c r="D605" s="25"/>
      <c r="E605" s="25"/>
      <c r="F605" s="25"/>
      <c r="G605" s="25"/>
      <c r="H605" s="25"/>
      <c r="I605" s="25"/>
      <c r="J605" s="25"/>
    </row>
    <row r="606" spans="2:10" x14ac:dyDescent="0.2">
      <c r="D606" s="5" t="s">
        <v>6362</v>
      </c>
      <c r="E606" s="5"/>
      <c r="F606" s="6"/>
      <c r="G606" s="6"/>
      <c r="H606" s="6"/>
      <c r="I606" s="18"/>
    </row>
    <row r="607" spans="2:10" x14ac:dyDescent="0.2">
      <c r="D607" s="341" t="s">
        <v>6364</v>
      </c>
      <c r="E607" s="341"/>
      <c r="F607" s="341"/>
      <c r="G607" s="341"/>
      <c r="H607" s="341"/>
      <c r="I607" s="341"/>
      <c r="J607" s="341"/>
    </row>
    <row r="608" spans="2:10" x14ac:dyDescent="0.2">
      <c r="D608" s="25"/>
      <c r="E608" s="25"/>
      <c r="F608" s="25"/>
      <c r="G608" s="25"/>
      <c r="H608" s="25"/>
      <c r="I608" s="25"/>
      <c r="J608" s="25"/>
    </row>
    <row r="609" spans="2:10" x14ac:dyDescent="0.2">
      <c r="D609" s="5" t="s">
        <v>6363</v>
      </c>
      <c r="E609" s="5"/>
      <c r="F609" s="6"/>
      <c r="G609" s="6"/>
      <c r="H609" s="6"/>
      <c r="I609" s="18"/>
    </row>
    <row r="610" spans="2:10" ht="48" customHeight="1" x14ac:dyDescent="0.2">
      <c r="D610" s="341" t="s">
        <v>6365</v>
      </c>
      <c r="E610" s="341"/>
      <c r="F610" s="341"/>
      <c r="G610" s="341"/>
      <c r="H610" s="341"/>
      <c r="I610" s="341"/>
      <c r="J610" s="341"/>
    </row>
    <row r="611" spans="2:10" x14ac:dyDescent="0.2">
      <c r="D611" s="25"/>
      <c r="E611" s="25"/>
      <c r="F611" s="25"/>
      <c r="G611" s="25"/>
      <c r="H611" s="25"/>
      <c r="I611" s="25"/>
      <c r="J611" s="25"/>
    </row>
    <row r="612" spans="2:10" x14ac:dyDescent="0.2">
      <c r="D612" s="5" t="s">
        <v>6366</v>
      </c>
      <c r="E612" s="5"/>
      <c r="F612" s="6"/>
      <c r="G612" s="6"/>
      <c r="H612" s="6"/>
      <c r="I612" s="6"/>
    </row>
    <row r="613" spans="2:10" ht="24" customHeight="1" x14ac:dyDescent="0.2">
      <c r="D613" s="341" t="s">
        <v>6367</v>
      </c>
      <c r="E613" s="341"/>
      <c r="F613" s="341"/>
      <c r="G613" s="341"/>
      <c r="H613" s="341"/>
      <c r="I613" s="341"/>
      <c r="J613" s="341"/>
    </row>
    <row r="614" spans="2:10" x14ac:dyDescent="0.2">
      <c r="D614" s="25"/>
      <c r="E614" s="25"/>
      <c r="F614" s="25"/>
      <c r="G614" s="25"/>
      <c r="H614" s="25"/>
      <c r="I614" s="25"/>
      <c r="J614" s="25"/>
    </row>
    <row r="615" spans="2:10" x14ac:dyDescent="0.2">
      <c r="D615" s="5" t="s">
        <v>6368</v>
      </c>
      <c r="E615" s="5"/>
      <c r="F615" s="6"/>
      <c r="G615" s="6"/>
      <c r="H615" s="6"/>
      <c r="I615" s="6"/>
    </row>
    <row r="616" spans="2:10" x14ac:dyDescent="0.2">
      <c r="D616" s="341" t="s">
        <v>6369</v>
      </c>
      <c r="E616" s="341"/>
      <c r="F616" s="341"/>
      <c r="G616" s="341"/>
      <c r="H616" s="341"/>
      <c r="I616" s="341"/>
      <c r="J616" s="341"/>
    </row>
    <row r="617" spans="2:10" x14ac:dyDescent="0.2">
      <c r="D617" s="6"/>
      <c r="E617" s="6"/>
      <c r="F617" s="6"/>
      <c r="G617" s="6"/>
      <c r="H617" s="6"/>
      <c r="I617" s="6"/>
    </row>
    <row r="618" spans="2:10" x14ac:dyDescent="0.2">
      <c r="D618" s="5" t="s">
        <v>6421</v>
      </c>
      <c r="E618" s="5"/>
      <c r="F618" s="6"/>
      <c r="G618" s="6"/>
      <c r="H618" s="6"/>
      <c r="I618" s="6"/>
    </row>
    <row r="619" spans="2:10" x14ac:dyDescent="0.2">
      <c r="D619" s="6"/>
      <c r="E619" s="6"/>
      <c r="F619" s="6"/>
      <c r="G619" s="6"/>
      <c r="H619" s="6"/>
      <c r="I619" s="6"/>
    </row>
    <row r="620" spans="2:10" x14ac:dyDescent="0.2">
      <c r="D620" s="21" t="s">
        <v>304</v>
      </c>
      <c r="E620" s="22"/>
      <c r="F620" s="286">
        <v>44926</v>
      </c>
      <c r="G620" s="286">
        <v>44561</v>
      </c>
      <c r="H620" s="6"/>
      <c r="I620" s="6"/>
    </row>
    <row r="621" spans="2:10" x14ac:dyDescent="0.2">
      <c r="B621" s="7" t="s">
        <v>224</v>
      </c>
      <c r="D621" s="26" t="s">
        <v>309</v>
      </c>
      <c r="E621" s="23"/>
      <c r="F621" s="30">
        <f>IFERROR(VLOOKUP($B621,'Balance 2022'!$D$2:$I$1048576,6,FALSE),0)</f>
        <v>6344082102600</v>
      </c>
      <c r="G621" s="30">
        <f>IFERROR(VLOOKUP($B621,'Balance 2021'!$D$2:$I$1048576,6,FALSE),0)</f>
        <v>3594276818908</v>
      </c>
      <c r="H621" s="6"/>
      <c r="I621" s="6"/>
    </row>
    <row r="622" spans="2:10" x14ac:dyDescent="0.2">
      <c r="B622" s="7" t="s">
        <v>4603</v>
      </c>
      <c r="D622" s="26" t="s">
        <v>803</v>
      </c>
      <c r="E622" s="23"/>
      <c r="F622" s="30">
        <f>IFERROR(VLOOKUP($B622,'Balance 2022'!$D$2:$I$1048576,6,FALSE),0)</f>
        <v>219707803</v>
      </c>
      <c r="G622" s="30">
        <f>IFERROR(VLOOKUP($B622,'Balance 2021'!$D$2:$I$1048576,6,FALSE),0)</f>
        <v>83905399707</v>
      </c>
      <c r="H622" s="6"/>
      <c r="I622" s="6"/>
    </row>
    <row r="623" spans="2:10" x14ac:dyDescent="0.2">
      <c r="B623" s="7" t="s">
        <v>4604</v>
      </c>
      <c r="D623" s="26" t="s">
        <v>806</v>
      </c>
      <c r="E623" s="23"/>
      <c r="F623" s="30">
        <f>IFERROR(VLOOKUP($B623,'Balance 2022'!$D$2:$I$1048576,6,FALSE),0)</f>
        <v>220122391642</v>
      </c>
      <c r="G623" s="30">
        <f>IFERROR(VLOOKUP($B623,'Balance 2021'!$D$2:$I$1048576,6,FALSE),0)</f>
        <v>246152655724</v>
      </c>
      <c r="H623" s="6"/>
      <c r="I623" s="6"/>
    </row>
    <row r="624" spans="2:10" x14ac:dyDescent="0.2">
      <c r="B624" s="7" t="s">
        <v>223</v>
      </c>
      <c r="D624" s="31" t="s">
        <v>310</v>
      </c>
      <c r="E624" s="32"/>
      <c r="F624" s="33">
        <f>SUM(F621:F623)</f>
        <v>6564424202045</v>
      </c>
      <c r="G624" s="33">
        <f>SUM(G621:G623)</f>
        <v>3924334874339</v>
      </c>
      <c r="H624" s="6"/>
      <c r="I624" s="6"/>
    </row>
    <row r="625" spans="4:9" x14ac:dyDescent="0.2">
      <c r="D625" s="6"/>
      <c r="E625" s="6"/>
      <c r="F625" s="243">
        <f>+VLOOKUP($B624,'Balance 2022'!$D:$I,6,0)-F624</f>
        <v>0</v>
      </c>
      <c r="G625" s="243">
        <f>+VLOOKUP($B624,'Balance 2021'!$D:$I,6,0)-G624</f>
        <v>0</v>
      </c>
      <c r="H625" s="6"/>
      <c r="I625" s="6"/>
    </row>
    <row r="626" spans="4:9" x14ac:dyDescent="0.2">
      <c r="D626" s="6"/>
      <c r="E626" s="6"/>
      <c r="F626" s="6"/>
      <c r="G626" s="6"/>
      <c r="H626" s="6"/>
      <c r="I626" s="6"/>
    </row>
    <row r="627" spans="4:9" x14ac:dyDescent="0.2">
      <c r="D627" s="6"/>
      <c r="E627" s="6"/>
      <c r="F627" s="6"/>
      <c r="G627" s="6"/>
      <c r="H627" s="6"/>
      <c r="I627" s="6"/>
    </row>
    <row r="628" spans="4:9" x14ac:dyDescent="0.2">
      <c r="D628" s="6"/>
      <c r="E628" s="6"/>
      <c r="F628" s="6"/>
      <c r="G628" s="6"/>
      <c r="H628" s="6"/>
      <c r="I628" s="6"/>
    </row>
    <row r="629" spans="4:9" x14ac:dyDescent="0.2">
      <c r="D629" s="6"/>
      <c r="E629" s="6"/>
      <c r="F629" s="6"/>
      <c r="G629" s="6"/>
      <c r="H629" s="6"/>
      <c r="I629" s="6"/>
    </row>
    <row r="630" spans="4:9" x14ac:dyDescent="0.2">
      <c r="D630" s="6"/>
      <c r="E630" s="6"/>
      <c r="F630" s="6"/>
      <c r="G630" s="6"/>
      <c r="H630" s="6"/>
      <c r="I630" s="6"/>
    </row>
    <row r="631" spans="4:9" x14ac:dyDescent="0.2">
      <c r="D631" s="6"/>
      <c r="E631" s="6"/>
      <c r="F631" s="6"/>
      <c r="G631" s="6"/>
      <c r="H631" s="6"/>
      <c r="I631" s="6"/>
    </row>
    <row r="632" spans="4:9" x14ac:dyDescent="0.2">
      <c r="D632" s="6"/>
      <c r="E632" s="6"/>
      <c r="F632" s="6"/>
      <c r="G632" s="6"/>
      <c r="H632" s="6"/>
      <c r="I632" s="6"/>
    </row>
    <row r="633" spans="4:9" x14ac:dyDescent="0.2">
      <c r="D633" s="6"/>
      <c r="E633" s="6"/>
      <c r="F633" s="6"/>
      <c r="G633" s="6"/>
      <c r="H633" s="6"/>
      <c r="I633" s="6"/>
    </row>
    <row r="634" spans="4:9" x14ac:dyDescent="0.2">
      <c r="D634" s="6"/>
      <c r="E634" s="6"/>
      <c r="F634" s="6"/>
      <c r="G634" s="6"/>
      <c r="H634" s="6"/>
      <c r="I634" s="6"/>
    </row>
    <row r="635" spans="4:9" x14ac:dyDescent="0.2">
      <c r="D635" s="6"/>
      <c r="E635" s="6"/>
      <c r="F635" s="6"/>
      <c r="G635" s="6"/>
      <c r="H635" s="6"/>
      <c r="I635" s="6"/>
    </row>
    <row r="636" spans="4:9" x14ac:dyDescent="0.2">
      <c r="D636" s="6"/>
      <c r="E636" s="6"/>
      <c r="F636" s="6"/>
      <c r="G636" s="6"/>
      <c r="H636" s="6"/>
      <c r="I636" s="6"/>
    </row>
    <row r="637" spans="4:9" x14ac:dyDescent="0.2">
      <c r="D637" s="6"/>
      <c r="E637" s="6"/>
      <c r="F637" s="6"/>
      <c r="G637" s="6"/>
      <c r="H637" s="6"/>
      <c r="I637" s="6"/>
    </row>
    <row r="638" spans="4:9" x14ac:dyDescent="0.2">
      <c r="D638" s="6"/>
      <c r="E638" s="6"/>
      <c r="F638" s="6"/>
      <c r="G638" s="6"/>
      <c r="H638" s="6"/>
      <c r="I638" s="6"/>
    </row>
    <row r="639" spans="4:9" x14ac:dyDescent="0.2">
      <c r="D639" s="6"/>
      <c r="E639" s="6"/>
      <c r="F639" s="6"/>
      <c r="G639" s="6"/>
      <c r="H639" s="6"/>
      <c r="I639" s="6"/>
    </row>
    <row r="640" spans="4:9" x14ac:dyDescent="0.2">
      <c r="D640" s="6"/>
      <c r="E640" s="6"/>
      <c r="F640" s="6"/>
      <c r="G640" s="6"/>
      <c r="H640" s="6"/>
      <c r="I640" s="6"/>
    </row>
    <row r="641" spans="4:9" x14ac:dyDescent="0.2">
      <c r="D641" s="6"/>
      <c r="E641" s="6"/>
      <c r="F641" s="6"/>
      <c r="G641" s="6"/>
      <c r="H641" s="6"/>
      <c r="I641" s="6"/>
    </row>
    <row r="642" spans="4:9" x14ac:dyDescent="0.2">
      <c r="D642" s="6"/>
      <c r="E642" s="6"/>
      <c r="F642" s="6"/>
      <c r="G642" s="6"/>
      <c r="H642" s="6"/>
      <c r="I642" s="6"/>
    </row>
    <row r="643" spans="4:9" x14ac:dyDescent="0.2">
      <c r="D643" s="6"/>
      <c r="E643" s="6"/>
      <c r="F643" s="6"/>
      <c r="G643" s="6"/>
      <c r="H643" s="6"/>
      <c r="I643" s="6"/>
    </row>
    <row r="644" spans="4:9" x14ac:dyDescent="0.2">
      <c r="D644" s="6"/>
      <c r="E644" s="6"/>
      <c r="F644" s="6"/>
      <c r="G644" s="6"/>
      <c r="H644" s="6"/>
      <c r="I644" s="6"/>
    </row>
    <row r="645" spans="4:9" x14ac:dyDescent="0.2">
      <c r="D645" s="6"/>
      <c r="E645" s="6"/>
      <c r="F645" s="6"/>
      <c r="G645" s="6"/>
      <c r="H645" s="6"/>
      <c r="I645" s="6"/>
    </row>
    <row r="646" spans="4:9" x14ac:dyDescent="0.2">
      <c r="D646" s="6"/>
      <c r="E646" s="6"/>
      <c r="F646" s="6"/>
      <c r="G646" s="6"/>
      <c r="H646" s="6"/>
      <c r="I646" s="6"/>
    </row>
    <row r="647" spans="4:9" x14ac:dyDescent="0.2">
      <c r="D647" s="6"/>
      <c r="E647" s="6"/>
      <c r="F647" s="6"/>
      <c r="G647" s="6"/>
      <c r="H647" s="6"/>
      <c r="I647" s="6"/>
    </row>
    <row r="648" spans="4:9" x14ac:dyDescent="0.2">
      <c r="D648" s="6"/>
      <c r="E648" s="6"/>
      <c r="F648" s="6"/>
      <c r="G648" s="6"/>
      <c r="H648" s="6"/>
      <c r="I648" s="6"/>
    </row>
    <row r="649" spans="4:9" x14ac:dyDescent="0.2">
      <c r="D649" s="6"/>
      <c r="E649" s="6"/>
      <c r="F649" s="6"/>
      <c r="G649" s="6"/>
      <c r="H649" s="6"/>
      <c r="I649" s="6"/>
    </row>
    <row r="650" spans="4:9" x14ac:dyDescent="0.2">
      <c r="D650" s="6"/>
      <c r="E650" s="6"/>
      <c r="F650" s="6"/>
      <c r="G650" s="6"/>
      <c r="H650" s="6"/>
      <c r="I650" s="6"/>
    </row>
    <row r="651" spans="4:9" x14ac:dyDescent="0.2">
      <c r="D651" s="6"/>
      <c r="E651" s="6"/>
      <c r="F651" s="6"/>
      <c r="G651" s="6"/>
      <c r="H651" s="6"/>
      <c r="I651" s="6"/>
    </row>
    <row r="652" spans="4:9" x14ac:dyDescent="0.2">
      <c r="D652" s="6"/>
      <c r="E652" s="6"/>
      <c r="F652" s="6"/>
      <c r="G652" s="6"/>
      <c r="H652" s="6"/>
      <c r="I652" s="6"/>
    </row>
    <row r="653" spans="4:9" x14ac:dyDescent="0.2">
      <c r="D653" s="6"/>
      <c r="E653" s="6"/>
      <c r="F653" s="6"/>
      <c r="G653" s="6"/>
      <c r="H653" s="6"/>
      <c r="I653" s="6"/>
    </row>
    <row r="654" spans="4:9" x14ac:dyDescent="0.2">
      <c r="D654" s="6"/>
      <c r="E654" s="6"/>
      <c r="F654" s="6"/>
      <c r="G654" s="6"/>
      <c r="H654" s="6"/>
      <c r="I654" s="6"/>
    </row>
    <row r="655" spans="4:9" x14ac:dyDescent="0.2">
      <c r="D655" s="6"/>
      <c r="E655" s="6"/>
      <c r="F655" s="6"/>
      <c r="G655" s="6"/>
      <c r="H655" s="6"/>
      <c r="I655" s="6"/>
    </row>
    <row r="656" spans="4:9" x14ac:dyDescent="0.2">
      <c r="D656" s="6"/>
      <c r="E656" s="6"/>
      <c r="F656" s="6"/>
      <c r="G656" s="6"/>
      <c r="H656" s="6"/>
      <c r="I656" s="6"/>
    </row>
    <row r="657" spans="4:9" x14ac:dyDescent="0.2">
      <c r="D657" s="6"/>
      <c r="E657" s="6"/>
      <c r="F657" s="6"/>
      <c r="G657" s="6"/>
      <c r="H657" s="6"/>
      <c r="I657" s="6"/>
    </row>
    <row r="658" spans="4:9" x14ac:dyDescent="0.2">
      <c r="D658" s="6"/>
      <c r="E658" s="6"/>
      <c r="F658" s="6"/>
      <c r="G658" s="6"/>
      <c r="H658" s="6"/>
      <c r="I658" s="6"/>
    </row>
    <row r="659" spans="4:9" x14ac:dyDescent="0.2">
      <c r="D659" s="6"/>
      <c r="E659" s="6"/>
      <c r="F659" s="6"/>
      <c r="G659" s="6"/>
      <c r="H659" s="6"/>
      <c r="I659" s="6"/>
    </row>
    <row r="660" spans="4:9" x14ac:dyDescent="0.2">
      <c r="D660" s="6"/>
      <c r="E660" s="6"/>
      <c r="F660" s="6"/>
      <c r="G660" s="6"/>
      <c r="H660" s="6"/>
      <c r="I660" s="6"/>
    </row>
    <row r="661" spans="4:9" x14ac:dyDescent="0.2">
      <c r="D661" s="6"/>
      <c r="E661" s="6"/>
      <c r="F661" s="6"/>
      <c r="G661" s="6"/>
      <c r="H661" s="6"/>
      <c r="I661" s="6"/>
    </row>
    <row r="662" spans="4:9" x14ac:dyDescent="0.2">
      <c r="D662" s="6"/>
      <c r="E662" s="6"/>
      <c r="F662" s="6"/>
      <c r="G662" s="6"/>
      <c r="H662" s="6"/>
      <c r="I662" s="6"/>
    </row>
    <row r="663" spans="4:9" x14ac:dyDescent="0.2">
      <c r="D663" s="6"/>
      <c r="E663" s="6"/>
      <c r="F663" s="6"/>
      <c r="G663" s="6"/>
      <c r="H663" s="6"/>
      <c r="I663" s="6"/>
    </row>
    <row r="664" spans="4:9" x14ac:dyDescent="0.2">
      <c r="D664" s="6"/>
      <c r="E664" s="6"/>
      <c r="F664" s="6"/>
      <c r="G664" s="6"/>
      <c r="H664" s="6"/>
      <c r="I664" s="6"/>
    </row>
    <row r="665" spans="4:9" x14ac:dyDescent="0.2">
      <c r="D665" s="6"/>
      <c r="E665" s="6"/>
      <c r="F665" s="6"/>
      <c r="G665" s="6"/>
      <c r="H665" s="6"/>
      <c r="I665" s="6"/>
    </row>
    <row r="666" spans="4:9" x14ac:dyDescent="0.2">
      <c r="D666" s="6"/>
      <c r="E666" s="6"/>
      <c r="F666" s="6"/>
      <c r="G666" s="6"/>
      <c r="H666" s="6"/>
      <c r="I666" s="6"/>
    </row>
    <row r="667" spans="4:9" x14ac:dyDescent="0.2">
      <c r="D667" s="6"/>
      <c r="E667" s="6"/>
      <c r="F667" s="6"/>
      <c r="G667" s="6"/>
      <c r="H667" s="6"/>
      <c r="I667" s="6"/>
    </row>
    <row r="668" spans="4:9" x14ac:dyDescent="0.2">
      <c r="D668" s="6"/>
      <c r="E668" s="6"/>
      <c r="F668" s="6"/>
      <c r="G668" s="6"/>
      <c r="H668" s="6"/>
      <c r="I668" s="6"/>
    </row>
    <row r="669" spans="4:9" x14ac:dyDescent="0.2">
      <c r="D669" s="6"/>
      <c r="E669" s="6"/>
      <c r="F669" s="6"/>
      <c r="G669" s="6"/>
      <c r="H669" s="6"/>
      <c r="I669" s="6"/>
    </row>
    <row r="670" spans="4:9" x14ac:dyDescent="0.2">
      <c r="D670" s="6"/>
      <c r="E670" s="6"/>
      <c r="F670" s="6"/>
      <c r="G670" s="6"/>
      <c r="H670" s="6"/>
      <c r="I670" s="6"/>
    </row>
    <row r="671" spans="4:9" x14ac:dyDescent="0.2">
      <c r="D671" s="6"/>
      <c r="E671" s="6"/>
      <c r="F671" s="6"/>
      <c r="G671" s="6"/>
      <c r="H671" s="6"/>
      <c r="I671" s="6"/>
    </row>
    <row r="672" spans="4:9" x14ac:dyDescent="0.2">
      <c r="D672" s="6"/>
      <c r="E672" s="6"/>
      <c r="F672" s="6"/>
      <c r="G672" s="6"/>
      <c r="H672" s="6"/>
      <c r="I672" s="6"/>
    </row>
    <row r="673" spans="4:9" x14ac:dyDescent="0.2">
      <c r="D673" s="6"/>
      <c r="E673" s="6"/>
      <c r="F673" s="6"/>
      <c r="G673" s="6"/>
      <c r="H673" s="6"/>
      <c r="I673" s="6"/>
    </row>
    <row r="674" spans="4:9" x14ac:dyDescent="0.2">
      <c r="D674" s="6"/>
      <c r="E674" s="6"/>
      <c r="F674" s="6"/>
      <c r="G674" s="6"/>
      <c r="H674" s="6"/>
      <c r="I674" s="6"/>
    </row>
    <row r="675" spans="4:9" x14ac:dyDescent="0.2">
      <c r="D675" s="6"/>
      <c r="E675" s="6"/>
      <c r="F675" s="6"/>
      <c r="G675" s="6"/>
      <c r="H675" s="6"/>
      <c r="I675" s="6"/>
    </row>
    <row r="676" spans="4:9" x14ac:dyDescent="0.2">
      <c r="D676" s="6"/>
      <c r="E676" s="6"/>
      <c r="F676" s="6"/>
      <c r="G676" s="6"/>
      <c r="H676" s="6"/>
      <c r="I676" s="6"/>
    </row>
    <row r="677" spans="4:9" x14ac:dyDescent="0.2">
      <c r="D677" s="6"/>
      <c r="E677" s="6"/>
      <c r="F677" s="6"/>
      <c r="G677" s="6"/>
      <c r="H677" s="6"/>
      <c r="I677" s="6"/>
    </row>
    <row r="678" spans="4:9" x14ac:dyDescent="0.2">
      <c r="D678" s="6"/>
      <c r="E678" s="6"/>
      <c r="F678" s="6"/>
      <c r="G678" s="6"/>
      <c r="H678" s="6"/>
      <c r="I678" s="6"/>
    </row>
    <row r="679" spans="4:9" x14ac:dyDescent="0.2">
      <c r="D679" s="6"/>
      <c r="E679" s="6"/>
      <c r="F679" s="6"/>
      <c r="G679" s="6"/>
      <c r="H679" s="6"/>
      <c r="I679" s="6"/>
    </row>
    <row r="680" spans="4:9" x14ac:dyDescent="0.2">
      <c r="D680" s="6"/>
      <c r="E680" s="6"/>
      <c r="F680" s="6"/>
      <c r="G680" s="6"/>
      <c r="H680" s="6"/>
      <c r="I680" s="6"/>
    </row>
    <row r="681" spans="4:9" x14ac:dyDescent="0.2">
      <c r="D681" s="6"/>
      <c r="E681" s="6"/>
      <c r="F681" s="6"/>
      <c r="G681" s="6"/>
      <c r="H681" s="6"/>
      <c r="I681" s="6"/>
    </row>
    <row r="682" spans="4:9" x14ac:dyDescent="0.2">
      <c r="D682" s="6"/>
      <c r="E682" s="6"/>
      <c r="F682" s="6"/>
      <c r="G682" s="6"/>
      <c r="H682" s="6"/>
      <c r="I682" s="6"/>
    </row>
    <row r="683" spans="4:9" x14ac:dyDescent="0.2">
      <c r="D683" s="6"/>
      <c r="E683" s="6"/>
      <c r="F683" s="6"/>
      <c r="G683" s="6"/>
      <c r="H683" s="6"/>
      <c r="I683" s="6"/>
    </row>
    <row r="684" spans="4:9" x14ac:dyDescent="0.2">
      <c r="D684" s="6"/>
      <c r="E684" s="6"/>
      <c r="F684" s="6"/>
      <c r="G684" s="6"/>
      <c r="H684" s="6"/>
      <c r="I684" s="6"/>
    </row>
    <row r="685" spans="4:9" x14ac:dyDescent="0.2">
      <c r="D685" s="6"/>
      <c r="E685" s="6"/>
      <c r="F685" s="6"/>
      <c r="G685" s="6"/>
      <c r="H685" s="6"/>
      <c r="I685" s="6"/>
    </row>
    <row r="686" spans="4:9" x14ac:dyDescent="0.2">
      <c r="D686" s="6"/>
      <c r="E686" s="6"/>
      <c r="F686" s="6"/>
      <c r="G686" s="6"/>
      <c r="H686" s="6"/>
      <c r="I686" s="6"/>
    </row>
    <row r="687" spans="4:9" x14ac:dyDescent="0.2">
      <c r="D687" s="6"/>
      <c r="E687" s="6"/>
      <c r="F687" s="6"/>
      <c r="G687" s="6"/>
      <c r="H687" s="6"/>
      <c r="I687" s="6"/>
    </row>
    <row r="688" spans="4:9" x14ac:dyDescent="0.2">
      <c r="D688" s="6"/>
      <c r="E688" s="6"/>
      <c r="F688" s="6"/>
      <c r="G688" s="6"/>
      <c r="H688" s="6"/>
      <c r="I688" s="6"/>
    </row>
    <row r="689" spans="4:9" x14ac:dyDescent="0.2">
      <c r="D689" s="6"/>
      <c r="E689" s="6"/>
      <c r="F689" s="6"/>
      <c r="G689" s="6"/>
      <c r="H689" s="6"/>
      <c r="I689" s="6"/>
    </row>
    <row r="690" spans="4:9" x14ac:dyDescent="0.2">
      <c r="D690" s="6"/>
      <c r="E690" s="6"/>
      <c r="F690" s="6"/>
      <c r="G690" s="6"/>
      <c r="H690" s="6"/>
      <c r="I690" s="6"/>
    </row>
    <row r="691" spans="4:9" x14ac:dyDescent="0.2">
      <c r="D691" s="6"/>
      <c r="E691" s="6"/>
      <c r="F691" s="6"/>
      <c r="G691" s="6"/>
      <c r="H691" s="6"/>
      <c r="I691" s="6"/>
    </row>
    <row r="692" spans="4:9" x14ac:dyDescent="0.2">
      <c r="D692" s="6"/>
      <c r="E692" s="6"/>
      <c r="F692" s="6"/>
      <c r="G692" s="6"/>
      <c r="H692" s="6"/>
      <c r="I692" s="6"/>
    </row>
    <row r="693" spans="4:9" x14ac:dyDescent="0.2">
      <c r="D693" s="6"/>
      <c r="E693" s="6"/>
      <c r="F693" s="6"/>
      <c r="G693" s="6"/>
      <c r="H693" s="6"/>
      <c r="I693" s="6"/>
    </row>
    <row r="694" spans="4:9" x14ac:dyDescent="0.2">
      <c r="D694" s="6"/>
      <c r="E694" s="6"/>
      <c r="F694" s="6"/>
      <c r="G694" s="6"/>
      <c r="H694" s="6"/>
      <c r="I694" s="6"/>
    </row>
    <row r="695" spans="4:9" x14ac:dyDescent="0.2">
      <c r="D695" s="6"/>
      <c r="E695" s="6"/>
      <c r="F695" s="6"/>
      <c r="G695" s="6"/>
      <c r="H695" s="6"/>
      <c r="I695" s="6"/>
    </row>
    <row r="696" spans="4:9" x14ac:dyDescent="0.2">
      <c r="D696" s="6"/>
      <c r="E696" s="6"/>
      <c r="F696" s="6"/>
      <c r="G696" s="6"/>
      <c r="H696" s="6"/>
      <c r="I696" s="6"/>
    </row>
    <row r="697" spans="4:9" x14ac:dyDescent="0.2">
      <c r="D697" s="6"/>
      <c r="E697" s="6"/>
      <c r="F697" s="6"/>
      <c r="G697" s="6"/>
      <c r="H697" s="6"/>
      <c r="I697" s="6"/>
    </row>
    <row r="698" spans="4:9" x14ac:dyDescent="0.2">
      <c r="D698" s="6"/>
      <c r="E698" s="6"/>
      <c r="F698" s="6"/>
      <c r="G698" s="6"/>
      <c r="H698" s="6"/>
      <c r="I698" s="6"/>
    </row>
    <row r="699" spans="4:9" x14ac:dyDescent="0.2">
      <c r="D699" s="6"/>
      <c r="E699" s="6"/>
      <c r="F699" s="6"/>
      <c r="G699" s="6"/>
      <c r="H699" s="6"/>
      <c r="I699" s="6"/>
    </row>
    <row r="700" spans="4:9" x14ac:dyDescent="0.2">
      <c r="D700" s="6"/>
      <c r="E700" s="6"/>
      <c r="F700" s="6"/>
      <c r="G700" s="6"/>
      <c r="H700" s="6"/>
      <c r="I700" s="6"/>
    </row>
    <row r="701" spans="4:9" x14ac:dyDescent="0.2">
      <c r="D701" s="6"/>
      <c r="E701" s="6"/>
      <c r="F701" s="6"/>
      <c r="G701" s="6"/>
      <c r="H701" s="6"/>
      <c r="I701" s="6"/>
    </row>
    <row r="702" spans="4:9" x14ac:dyDescent="0.2">
      <c r="D702" s="6"/>
      <c r="E702" s="6"/>
      <c r="F702" s="6"/>
      <c r="G702" s="6"/>
      <c r="H702" s="6"/>
      <c r="I702" s="6"/>
    </row>
    <row r="703" spans="4:9" x14ac:dyDescent="0.2">
      <c r="D703" s="6"/>
      <c r="E703" s="6"/>
      <c r="F703" s="6"/>
      <c r="G703" s="6"/>
      <c r="H703" s="6"/>
      <c r="I703" s="6"/>
    </row>
    <row r="704" spans="4:9" x14ac:dyDescent="0.2">
      <c r="D704" s="6"/>
      <c r="E704" s="6"/>
      <c r="F704" s="6"/>
      <c r="G704" s="6"/>
      <c r="H704" s="6"/>
      <c r="I704" s="6"/>
    </row>
    <row r="705" spans="4:9" x14ac:dyDescent="0.2">
      <c r="D705" s="6"/>
      <c r="E705" s="6"/>
      <c r="F705" s="6"/>
      <c r="G705" s="6"/>
      <c r="H705" s="6"/>
      <c r="I705" s="6"/>
    </row>
    <row r="706" spans="4:9" x14ac:dyDescent="0.2">
      <c r="D706" s="6"/>
      <c r="E706" s="6"/>
      <c r="F706" s="6"/>
      <c r="G706" s="6"/>
      <c r="H706" s="6"/>
      <c r="I706" s="6"/>
    </row>
    <row r="707" spans="4:9" x14ac:dyDescent="0.2">
      <c r="D707" s="6"/>
      <c r="E707" s="6"/>
      <c r="F707" s="6"/>
      <c r="G707" s="6"/>
      <c r="H707" s="6"/>
      <c r="I707" s="6"/>
    </row>
    <row r="708" spans="4:9" x14ac:dyDescent="0.2">
      <c r="D708" s="6"/>
      <c r="E708" s="6"/>
      <c r="F708" s="6"/>
      <c r="G708" s="6"/>
      <c r="H708" s="6"/>
      <c r="I708" s="6"/>
    </row>
    <row r="709" spans="4:9" x14ac:dyDescent="0.2">
      <c r="D709" s="6"/>
      <c r="E709" s="6"/>
      <c r="F709" s="6"/>
      <c r="G709" s="6"/>
      <c r="H709" s="6"/>
      <c r="I709" s="6"/>
    </row>
    <row r="710" spans="4:9" x14ac:dyDescent="0.2">
      <c r="D710" s="6"/>
      <c r="E710" s="6"/>
      <c r="F710" s="6"/>
      <c r="G710" s="6"/>
      <c r="H710" s="6"/>
      <c r="I710" s="6"/>
    </row>
    <row r="711" spans="4:9" x14ac:dyDescent="0.2">
      <c r="D711" s="6"/>
      <c r="E711" s="6"/>
      <c r="F711" s="6"/>
      <c r="G711" s="6"/>
      <c r="H711" s="6"/>
      <c r="I711" s="6"/>
    </row>
    <row r="712" spans="4:9" x14ac:dyDescent="0.2">
      <c r="D712" s="6"/>
      <c r="E712" s="6"/>
      <c r="F712" s="6"/>
      <c r="G712" s="6"/>
      <c r="H712" s="6"/>
      <c r="I712" s="6"/>
    </row>
    <row r="713" spans="4:9" x14ac:dyDescent="0.2">
      <c r="D713" s="6"/>
      <c r="E713" s="6"/>
      <c r="F713" s="6"/>
      <c r="G713" s="6"/>
      <c r="H713" s="6"/>
      <c r="I713" s="6"/>
    </row>
    <row r="714" spans="4:9" x14ac:dyDescent="0.2">
      <c r="D714" s="6"/>
      <c r="E714" s="6"/>
      <c r="F714" s="6"/>
      <c r="G714" s="6"/>
      <c r="H714" s="6"/>
      <c r="I714" s="6"/>
    </row>
    <row r="715" spans="4:9" x14ac:dyDescent="0.2">
      <c r="D715" s="6"/>
      <c r="E715" s="6"/>
      <c r="F715" s="6"/>
      <c r="G715" s="6"/>
      <c r="H715" s="6"/>
      <c r="I715" s="6"/>
    </row>
    <row r="716" spans="4:9" x14ac:dyDescent="0.2">
      <c r="D716" s="6"/>
      <c r="E716" s="6"/>
      <c r="F716" s="6"/>
      <c r="G716" s="6"/>
      <c r="H716" s="6"/>
      <c r="I716" s="6"/>
    </row>
    <row r="717" spans="4:9" x14ac:dyDescent="0.2">
      <c r="D717" s="6"/>
      <c r="E717" s="6"/>
      <c r="F717" s="6"/>
      <c r="G717" s="6"/>
      <c r="H717" s="6"/>
      <c r="I717" s="6"/>
    </row>
    <row r="718" spans="4:9" x14ac:dyDescent="0.2">
      <c r="D718" s="6"/>
      <c r="E718" s="6"/>
      <c r="F718" s="6"/>
      <c r="G718" s="6"/>
      <c r="H718" s="6"/>
      <c r="I718" s="6"/>
    </row>
    <row r="719" spans="4:9" x14ac:dyDescent="0.2">
      <c r="D719" s="6"/>
      <c r="E719" s="6"/>
      <c r="F719" s="6"/>
      <c r="G719" s="6"/>
      <c r="H719" s="6"/>
      <c r="I719" s="6"/>
    </row>
    <row r="720" spans="4:9" x14ac:dyDescent="0.2">
      <c r="D720" s="6"/>
      <c r="E720" s="6"/>
      <c r="F720" s="6"/>
      <c r="G720" s="6"/>
      <c r="H720" s="6"/>
      <c r="I720" s="6"/>
    </row>
    <row r="721" spans="4:9" x14ac:dyDescent="0.2">
      <c r="D721" s="6"/>
      <c r="E721" s="6"/>
      <c r="F721" s="6"/>
      <c r="G721" s="6"/>
      <c r="H721" s="6"/>
      <c r="I721" s="6"/>
    </row>
    <row r="722" spans="4:9" x14ac:dyDescent="0.2">
      <c r="D722" s="6"/>
      <c r="E722" s="6"/>
      <c r="F722" s="6"/>
      <c r="G722" s="6"/>
      <c r="H722" s="6"/>
      <c r="I722" s="6"/>
    </row>
    <row r="723" spans="4:9" x14ac:dyDescent="0.2">
      <c r="D723" s="6"/>
      <c r="E723" s="6"/>
      <c r="F723" s="6"/>
      <c r="G723" s="6"/>
      <c r="H723" s="6"/>
      <c r="I723" s="6"/>
    </row>
    <row r="724" spans="4:9" x14ac:dyDescent="0.2">
      <c r="D724" s="6"/>
      <c r="E724" s="6"/>
      <c r="F724" s="6"/>
      <c r="G724" s="6"/>
      <c r="H724" s="6"/>
      <c r="I724" s="6"/>
    </row>
    <row r="725" spans="4:9" x14ac:dyDescent="0.2">
      <c r="D725" s="6"/>
      <c r="E725" s="6"/>
      <c r="F725" s="6"/>
      <c r="G725" s="6"/>
      <c r="H725" s="6"/>
      <c r="I725" s="6"/>
    </row>
    <row r="726" spans="4:9" x14ac:dyDescent="0.2">
      <c r="D726" s="6"/>
      <c r="E726" s="6"/>
      <c r="F726" s="6"/>
      <c r="G726" s="6"/>
      <c r="H726" s="6"/>
      <c r="I726" s="6"/>
    </row>
    <row r="727" spans="4:9" x14ac:dyDescent="0.2">
      <c r="D727" s="6"/>
      <c r="E727" s="6"/>
      <c r="F727" s="6"/>
      <c r="G727" s="6"/>
      <c r="H727" s="6"/>
      <c r="I727" s="6"/>
    </row>
    <row r="728" spans="4:9" x14ac:dyDescent="0.2">
      <c r="D728" s="6"/>
      <c r="E728" s="6"/>
      <c r="F728" s="6"/>
      <c r="G728" s="6"/>
      <c r="H728" s="6"/>
      <c r="I728" s="6"/>
    </row>
    <row r="729" spans="4:9" x14ac:dyDescent="0.2">
      <c r="D729" s="6"/>
      <c r="E729" s="6"/>
      <c r="F729" s="6"/>
      <c r="G729" s="6"/>
      <c r="H729" s="6"/>
      <c r="I729" s="6"/>
    </row>
    <row r="730" spans="4:9" x14ac:dyDescent="0.2">
      <c r="D730" s="6"/>
      <c r="E730" s="6"/>
      <c r="F730" s="6"/>
      <c r="G730" s="6"/>
      <c r="H730" s="6"/>
      <c r="I730" s="6"/>
    </row>
    <row r="731" spans="4:9" x14ac:dyDescent="0.2">
      <c r="D731" s="6"/>
      <c r="E731" s="6"/>
      <c r="F731" s="6"/>
      <c r="G731" s="6"/>
      <c r="H731" s="6"/>
      <c r="I731" s="6"/>
    </row>
    <row r="732" spans="4:9" x14ac:dyDescent="0.2">
      <c r="D732" s="6"/>
      <c r="E732" s="6"/>
      <c r="F732" s="6"/>
      <c r="G732" s="6"/>
      <c r="H732" s="6"/>
      <c r="I732" s="6"/>
    </row>
    <row r="733" spans="4:9" x14ac:dyDescent="0.2">
      <c r="D733" s="6"/>
      <c r="E733" s="6"/>
      <c r="F733" s="6"/>
      <c r="G733" s="6"/>
      <c r="H733" s="6"/>
      <c r="I733" s="6"/>
    </row>
    <row r="734" spans="4:9" x14ac:dyDescent="0.2">
      <c r="D734" s="6"/>
      <c r="E734" s="6"/>
      <c r="F734" s="6"/>
      <c r="G734" s="6"/>
      <c r="H734" s="6"/>
      <c r="I734" s="6"/>
    </row>
    <row r="735" spans="4:9" x14ac:dyDescent="0.2">
      <c r="D735" s="6"/>
      <c r="E735" s="6"/>
      <c r="F735" s="6"/>
      <c r="G735" s="6"/>
      <c r="H735" s="6"/>
      <c r="I735" s="6"/>
    </row>
    <row r="736" spans="4:9" x14ac:dyDescent="0.2">
      <c r="D736" s="6"/>
      <c r="E736" s="6"/>
      <c r="F736" s="6"/>
      <c r="G736" s="6"/>
      <c r="H736" s="6"/>
      <c r="I736" s="6"/>
    </row>
    <row r="737" spans="4:9" x14ac:dyDescent="0.2">
      <c r="D737" s="6"/>
      <c r="E737" s="6"/>
      <c r="F737" s="6"/>
      <c r="G737" s="6"/>
      <c r="H737" s="6"/>
      <c r="I737" s="6"/>
    </row>
    <row r="738" spans="4:9" x14ac:dyDescent="0.2">
      <c r="D738" s="6"/>
      <c r="E738" s="6"/>
      <c r="F738" s="6"/>
      <c r="G738" s="6"/>
      <c r="H738" s="6"/>
      <c r="I738" s="6"/>
    </row>
    <row r="739" spans="4:9" x14ac:dyDescent="0.2">
      <c r="D739" s="6"/>
      <c r="E739" s="6"/>
      <c r="F739" s="6"/>
      <c r="G739" s="6"/>
      <c r="H739" s="6"/>
      <c r="I739" s="6"/>
    </row>
    <row r="740" spans="4:9" x14ac:dyDescent="0.2">
      <c r="D740" s="6"/>
      <c r="E740" s="6"/>
      <c r="F740" s="6"/>
      <c r="G740" s="6"/>
      <c r="H740" s="6"/>
      <c r="I740" s="6"/>
    </row>
    <row r="741" spans="4:9" x14ac:dyDescent="0.2">
      <c r="D741" s="6"/>
      <c r="E741" s="6"/>
      <c r="F741" s="6"/>
      <c r="G741" s="6"/>
      <c r="H741" s="6"/>
      <c r="I741" s="6"/>
    </row>
    <row r="742" spans="4:9" x14ac:dyDescent="0.2">
      <c r="D742" s="6"/>
      <c r="E742" s="6"/>
      <c r="F742" s="6"/>
      <c r="G742" s="6"/>
      <c r="H742" s="6"/>
      <c r="I742" s="6"/>
    </row>
    <row r="743" spans="4:9" x14ac:dyDescent="0.2">
      <c r="D743" s="6"/>
      <c r="E743" s="6"/>
      <c r="F743" s="6"/>
      <c r="G743" s="6"/>
      <c r="H743" s="6"/>
      <c r="I743" s="6"/>
    </row>
    <row r="744" spans="4:9" x14ac:dyDescent="0.2">
      <c r="D744" s="6"/>
      <c r="E744" s="6"/>
      <c r="F744" s="6"/>
      <c r="G744" s="6"/>
      <c r="H744" s="6"/>
      <c r="I744" s="6"/>
    </row>
    <row r="745" spans="4:9" x14ac:dyDescent="0.2">
      <c r="D745" s="6"/>
      <c r="E745" s="6"/>
      <c r="F745" s="6"/>
      <c r="G745" s="6"/>
      <c r="H745" s="6"/>
      <c r="I745" s="6"/>
    </row>
    <row r="746" spans="4:9" x14ac:dyDescent="0.2">
      <c r="D746" s="6"/>
      <c r="E746" s="6"/>
      <c r="F746" s="6"/>
      <c r="G746" s="6"/>
      <c r="H746" s="6"/>
      <c r="I746" s="6"/>
    </row>
    <row r="747" spans="4:9" x14ac:dyDescent="0.2">
      <c r="D747" s="6"/>
      <c r="E747" s="6"/>
      <c r="F747" s="6"/>
      <c r="G747" s="6"/>
      <c r="H747" s="6"/>
      <c r="I747" s="6"/>
    </row>
    <row r="748" spans="4:9" x14ac:dyDescent="0.2">
      <c r="D748" s="6"/>
      <c r="E748" s="6"/>
      <c r="F748" s="6"/>
      <c r="G748" s="6"/>
      <c r="H748" s="6"/>
      <c r="I748" s="6"/>
    </row>
    <row r="749" spans="4:9" x14ac:dyDescent="0.2">
      <c r="D749" s="6"/>
      <c r="E749" s="6"/>
      <c r="F749" s="6"/>
      <c r="G749" s="6"/>
      <c r="H749" s="6"/>
      <c r="I749" s="6"/>
    </row>
    <row r="750" spans="4:9" x14ac:dyDescent="0.2">
      <c r="D750" s="6"/>
      <c r="E750" s="6"/>
      <c r="F750" s="6"/>
      <c r="G750" s="6"/>
      <c r="H750" s="6"/>
      <c r="I750" s="6"/>
    </row>
    <row r="751" spans="4:9" x14ac:dyDescent="0.2">
      <c r="D751" s="6"/>
      <c r="E751" s="6"/>
      <c r="F751" s="6"/>
      <c r="G751" s="6"/>
      <c r="H751" s="6"/>
      <c r="I751" s="6"/>
    </row>
    <row r="752" spans="4:9" x14ac:dyDescent="0.2">
      <c r="D752" s="6"/>
      <c r="E752" s="6"/>
      <c r="F752" s="6"/>
      <c r="G752" s="6"/>
      <c r="H752" s="6"/>
      <c r="I752" s="6"/>
    </row>
    <row r="753" spans="4:9" x14ac:dyDescent="0.2">
      <c r="D753" s="6"/>
      <c r="E753" s="6"/>
      <c r="F753" s="6"/>
      <c r="G753" s="6"/>
      <c r="H753" s="6"/>
      <c r="I753" s="6"/>
    </row>
    <row r="754" spans="4:9" x14ac:dyDescent="0.2">
      <c r="D754" s="6"/>
      <c r="E754" s="6"/>
      <c r="F754" s="6"/>
      <c r="G754" s="6"/>
      <c r="H754" s="6"/>
      <c r="I754" s="6"/>
    </row>
    <row r="755" spans="4:9" x14ac:dyDescent="0.2">
      <c r="D755" s="6"/>
      <c r="E755" s="6"/>
      <c r="F755" s="6"/>
      <c r="G755" s="6"/>
      <c r="H755" s="6"/>
      <c r="I755" s="6"/>
    </row>
    <row r="756" spans="4:9" x14ac:dyDescent="0.2">
      <c r="D756" s="6"/>
      <c r="E756" s="6"/>
      <c r="F756" s="6"/>
      <c r="G756" s="6"/>
      <c r="H756" s="6"/>
      <c r="I756" s="6"/>
    </row>
    <row r="757" spans="4:9" x14ac:dyDescent="0.2">
      <c r="D757" s="6"/>
      <c r="E757" s="6"/>
      <c r="F757" s="6"/>
      <c r="G757" s="6"/>
      <c r="H757" s="6"/>
      <c r="I757" s="6"/>
    </row>
    <row r="758" spans="4:9" x14ac:dyDescent="0.2">
      <c r="D758" s="6"/>
      <c r="E758" s="6"/>
      <c r="F758" s="6"/>
      <c r="G758" s="6"/>
      <c r="H758" s="6"/>
      <c r="I758" s="6"/>
    </row>
    <row r="759" spans="4:9" x14ac:dyDescent="0.2">
      <c r="D759" s="6"/>
      <c r="E759" s="6"/>
      <c r="F759" s="6"/>
      <c r="G759" s="6"/>
      <c r="H759" s="6"/>
      <c r="I759" s="6"/>
    </row>
    <row r="760" spans="4:9" x14ac:dyDescent="0.2">
      <c r="D760" s="6"/>
      <c r="E760" s="6"/>
      <c r="F760" s="6"/>
      <c r="G760" s="6"/>
      <c r="H760" s="6"/>
      <c r="I760" s="6"/>
    </row>
    <row r="761" spans="4:9" x14ac:dyDescent="0.2">
      <c r="D761" s="6"/>
      <c r="E761" s="6"/>
      <c r="F761" s="6"/>
      <c r="G761" s="6"/>
      <c r="H761" s="6"/>
      <c r="I761" s="6"/>
    </row>
    <row r="762" spans="4:9" x14ac:dyDescent="0.2">
      <c r="D762" s="6"/>
      <c r="E762" s="6"/>
      <c r="F762" s="6"/>
      <c r="G762" s="6"/>
      <c r="H762" s="6"/>
      <c r="I762" s="6"/>
    </row>
    <row r="763" spans="4:9" x14ac:dyDescent="0.2">
      <c r="D763" s="6"/>
      <c r="E763" s="6"/>
      <c r="F763" s="6"/>
      <c r="G763" s="6"/>
      <c r="H763" s="6"/>
      <c r="I763" s="6"/>
    </row>
    <row r="764" spans="4:9" x14ac:dyDescent="0.2">
      <c r="D764" s="6"/>
      <c r="E764" s="6"/>
      <c r="F764" s="6"/>
      <c r="G764" s="6"/>
      <c r="H764" s="6"/>
      <c r="I764" s="6"/>
    </row>
    <row r="765" spans="4:9" x14ac:dyDescent="0.2">
      <c r="D765" s="6"/>
      <c r="E765" s="6"/>
      <c r="F765" s="6"/>
      <c r="G765" s="6"/>
      <c r="H765" s="6"/>
      <c r="I765" s="6"/>
    </row>
    <row r="766" spans="4:9" x14ac:dyDescent="0.2">
      <c r="D766" s="6"/>
      <c r="E766" s="6"/>
      <c r="F766" s="6"/>
      <c r="G766" s="6"/>
      <c r="H766" s="6"/>
      <c r="I766" s="6"/>
    </row>
    <row r="767" spans="4:9" x14ac:dyDescent="0.2">
      <c r="D767" s="6"/>
      <c r="E767" s="6"/>
      <c r="F767" s="6"/>
      <c r="G767" s="6"/>
      <c r="H767" s="6"/>
      <c r="I767" s="6"/>
    </row>
    <row r="768" spans="4:9" x14ac:dyDescent="0.2">
      <c r="D768" s="6"/>
      <c r="E768" s="6"/>
      <c r="F768" s="6"/>
      <c r="G768" s="6"/>
      <c r="H768" s="6"/>
      <c r="I768" s="6"/>
    </row>
    <row r="769" spans="4:9" x14ac:dyDescent="0.2">
      <c r="D769" s="6"/>
      <c r="E769" s="6"/>
      <c r="F769" s="6"/>
      <c r="G769" s="6"/>
      <c r="H769" s="6"/>
      <c r="I769" s="6"/>
    </row>
    <row r="770" spans="4:9" x14ac:dyDescent="0.2">
      <c r="D770" s="6"/>
      <c r="E770" s="6"/>
      <c r="F770" s="6"/>
      <c r="G770" s="6"/>
      <c r="H770" s="6"/>
      <c r="I770" s="6"/>
    </row>
    <row r="771" spans="4:9" x14ac:dyDescent="0.2">
      <c r="D771" s="6"/>
      <c r="E771" s="6"/>
      <c r="F771" s="6"/>
      <c r="G771" s="6"/>
      <c r="H771" s="6"/>
      <c r="I771" s="6"/>
    </row>
    <row r="772" spans="4:9" x14ac:dyDescent="0.2">
      <c r="D772" s="6"/>
      <c r="E772" s="6"/>
      <c r="F772" s="6"/>
      <c r="G772" s="6"/>
      <c r="H772" s="6"/>
      <c r="I772" s="6"/>
    </row>
    <row r="773" spans="4:9" x14ac:dyDescent="0.2">
      <c r="D773" s="6"/>
      <c r="E773" s="6"/>
      <c r="F773" s="6"/>
      <c r="G773" s="6"/>
      <c r="H773" s="6"/>
      <c r="I773" s="6"/>
    </row>
    <row r="774" spans="4:9" x14ac:dyDescent="0.2">
      <c r="D774" s="6"/>
      <c r="E774" s="6"/>
      <c r="F774" s="6"/>
      <c r="G774" s="6"/>
      <c r="H774" s="6"/>
      <c r="I774" s="6"/>
    </row>
    <row r="775" spans="4:9" x14ac:dyDescent="0.2">
      <c r="D775" s="6"/>
      <c r="E775" s="6"/>
      <c r="F775" s="6"/>
      <c r="G775" s="6"/>
      <c r="H775" s="6"/>
      <c r="I775" s="6"/>
    </row>
    <row r="776" spans="4:9" x14ac:dyDescent="0.2">
      <c r="D776" s="6"/>
      <c r="E776" s="6"/>
      <c r="F776" s="6"/>
      <c r="G776" s="6"/>
      <c r="H776" s="6"/>
      <c r="I776" s="6"/>
    </row>
    <row r="777" spans="4:9" x14ac:dyDescent="0.2">
      <c r="D777" s="6"/>
      <c r="E777" s="6"/>
      <c r="F777" s="6"/>
      <c r="G777" s="6"/>
      <c r="H777" s="6"/>
      <c r="I777" s="6"/>
    </row>
    <row r="778" spans="4:9" x14ac:dyDescent="0.2">
      <c r="D778" s="6"/>
      <c r="E778" s="6"/>
      <c r="F778" s="6"/>
      <c r="G778" s="6"/>
      <c r="H778" s="6"/>
      <c r="I778" s="6"/>
    </row>
    <row r="779" spans="4:9" x14ac:dyDescent="0.2">
      <c r="D779" s="6"/>
      <c r="E779" s="6"/>
      <c r="F779" s="6"/>
      <c r="G779" s="6"/>
      <c r="H779" s="6"/>
      <c r="I779" s="6"/>
    </row>
    <row r="780" spans="4:9" x14ac:dyDescent="0.2">
      <c r="D780" s="6"/>
      <c r="E780" s="6"/>
      <c r="F780" s="6"/>
      <c r="G780" s="6"/>
      <c r="H780" s="6"/>
      <c r="I780" s="6"/>
    </row>
    <row r="781" spans="4:9" x14ac:dyDescent="0.2">
      <c r="D781" s="6"/>
      <c r="E781" s="6"/>
      <c r="F781" s="6"/>
      <c r="G781" s="6"/>
      <c r="H781" s="6"/>
      <c r="I781" s="6"/>
    </row>
    <row r="782" spans="4:9" x14ac:dyDescent="0.2">
      <c r="D782" s="6"/>
      <c r="E782" s="6"/>
      <c r="F782" s="6"/>
      <c r="G782" s="6"/>
      <c r="H782" s="6"/>
      <c r="I782" s="6"/>
    </row>
    <row r="783" spans="4:9" x14ac:dyDescent="0.2">
      <c r="D783" s="6"/>
      <c r="E783" s="6"/>
      <c r="F783" s="6"/>
      <c r="G783" s="6"/>
      <c r="H783" s="6"/>
      <c r="I783" s="6"/>
    </row>
    <row r="784" spans="4:9" x14ac:dyDescent="0.2">
      <c r="D784" s="6"/>
      <c r="E784" s="6"/>
      <c r="F784" s="6"/>
      <c r="G784" s="6"/>
      <c r="H784" s="6"/>
      <c r="I784" s="6"/>
    </row>
    <row r="785" spans="4:9" x14ac:dyDescent="0.2">
      <c r="D785" s="6"/>
      <c r="E785" s="6"/>
      <c r="F785" s="6"/>
      <c r="G785" s="6"/>
      <c r="H785" s="6"/>
      <c r="I785" s="6"/>
    </row>
    <row r="786" spans="4:9" x14ac:dyDescent="0.2">
      <c r="D786" s="6"/>
      <c r="E786" s="6"/>
      <c r="F786" s="6"/>
      <c r="G786" s="6"/>
      <c r="H786" s="6"/>
      <c r="I786" s="6"/>
    </row>
    <row r="787" spans="4:9" x14ac:dyDescent="0.2">
      <c r="D787" s="6"/>
      <c r="E787" s="6"/>
      <c r="F787" s="6"/>
      <c r="G787" s="6"/>
      <c r="H787" s="6"/>
      <c r="I787" s="6"/>
    </row>
    <row r="788" spans="4:9" x14ac:dyDescent="0.2">
      <c r="D788" s="6"/>
      <c r="E788" s="6"/>
      <c r="F788" s="6"/>
      <c r="G788" s="6"/>
      <c r="H788" s="6"/>
      <c r="I788" s="6"/>
    </row>
    <row r="789" spans="4:9" x14ac:dyDescent="0.2">
      <c r="D789" s="6"/>
      <c r="E789" s="6"/>
      <c r="F789" s="6"/>
      <c r="G789" s="6"/>
      <c r="H789" s="6"/>
      <c r="I789" s="6"/>
    </row>
    <row r="790" spans="4:9" x14ac:dyDescent="0.2">
      <c r="D790" s="6"/>
      <c r="E790" s="6"/>
      <c r="F790" s="6"/>
      <c r="G790" s="6"/>
      <c r="H790" s="6"/>
      <c r="I790" s="6"/>
    </row>
    <row r="791" spans="4:9" x14ac:dyDescent="0.2">
      <c r="D791" s="6"/>
      <c r="E791" s="6"/>
      <c r="F791" s="6"/>
      <c r="G791" s="6"/>
      <c r="H791" s="6"/>
      <c r="I791" s="6"/>
    </row>
    <row r="792" spans="4:9" x14ac:dyDescent="0.2">
      <c r="D792" s="6"/>
      <c r="E792" s="6"/>
      <c r="F792" s="6"/>
      <c r="G792" s="6"/>
      <c r="H792" s="6"/>
      <c r="I792" s="6"/>
    </row>
    <row r="793" spans="4:9" x14ac:dyDescent="0.2">
      <c r="D793" s="6"/>
      <c r="E793" s="6"/>
      <c r="F793" s="6"/>
      <c r="G793" s="6"/>
      <c r="H793" s="6"/>
      <c r="I793" s="6"/>
    </row>
    <row r="794" spans="4:9" x14ac:dyDescent="0.2">
      <c r="D794" s="6"/>
      <c r="E794" s="6"/>
      <c r="F794" s="6"/>
      <c r="G794" s="6"/>
      <c r="H794" s="6"/>
      <c r="I794" s="6"/>
    </row>
    <row r="795" spans="4:9" x14ac:dyDescent="0.2">
      <c r="D795" s="6"/>
      <c r="E795" s="6"/>
      <c r="F795" s="6"/>
      <c r="G795" s="6"/>
      <c r="H795" s="6"/>
      <c r="I795" s="6"/>
    </row>
    <row r="796" spans="4:9" x14ac:dyDescent="0.2">
      <c r="D796" s="6"/>
      <c r="E796" s="6"/>
      <c r="F796" s="6"/>
      <c r="G796" s="6"/>
      <c r="H796" s="6"/>
      <c r="I796" s="6"/>
    </row>
    <row r="797" spans="4:9" x14ac:dyDescent="0.2">
      <c r="D797" s="6"/>
      <c r="E797" s="6"/>
      <c r="F797" s="6"/>
      <c r="G797" s="6"/>
      <c r="H797" s="6"/>
      <c r="I797" s="6"/>
    </row>
    <row r="798" spans="4:9" x14ac:dyDescent="0.2">
      <c r="D798" s="6"/>
      <c r="E798" s="6"/>
      <c r="F798" s="6"/>
      <c r="G798" s="6"/>
      <c r="H798" s="6"/>
      <c r="I798" s="6"/>
    </row>
    <row r="799" spans="4:9" x14ac:dyDescent="0.2">
      <c r="D799" s="6"/>
      <c r="E799" s="6"/>
      <c r="F799" s="6"/>
      <c r="G799" s="6"/>
      <c r="H799" s="6"/>
      <c r="I799" s="6"/>
    </row>
    <row r="800" spans="4:9" x14ac:dyDescent="0.2">
      <c r="D800" s="6"/>
      <c r="E800" s="6"/>
      <c r="F800" s="6"/>
      <c r="G800" s="6"/>
      <c r="H800" s="6"/>
      <c r="I800" s="6"/>
    </row>
    <row r="801" spans="4:9" x14ac:dyDescent="0.2">
      <c r="D801" s="6"/>
      <c r="E801" s="6"/>
      <c r="F801" s="6"/>
      <c r="G801" s="6"/>
      <c r="H801" s="6"/>
      <c r="I801" s="6"/>
    </row>
    <row r="802" spans="4:9" x14ac:dyDescent="0.2">
      <c r="D802" s="6"/>
      <c r="E802" s="6"/>
      <c r="F802" s="6"/>
      <c r="G802" s="6"/>
      <c r="H802" s="6"/>
      <c r="I802" s="6"/>
    </row>
    <row r="803" spans="4:9" x14ac:dyDescent="0.2">
      <c r="D803" s="6"/>
      <c r="E803" s="6"/>
      <c r="F803" s="6"/>
      <c r="G803" s="6"/>
      <c r="H803" s="6"/>
      <c r="I803" s="6"/>
    </row>
    <row r="804" spans="4:9" x14ac:dyDescent="0.2">
      <c r="D804" s="6"/>
      <c r="E804" s="6"/>
      <c r="F804" s="6"/>
      <c r="G804" s="6"/>
      <c r="H804" s="6"/>
      <c r="I804" s="6"/>
    </row>
    <row r="805" spans="4:9" x14ac:dyDescent="0.2">
      <c r="D805" s="6"/>
      <c r="E805" s="6"/>
      <c r="F805" s="6"/>
      <c r="G805" s="6"/>
      <c r="H805" s="6"/>
      <c r="I805" s="6"/>
    </row>
    <row r="806" spans="4:9" x14ac:dyDescent="0.2">
      <c r="D806" s="6"/>
      <c r="E806" s="6"/>
      <c r="F806" s="6"/>
      <c r="G806" s="6"/>
      <c r="H806" s="6"/>
      <c r="I806" s="6"/>
    </row>
    <row r="807" spans="4:9" x14ac:dyDescent="0.2">
      <c r="D807" s="6"/>
      <c r="E807" s="6"/>
      <c r="F807" s="6"/>
      <c r="G807" s="6"/>
      <c r="H807" s="6"/>
      <c r="I807" s="6"/>
    </row>
    <row r="808" spans="4:9" x14ac:dyDescent="0.2">
      <c r="D808" s="6"/>
      <c r="E808" s="6"/>
      <c r="F808" s="6"/>
      <c r="G808" s="6"/>
      <c r="H808" s="6"/>
      <c r="I808" s="6"/>
    </row>
    <row r="809" spans="4:9" x14ac:dyDescent="0.2">
      <c r="D809" s="6"/>
      <c r="E809" s="6"/>
      <c r="F809" s="6"/>
      <c r="G809" s="6"/>
      <c r="H809" s="6"/>
      <c r="I809" s="6"/>
    </row>
    <row r="810" spans="4:9" x14ac:dyDescent="0.2">
      <c r="D810" s="6"/>
      <c r="E810" s="6"/>
      <c r="F810" s="6"/>
      <c r="G810" s="6"/>
      <c r="H810" s="6"/>
      <c r="I810" s="6"/>
    </row>
    <row r="811" spans="4:9" x14ac:dyDescent="0.2">
      <c r="D811" s="6"/>
      <c r="E811" s="6"/>
      <c r="F811" s="6"/>
      <c r="G811" s="6"/>
      <c r="H811" s="6"/>
      <c r="I811" s="6"/>
    </row>
    <row r="812" spans="4:9" x14ac:dyDescent="0.2">
      <c r="D812" s="6"/>
      <c r="E812" s="6"/>
      <c r="F812" s="6"/>
      <c r="G812" s="6"/>
      <c r="H812" s="6"/>
      <c r="I812" s="6"/>
    </row>
    <row r="813" spans="4:9" x14ac:dyDescent="0.2">
      <c r="D813" s="6"/>
      <c r="E813" s="6"/>
      <c r="F813" s="6"/>
      <c r="G813" s="6"/>
      <c r="H813" s="6"/>
      <c r="I813" s="6"/>
    </row>
    <row r="814" spans="4:9" x14ac:dyDescent="0.2">
      <c r="D814" s="6"/>
      <c r="E814" s="6"/>
      <c r="F814" s="6"/>
      <c r="G814" s="6"/>
      <c r="H814" s="6"/>
      <c r="I814" s="6"/>
    </row>
    <row r="815" spans="4:9" x14ac:dyDescent="0.2">
      <c r="D815" s="6"/>
      <c r="E815" s="6"/>
      <c r="F815" s="6"/>
      <c r="G815" s="6"/>
      <c r="H815" s="6"/>
      <c r="I815" s="6"/>
    </row>
    <row r="816" spans="4:9" x14ac:dyDescent="0.2">
      <c r="D816" s="6"/>
      <c r="E816" s="6"/>
      <c r="F816" s="6"/>
      <c r="G816" s="6"/>
      <c r="H816" s="6"/>
      <c r="I816" s="6"/>
    </row>
    <row r="817" spans="4:9" x14ac:dyDescent="0.2">
      <c r="D817" s="6"/>
      <c r="E817" s="6"/>
      <c r="F817" s="6"/>
      <c r="G817" s="6"/>
      <c r="H817" s="6"/>
      <c r="I817" s="6"/>
    </row>
    <row r="818" spans="4:9" x14ac:dyDescent="0.2">
      <c r="D818" s="6"/>
      <c r="E818" s="6"/>
      <c r="F818" s="6"/>
      <c r="G818" s="6"/>
      <c r="H818" s="6"/>
      <c r="I818" s="6"/>
    </row>
    <row r="819" spans="4:9" x14ac:dyDescent="0.2">
      <c r="D819" s="6"/>
      <c r="E819" s="6"/>
      <c r="F819" s="6"/>
      <c r="G819" s="6"/>
      <c r="H819" s="6"/>
      <c r="I819" s="6"/>
    </row>
    <row r="820" spans="4:9" x14ac:dyDescent="0.2">
      <c r="D820" s="6"/>
      <c r="E820" s="6"/>
      <c r="F820" s="6"/>
      <c r="G820" s="6"/>
      <c r="H820" s="6"/>
      <c r="I820" s="6"/>
    </row>
    <row r="821" spans="4:9" x14ac:dyDescent="0.2">
      <c r="D821" s="6"/>
      <c r="E821" s="6"/>
      <c r="F821" s="6"/>
      <c r="G821" s="6"/>
      <c r="H821" s="6"/>
      <c r="I821" s="6"/>
    </row>
    <row r="822" spans="4:9" x14ac:dyDescent="0.2">
      <c r="D822" s="6"/>
      <c r="E822" s="6"/>
      <c r="F822" s="6"/>
      <c r="G822" s="6"/>
      <c r="H822" s="6"/>
      <c r="I822" s="6"/>
    </row>
    <row r="823" spans="4:9" x14ac:dyDescent="0.2">
      <c r="D823" s="6"/>
      <c r="E823" s="6"/>
      <c r="F823" s="6"/>
      <c r="G823" s="6"/>
      <c r="H823" s="6"/>
      <c r="I823" s="6"/>
    </row>
    <row r="824" spans="4:9" x14ac:dyDescent="0.2">
      <c r="D824" s="6"/>
      <c r="E824" s="6"/>
      <c r="F824" s="6"/>
      <c r="G824" s="6"/>
      <c r="H824" s="6"/>
      <c r="I824" s="6"/>
    </row>
    <row r="825" spans="4:9" x14ac:dyDescent="0.2">
      <c r="D825" s="6"/>
      <c r="E825" s="6"/>
      <c r="F825" s="6"/>
      <c r="G825" s="6"/>
      <c r="H825" s="6"/>
      <c r="I825" s="6"/>
    </row>
    <row r="826" spans="4:9" x14ac:dyDescent="0.2">
      <c r="D826" s="6"/>
      <c r="E826" s="6"/>
      <c r="F826" s="6"/>
      <c r="G826" s="6"/>
      <c r="H826" s="6"/>
      <c r="I826" s="6"/>
    </row>
    <row r="827" spans="4:9" x14ac:dyDescent="0.2">
      <c r="D827" s="6"/>
      <c r="E827" s="6"/>
      <c r="F827" s="6"/>
      <c r="G827" s="6"/>
      <c r="H827" s="6"/>
      <c r="I827" s="6"/>
    </row>
    <row r="828" spans="4:9" x14ac:dyDescent="0.2">
      <c r="D828" s="6"/>
      <c r="E828" s="6"/>
      <c r="F828" s="6"/>
      <c r="G828" s="6"/>
      <c r="H828" s="6"/>
      <c r="I828" s="6"/>
    </row>
    <row r="829" spans="4:9" x14ac:dyDescent="0.2">
      <c r="D829" s="6"/>
      <c r="E829" s="6"/>
      <c r="F829" s="6"/>
      <c r="G829" s="6"/>
      <c r="H829" s="6"/>
      <c r="I829" s="6"/>
    </row>
    <row r="830" spans="4:9" x14ac:dyDescent="0.2">
      <c r="D830" s="6"/>
      <c r="E830" s="6"/>
      <c r="F830" s="6"/>
      <c r="G830" s="6"/>
      <c r="H830" s="6"/>
      <c r="I830" s="6"/>
    </row>
    <row r="831" spans="4:9" x14ac:dyDescent="0.2">
      <c r="D831" s="6"/>
      <c r="E831" s="6"/>
      <c r="F831" s="6"/>
      <c r="G831" s="6"/>
      <c r="H831" s="6"/>
      <c r="I831" s="6"/>
    </row>
    <row r="832" spans="4:9" x14ac:dyDescent="0.2">
      <c r="D832" s="6"/>
      <c r="E832" s="6"/>
      <c r="F832" s="6"/>
      <c r="G832" s="6"/>
      <c r="H832" s="6"/>
      <c r="I832" s="6"/>
    </row>
    <row r="833" spans="4:9" x14ac:dyDescent="0.2">
      <c r="D833" s="6"/>
      <c r="E833" s="6"/>
      <c r="F833" s="6"/>
      <c r="G833" s="6"/>
      <c r="H833" s="6"/>
      <c r="I833" s="6"/>
    </row>
    <row r="834" spans="4:9" x14ac:dyDescent="0.2">
      <c r="D834" s="6"/>
      <c r="E834" s="6"/>
      <c r="F834" s="6"/>
      <c r="G834" s="6"/>
      <c r="H834" s="6"/>
      <c r="I834" s="6"/>
    </row>
    <row r="835" spans="4:9" x14ac:dyDescent="0.2">
      <c r="D835" s="6"/>
      <c r="E835" s="6"/>
      <c r="F835" s="6"/>
      <c r="G835" s="6"/>
      <c r="H835" s="6"/>
      <c r="I835" s="6"/>
    </row>
    <row r="836" spans="4:9" x14ac:dyDescent="0.2">
      <c r="D836" s="6"/>
      <c r="E836" s="6"/>
      <c r="F836" s="6"/>
      <c r="G836" s="6"/>
      <c r="H836" s="6"/>
      <c r="I836" s="6"/>
    </row>
    <row r="837" spans="4:9" x14ac:dyDescent="0.2">
      <c r="D837" s="6"/>
      <c r="E837" s="6"/>
      <c r="F837" s="6"/>
      <c r="G837" s="6"/>
      <c r="H837" s="6"/>
      <c r="I837" s="6"/>
    </row>
    <row r="838" spans="4:9" x14ac:dyDescent="0.2">
      <c r="D838" s="6"/>
      <c r="E838" s="6"/>
      <c r="F838" s="6"/>
      <c r="G838" s="6"/>
      <c r="H838" s="6"/>
      <c r="I838" s="6"/>
    </row>
    <row r="839" spans="4:9" x14ac:dyDescent="0.2">
      <c r="D839" s="6"/>
      <c r="E839" s="6"/>
      <c r="F839" s="6"/>
      <c r="G839" s="6"/>
      <c r="H839" s="6"/>
      <c r="I839" s="6"/>
    </row>
    <row r="840" spans="4:9" x14ac:dyDescent="0.2">
      <c r="D840" s="6"/>
      <c r="E840" s="6"/>
      <c r="F840" s="6"/>
      <c r="G840" s="6"/>
      <c r="H840" s="6"/>
      <c r="I840" s="6"/>
    </row>
    <row r="841" spans="4:9" x14ac:dyDescent="0.2">
      <c r="D841" s="6"/>
      <c r="E841" s="6"/>
      <c r="F841" s="6"/>
      <c r="G841" s="6"/>
      <c r="H841" s="6"/>
      <c r="I841" s="6"/>
    </row>
    <row r="842" spans="4:9" x14ac:dyDescent="0.2">
      <c r="D842" s="6"/>
      <c r="E842" s="6"/>
      <c r="F842" s="6"/>
      <c r="G842" s="6"/>
      <c r="H842" s="6"/>
      <c r="I842" s="6"/>
    </row>
    <row r="843" spans="4:9" x14ac:dyDescent="0.2">
      <c r="D843" s="6"/>
      <c r="E843" s="6"/>
      <c r="F843" s="6"/>
      <c r="G843" s="6"/>
      <c r="H843" s="6"/>
      <c r="I843" s="6"/>
    </row>
    <row r="844" spans="4:9" x14ac:dyDescent="0.2">
      <c r="D844" s="6"/>
      <c r="E844" s="6"/>
      <c r="F844" s="6"/>
      <c r="G844" s="6"/>
      <c r="H844" s="6"/>
      <c r="I844" s="6"/>
    </row>
    <row r="845" spans="4:9" x14ac:dyDescent="0.2">
      <c r="D845" s="6"/>
      <c r="E845" s="6"/>
      <c r="F845" s="6"/>
      <c r="G845" s="6"/>
      <c r="H845" s="6"/>
      <c r="I845" s="6"/>
    </row>
    <row r="846" spans="4:9" x14ac:dyDescent="0.2">
      <c r="D846" s="6"/>
      <c r="E846" s="6"/>
      <c r="F846" s="6"/>
      <c r="G846" s="6"/>
      <c r="H846" s="6"/>
      <c r="I846" s="6"/>
    </row>
    <row r="847" spans="4:9" x14ac:dyDescent="0.2">
      <c r="D847" s="6"/>
      <c r="E847" s="6"/>
      <c r="F847" s="6"/>
      <c r="G847" s="6"/>
      <c r="H847" s="6"/>
      <c r="I847" s="6"/>
    </row>
    <row r="848" spans="4:9" x14ac:dyDescent="0.2">
      <c r="D848" s="6"/>
      <c r="E848" s="6"/>
      <c r="F848" s="6"/>
      <c r="G848" s="6"/>
      <c r="H848" s="6"/>
      <c r="I848" s="6"/>
    </row>
    <row r="849" spans="4:9" x14ac:dyDescent="0.2">
      <c r="D849" s="6"/>
      <c r="E849" s="6"/>
      <c r="F849" s="6"/>
      <c r="G849" s="6"/>
      <c r="H849" s="6"/>
      <c r="I849" s="6"/>
    </row>
    <row r="850" spans="4:9" x14ac:dyDescent="0.2">
      <c r="D850" s="6"/>
      <c r="E850" s="6"/>
      <c r="F850" s="6"/>
      <c r="G850" s="6"/>
      <c r="H850" s="6"/>
      <c r="I850" s="6"/>
    </row>
    <row r="851" spans="4:9" x14ac:dyDescent="0.2">
      <c r="D851" s="6"/>
      <c r="E851" s="6"/>
      <c r="F851" s="6"/>
      <c r="G851" s="6"/>
      <c r="H851" s="6"/>
      <c r="I851" s="6"/>
    </row>
    <row r="852" spans="4:9" x14ac:dyDescent="0.2">
      <c r="D852" s="6"/>
      <c r="E852" s="6"/>
      <c r="F852" s="6"/>
      <c r="G852" s="6"/>
      <c r="H852" s="6"/>
      <c r="I852" s="6"/>
    </row>
    <row r="853" spans="4:9" x14ac:dyDescent="0.2">
      <c r="D853" s="6"/>
      <c r="E853" s="6"/>
      <c r="F853" s="6"/>
      <c r="G853" s="6"/>
      <c r="H853" s="6"/>
      <c r="I853" s="6"/>
    </row>
    <row r="854" spans="4:9" x14ac:dyDescent="0.2">
      <c r="D854" s="6"/>
      <c r="E854" s="6"/>
      <c r="F854" s="6"/>
      <c r="G854" s="6"/>
      <c r="H854" s="6"/>
      <c r="I854" s="6"/>
    </row>
    <row r="855" spans="4:9" x14ac:dyDescent="0.2">
      <c r="D855" s="6"/>
      <c r="E855" s="6"/>
      <c r="F855" s="6"/>
      <c r="G855" s="6"/>
      <c r="H855" s="6"/>
      <c r="I855" s="6"/>
    </row>
    <row r="856" spans="4:9" x14ac:dyDescent="0.2">
      <c r="D856" s="6"/>
      <c r="E856" s="6"/>
      <c r="F856" s="6"/>
      <c r="G856" s="6"/>
      <c r="H856" s="6"/>
      <c r="I856" s="6"/>
    </row>
    <row r="857" spans="4:9" x14ac:dyDescent="0.2">
      <c r="D857" s="6"/>
      <c r="E857" s="6"/>
      <c r="F857" s="6"/>
      <c r="G857" s="6"/>
      <c r="H857" s="6"/>
      <c r="I857" s="6"/>
    </row>
    <row r="858" spans="4:9" x14ac:dyDescent="0.2">
      <c r="D858" s="6"/>
      <c r="E858" s="6"/>
      <c r="F858" s="6"/>
      <c r="G858" s="6"/>
      <c r="H858" s="6"/>
      <c r="I858" s="6"/>
    </row>
    <row r="859" spans="4:9" x14ac:dyDescent="0.2">
      <c r="D859" s="6"/>
      <c r="E859" s="6"/>
      <c r="F859" s="6"/>
      <c r="G859" s="6"/>
      <c r="H859" s="6"/>
      <c r="I859" s="6"/>
    </row>
    <row r="860" spans="4:9" x14ac:dyDescent="0.2">
      <c r="D860" s="6"/>
      <c r="E860" s="6"/>
      <c r="F860" s="6"/>
      <c r="G860" s="6"/>
      <c r="H860" s="6"/>
      <c r="I860" s="6"/>
    </row>
    <row r="861" spans="4:9" x14ac:dyDescent="0.2">
      <c r="D861" s="6"/>
      <c r="E861" s="6"/>
      <c r="F861" s="6"/>
      <c r="G861" s="6"/>
      <c r="H861" s="6"/>
      <c r="I861" s="6"/>
    </row>
    <row r="862" spans="4:9" x14ac:dyDescent="0.2">
      <c r="D862" s="6"/>
      <c r="E862" s="6"/>
      <c r="F862" s="6"/>
      <c r="G862" s="6"/>
      <c r="H862" s="6"/>
      <c r="I862" s="6"/>
    </row>
    <row r="863" spans="4:9" x14ac:dyDescent="0.2">
      <c r="D863" s="6"/>
      <c r="E863" s="6"/>
      <c r="F863" s="6"/>
      <c r="G863" s="6"/>
      <c r="H863" s="6"/>
      <c r="I863" s="6"/>
    </row>
    <row r="864" spans="4:9" x14ac:dyDescent="0.2">
      <c r="D864" s="6"/>
      <c r="E864" s="6"/>
      <c r="F864" s="6"/>
      <c r="G864" s="6"/>
      <c r="H864" s="6"/>
      <c r="I864" s="6"/>
    </row>
    <row r="865" spans="4:9" x14ac:dyDescent="0.2">
      <c r="D865" s="6"/>
      <c r="E865" s="6"/>
      <c r="F865" s="6"/>
      <c r="G865" s="6"/>
      <c r="H865" s="6"/>
      <c r="I865" s="6"/>
    </row>
    <row r="866" spans="4:9" x14ac:dyDescent="0.2">
      <c r="D866" s="6"/>
      <c r="E866" s="6"/>
      <c r="F866" s="6"/>
      <c r="G866" s="6"/>
      <c r="H866" s="6"/>
      <c r="I866" s="6"/>
    </row>
    <row r="867" spans="4:9" x14ac:dyDescent="0.2">
      <c r="D867" s="6"/>
      <c r="E867" s="6"/>
      <c r="F867" s="6"/>
      <c r="G867" s="6"/>
      <c r="H867" s="6"/>
      <c r="I867" s="6"/>
    </row>
    <row r="868" spans="4:9" x14ac:dyDescent="0.2">
      <c r="D868" s="6"/>
      <c r="E868" s="6"/>
      <c r="F868" s="6"/>
      <c r="G868" s="6"/>
      <c r="H868" s="6"/>
      <c r="I868" s="6"/>
    </row>
    <row r="869" spans="4:9" x14ac:dyDescent="0.2">
      <c r="D869" s="6"/>
      <c r="E869" s="6"/>
      <c r="F869" s="6"/>
      <c r="G869" s="6"/>
      <c r="H869" s="6"/>
      <c r="I869" s="6"/>
    </row>
    <row r="870" spans="4:9" x14ac:dyDescent="0.2">
      <c r="D870" s="6"/>
      <c r="E870" s="6"/>
      <c r="F870" s="6"/>
      <c r="G870" s="6"/>
      <c r="H870" s="6"/>
      <c r="I870" s="6"/>
    </row>
    <row r="871" spans="4:9" x14ac:dyDescent="0.2">
      <c r="D871" s="6"/>
      <c r="E871" s="6"/>
      <c r="F871" s="6"/>
      <c r="G871" s="6"/>
      <c r="H871" s="6"/>
      <c r="I871" s="6"/>
    </row>
    <row r="872" spans="4:9" x14ac:dyDescent="0.2">
      <c r="D872" s="6"/>
      <c r="E872" s="6"/>
      <c r="F872" s="6"/>
      <c r="G872" s="6"/>
      <c r="H872" s="6"/>
      <c r="I872" s="6"/>
    </row>
    <row r="873" spans="4:9" x14ac:dyDescent="0.2">
      <c r="D873" s="6"/>
      <c r="E873" s="6"/>
      <c r="F873" s="6"/>
      <c r="G873" s="6"/>
      <c r="H873" s="6"/>
      <c r="I873" s="6"/>
    </row>
    <row r="874" spans="4:9" x14ac:dyDescent="0.2">
      <c r="D874" s="6"/>
      <c r="E874" s="6"/>
      <c r="F874" s="6"/>
      <c r="G874" s="6"/>
      <c r="H874" s="6"/>
      <c r="I874" s="6"/>
    </row>
    <row r="875" spans="4:9" x14ac:dyDescent="0.2">
      <c r="D875" s="6"/>
      <c r="E875" s="6"/>
      <c r="F875" s="6"/>
      <c r="G875" s="6"/>
      <c r="H875" s="6"/>
      <c r="I875" s="6"/>
    </row>
    <row r="876" spans="4:9" x14ac:dyDescent="0.2">
      <c r="D876" s="6"/>
      <c r="E876" s="6"/>
      <c r="F876" s="6"/>
      <c r="G876" s="6"/>
      <c r="H876" s="6"/>
      <c r="I876" s="6"/>
    </row>
    <row r="877" spans="4:9" x14ac:dyDescent="0.2">
      <c r="D877" s="6"/>
      <c r="E877" s="6"/>
      <c r="F877" s="6"/>
      <c r="G877" s="6"/>
      <c r="H877" s="6"/>
      <c r="I877" s="6"/>
    </row>
    <row r="878" spans="4:9" x14ac:dyDescent="0.2">
      <c r="D878" s="6"/>
      <c r="E878" s="6"/>
      <c r="F878" s="6"/>
      <c r="G878" s="6"/>
      <c r="H878" s="6"/>
      <c r="I878" s="6"/>
    </row>
    <row r="879" spans="4:9" x14ac:dyDescent="0.2">
      <c r="D879" s="6"/>
      <c r="E879" s="6"/>
      <c r="F879" s="6"/>
      <c r="G879" s="6"/>
      <c r="H879" s="6"/>
      <c r="I879" s="6"/>
    </row>
    <row r="880" spans="4:9" x14ac:dyDescent="0.2">
      <c r="D880" s="6"/>
      <c r="E880" s="6"/>
      <c r="F880" s="6"/>
      <c r="G880" s="6"/>
      <c r="H880" s="6"/>
      <c r="I880" s="6"/>
    </row>
    <row r="881" spans="4:9" x14ac:dyDescent="0.2">
      <c r="D881" s="6"/>
      <c r="E881" s="6"/>
      <c r="F881" s="6"/>
      <c r="G881" s="6"/>
      <c r="H881" s="6"/>
      <c r="I881" s="6"/>
    </row>
    <row r="882" spans="4:9" x14ac:dyDescent="0.2">
      <c r="D882" s="6"/>
      <c r="E882" s="6"/>
      <c r="F882" s="6"/>
      <c r="G882" s="6"/>
      <c r="H882" s="6"/>
      <c r="I882" s="6"/>
    </row>
    <row r="883" spans="4:9" x14ac:dyDescent="0.2">
      <c r="D883" s="6"/>
      <c r="E883" s="6"/>
      <c r="F883" s="6"/>
      <c r="G883" s="6"/>
      <c r="H883" s="6"/>
      <c r="I883" s="6"/>
    </row>
    <row r="884" spans="4:9" x14ac:dyDescent="0.2">
      <c r="D884" s="6"/>
      <c r="E884" s="6"/>
      <c r="F884" s="6"/>
      <c r="G884" s="6"/>
      <c r="H884" s="6"/>
      <c r="I884" s="6"/>
    </row>
    <row r="885" spans="4:9" x14ac:dyDescent="0.2">
      <c r="D885" s="6"/>
      <c r="E885" s="6"/>
      <c r="F885" s="6"/>
      <c r="G885" s="6"/>
      <c r="H885" s="6"/>
      <c r="I885" s="6"/>
    </row>
    <row r="886" spans="4:9" x14ac:dyDescent="0.2">
      <c r="D886" s="6"/>
      <c r="E886" s="6"/>
      <c r="F886" s="6"/>
      <c r="G886" s="6"/>
      <c r="H886" s="6"/>
      <c r="I886" s="6"/>
    </row>
    <row r="887" spans="4:9" x14ac:dyDescent="0.2">
      <c r="D887" s="6"/>
      <c r="E887" s="6"/>
      <c r="F887" s="6"/>
      <c r="G887" s="6"/>
      <c r="H887" s="6"/>
      <c r="I887" s="6"/>
    </row>
    <row r="888" spans="4:9" x14ac:dyDescent="0.2">
      <c r="D888" s="6"/>
      <c r="E888" s="6"/>
      <c r="F888" s="6"/>
      <c r="G888" s="6"/>
      <c r="H888" s="6"/>
      <c r="I888" s="6"/>
    </row>
    <row r="889" spans="4:9" x14ac:dyDescent="0.2">
      <c r="D889" s="6"/>
      <c r="E889" s="6"/>
      <c r="F889" s="6"/>
      <c r="G889" s="6"/>
      <c r="H889" s="6"/>
      <c r="I889" s="6"/>
    </row>
    <row r="890" spans="4:9" x14ac:dyDescent="0.2">
      <c r="D890" s="6"/>
      <c r="E890" s="6"/>
      <c r="F890" s="6"/>
      <c r="G890" s="6"/>
      <c r="H890" s="6"/>
      <c r="I890" s="6"/>
    </row>
    <row r="891" spans="4:9" x14ac:dyDescent="0.2">
      <c r="D891" s="6"/>
      <c r="E891" s="6"/>
      <c r="F891" s="6"/>
      <c r="G891" s="6"/>
      <c r="H891" s="6"/>
      <c r="I891" s="6"/>
    </row>
    <row r="892" spans="4:9" x14ac:dyDescent="0.2">
      <c r="D892" s="6"/>
      <c r="E892" s="6"/>
      <c r="F892" s="6"/>
      <c r="G892" s="6"/>
      <c r="H892" s="6"/>
      <c r="I892" s="6"/>
    </row>
    <row r="893" spans="4:9" x14ac:dyDescent="0.2">
      <c r="D893" s="6"/>
      <c r="E893" s="6"/>
      <c r="F893" s="6"/>
      <c r="G893" s="6"/>
      <c r="H893" s="6"/>
      <c r="I893" s="6"/>
    </row>
    <row r="894" spans="4:9" x14ac:dyDescent="0.2">
      <c r="D894" s="6"/>
      <c r="E894" s="6"/>
      <c r="F894" s="6"/>
      <c r="G894" s="6"/>
      <c r="H894" s="6"/>
      <c r="I894" s="6"/>
    </row>
    <row r="895" spans="4:9" x14ac:dyDescent="0.2">
      <c r="D895" s="6"/>
      <c r="E895" s="6"/>
      <c r="F895" s="6"/>
      <c r="G895" s="6"/>
      <c r="H895" s="6"/>
      <c r="I895" s="6"/>
    </row>
    <row r="896" spans="4:9" x14ac:dyDescent="0.2">
      <c r="D896" s="6"/>
      <c r="E896" s="6"/>
      <c r="F896" s="6"/>
      <c r="G896" s="6"/>
      <c r="H896" s="6"/>
      <c r="I896" s="6"/>
    </row>
    <row r="897" spans="4:9" x14ac:dyDescent="0.2">
      <c r="D897" s="6"/>
      <c r="E897" s="6"/>
      <c r="F897" s="6"/>
      <c r="G897" s="6"/>
      <c r="H897" s="6"/>
      <c r="I897" s="6"/>
    </row>
    <row r="898" spans="4:9" x14ac:dyDescent="0.2">
      <c r="D898" s="6"/>
      <c r="E898" s="6"/>
      <c r="F898" s="6"/>
      <c r="G898" s="6"/>
      <c r="H898" s="6"/>
      <c r="I898" s="6"/>
    </row>
    <row r="899" spans="4:9" x14ac:dyDescent="0.2">
      <c r="D899" s="6"/>
      <c r="E899" s="6"/>
      <c r="F899" s="6"/>
      <c r="G899" s="6"/>
      <c r="H899" s="6"/>
      <c r="I899" s="6"/>
    </row>
    <row r="900" spans="4:9" x14ac:dyDescent="0.2">
      <c r="D900" s="6"/>
      <c r="E900" s="6"/>
      <c r="F900" s="6"/>
      <c r="G900" s="6"/>
      <c r="H900" s="6"/>
      <c r="I900" s="6"/>
    </row>
    <row r="901" spans="4:9" x14ac:dyDescent="0.2">
      <c r="D901" s="6"/>
      <c r="E901" s="6"/>
      <c r="F901" s="6"/>
      <c r="G901" s="6"/>
      <c r="H901" s="6"/>
      <c r="I901" s="6"/>
    </row>
    <row r="902" spans="4:9" x14ac:dyDescent="0.2">
      <c r="D902" s="6"/>
      <c r="E902" s="6"/>
      <c r="F902" s="6"/>
      <c r="G902" s="6"/>
      <c r="H902" s="6"/>
      <c r="I902" s="6"/>
    </row>
    <row r="903" spans="4:9" x14ac:dyDescent="0.2">
      <c r="D903" s="6"/>
      <c r="E903" s="6"/>
      <c r="F903" s="6"/>
      <c r="G903" s="6"/>
      <c r="H903" s="6"/>
      <c r="I903" s="6"/>
    </row>
    <row r="904" spans="4:9" x14ac:dyDescent="0.2">
      <c r="D904" s="6"/>
      <c r="E904" s="6"/>
      <c r="F904" s="6"/>
      <c r="G904" s="6"/>
      <c r="H904" s="6"/>
      <c r="I904" s="6"/>
    </row>
    <row r="905" spans="4:9" x14ac:dyDescent="0.2">
      <c r="D905" s="6"/>
      <c r="E905" s="6"/>
      <c r="F905" s="6"/>
      <c r="G905" s="6"/>
      <c r="H905" s="6"/>
      <c r="I905" s="6"/>
    </row>
    <row r="906" spans="4:9" x14ac:dyDescent="0.2">
      <c r="D906" s="6"/>
      <c r="E906" s="6"/>
      <c r="F906" s="6"/>
      <c r="G906" s="6"/>
      <c r="H906" s="6"/>
      <c r="I906" s="6"/>
    </row>
    <row r="907" spans="4:9" x14ac:dyDescent="0.2">
      <c r="D907" s="6"/>
      <c r="E907" s="6"/>
      <c r="F907" s="6"/>
      <c r="G907" s="6"/>
      <c r="H907" s="6"/>
      <c r="I907" s="6"/>
    </row>
    <row r="908" spans="4:9" x14ac:dyDescent="0.2">
      <c r="D908" s="6"/>
      <c r="E908" s="6"/>
      <c r="F908" s="6"/>
      <c r="G908" s="6"/>
      <c r="H908" s="6"/>
      <c r="I908" s="6"/>
    </row>
    <row r="909" spans="4:9" x14ac:dyDescent="0.2">
      <c r="D909" s="6"/>
      <c r="E909" s="6"/>
      <c r="F909" s="6"/>
      <c r="G909" s="6"/>
      <c r="H909" s="6"/>
      <c r="I909" s="6"/>
    </row>
    <row r="910" spans="4:9" x14ac:dyDescent="0.2">
      <c r="D910" s="6"/>
      <c r="E910" s="6"/>
      <c r="F910" s="6"/>
      <c r="G910" s="6"/>
      <c r="H910" s="6"/>
      <c r="I910" s="6"/>
    </row>
    <row r="911" spans="4:9" x14ac:dyDescent="0.2">
      <c r="D911" s="6"/>
      <c r="E911" s="6"/>
      <c r="F911" s="6"/>
      <c r="G911" s="6"/>
      <c r="H911" s="6"/>
      <c r="I911" s="6"/>
    </row>
    <row r="912" spans="4:9" x14ac:dyDescent="0.2">
      <c r="D912" s="6"/>
      <c r="E912" s="6"/>
      <c r="F912" s="6"/>
      <c r="G912" s="6"/>
      <c r="H912" s="6"/>
      <c r="I912" s="6"/>
    </row>
    <row r="913" spans="4:9" x14ac:dyDescent="0.2">
      <c r="D913" s="6"/>
      <c r="E913" s="6"/>
      <c r="F913" s="6"/>
      <c r="G913" s="6"/>
      <c r="H913" s="6"/>
      <c r="I913" s="6"/>
    </row>
    <row r="914" spans="4:9" x14ac:dyDescent="0.2">
      <c r="D914" s="6"/>
      <c r="E914" s="6"/>
      <c r="F914" s="6"/>
      <c r="G914" s="6"/>
      <c r="H914" s="6"/>
      <c r="I914" s="6"/>
    </row>
    <row r="915" spans="4:9" x14ac:dyDescent="0.2">
      <c r="D915" s="6"/>
      <c r="E915" s="6"/>
      <c r="F915" s="6"/>
      <c r="G915" s="6"/>
      <c r="H915" s="6"/>
      <c r="I915" s="6"/>
    </row>
    <row r="916" spans="4:9" x14ac:dyDescent="0.2">
      <c r="D916" s="6"/>
      <c r="E916" s="6"/>
      <c r="F916" s="6"/>
      <c r="G916" s="6"/>
      <c r="H916" s="6"/>
      <c r="I916" s="6"/>
    </row>
    <row r="917" spans="4:9" x14ac:dyDescent="0.2">
      <c r="D917" s="6"/>
      <c r="E917" s="6"/>
      <c r="F917" s="6"/>
      <c r="G917" s="6"/>
      <c r="H917" s="6"/>
      <c r="I917" s="6"/>
    </row>
    <row r="918" spans="4:9" x14ac:dyDescent="0.2">
      <c r="D918" s="6"/>
      <c r="E918" s="6"/>
      <c r="F918" s="6"/>
      <c r="G918" s="6"/>
      <c r="H918" s="6"/>
      <c r="I918" s="6"/>
    </row>
    <row r="919" spans="4:9" x14ac:dyDescent="0.2">
      <c r="D919" s="6"/>
      <c r="E919" s="6"/>
      <c r="F919" s="6"/>
      <c r="G919" s="6"/>
      <c r="H919" s="6"/>
      <c r="I919" s="6"/>
    </row>
    <row r="920" spans="4:9" x14ac:dyDescent="0.2">
      <c r="D920" s="6"/>
      <c r="E920" s="6"/>
      <c r="F920" s="6"/>
      <c r="G920" s="6"/>
      <c r="H920" s="6"/>
      <c r="I920" s="6"/>
    </row>
    <row r="921" spans="4:9" x14ac:dyDescent="0.2">
      <c r="D921" s="6"/>
      <c r="E921" s="6"/>
      <c r="F921" s="6"/>
      <c r="G921" s="6"/>
      <c r="H921" s="6"/>
      <c r="I921" s="6"/>
    </row>
    <row r="922" spans="4:9" x14ac:dyDescent="0.2">
      <c r="D922" s="6"/>
      <c r="E922" s="6"/>
      <c r="F922" s="6"/>
      <c r="G922" s="6"/>
      <c r="H922" s="6"/>
      <c r="I922" s="6"/>
    </row>
    <row r="923" spans="4:9" x14ac:dyDescent="0.2">
      <c r="D923" s="6"/>
      <c r="E923" s="6"/>
      <c r="F923" s="6"/>
      <c r="G923" s="6"/>
      <c r="H923" s="6"/>
      <c r="I923" s="6"/>
    </row>
    <row r="924" spans="4:9" x14ac:dyDescent="0.2">
      <c r="D924" s="6"/>
      <c r="E924" s="6"/>
      <c r="F924" s="6"/>
      <c r="G924" s="6"/>
      <c r="H924" s="6"/>
      <c r="I924" s="6"/>
    </row>
    <row r="925" spans="4:9" x14ac:dyDescent="0.2">
      <c r="D925" s="6"/>
      <c r="E925" s="6"/>
      <c r="F925" s="6"/>
      <c r="G925" s="6"/>
      <c r="H925" s="6"/>
      <c r="I925" s="6"/>
    </row>
    <row r="926" spans="4:9" x14ac:dyDescent="0.2">
      <c r="D926" s="6"/>
      <c r="E926" s="6"/>
      <c r="F926" s="6"/>
      <c r="G926" s="6"/>
      <c r="H926" s="6"/>
      <c r="I926" s="6"/>
    </row>
    <row r="927" spans="4:9" x14ac:dyDescent="0.2">
      <c r="D927" s="6"/>
      <c r="E927" s="6"/>
      <c r="F927" s="6"/>
      <c r="G927" s="6"/>
      <c r="H927" s="6"/>
      <c r="I927" s="6"/>
    </row>
    <row r="928" spans="4:9" x14ac:dyDescent="0.2">
      <c r="D928" s="6"/>
      <c r="E928" s="6"/>
      <c r="F928" s="6"/>
      <c r="G928" s="6"/>
      <c r="H928" s="6"/>
      <c r="I928" s="6"/>
    </row>
    <row r="929" spans="4:9" x14ac:dyDescent="0.2">
      <c r="D929" s="6"/>
      <c r="E929" s="6"/>
      <c r="F929" s="6"/>
      <c r="G929" s="6"/>
      <c r="H929" s="6"/>
      <c r="I929" s="6"/>
    </row>
    <row r="930" spans="4:9" x14ac:dyDescent="0.2">
      <c r="D930" s="6"/>
      <c r="E930" s="6"/>
      <c r="F930" s="6"/>
      <c r="G930" s="6"/>
      <c r="H930" s="6"/>
      <c r="I930" s="6"/>
    </row>
    <row r="931" spans="4:9" x14ac:dyDescent="0.2">
      <c r="D931" s="6"/>
      <c r="E931" s="6"/>
      <c r="F931" s="6"/>
      <c r="G931" s="6"/>
      <c r="H931" s="6"/>
      <c r="I931" s="6"/>
    </row>
    <row r="932" spans="4:9" x14ac:dyDescent="0.2">
      <c r="D932" s="6"/>
      <c r="E932" s="6"/>
      <c r="F932" s="6"/>
      <c r="G932" s="6"/>
      <c r="H932" s="6"/>
      <c r="I932" s="6"/>
    </row>
    <row r="933" spans="4:9" x14ac:dyDescent="0.2">
      <c r="D933" s="6"/>
      <c r="E933" s="6"/>
      <c r="F933" s="6"/>
      <c r="G933" s="6"/>
      <c r="H933" s="6"/>
      <c r="I933" s="6"/>
    </row>
    <row r="934" spans="4:9" x14ac:dyDescent="0.2">
      <c r="D934" s="6"/>
      <c r="E934" s="6"/>
      <c r="F934" s="6"/>
      <c r="G934" s="6"/>
      <c r="H934" s="6"/>
      <c r="I934" s="6"/>
    </row>
    <row r="935" spans="4:9" x14ac:dyDescent="0.2">
      <c r="D935" s="6"/>
      <c r="E935" s="6"/>
      <c r="F935" s="6"/>
      <c r="G935" s="6"/>
      <c r="H935" s="6"/>
      <c r="I935" s="6"/>
    </row>
    <row r="936" spans="4:9" x14ac:dyDescent="0.2">
      <c r="D936" s="6"/>
      <c r="E936" s="6"/>
      <c r="F936" s="6"/>
      <c r="G936" s="6"/>
      <c r="H936" s="6"/>
      <c r="I936" s="6"/>
    </row>
    <row r="937" spans="4:9" x14ac:dyDescent="0.2">
      <c r="D937" s="6"/>
      <c r="E937" s="6"/>
      <c r="F937" s="6"/>
      <c r="G937" s="6"/>
      <c r="H937" s="6"/>
      <c r="I937" s="6"/>
    </row>
    <row r="938" spans="4:9" x14ac:dyDescent="0.2">
      <c r="D938" s="6"/>
      <c r="E938" s="6"/>
      <c r="F938" s="6"/>
      <c r="G938" s="6"/>
      <c r="H938" s="6"/>
      <c r="I938" s="6"/>
    </row>
    <row r="939" spans="4:9" x14ac:dyDescent="0.2">
      <c r="D939" s="6"/>
      <c r="E939" s="6"/>
      <c r="F939" s="6"/>
      <c r="G939" s="6"/>
      <c r="H939" s="6"/>
      <c r="I939" s="6"/>
    </row>
    <row r="940" spans="4:9" x14ac:dyDescent="0.2">
      <c r="D940" s="6"/>
      <c r="E940" s="6"/>
      <c r="F940" s="6"/>
      <c r="G940" s="6"/>
      <c r="H940" s="6"/>
      <c r="I940" s="6"/>
    </row>
    <row r="941" spans="4:9" x14ac:dyDescent="0.2">
      <c r="D941" s="6"/>
      <c r="E941" s="6"/>
      <c r="F941" s="6"/>
      <c r="G941" s="6"/>
      <c r="H941" s="6"/>
      <c r="I941" s="6"/>
    </row>
    <row r="942" spans="4:9" x14ac:dyDescent="0.2">
      <c r="D942" s="6"/>
      <c r="E942" s="6"/>
      <c r="F942" s="6"/>
      <c r="G942" s="6"/>
      <c r="H942" s="6"/>
      <c r="I942" s="6"/>
    </row>
    <row r="943" spans="4:9" x14ac:dyDescent="0.2">
      <c r="D943" s="6"/>
      <c r="E943" s="6"/>
      <c r="F943" s="6"/>
      <c r="G943" s="6"/>
      <c r="H943" s="6"/>
      <c r="I943" s="6"/>
    </row>
    <row r="944" spans="4:9" x14ac:dyDescent="0.2">
      <c r="D944" s="6"/>
      <c r="E944" s="6"/>
      <c r="F944" s="6"/>
      <c r="G944" s="6"/>
      <c r="H944" s="6"/>
      <c r="I944" s="6"/>
    </row>
    <row r="945" spans="4:9" x14ac:dyDescent="0.2">
      <c r="D945" s="6"/>
      <c r="E945" s="6"/>
      <c r="F945" s="6"/>
      <c r="G945" s="6"/>
      <c r="H945" s="6"/>
      <c r="I945" s="6"/>
    </row>
    <row r="946" spans="4:9" x14ac:dyDescent="0.2">
      <c r="D946" s="6"/>
      <c r="E946" s="6"/>
      <c r="F946" s="6"/>
      <c r="G946" s="6"/>
      <c r="H946" s="6"/>
      <c r="I946" s="6"/>
    </row>
    <row r="947" spans="4:9" x14ac:dyDescent="0.2">
      <c r="D947" s="6"/>
      <c r="E947" s="6"/>
      <c r="F947" s="6"/>
      <c r="G947" s="6"/>
      <c r="H947" s="6"/>
      <c r="I947" s="6"/>
    </row>
    <row r="948" spans="4:9" x14ac:dyDescent="0.2">
      <c r="D948" s="6"/>
      <c r="E948" s="6"/>
      <c r="F948" s="6"/>
      <c r="G948" s="6"/>
      <c r="H948" s="6"/>
      <c r="I948" s="6"/>
    </row>
    <row r="949" spans="4:9" x14ac:dyDescent="0.2">
      <c r="D949" s="6"/>
      <c r="E949" s="6"/>
      <c r="F949" s="6"/>
      <c r="G949" s="6"/>
      <c r="H949" s="6"/>
      <c r="I949" s="6"/>
    </row>
    <row r="950" spans="4:9" x14ac:dyDescent="0.2">
      <c r="D950" s="6"/>
      <c r="E950" s="6"/>
      <c r="F950" s="6"/>
      <c r="G950" s="6"/>
      <c r="H950" s="6"/>
      <c r="I950" s="6"/>
    </row>
    <row r="951" spans="4:9" x14ac:dyDescent="0.2">
      <c r="D951" s="6"/>
      <c r="E951" s="6"/>
      <c r="F951" s="6"/>
      <c r="G951" s="6"/>
      <c r="H951" s="6"/>
      <c r="I951" s="6"/>
    </row>
    <row r="952" spans="4:9" x14ac:dyDescent="0.2">
      <c r="D952" s="6"/>
      <c r="E952" s="6"/>
      <c r="F952" s="6"/>
      <c r="G952" s="6"/>
      <c r="H952" s="6"/>
      <c r="I952" s="6"/>
    </row>
    <row r="953" spans="4:9" x14ac:dyDescent="0.2">
      <c r="D953" s="6"/>
      <c r="E953" s="6"/>
      <c r="F953" s="6"/>
      <c r="G953" s="6"/>
      <c r="H953" s="6"/>
      <c r="I953" s="6"/>
    </row>
    <row r="954" spans="4:9" x14ac:dyDescent="0.2">
      <c r="D954" s="6"/>
      <c r="E954" s="6"/>
      <c r="F954" s="6"/>
      <c r="G954" s="6"/>
      <c r="H954" s="6"/>
      <c r="I954" s="6"/>
    </row>
    <row r="955" spans="4:9" x14ac:dyDescent="0.2">
      <c r="D955" s="6"/>
      <c r="E955" s="6"/>
      <c r="F955" s="6"/>
      <c r="G955" s="6"/>
      <c r="H955" s="6"/>
      <c r="I955" s="6"/>
    </row>
    <row r="956" spans="4:9" x14ac:dyDescent="0.2">
      <c r="D956" s="6"/>
      <c r="E956" s="6"/>
      <c r="F956" s="6"/>
      <c r="G956" s="6"/>
      <c r="H956" s="6"/>
      <c r="I956" s="6"/>
    </row>
    <row r="957" spans="4:9" x14ac:dyDescent="0.2">
      <c r="D957" s="6"/>
      <c r="E957" s="6"/>
      <c r="F957" s="6"/>
      <c r="G957" s="6"/>
      <c r="H957" s="6"/>
      <c r="I957" s="6"/>
    </row>
    <row r="958" spans="4:9" x14ac:dyDescent="0.2">
      <c r="D958" s="6"/>
      <c r="E958" s="6"/>
      <c r="F958" s="6"/>
      <c r="G958" s="6"/>
      <c r="H958" s="6"/>
      <c r="I958" s="6"/>
    </row>
    <row r="959" spans="4:9" x14ac:dyDescent="0.2">
      <c r="D959" s="6"/>
      <c r="E959" s="6"/>
      <c r="F959" s="6"/>
      <c r="G959" s="6"/>
      <c r="H959" s="6"/>
      <c r="I959" s="6"/>
    </row>
    <row r="960" spans="4:9" x14ac:dyDescent="0.2">
      <c r="D960" s="6"/>
      <c r="E960" s="6"/>
      <c r="F960" s="6"/>
      <c r="G960" s="6"/>
      <c r="H960" s="6"/>
      <c r="I960" s="6"/>
    </row>
    <row r="961" spans="4:9" x14ac:dyDescent="0.2">
      <c r="D961" s="6"/>
      <c r="E961" s="6"/>
      <c r="F961" s="6"/>
      <c r="G961" s="6"/>
      <c r="H961" s="6"/>
      <c r="I961" s="6"/>
    </row>
    <row r="962" spans="4:9" x14ac:dyDescent="0.2">
      <c r="D962" s="6"/>
      <c r="E962" s="6"/>
      <c r="F962" s="6"/>
      <c r="G962" s="6"/>
      <c r="H962" s="6"/>
      <c r="I962" s="6"/>
    </row>
    <row r="963" spans="4:9" x14ac:dyDescent="0.2">
      <c r="D963" s="6"/>
      <c r="E963" s="6"/>
      <c r="F963" s="6"/>
      <c r="G963" s="6"/>
      <c r="H963" s="6"/>
      <c r="I963" s="6"/>
    </row>
    <row r="964" spans="4:9" x14ac:dyDescent="0.2">
      <c r="D964" s="6"/>
      <c r="E964" s="6"/>
      <c r="F964" s="6"/>
      <c r="G964" s="6"/>
      <c r="H964" s="6"/>
      <c r="I964" s="6"/>
    </row>
    <row r="965" spans="4:9" x14ac:dyDescent="0.2">
      <c r="D965" s="6"/>
      <c r="E965" s="6"/>
      <c r="F965" s="6"/>
      <c r="G965" s="6"/>
      <c r="H965" s="6"/>
      <c r="I965" s="6"/>
    </row>
    <row r="966" spans="4:9" x14ac:dyDescent="0.2">
      <c r="D966" s="6"/>
      <c r="E966" s="6"/>
      <c r="F966" s="6"/>
      <c r="G966" s="6"/>
      <c r="H966" s="6"/>
      <c r="I966" s="6"/>
    </row>
    <row r="967" spans="4:9" x14ac:dyDescent="0.2">
      <c r="D967" s="6"/>
      <c r="E967" s="6"/>
      <c r="F967" s="6"/>
      <c r="G967" s="6"/>
      <c r="H967" s="6"/>
      <c r="I967" s="6"/>
    </row>
    <row r="968" spans="4:9" x14ac:dyDescent="0.2">
      <c r="D968" s="6"/>
      <c r="E968" s="6"/>
      <c r="F968" s="6"/>
      <c r="G968" s="6"/>
      <c r="H968" s="6"/>
      <c r="I968" s="6"/>
    </row>
    <row r="969" spans="4:9" x14ac:dyDescent="0.2">
      <c r="D969" s="6"/>
      <c r="E969" s="6"/>
      <c r="F969" s="6"/>
      <c r="G969" s="6"/>
      <c r="H969" s="6"/>
      <c r="I969" s="6"/>
    </row>
    <row r="970" spans="4:9" x14ac:dyDescent="0.2">
      <c r="D970" s="6"/>
      <c r="E970" s="6"/>
      <c r="F970" s="6"/>
      <c r="G970" s="6"/>
      <c r="H970" s="6"/>
      <c r="I970" s="6"/>
    </row>
    <row r="971" spans="4:9" x14ac:dyDescent="0.2">
      <c r="D971" s="6"/>
      <c r="E971" s="6"/>
      <c r="F971" s="6"/>
      <c r="G971" s="6"/>
      <c r="H971" s="6"/>
      <c r="I971" s="6"/>
    </row>
    <row r="972" spans="4:9" x14ac:dyDescent="0.2">
      <c r="D972" s="6"/>
      <c r="E972" s="6"/>
      <c r="F972" s="6"/>
      <c r="G972" s="6"/>
      <c r="H972" s="6"/>
      <c r="I972" s="6"/>
    </row>
    <row r="973" spans="4:9" x14ac:dyDescent="0.2">
      <c r="D973" s="6"/>
      <c r="E973" s="6"/>
      <c r="F973" s="6"/>
      <c r="G973" s="6"/>
      <c r="H973" s="6"/>
      <c r="I973" s="6"/>
    </row>
    <row r="974" spans="4:9" x14ac:dyDescent="0.2">
      <c r="D974" s="6"/>
      <c r="E974" s="6"/>
      <c r="F974" s="6"/>
      <c r="G974" s="6"/>
      <c r="H974" s="6"/>
      <c r="I974" s="6"/>
    </row>
    <row r="975" spans="4:9" x14ac:dyDescent="0.2">
      <c r="D975" s="6"/>
      <c r="E975" s="6"/>
      <c r="F975" s="6"/>
      <c r="G975" s="6"/>
      <c r="H975" s="6"/>
      <c r="I975" s="6"/>
    </row>
    <row r="976" spans="4:9" x14ac:dyDescent="0.2">
      <c r="D976" s="6"/>
      <c r="E976" s="6"/>
      <c r="F976" s="6"/>
      <c r="G976" s="6"/>
      <c r="H976" s="6"/>
      <c r="I976" s="6"/>
    </row>
    <row r="977" spans="4:9" x14ac:dyDescent="0.2">
      <c r="D977" s="6"/>
      <c r="E977" s="6"/>
      <c r="F977" s="6"/>
      <c r="G977" s="6"/>
      <c r="H977" s="6"/>
      <c r="I977" s="6"/>
    </row>
    <row r="978" spans="4:9" x14ac:dyDescent="0.2">
      <c r="D978" s="6"/>
      <c r="E978" s="6"/>
      <c r="F978" s="6"/>
      <c r="G978" s="6"/>
      <c r="H978" s="6"/>
      <c r="I978" s="6"/>
    </row>
    <row r="979" spans="4:9" x14ac:dyDescent="0.2">
      <c r="D979" s="6"/>
      <c r="E979" s="6"/>
      <c r="F979" s="6"/>
      <c r="G979" s="6"/>
      <c r="H979" s="6"/>
      <c r="I979" s="6"/>
    </row>
    <row r="980" spans="4:9" x14ac:dyDescent="0.2">
      <c r="D980" s="6"/>
      <c r="E980" s="6"/>
      <c r="F980" s="6"/>
      <c r="G980" s="6"/>
      <c r="H980" s="6"/>
      <c r="I980" s="6"/>
    </row>
    <row r="981" spans="4:9" x14ac:dyDescent="0.2">
      <c r="D981" s="6"/>
      <c r="E981" s="6"/>
      <c r="F981" s="6"/>
      <c r="G981" s="6"/>
      <c r="H981" s="6"/>
      <c r="I981" s="6"/>
    </row>
    <row r="982" spans="4:9" x14ac:dyDescent="0.2">
      <c r="D982" s="6"/>
      <c r="E982" s="6"/>
      <c r="F982" s="6"/>
      <c r="G982" s="6"/>
      <c r="H982" s="6"/>
      <c r="I982" s="6"/>
    </row>
    <row r="983" spans="4:9" x14ac:dyDescent="0.2">
      <c r="D983" s="6"/>
      <c r="E983" s="6"/>
      <c r="F983" s="6"/>
      <c r="G983" s="6"/>
      <c r="H983" s="6"/>
      <c r="I983" s="6"/>
    </row>
    <row r="984" spans="4:9" x14ac:dyDescent="0.2">
      <c r="D984" s="6"/>
      <c r="E984" s="6"/>
      <c r="F984" s="6"/>
      <c r="G984" s="6"/>
      <c r="H984" s="6"/>
      <c r="I984" s="6"/>
    </row>
    <row r="985" spans="4:9" x14ac:dyDescent="0.2">
      <c r="D985" s="6"/>
      <c r="E985" s="6"/>
      <c r="F985" s="6"/>
      <c r="G985" s="6"/>
      <c r="H985" s="6"/>
      <c r="I985" s="6"/>
    </row>
    <row r="986" spans="4:9" x14ac:dyDescent="0.2">
      <c r="D986" s="6"/>
      <c r="E986" s="6"/>
      <c r="F986" s="6"/>
      <c r="G986" s="6"/>
      <c r="H986" s="6"/>
      <c r="I986" s="6"/>
    </row>
    <row r="987" spans="4:9" x14ac:dyDescent="0.2">
      <c r="D987" s="6"/>
      <c r="E987" s="6"/>
      <c r="F987" s="6"/>
      <c r="G987" s="6"/>
      <c r="H987" s="6"/>
      <c r="I987" s="6"/>
    </row>
    <row r="988" spans="4:9" x14ac:dyDescent="0.2">
      <c r="D988" s="6"/>
      <c r="E988" s="6"/>
      <c r="F988" s="6"/>
      <c r="G988" s="6"/>
      <c r="H988" s="6"/>
      <c r="I988" s="6"/>
    </row>
    <row r="989" spans="4:9" x14ac:dyDescent="0.2">
      <c r="D989" s="6"/>
      <c r="E989" s="6"/>
      <c r="F989" s="6"/>
      <c r="G989" s="6"/>
      <c r="H989" s="6"/>
      <c r="I989" s="6"/>
    </row>
    <row r="990" spans="4:9" x14ac:dyDescent="0.2">
      <c r="D990" s="6"/>
      <c r="E990" s="6"/>
      <c r="F990" s="6"/>
      <c r="G990" s="6"/>
      <c r="H990" s="6"/>
      <c r="I990" s="6"/>
    </row>
    <row r="991" spans="4:9" x14ac:dyDescent="0.2">
      <c r="D991" s="6"/>
      <c r="E991" s="6"/>
      <c r="F991" s="6"/>
      <c r="G991" s="6"/>
      <c r="H991" s="6"/>
      <c r="I991" s="6"/>
    </row>
    <row r="992" spans="4:9" x14ac:dyDescent="0.2">
      <c r="D992" s="6"/>
      <c r="E992" s="6"/>
      <c r="F992" s="6"/>
      <c r="G992" s="6"/>
      <c r="H992" s="6"/>
      <c r="I992" s="6"/>
    </row>
    <row r="993" spans="4:9" x14ac:dyDescent="0.2">
      <c r="D993" s="6"/>
      <c r="E993" s="6"/>
      <c r="F993" s="6"/>
      <c r="G993" s="6"/>
      <c r="H993" s="6"/>
      <c r="I993" s="6"/>
    </row>
    <row r="994" spans="4:9" x14ac:dyDescent="0.2">
      <c r="D994" s="6"/>
      <c r="E994" s="6"/>
      <c r="F994" s="6"/>
      <c r="G994" s="6"/>
      <c r="H994" s="6"/>
      <c r="I994" s="6"/>
    </row>
    <row r="995" spans="4:9" x14ac:dyDescent="0.2">
      <c r="D995" s="6"/>
      <c r="E995" s="6"/>
      <c r="F995" s="6"/>
      <c r="G995" s="6"/>
      <c r="H995" s="6"/>
      <c r="I995" s="6"/>
    </row>
    <row r="996" spans="4:9" x14ac:dyDescent="0.2">
      <c r="D996" s="6"/>
      <c r="E996" s="6"/>
      <c r="F996" s="6"/>
      <c r="G996" s="6"/>
      <c r="H996" s="6"/>
      <c r="I996" s="6"/>
    </row>
    <row r="997" spans="4:9" x14ac:dyDescent="0.2">
      <c r="D997" s="6"/>
      <c r="E997" s="6"/>
      <c r="F997" s="6"/>
      <c r="G997" s="6"/>
      <c r="H997" s="6"/>
      <c r="I997" s="6"/>
    </row>
    <row r="998" spans="4:9" x14ac:dyDescent="0.2">
      <c r="D998" s="6"/>
      <c r="E998" s="6"/>
      <c r="F998" s="6"/>
      <c r="G998" s="6"/>
      <c r="H998" s="6"/>
      <c r="I998" s="6"/>
    </row>
    <row r="999" spans="4:9" x14ac:dyDescent="0.2">
      <c r="D999" s="6"/>
      <c r="E999" s="6"/>
      <c r="F999" s="6"/>
      <c r="G999" s="6"/>
      <c r="H999" s="6"/>
      <c r="I999" s="6"/>
    </row>
    <row r="1000" spans="4:9" x14ac:dyDescent="0.2">
      <c r="D1000" s="6"/>
      <c r="E1000" s="6"/>
      <c r="F1000" s="6"/>
      <c r="G1000" s="6"/>
      <c r="H1000" s="6"/>
      <c r="I1000" s="6"/>
    </row>
    <row r="1001" spans="4:9" x14ac:dyDescent="0.2">
      <c r="D1001" s="6"/>
      <c r="E1001" s="6"/>
      <c r="F1001" s="6"/>
      <c r="G1001" s="6"/>
      <c r="H1001" s="6"/>
      <c r="I1001" s="6"/>
    </row>
    <row r="1002" spans="4:9" x14ac:dyDescent="0.2">
      <c r="D1002" s="6"/>
      <c r="E1002" s="6"/>
      <c r="F1002" s="6"/>
      <c r="G1002" s="6"/>
      <c r="H1002" s="6"/>
      <c r="I1002" s="6"/>
    </row>
    <row r="1003" spans="4:9" x14ac:dyDescent="0.2">
      <c r="D1003" s="6"/>
      <c r="E1003" s="6"/>
      <c r="F1003" s="6"/>
      <c r="G1003" s="6"/>
      <c r="H1003" s="6"/>
      <c r="I1003" s="6"/>
    </row>
    <row r="1004" spans="4:9" x14ac:dyDescent="0.2">
      <c r="D1004" s="6"/>
      <c r="E1004" s="6"/>
      <c r="F1004" s="6"/>
      <c r="G1004" s="6"/>
      <c r="H1004" s="6"/>
      <c r="I1004" s="6"/>
    </row>
    <row r="1005" spans="4:9" x14ac:dyDescent="0.2">
      <c r="D1005" s="6"/>
      <c r="E1005" s="6"/>
      <c r="F1005" s="6"/>
      <c r="G1005" s="6"/>
      <c r="H1005" s="6"/>
      <c r="I1005" s="6"/>
    </row>
    <row r="1006" spans="4:9" x14ac:dyDescent="0.2">
      <c r="D1006" s="6"/>
      <c r="E1006" s="6"/>
      <c r="F1006" s="6"/>
      <c r="G1006" s="6"/>
      <c r="H1006" s="6"/>
      <c r="I1006" s="6"/>
    </row>
    <row r="1007" spans="4:9" x14ac:dyDescent="0.2">
      <c r="D1007" s="6"/>
      <c r="E1007" s="6"/>
      <c r="F1007" s="6"/>
      <c r="G1007" s="6"/>
      <c r="H1007" s="6"/>
      <c r="I1007" s="6"/>
    </row>
    <row r="1008" spans="4:9" x14ac:dyDescent="0.2">
      <c r="D1008" s="6"/>
      <c r="E1008" s="6"/>
      <c r="F1008" s="6"/>
      <c r="G1008" s="6"/>
      <c r="H1008" s="6"/>
      <c r="I1008" s="6"/>
    </row>
    <row r="1009" spans="4:9" x14ac:dyDescent="0.2">
      <c r="D1009" s="6"/>
      <c r="E1009" s="6"/>
      <c r="F1009" s="6"/>
      <c r="G1009" s="6"/>
      <c r="H1009" s="6"/>
      <c r="I1009" s="6"/>
    </row>
    <row r="1010" spans="4:9" x14ac:dyDescent="0.2">
      <c r="D1010" s="6"/>
      <c r="E1010" s="6"/>
      <c r="F1010" s="6"/>
      <c r="G1010" s="6"/>
      <c r="H1010" s="6"/>
      <c r="I1010" s="6"/>
    </row>
    <row r="1011" spans="4:9" x14ac:dyDescent="0.2">
      <c r="D1011" s="6"/>
      <c r="E1011" s="6"/>
      <c r="F1011" s="6"/>
      <c r="G1011" s="6"/>
      <c r="H1011" s="6"/>
      <c r="I1011" s="6"/>
    </row>
    <row r="1012" spans="4:9" x14ac:dyDescent="0.2">
      <c r="D1012" s="6"/>
      <c r="E1012" s="6"/>
      <c r="F1012" s="6"/>
      <c r="G1012" s="6"/>
      <c r="H1012" s="6"/>
      <c r="I1012" s="6"/>
    </row>
    <row r="1013" spans="4:9" x14ac:dyDescent="0.2">
      <c r="D1013" s="6"/>
      <c r="E1013" s="6"/>
      <c r="F1013" s="6"/>
      <c r="G1013" s="6"/>
      <c r="H1013" s="6"/>
      <c r="I1013" s="6"/>
    </row>
    <row r="1014" spans="4:9" x14ac:dyDescent="0.2">
      <c r="D1014" s="6"/>
      <c r="E1014" s="6"/>
      <c r="F1014" s="6"/>
      <c r="G1014" s="6"/>
      <c r="H1014" s="6"/>
      <c r="I1014" s="6"/>
    </row>
    <row r="1015" spans="4:9" x14ac:dyDescent="0.2">
      <c r="D1015" s="6"/>
      <c r="E1015" s="6"/>
      <c r="F1015" s="6"/>
      <c r="G1015" s="6"/>
      <c r="H1015" s="6"/>
      <c r="I1015" s="6"/>
    </row>
    <row r="1016" spans="4:9" x14ac:dyDescent="0.2">
      <c r="D1016" s="6"/>
      <c r="E1016" s="6"/>
      <c r="F1016" s="6"/>
      <c r="G1016" s="6"/>
      <c r="H1016" s="6"/>
      <c r="I1016" s="6"/>
    </row>
    <row r="1017" spans="4:9" x14ac:dyDescent="0.2">
      <c r="D1017" s="6"/>
      <c r="E1017" s="6"/>
      <c r="F1017" s="6"/>
      <c r="G1017" s="6"/>
      <c r="H1017" s="6"/>
      <c r="I1017" s="6"/>
    </row>
    <row r="1018" spans="4:9" x14ac:dyDescent="0.2">
      <c r="D1018" s="6"/>
      <c r="E1018" s="6"/>
      <c r="F1018" s="6"/>
      <c r="G1018" s="6"/>
      <c r="H1018" s="6"/>
      <c r="I1018" s="6"/>
    </row>
    <row r="1019" spans="4:9" x14ac:dyDescent="0.2">
      <c r="D1019" s="6"/>
      <c r="E1019" s="6"/>
      <c r="F1019" s="6"/>
      <c r="G1019" s="6"/>
      <c r="H1019" s="6"/>
      <c r="I1019" s="6"/>
    </row>
    <row r="1020" spans="4:9" x14ac:dyDescent="0.2">
      <c r="D1020" s="6"/>
      <c r="E1020" s="6"/>
      <c r="F1020" s="6"/>
      <c r="G1020" s="6"/>
      <c r="H1020" s="6"/>
      <c r="I1020" s="6"/>
    </row>
    <row r="1021" spans="4:9" x14ac:dyDescent="0.2">
      <c r="D1021" s="6"/>
      <c r="E1021" s="6"/>
      <c r="F1021" s="6"/>
      <c r="G1021" s="6"/>
      <c r="H1021" s="6"/>
      <c r="I1021" s="6"/>
    </row>
    <row r="1022" spans="4:9" x14ac:dyDescent="0.2">
      <c r="D1022" s="6"/>
      <c r="E1022" s="6"/>
      <c r="F1022" s="6"/>
      <c r="G1022" s="6"/>
      <c r="H1022" s="6"/>
      <c r="I1022" s="6"/>
    </row>
    <row r="1023" spans="4:9" x14ac:dyDescent="0.2">
      <c r="D1023" s="6"/>
      <c r="E1023" s="6"/>
      <c r="F1023" s="6"/>
      <c r="G1023" s="6"/>
      <c r="H1023" s="6"/>
      <c r="I1023" s="6"/>
    </row>
    <row r="1024" spans="4:9" x14ac:dyDescent="0.2">
      <c r="D1024" s="6"/>
      <c r="E1024" s="6"/>
      <c r="F1024" s="6"/>
      <c r="G1024" s="6"/>
      <c r="H1024" s="6"/>
      <c r="I1024" s="6"/>
    </row>
    <row r="1025" spans="4:9" x14ac:dyDescent="0.2">
      <c r="D1025" s="6"/>
      <c r="E1025" s="6"/>
      <c r="F1025" s="6"/>
      <c r="G1025" s="6"/>
      <c r="H1025" s="6"/>
      <c r="I1025" s="6"/>
    </row>
    <row r="1026" spans="4:9" x14ac:dyDescent="0.2">
      <c r="D1026" s="6"/>
      <c r="E1026" s="6"/>
      <c r="F1026" s="6"/>
      <c r="G1026" s="6"/>
      <c r="H1026" s="6"/>
      <c r="I1026" s="6"/>
    </row>
    <row r="1027" spans="4:9" x14ac:dyDescent="0.2">
      <c r="D1027" s="6"/>
      <c r="E1027" s="6"/>
      <c r="F1027" s="6"/>
      <c r="G1027" s="6"/>
      <c r="H1027" s="6"/>
      <c r="I1027" s="6"/>
    </row>
    <row r="1028" spans="4:9" x14ac:dyDescent="0.2">
      <c r="D1028" s="6"/>
      <c r="E1028" s="6"/>
      <c r="F1028" s="6"/>
      <c r="G1028" s="6"/>
      <c r="H1028" s="6"/>
      <c r="I1028" s="6"/>
    </row>
    <row r="1029" spans="4:9" x14ac:dyDescent="0.2">
      <c r="D1029" s="6"/>
      <c r="E1029" s="6"/>
      <c r="F1029" s="6"/>
      <c r="G1029" s="6"/>
      <c r="H1029" s="6"/>
      <c r="I1029" s="6"/>
    </row>
    <row r="1030" spans="4:9" x14ac:dyDescent="0.2">
      <c r="D1030" s="6"/>
      <c r="E1030" s="6"/>
      <c r="F1030" s="6"/>
      <c r="G1030" s="6"/>
      <c r="H1030" s="6"/>
      <c r="I1030" s="6"/>
    </row>
  </sheetData>
  <sheetProtection selectLockedCells="1" selectUnlockedCells="1"/>
  <mergeCells count="172">
    <mergeCell ref="D597:E597"/>
    <mergeCell ref="D598:E598"/>
    <mergeCell ref="D599:E599"/>
    <mergeCell ref="D601:J601"/>
    <mergeCell ref="D604:J604"/>
    <mergeCell ref="D607:J607"/>
    <mergeCell ref="D610:J610"/>
    <mergeCell ref="D613:J613"/>
    <mergeCell ref="D616:J616"/>
    <mergeCell ref="D585:J585"/>
    <mergeCell ref="D586:J586"/>
    <mergeCell ref="D587:J587"/>
    <mergeCell ref="D590:J590"/>
    <mergeCell ref="D592:E592"/>
    <mergeCell ref="D593:E593"/>
    <mergeCell ref="D594:E594"/>
    <mergeCell ref="D595:E595"/>
    <mergeCell ref="D596:E596"/>
    <mergeCell ref="D561:J561"/>
    <mergeCell ref="D564:J564"/>
    <mergeCell ref="D567:J567"/>
    <mergeCell ref="D581:J581"/>
    <mergeCell ref="D582:J582"/>
    <mergeCell ref="D583:J583"/>
    <mergeCell ref="D584:J584"/>
    <mergeCell ref="D540:J540"/>
    <mergeCell ref="D541:J541"/>
    <mergeCell ref="D542:J542"/>
    <mergeCell ref="D544:J544"/>
    <mergeCell ref="D550:J550"/>
    <mergeCell ref="D551:J551"/>
    <mergeCell ref="D554:J554"/>
    <mergeCell ref="D555:J555"/>
    <mergeCell ref="D558:J558"/>
    <mergeCell ref="E482:J482"/>
    <mergeCell ref="E483:F483"/>
    <mergeCell ref="G483:H483"/>
    <mergeCell ref="I483:J483"/>
    <mergeCell ref="D539:J539"/>
    <mergeCell ref="D405:J405"/>
    <mergeCell ref="E456:H456"/>
    <mergeCell ref="E464:H464"/>
    <mergeCell ref="E473:J473"/>
    <mergeCell ref="E474:F474"/>
    <mergeCell ref="G474:H474"/>
    <mergeCell ref="I474:J474"/>
    <mergeCell ref="E436:J436"/>
    <mergeCell ref="D417:E417"/>
    <mergeCell ref="D418:E418"/>
    <mergeCell ref="D411:E411"/>
    <mergeCell ref="D413:E413"/>
    <mergeCell ref="D416:E416"/>
    <mergeCell ref="D508:J508"/>
    <mergeCell ref="D517:J517"/>
    <mergeCell ref="D519:J519"/>
    <mergeCell ref="D520:J520"/>
    <mergeCell ref="D527:J527"/>
    <mergeCell ref="D528:J528"/>
    <mergeCell ref="D20:J20"/>
    <mergeCell ref="D332:J332"/>
    <mergeCell ref="D303:J303"/>
    <mergeCell ref="D328:J328"/>
    <mergeCell ref="D329:J329"/>
    <mergeCell ref="D330:J330"/>
    <mergeCell ref="D331:J331"/>
    <mergeCell ref="D305:J305"/>
    <mergeCell ref="D333:J333"/>
    <mergeCell ref="E85:F85"/>
    <mergeCell ref="F94:G94"/>
    <mergeCell ref="D64:E64"/>
    <mergeCell ref="D66:E66"/>
    <mergeCell ref="D74:E74"/>
    <mergeCell ref="D143:J143"/>
    <mergeCell ref="D146:J146"/>
    <mergeCell ref="D161:J161"/>
    <mergeCell ref="D120:D121"/>
    <mergeCell ref="D119:J119"/>
    <mergeCell ref="D132:J132"/>
    <mergeCell ref="D133:J133"/>
    <mergeCell ref="E135:F135"/>
    <mergeCell ref="G135:H135"/>
    <mergeCell ref="D135:D136"/>
    <mergeCell ref="D389:J389"/>
    <mergeCell ref="D421:E421"/>
    <mergeCell ref="D419:E419"/>
    <mergeCell ref="D420:E420"/>
    <mergeCell ref="D171:J171"/>
    <mergeCell ref="D172:J172"/>
    <mergeCell ref="D247:J247"/>
    <mergeCell ref="D248:J248"/>
    <mergeCell ref="D249:J249"/>
    <mergeCell ref="D250:J250"/>
    <mergeCell ref="D255:D256"/>
    <mergeCell ref="D352:J352"/>
    <mergeCell ref="D353:J353"/>
    <mergeCell ref="H390:I390"/>
    <mergeCell ref="D396:J396"/>
    <mergeCell ref="D397:J397"/>
    <mergeCell ref="D398:J398"/>
    <mergeCell ref="D399:J399"/>
    <mergeCell ref="D400:J400"/>
    <mergeCell ref="D401:J401"/>
    <mergeCell ref="D402:J402"/>
    <mergeCell ref="E255:E256"/>
    <mergeCell ref="F255:F256"/>
    <mergeCell ref="G255:H255"/>
    <mergeCell ref="D429:E429"/>
    <mergeCell ref="D425:E425"/>
    <mergeCell ref="D426:E426"/>
    <mergeCell ref="D427:E427"/>
    <mergeCell ref="D428:E428"/>
    <mergeCell ref="D423:E423"/>
    <mergeCell ref="D408:E408"/>
    <mergeCell ref="D410:E410"/>
    <mergeCell ref="D412:E412"/>
    <mergeCell ref="D414:E414"/>
    <mergeCell ref="D415:E415"/>
    <mergeCell ref="D422:E422"/>
    <mergeCell ref="D4:J4"/>
    <mergeCell ref="D33:E34"/>
    <mergeCell ref="D35:E35"/>
    <mergeCell ref="D36:E36"/>
    <mergeCell ref="D81:E81"/>
    <mergeCell ref="D58:J58"/>
    <mergeCell ref="D59:J59"/>
    <mergeCell ref="D60:J60"/>
    <mergeCell ref="D61:J61"/>
    <mergeCell ref="D63:J63"/>
    <mergeCell ref="D37:E37"/>
    <mergeCell ref="D77:E77"/>
    <mergeCell ref="D30:E30"/>
    <mergeCell ref="D5:J5"/>
    <mergeCell ref="D26:E27"/>
    <mergeCell ref="D28:E28"/>
    <mergeCell ref="D29:E29"/>
    <mergeCell ref="D16:J16"/>
    <mergeCell ref="D17:J17"/>
    <mergeCell ref="D18:J18"/>
    <mergeCell ref="D10:J10"/>
    <mergeCell ref="D11:J11"/>
    <mergeCell ref="D13:J13"/>
    <mergeCell ref="D12:J12"/>
    <mergeCell ref="D164:J164"/>
    <mergeCell ref="D175:J175"/>
    <mergeCell ref="D166:J166"/>
    <mergeCell ref="D167:J167"/>
    <mergeCell ref="D168:J168"/>
    <mergeCell ref="D169:J169"/>
    <mergeCell ref="D170:J170"/>
    <mergeCell ref="D234:D235"/>
    <mergeCell ref="E234:E235"/>
    <mergeCell ref="F234:F235"/>
    <mergeCell ref="G234:H234"/>
    <mergeCell ref="I234:I235"/>
    <mergeCell ref="D217:J217"/>
    <mergeCell ref="D220:D221"/>
    <mergeCell ref="F220:F221"/>
    <mergeCell ref="E220:E221"/>
    <mergeCell ref="G220:H220"/>
    <mergeCell ref="I220:I221"/>
    <mergeCell ref="D165:J165"/>
    <mergeCell ref="I255:I256"/>
    <mergeCell ref="D282:J282"/>
    <mergeCell ref="D283:J283"/>
    <mergeCell ref="D284:J284"/>
    <mergeCell ref="D287:J287"/>
    <mergeCell ref="D304:J304"/>
    <mergeCell ref="D269:D270"/>
    <mergeCell ref="E269:E270"/>
    <mergeCell ref="F269:F270"/>
    <mergeCell ref="G269:H269"/>
    <mergeCell ref="I269:I270"/>
  </mergeCells>
  <printOptions horizontalCentered="1"/>
  <pageMargins left="0.59055118110236227" right="0.39370078740157483" top="0.39370078740157483" bottom="0.39370078740157483" header="0.51181102362204722" footer="0.51181102362204722"/>
  <pageSetup paperSize="9" scale="68" firstPageNumber="0" fitToHeight="15" orientation="landscape" verticalDpi="300" r:id="rId1"/>
  <headerFooter alignWithMargins="0"/>
  <legacyDrawing r:id="rId2"/>
</worksheet>
</file>

<file path=_xmlsignatures/_rels/origin.sigs.rels><?xml version="1.0" encoding="UTF-8" standalone="yes"?>
<Relationships xmlns="http://schemas.openxmlformats.org/package/2006/relationships"><Relationship Id="rId8" Type="http://schemas.openxmlformats.org/package/2006/relationships/digital-signature/signature" Target="sig8.xml"/><Relationship Id="rId13" Type="http://schemas.openxmlformats.org/package/2006/relationships/digital-signature/signature" Target="sig13.xml"/><Relationship Id="rId18" Type="http://schemas.openxmlformats.org/package/2006/relationships/digital-signature/signature" Target="sig18.xml"/><Relationship Id="rId26" Type="http://schemas.openxmlformats.org/package/2006/relationships/digital-signature/signature" Target="sig26.xml"/><Relationship Id="rId3" Type="http://schemas.openxmlformats.org/package/2006/relationships/digital-signature/signature" Target="sig3.xml"/><Relationship Id="rId21" Type="http://schemas.openxmlformats.org/package/2006/relationships/digital-signature/signature" Target="sig21.xml"/><Relationship Id="rId7" Type="http://schemas.openxmlformats.org/package/2006/relationships/digital-signature/signature" Target="sig7.xml"/><Relationship Id="rId12" Type="http://schemas.openxmlformats.org/package/2006/relationships/digital-signature/signature" Target="sig12.xml"/><Relationship Id="rId17" Type="http://schemas.openxmlformats.org/package/2006/relationships/digital-signature/signature" Target="sig17.xml"/><Relationship Id="rId25" Type="http://schemas.openxmlformats.org/package/2006/relationships/digital-signature/signature" Target="sig25.xml"/><Relationship Id="rId2" Type="http://schemas.openxmlformats.org/package/2006/relationships/digital-signature/signature" Target="sig2.xml"/><Relationship Id="rId16" Type="http://schemas.openxmlformats.org/package/2006/relationships/digital-signature/signature" Target="sig16.xml"/><Relationship Id="rId20" Type="http://schemas.openxmlformats.org/package/2006/relationships/digital-signature/signature" Target="sig20.xml"/><Relationship Id="rId29" Type="http://schemas.openxmlformats.org/package/2006/relationships/digital-signature/signature" Target="sig29.xml"/><Relationship Id="rId1" Type="http://schemas.openxmlformats.org/package/2006/relationships/digital-signature/signature" Target="sig1.xml"/><Relationship Id="rId6" Type="http://schemas.openxmlformats.org/package/2006/relationships/digital-signature/signature" Target="sig6.xml"/><Relationship Id="rId11" Type="http://schemas.openxmlformats.org/package/2006/relationships/digital-signature/signature" Target="sig11.xml"/><Relationship Id="rId24" Type="http://schemas.openxmlformats.org/package/2006/relationships/digital-signature/signature" Target="sig24.xml"/><Relationship Id="rId5" Type="http://schemas.openxmlformats.org/package/2006/relationships/digital-signature/signature" Target="sig5.xml"/><Relationship Id="rId15" Type="http://schemas.openxmlformats.org/package/2006/relationships/digital-signature/signature" Target="sig15.xml"/><Relationship Id="rId23" Type="http://schemas.openxmlformats.org/package/2006/relationships/digital-signature/signature" Target="sig23.xml"/><Relationship Id="rId28" Type="http://schemas.openxmlformats.org/package/2006/relationships/digital-signature/signature" Target="sig28.xml"/><Relationship Id="rId10" Type="http://schemas.openxmlformats.org/package/2006/relationships/digital-signature/signature" Target="sig10.xml"/><Relationship Id="rId19" Type="http://schemas.openxmlformats.org/package/2006/relationships/digital-signature/signature" Target="sig19.xml"/><Relationship Id="rId31" Type="http://schemas.openxmlformats.org/package/2006/relationships/digital-signature/signature" Target="sig31.xml"/><Relationship Id="rId4" Type="http://schemas.openxmlformats.org/package/2006/relationships/digital-signature/signature" Target="sig4.xml"/><Relationship Id="rId9" Type="http://schemas.openxmlformats.org/package/2006/relationships/digital-signature/signature" Target="sig9.xml"/><Relationship Id="rId14" Type="http://schemas.openxmlformats.org/package/2006/relationships/digital-signature/signature" Target="sig14.xml"/><Relationship Id="rId22" Type="http://schemas.openxmlformats.org/package/2006/relationships/digital-signature/signature" Target="sig22.xml"/><Relationship Id="rId27" Type="http://schemas.openxmlformats.org/package/2006/relationships/digital-signature/signature" Target="sig27.xml"/><Relationship Id="rId30" Type="http://schemas.openxmlformats.org/package/2006/relationships/digital-signature/signature" Target="sig30.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7eQkI2a1AKTnpPzKAUyXz8AMrGfk9n1cO0oPIbb8k8c=</DigestValue>
    </Reference>
    <Reference Type="http://www.w3.org/2000/09/xmldsig#Object" URI="#idOfficeObject">
      <DigestMethod Algorithm="http://www.w3.org/2001/04/xmlenc#sha256"/>
      <DigestValue>n76s5EV3ERJKKn/RZ6N3td4zyYPHp391YdDWQH2pvKY=</DigestValue>
    </Reference>
    <Reference Type="http://uri.etsi.org/01903#SignedProperties" URI="#idSignedProperties">
      <Transforms>
        <Transform Algorithm="http://www.w3.org/TR/2001/REC-xml-c14n-20010315"/>
      </Transforms>
      <DigestMethod Algorithm="http://www.w3.org/2001/04/xmlenc#sha256"/>
      <DigestValue>Y2ccZhIhaHZAv8P2rwQNEe7ZxbEPMhCsDdW226ai/MM=</DigestValue>
    </Reference>
    <Reference Type="http://www.w3.org/2000/09/xmldsig#Object" URI="#idValidSigLnImg">
      <DigestMethod Algorithm="http://www.w3.org/2001/04/xmlenc#sha256"/>
      <DigestValue>W3kMEKWl2PsBXxHC34FW1kReR+HGPBtWmft2H/wa78A=</DigestValue>
    </Reference>
    <Reference Type="http://www.w3.org/2000/09/xmldsig#Object" URI="#idInvalidSigLnImg">
      <DigestMethod Algorithm="http://www.w3.org/2001/04/xmlenc#sha256"/>
      <DigestValue>7wc7OHuqpMdYVCtzU4kA4LGkns8wSo2FtknFHpFclVE=</DigestValue>
    </Reference>
  </SignedInfo>
  <SignatureValue>N5GiY2ENcKA/UmVwV6oGZoY82f6sInvEgEWmi2SuB5z42YyVxKBrPNCCu8g7OW+sfhp6xBYoiSga
5rGPB2pt7/Q3Vtd4rNku9iNYDVXlJ6ylR+/AuiiVI8rxu0qVCsXruNvATP2SYCb5mMNXumBbUBbJ
nWbNUl9NH3CdWX2s2kBx0BGg4+zDT2zTl1kRr6rgIM3f7E9m+pA5pHT55nvmRtq4Q1u3DkXpTLtl
ExcMU688Cb8dxfJNrw+P6VE1BR7ZXkJ3Fw4sj8T6bQy/cJlfi4+JjYRvPWnd5VBHJ3ilG58RjdGt
v03yu2+1Ang+TYdEAS9iqBXh8TZiQ164TObgcw==</SignatureValue>
  <KeyInfo>
    <X509Data>
      <X509Certificate>MIIIgjCCBmqgAwIBAgIIWXHuo6VTudIwDQYJKoZIhvcNAQELBQAwWjEaMBgGA1UEAwwRQ0EtRE9DVU1FTlRBIFMuQS4xFjAUBgNVBAUTDVJVQzgwMDUwMTcyLTExFzAVBgNVBAoMDkRPQ1VNRU5UQSBTLkEuMQswCQYDVQQGEwJQWTAeFw0yMjA5MDExNDAwMDBaFw0yNDA4MzExNDAwMDBaMIG3MSIwIAYDVQQDDBlESUVHTyBKT0FRVUlOIEFSQ0UgU0lUSkFSMRIwEAYDVQQFEwlDSTM0NzU2MjMxFjAUBgNVBCoMDURJRUdPIEpPQVFVSU4xFDASBgNVBAQMC0FSQ0UgU0lUSkFSMQswCQYDVQQLDAJGMjE1MDMGA1UECgwsQ0VSVElGSUNBRE8gQ1VBTElGSUNBRE8gREUgRklSTUEgRUxFQ1RST05JQ0ExCzAJBgNVBAYTAlBZMIIBIjANBgkqhkiG9w0BAQEFAAOCAQ8AMIIBCgKCAQEAoOARGfyEwlPe5Q6eAgjydiE5AU6+FX0sIBjGepjIMGPUmRckTzns9R77PmGlDDfUJKNXt0RAqzEXqip30PR/d5Z61sFEIJAcEacP9KNK8kLQ7Z4F5xoYHo8coTe6BdIO/l6NEBonlEIoHYkvJJXICh1bbYuXoQDxmW8DDaybFL9TtKuhNY5yAm/j6EAIBlVKqybO/yXEzGabXZrNZB29Axowwsr4OpDjjIavKVrKUYB0rX4CwMxNAisAR2MChrTGOZ4kZtLTl86u2p0m9fiCFvO9thOdevaXxt+fXnvHpTxuPg+ggVznNvQ2tnd+YExq3btIyCbd4pOrSENTBYaocQIDAQABo4ID7DCCA+gwDAYDVR0TAQH/BAIwADAfBgNVHSMEGDAWgBShPYUrzdgslh85AgyfUztY2JULezCBlAYIKwYBBQUHAQEEgYcwgYQwVQYIKwYBBQUHMAKGSWh0dHBzOi8vd3d3LmRpZ2l0by5jb20ucHkvdXBsb2Fkcy9jZXJ0aWZpY2Fkby1kb2N1bWVudGEtc2EtMTUzNTExNzc3MS5jcnQwKwYIKwYBBQUHMAGGH2h0dHBzOi8vd3d3LmRpZ2l0by5jb20ucHkvb2NzcC8wUgYDVR0RBEswSYEbZGllZ28uYXJjZUBpbnRlcmZpc2EuY29tLnB5pCowKDEmMCQGA1UEDQwdRklSTUEgRUxFQ1RST05JQ0EgQ1VBTElGSUNBREEwggH1BgNVHSAEggHsMIIB6DCCAeQGDSsGAQQBgvk7AQEBCgEwggHRMC8GCCsGAQUFBwIBFiNodHRwczovL3d3dy5kaWdpdG8uY29tLnB5L2Rlc2NhcmdhczCCAZwGCCsGAQUFBwICMIIBjh6CAYoAQwBlAHIAdABpAGYAaQBjAGEAZABvACAAYwB1AGEAbABpAGYAaQBjAGEAZABvACAAZABlACAAZgBpAHIAbQBhACAAZQBsAGUAYwB0AHIA8wBuAGkAYwBhACAAdABpAHAAbwAgAEYAMgAgACgAYwBsAGEAdgBlAHMAIABlAG4AIABkAGkAcwBwAG8AcwBpAHQAaQB2AG8AIABjAHUAYQBsAGkAZgBpAGMAYQBkAG8AKQAsACAAcwB1AGoAZQB0AGEAIABhACAAbABhAHMAIABjAG8AbgBkAGkAYwBpAG8AbgBlAHMAIABkAGUAIAB1AHMAbwAgAGUAeABwAHUAZQBzAHQAYQBzACAAZQBuACAAbABhACAARABlAGMAbABhAHIAYQBjAGkA8wBuACAAZABlACAAUAByAOEAYwB0AGkAYwBhAHMAIABkAGUAIABDAGUAcgB0AGkAZgBpAGMAYQBjAGkA8wBuACAAZABlACAARABPAEMAVQBNAEUATgBUAEEAIABTAC4AQQAuMCcGA1UdJQQgMB4GCCsGAQUFBwMCBggrBgEFBQcDBAYIKwYBBQUHAwEwewYDVR0fBHQwcjA0oDKgMIYuaHR0cHM6Ly93d3cuZGlnaXRvLmNvbS5weS9jcmwvZG9jdW1lbnRhX2NhLmNybDA6oDigNoY0aHR0cHM6Ly93d3cuZG9jdW1lbnRhLmNvbS5weS9kaWdpdG8vZG9jdW1lbnRhX2NhLmNybDAdBgNVHQ4EFgQUrfZ0b+reA/OqJ0DteG4oJ7pmmHswDgYDVR0PAQH/BAQDAgXgMA0GCSqGSIb3DQEBCwUAA4ICAQBFhHyv+ssanpjGiGhElYmEyKOUw96rElDNKhKGLfFhSSkTw60lJaWgRhs/dYeB5ELqoPnxx225GWL8+WBQpH7WjDUDdQ2XkZvVzQYIy3p1Qmsxf8nGtAGaWyvnMx62QqjiVU7MW79hyyzSlzvDbQOoy4LtmAafXEk/R/zRyhJUOog8tlDQJeH/lcOVh90fGLMjvsLKh6S7pRMLSjRGiLwuRju6bqSPG3Q8PQ2I2Zzyhg+ChC+GNrYf1BtsWCKn+y3IjPylq22i99YIi2h155QJ14H7atqHlNlDn+mPlCYlQhItg9R9RRJ0cryn/aGy9+fYSx7vB9ldee+4Dxi/DkrBMEignrqvn7uWlhu5H8Ig8UpJ8wq1HMBKE+dbwFavNZ5UyeRgGnj4Qctq/yIrB9PgwA0vWfJ7+2rU0tw19sHk3WaTQAqv5+uLXpS88cpR1uDNHeheZjA/+eN0iouQoKQIKVr8IkV02RbfXmPSVjNUR4yqMozWtAFJghVlz9QRGLHfbm3bru6sHLpFZuqkax4qP+pHATbGCmOHlYYBMuEzrH0wdIT9GvmUTl8z/0qB0aLMS8n7bTarV2TyQM6FBXU1bhU7+H4M7BVM5rhWMxStxAMMVA228QKQHlxLQpaLYoxWLFDoSA8HgSfoSwwnSFCeta+MF/3eIPwWxMWSzkM5T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1yPCdxLOwhVVgkLwZtinBeNPn0z+3K33epEQv1eEO0s=</DigestValue>
      </Reference>
      <Reference URI="/xl/calcChain.xml?ContentType=application/vnd.openxmlformats-officedocument.spreadsheetml.calcChain+xml">
        <DigestMethod Algorithm="http://www.w3.org/2001/04/xmlenc#sha256"/>
        <DigestValue>Cwwxd82IxGAryc02rxDQYDsehSKM0mYV35LXkUSiHoY=</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Xa8239MzABwfeSwVessQmgBws7qpEWV+d6lNwhHlGqw=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Xa8239MzABwfeSwVessQmgBws7qpEWV+d6lNwhHlGqw=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Xa8239MzABwfeSwVessQmgBws7qpEWV+d6lNwhHlGqw=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Xa8239MzABwfeSwVessQmgBws7qpEWV+d6lNwhHlGqw=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Xa8239MzABwfeSwVessQmgBws7qpEWV+d6lNwhHlGqw=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Xa8239MzABwfeSwVessQmgBws7qpEWV+d6lNwhHlGqw=</DigestValue>
      </Reference>
      <Reference URI="/xl/drawings/drawing1.xml?ContentType=application/vnd.openxmlformats-officedocument.drawing+xml">
        <DigestMethod Algorithm="http://www.w3.org/2001/04/xmlenc#sha256"/>
        <DigestValue>Aowvreq1vGllG65eajWdACOTB/uN8snkthxiusnlaLs=</DigestValue>
      </Reference>
      <Reference URI="/xl/drawings/vmlDrawing1.vml?ContentType=application/vnd.openxmlformats-officedocument.vmlDrawing">
        <DigestMethod Algorithm="http://www.w3.org/2001/04/xmlenc#sha256"/>
        <DigestValue>xUr1g0sFS43//if2fMHLS1jHOAwpWTV99VN55akJetQ=</DigestValue>
      </Reference>
      <Reference URI="/xl/drawings/vmlDrawing2.vml?ContentType=application/vnd.openxmlformats-officedocument.vmlDrawing">
        <DigestMethod Algorithm="http://www.w3.org/2001/04/xmlenc#sha256"/>
        <DigestValue>WFYj+KW08O95/jwtlepXtJXMUOdNk9n4TAGP7hFu+h4=</DigestValue>
      </Reference>
      <Reference URI="/xl/drawings/vmlDrawing3.vml?ContentType=application/vnd.openxmlformats-officedocument.vmlDrawing">
        <DigestMethod Algorithm="http://www.w3.org/2001/04/xmlenc#sha256"/>
        <DigestValue>gHfx3whdlQ+dQSpolZYLou1cOyfkrsW2f6Wyk7264VA=</DigestValue>
      </Reference>
      <Reference URI="/xl/drawings/vmlDrawing4.vml?ContentType=application/vnd.openxmlformats-officedocument.vmlDrawing">
        <DigestMethod Algorithm="http://www.w3.org/2001/04/xmlenc#sha256"/>
        <DigestValue>NWjIB+POGZkW73d5D5AgYYVsStdMCABUfrb8CcVrv8E=</DigestValue>
      </Reference>
      <Reference URI="/xl/drawings/vmlDrawing5.vml?ContentType=application/vnd.openxmlformats-officedocument.vmlDrawing">
        <DigestMethod Algorithm="http://www.w3.org/2001/04/xmlenc#sha256"/>
        <DigestValue>Qp9wQg56nMOFboRRLMFJThHZOeuYuUXqAfFstOD9pB0=</DigestValue>
      </Reference>
      <Reference URI="/xl/drawings/vmlDrawing6.vml?ContentType=application/vnd.openxmlformats-officedocument.vmlDrawing">
        <DigestMethod Algorithm="http://www.w3.org/2001/04/xmlenc#sha256"/>
        <DigestValue>ItQGSsmIXyq5R4qMiaoKdzGpaWRxDC6aTbtYi8rauKU=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NZmRTX7W5A2vtSkO7N6aeFOO4HKRed+JrhT5XPrfNDI=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wZPA/rF4GnteJFZcATFm5xCWADWwf2UAHkOvvzj7r/w=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QtIQ6uysmXQuHwBEqr68W98LNwYMTivV/fEmrJ8zrFA=</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5OsaGzyDCQcu2ZAf03yRw+COU026708H/NXGnMeZDZc=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I21utiWXlgrmCmg4ZpH8bKmLZT6sL0DYbiMLlOtgKIo=</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PqxoNpQd2q1U7jgyGUc8eYW1b5QzA8bTgWnMMGse46I=</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E90anLtrtoM6FrHuQCrtPBRHcGQl+1xICYXZFkU5bYs=</DigestValue>
      </Reference>
      <Reference URI="/xl/externalLinks/externalLink1.xml?ContentType=application/vnd.openxmlformats-officedocument.spreadsheetml.externalLink+xml">
        <DigestMethod Algorithm="http://www.w3.org/2001/04/xmlenc#sha256"/>
        <DigestValue>QDpkEODEOJKGhnB6+A8zHaGOXp5Nyn/9egXR/IyzsKc=</DigestValue>
      </Reference>
      <Reference URI="/xl/externalLinks/externalLink2.xml?ContentType=application/vnd.openxmlformats-officedocument.spreadsheetml.externalLink+xml">
        <DigestMethod Algorithm="http://www.w3.org/2001/04/xmlenc#sha256"/>
        <DigestValue>d6p9jhfh7rmMZazIsL7RkMaX5Xe/lZL+DuzlVKG8Ly4=</DigestValue>
      </Reference>
      <Reference URI="/xl/externalLinks/externalLink3.xml?ContentType=application/vnd.openxmlformats-officedocument.spreadsheetml.externalLink+xml">
        <DigestMethod Algorithm="http://www.w3.org/2001/04/xmlenc#sha256"/>
        <DigestValue>9XFDrp2eoUpW4bHGlUwjGbYmUoFM3HxXSGKCcIVZuq8=</DigestValue>
      </Reference>
      <Reference URI="/xl/externalLinks/externalLink4.xml?ContentType=application/vnd.openxmlformats-officedocument.spreadsheetml.externalLink+xml">
        <DigestMethod Algorithm="http://www.w3.org/2001/04/xmlenc#sha256"/>
        <DigestValue>Lum+ExC6YghdPwffYnk69Sc14GUapLzS1Xj4gx3OL5M=</DigestValue>
      </Reference>
      <Reference URI="/xl/externalLinks/externalLink5.xml?ContentType=application/vnd.openxmlformats-officedocument.spreadsheetml.externalLink+xml">
        <DigestMethod Algorithm="http://www.w3.org/2001/04/xmlenc#sha256"/>
        <DigestValue>ktD5Gwm5nx2SEJ3izUiLDPdRILgjuC0L20ZdzKIPPtg=</DigestValue>
      </Reference>
      <Reference URI="/xl/externalLinks/externalLink6.xml?ContentType=application/vnd.openxmlformats-officedocument.spreadsheetml.externalLink+xml">
        <DigestMethod Algorithm="http://www.w3.org/2001/04/xmlenc#sha256"/>
        <DigestValue>zcVceu0tChTshHC/+QQd/6lPoSH2b+IegujGIZvqgQ4=</DigestValue>
      </Reference>
      <Reference URI="/xl/externalLinks/externalLink7.xml?ContentType=application/vnd.openxmlformats-officedocument.spreadsheetml.externalLink+xml">
        <DigestMethod Algorithm="http://www.w3.org/2001/04/xmlenc#sha256"/>
        <DigestValue>hsT0RKacKDvXqt8OrlH27mz7koK57W45WaoX0A2bQjc=</DigestValue>
      </Reference>
      <Reference URI="/xl/media/image1.emf?ContentType=image/x-emf">
        <DigestMethod Algorithm="http://www.w3.org/2001/04/xmlenc#sha256"/>
        <DigestValue>8UwYp6pyw98/5fxhx7LWx4UBpFz/C1eXcZPCsjgMLXU=</DigestValue>
      </Reference>
      <Reference URI="/xl/media/image2.emf?ContentType=image/x-emf">
        <DigestMethod Algorithm="http://www.w3.org/2001/04/xmlenc#sha256"/>
        <DigestValue>ocrfF6B9kS7D9mbluD2C49uyig+/fseRjrvuqMlh5dM=</DigestValue>
      </Reference>
      <Reference URI="/xl/media/image3.emf?ContentType=image/x-emf">
        <DigestMethod Algorithm="http://www.w3.org/2001/04/xmlenc#sha256"/>
        <DigestValue>si4jBb2z3IFShMR8fH266AYBbRUZh34J9sawEiKsaY4=</DigestValue>
      </Reference>
      <Reference URI="/xl/media/image4.emf?ContentType=image/x-emf">
        <DigestMethod Algorithm="http://www.w3.org/2001/04/xmlenc#sha256"/>
        <DigestValue>6b/qO5RPDhNl5Y9g3asQGf68hcgEiNQAD0T34uX7ep4=</DigestValue>
      </Reference>
      <Reference URI="/xl/media/image5.emf?ContentType=image/x-emf">
        <DigestMethod Algorithm="http://www.w3.org/2001/04/xmlenc#sha256"/>
        <DigestValue>l+jCpnKk2QYmvg61yXP70AKYRT61Sgc6yQJFyS6DWQ8=</DigestValue>
      </Reference>
      <Reference URI="/xl/printerSettings/printerSettings1.bin?ContentType=application/vnd.openxmlformats-officedocument.spreadsheetml.printerSettings">
        <DigestMethod Algorithm="http://www.w3.org/2001/04/xmlenc#sha256"/>
        <DigestValue>PomAk00LjNX0TmsJc6zgIqZ1exjQxSMz9FZ0oHNLuZ0=</DigestValue>
      </Reference>
      <Reference URI="/xl/printerSettings/printerSettings2.bin?ContentType=application/vnd.openxmlformats-officedocument.spreadsheetml.printerSettings">
        <DigestMethod Algorithm="http://www.w3.org/2001/04/xmlenc#sha256"/>
        <DigestValue>PomAk00LjNX0TmsJc6zgIqZ1exjQxSMz9FZ0oHNLuZ0=</DigestValue>
      </Reference>
      <Reference URI="/xl/printerSettings/printerSettings3.bin?ContentType=application/vnd.openxmlformats-officedocument.spreadsheetml.printerSettings">
        <DigestMethod Algorithm="http://www.w3.org/2001/04/xmlenc#sha256"/>
        <DigestValue>CIEckKbjmz+lut/wRXlfeRQwthJRTodxlHUlYnCh/Ec=</DigestValue>
      </Reference>
      <Reference URI="/xl/printerSettings/printerSettings4.bin?ContentType=application/vnd.openxmlformats-officedocument.spreadsheetml.printerSettings">
        <DigestMethod Algorithm="http://www.w3.org/2001/04/xmlenc#sha256"/>
        <DigestValue>CIEckKbjmz+lut/wRXlfeRQwthJRTodxlHUlYnCh/Ec=</DigestValue>
      </Reference>
      <Reference URI="/xl/printerSettings/printerSettings5.bin?ContentType=application/vnd.openxmlformats-officedocument.spreadsheetml.printerSettings">
        <DigestMethod Algorithm="http://www.w3.org/2001/04/xmlenc#sha256"/>
        <DigestValue>P1vk/m0KDfia+eyWbH6GJjYYs/QaShRIS+My+bEWdfE=</DigestValue>
      </Reference>
      <Reference URI="/xl/printerSettings/printerSettings6.bin?ContentType=application/vnd.openxmlformats-officedocument.spreadsheetml.printerSettings">
        <DigestMethod Algorithm="http://www.w3.org/2001/04/xmlenc#sha256"/>
        <DigestValue>CIEckKbjmz+lut/wRXlfeRQwthJRTodxlHUlYnCh/Ec=</DigestValue>
      </Reference>
      <Reference URI="/xl/printerSettings/printerSettings7.bin?ContentType=application/vnd.openxmlformats-officedocument.spreadsheetml.printerSettings">
        <DigestMethod Algorithm="http://www.w3.org/2001/04/xmlenc#sha256"/>
        <DigestValue>rpj545RtakdnDQNeP8JSQKvZ57TFQrixCsxx1kNgmrs=</DigestValue>
      </Reference>
      <Reference URI="/xl/printerSettings/printerSettings8.bin?ContentType=application/vnd.openxmlformats-officedocument.spreadsheetml.printerSettings">
        <DigestMethod Algorithm="http://www.w3.org/2001/04/xmlenc#sha256"/>
        <DigestValue>/ax5bNEFHV49MOtpiS741TCmMpKky2mSmN57o7VA6sA=</DigestValue>
      </Reference>
      <Reference URI="/xl/sharedStrings.xml?ContentType=application/vnd.openxmlformats-officedocument.spreadsheetml.sharedStrings+xml">
        <DigestMethod Algorithm="http://www.w3.org/2001/04/xmlenc#sha256"/>
        <DigestValue>RKCDZsSEe1zUcMDlZC/uXz0BR1J9/SjijjepP6FW3ao=</DigestValue>
      </Reference>
      <Reference URI="/xl/styles.xml?ContentType=application/vnd.openxmlformats-officedocument.spreadsheetml.styles+xml">
        <DigestMethod Algorithm="http://www.w3.org/2001/04/xmlenc#sha256"/>
        <DigestValue>0unmvvZC8v2X1k1LzxeJ5dITa6xQPZpK8OhOkz8cLQk=</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aHfvOMM8hMP7F4QwnvrD/sB2C7l8N+/I5GoL8ylQtxU=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PuEniog20HoIbFAIps2zsmYgmS5aLQboJfHPDaNqpo4=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Q6gzhdu4voGIfD8yCgb4iLr0HA1XNcROXBjhP0fZfJo=</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LczjMHCbIPr3FsLnIo/1raGagvzIwjONJXEhU1NgdEQ=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LPvOcyzMWuCzjQ0DWjc7YPS2SZsQiO5cfLeEmoeLFBo=</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csdGLUBC+EtFx3rRcsosro01QEHkSmnIzNoX8/pr8pQ=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KZdZVQawy2cAXSI/Y351XhOsH7LeYFecCh9NBop3jO8=</DigestValue>
      </Reference>
      <Reference URI="/xl/worksheets/sheet1.xml?ContentType=application/vnd.openxmlformats-officedocument.spreadsheetml.worksheet+xml">
        <DigestMethod Algorithm="http://www.w3.org/2001/04/xmlenc#sha256"/>
        <DigestValue>VaI9m8yxo9W4cRUWyymbCp58uQjKzlSto2rVA3QDk8E=</DigestValue>
      </Reference>
      <Reference URI="/xl/worksheets/sheet2.xml?ContentType=application/vnd.openxmlformats-officedocument.spreadsheetml.worksheet+xml">
        <DigestMethod Algorithm="http://www.w3.org/2001/04/xmlenc#sha256"/>
        <DigestValue>BkFxiamMLHUUEDN/32NYNoOtnD86uwD+l1687ne+3rk=</DigestValue>
      </Reference>
      <Reference URI="/xl/worksheets/sheet3.xml?ContentType=application/vnd.openxmlformats-officedocument.spreadsheetml.worksheet+xml">
        <DigestMethod Algorithm="http://www.w3.org/2001/04/xmlenc#sha256"/>
        <DigestValue>ObtLnu/t3t3MUZUAVY1yq4to8gfw+K0eoso4q7nMURY=</DigestValue>
      </Reference>
      <Reference URI="/xl/worksheets/sheet4.xml?ContentType=application/vnd.openxmlformats-officedocument.spreadsheetml.worksheet+xml">
        <DigestMethod Algorithm="http://www.w3.org/2001/04/xmlenc#sha256"/>
        <DigestValue>gOtRJDFNx5LhFFbOoU1/YhAkEqSA9r2Y00dSxY4M3fQ=</DigestValue>
      </Reference>
      <Reference URI="/xl/worksheets/sheet5.xml?ContentType=application/vnd.openxmlformats-officedocument.spreadsheetml.worksheet+xml">
        <DigestMethod Algorithm="http://www.w3.org/2001/04/xmlenc#sha256"/>
        <DigestValue>G0oJ1YrTQqIYXDreTVS3EgYRtxipkIy5ACcr9E7dA9Y=</DigestValue>
      </Reference>
      <Reference URI="/xl/worksheets/sheet6.xml?ContentType=application/vnd.openxmlformats-officedocument.spreadsheetml.worksheet+xml">
        <DigestMethod Algorithm="http://www.w3.org/2001/04/xmlenc#sha256"/>
        <DigestValue>VNSlOjgC/oSzx1YloAF3zzjwksvY4st8Ju7XqTj7WKA=</DigestValue>
      </Reference>
      <Reference URI="/xl/worksheets/sheet7.xml?ContentType=application/vnd.openxmlformats-officedocument.spreadsheetml.worksheet+xml">
        <DigestMethod Algorithm="http://www.w3.org/2001/04/xmlenc#sha256"/>
        <DigestValue>rMD0l8EqOrIeRE8tHMOH58GK2hwArT5w7BOn3qS3pAE=</DigestValue>
      </Reference>
      <Reference URI="/xl/worksheets/sheet8.xml?ContentType=application/vnd.openxmlformats-officedocument.spreadsheetml.worksheet+xml">
        <DigestMethod Algorithm="http://www.w3.org/2001/04/xmlenc#sha256"/>
        <DigestValue>JS5fHaJI/DPAafRZhqnIgDxk8l5DA+JKghcmxnIZelg=</DigestValue>
      </Reference>
    </Manifest>
    <SignatureProperties>
      <SignatureProperty Id="idSignatureTime" Target="#idPackageSignature">
        <mdssi:SignatureTime xmlns:mdssi="http://schemas.openxmlformats.org/package/2006/digital-signature">
          <mdssi:Format>YYYY-MM-DDThh:mm:ssTZD</mdssi:Format>
          <mdssi:Value>2023-03-22T13:27:49Z</mdssi:Value>
        </mdssi:SignatureTime>
      </SignatureProperty>
    </SignatureProperties>
  </Object>
  <Object Id="idOfficeObject">
    <SignatureProperties>
      <SignatureProperty Id="idOfficeV1Details" Target="#idPackageSignature">
        <SignatureInfoV1 xmlns="http://schemas.microsoft.com/office/2006/digsig">
          <SetupID>{F9CF3A02-C484-48FB-AC51-B341B4BE46F4}</SetupID>
          <SignatureText>DIEGO ARCE</SignatureText>
          <SignatureImage/>
          <SignatureComments/>
          <WindowsVersion>10.0</WindowsVersion>
          <OfficeVersion>16.0.16026/24</OfficeVersion>
          <ApplicationVersion>16.0.16026</ApplicationVersion>
          <Monitors>1</Monitors>
          <HorizontalResolution>1440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2023-03-22T13:27:49Z</xd:SigningTime>
          <xd:SigningCertificate>
            <xd:Cert>
              <xd:CertDigest>
                <DigestMethod Algorithm="http://www.w3.org/2001/04/xmlenc#sha256"/>
                <DigestValue>dZjS4CRaE0dgs0bkLhrCVod2yDuHPw9Qw0etF6ZfY0Y=</DigestValue>
              </xd:CertDigest>
              <xd:IssuerSerial>
                <X509IssuerName>C=PY, O=DOCUMENTA S.A., SERIALNUMBER=RUC80050172-1, CN=CA-DOCUMENTA S.A.</X509IssuerName>
                <X509SerialNumber>6445194928364698066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ZHQAAjw4AACBFTUYAAAEAlBkAAJ0AAAAGAAAAAAAAAAAAAAAAAAAAoAUAAIQDAACjAQAABgEAAAAAAAAAAAAAAAAAALhkBgBw/w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AADAdgp4/X8AABCzmqx8AgAAAQAAAAIAAACIPp3r/X8AAAAAAAAAAAAAObZgd/1/AAAAAAAA2gAAAAAAAAAAAAAAAAAAAAAAAAAAAAAAAAAAAOlOxHEqjwAAYHztd/1/AAAojhh4/X8AAOD///8AAAAAcIqroXwCAAAYLM4TAAAAAAAAAAAAAAAABgAAAAAAAAAgAAAAAAAAADwrzhPaAAAAeSvOE9oAAABxzXXr/X8AAAAwzhPaAAAAQI4TqgAAAABAjhOqfAIAABi57Xf9fwAAcIqroXwCAADb4Hnr/X8AAOAqzhPaAAAAeSvOE9oAAACQb7OhfAIAAAAAAABkdgAIAAAAACUAAAAMAAAAAQAAABgAAAAMAAAAAAAAABIAAAAMAAAAAQAAABYAAAAMAAAACAAAAFQAAABUAAAACgAAACcAAAAeAAAASgAAAAEAAAAcx+hBjuPoQQoAAABLAAAAAQAAAEwAAAAEAAAACQAAACcAAAAgAAAASwAAAFAAAABYAAAAFQAAABYAAAAMAAAAAAAAAFIAAABwAQAAAgAAABAAAAAHAAAAAAAAAAAAAAC8AgAAAAAAAAECAiJTAHkAcwB0AGUAbQAAAAAAAAAAAAAAAAAAAAAAAAAAAAAAAAAAAAAAAAAAAAAAAAAAAAAAAAAAAAAAAAAAAAAAAAAAAAEAAAB8AgAAyCnOE9oAAAAANXBU6yEAAIg+nev9fwAAAAAAAAAAAAAJAAAAAAAAAAAAAAAAAAAAKM55eP1/AAAAAAAAAAAAAAAAAAAAAAAAeU7EcSqPAABIK84T2gAAAAQAAAAAAAAAoICzoXwCAABwiquhfAIAAHAszhMAAAAAAAAAAAAAAAAHAAAAAAAAACjepal8AgAArCvOE9oAAADpK84T2gAAAHHNdev9fwAAaQBhAGwAAAAAAAAAAAAAAAAAAAAAAAAAAAAAAAAAAABwiquhfAIAANvgeev9fwAAUCvOE9oAAADpK84T2gAAAKCAs6F8AgAAAA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ggAAAEcAAAApAAAAMwAAAFoAAAAVAAAAIQDwAAAAAAAAAAAAAACAPwAAAAAAAAAAAACAPwAAAAAAAAAAAAAAAAAAAAAAAAAAAAAAAAAAAAAAAAAAJQAAAAwAAAAAAACAKAAAAAwAAAADAAAAUgAAAHABAAADAAAA8P///wAAAAAAAAAAAAAAAJABAAAAAAABAAAAAHMAZQBnAG8AZQAgAHUAaQAAAAAAAAAAAAAAAAAAAAAAAAAAAAAAAAAAAAAAAAAAAAAAAAAAAAAAAAAAAAAAAAAAAAAAyEfzd/1/AABKUl13/X8AAPAzzhPaAAAAiD6d6/1/AAAAAAAAAAAAAAAAAAAAAAAAoEfzd/1/AAAAAAAAAAAAAAAAAAAAAAAAAAAAAAAAAADJT8RxKo8AAP/////9fwAA/////wAAAADw////AAAAAHCKq6F8AgAAOC3OEwAAAAAAAAAAAAAAAAkAAAAAAAAAIAAAAAAAAABcLM4T2gAAAJkszhPaAAAAcc116/1/AAAAAAAAAAAAAAAAAAAAAAAAAAAAAAAAAAAAAAAAAAAAAHCKq6F8AgAA2+B56/1/AAAALM4T2gAAAJkszhPaAAAAEIOzoXwCAAAAAAAAZHYACAAAAAAlAAAADAAAAAMAAAAYAAAADAAAAAAAAAASAAAADAAAAAEAAAAeAAAAGAAAACkAAAAzAAAAgwAAAEgAAAAlAAAADAAAAAMAAABUAAAAiAAAACoAAAAzAAAAgQAAAEcAAAABAAAAHMfoQY7j6EEqAAAAMwAAAAoAAABMAAAAAAAAAAAAAAAAAAAA//////////9gAAAARABJAEUARwBPACAAQQBSAEMARQALAAAABAAAAAgAAAALAAAADAAAAAQAAAAKAAAACgAAAAoAAAAIAAAASwAAAEAAAAAwAAAABQAAACAAAAABAAAAAQAAABAAAAAAAAAAAAAAAAABAACAAAAAAAAAAAAAAAAAAQAAgAAAACUAAAAMAAAAAgAAACcAAAAYAAAABAAAAAAAAAD///8AAAAAACUAAAAMAAAABAAAAEwAAABkAAAAAAAAAFAAAAD/AAAAfAAAAAAAAABQAAAAAAEAAC0AAAAhAPAAAAAAAAAAAAAAAIA/AAAAAAAAAAAAAIA/AAAAAAAAAAAAAAAAAAAAAAAAAAAAAAAAAAAAAAAAAAAlAAAADAAAAAAAAIAoAAAADAAAAAQAAAAnAAAAGAAAAAQAAAAAAAAA////AAAAAAAlAAAADAAAAAQAAABMAAAAZAAAAAkAAABQAAAA9gAAAFwAAAAJAAAAUAAAAO4AAAANAAAAIQDwAAAAAAAAAAAAAACAPwAAAAAAAAAAAACAPwAAAAAAAAAAAAAAAAAAAAAAAAAAAAAAAAAAAAAAAAAAJQAAAAwAAAAAAACAKAAAAAwAAAAEAAAAUgAAAHABAAAEAAAA9f///wAAAAAAAAAAAAAAAJABAAAAAAABAAAAAHMAZQBnAG8AZQAgAHUAaQAAAAAAAAAAAAAAAAAAAAAAAAAAAAAAAAAAAAAAAAAAAAAAAAAAAAAAAAAAAAAAAAAAAAAAACAAAAAAAAAA4Cl5/X8AAADgKXn9fwAAEwAAAAAAAAAAAJbs/X8AAO3LeXj9fwAAMBaW7P1/AAATAAAAAAAAAOAWAAAAAAAAQAAAwP1/AAAAAJbs/X8AALXOeXj9fwAABAAAAAAAAAAwFpbs/X8AAIC6zxPaAAAAEwAAAAAAAABIAAAAAAAAAIwzDXn9fwAAkOMpef1/AADANw15/X8AAAEAAAAAAAAAGF0Nef1/AAAAAJbs/X8AAAAAAAAAAAAAAAAAAAAAAACH9aTt/X8AAHCKq6F8AgAA2+B56/1/AABQu88T2gAAAOm7zxPaAAAAAAAAAAAAAAAAAAAAZHYACAAAAAAlAAAADAAAAAQAAAAYAAAADAAAAAAAAAASAAAADAAAAAEAAAAeAAAAGAAAAAkAAABQAAAA9wAAAF0AAAAlAAAADAAAAAQAAABUAAAAiAAAAAoAAABQAAAASQAAAFwAAAABAAAAHMfoQY7j6EEKAAAAUAAAAAoAAABMAAAAAAAAAAAAAAAAAAAA//////////9gAAAARABJAEUARwBPACAAQQBSAEMARQAIAAAAAwAAAAYAAAAIAAAACQAAAAMAAAAHAAAABwAAAAcAAAAG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QAAAAYAAAADAAAAAAAAAASAAAADAAAAAEAAAAeAAAAGAAAAAkAAABgAAAA9wAAAG0AAAAlAAAADAAAAAQAAABUAAAAfAAAAAoAAABgAAAARgAAAGwAAAABAAAAHMfoQY7j6EEKAAAAYAAAAAgAAABMAAAAAAAAAAAAAAAAAAAA//////////9cAAAAQwBPAE4AVABBAEQATwBSAAcAAAAJAAAACAAAAAYAAAAHAAAACAAAAAkAAAAHAAAASwAAAEAAAAAwAAAABQAAACAAAAABAAAAAQAAABAAAAAAAAAAAAAAAAABAACAAAAAAAAAAAAAAAAAAQAAgAAAACUAAAAMAAAAAgAAACcAAAAYAAAABQAAAAAAAAD///8AAAAAACUAAAAMAAAABQAAAEwAAABkAAAACQAAAHAAAADlAAAAfAAAAAkAAABwAAAA3QAAAA0AAAAhAPAAAAAAAAAAAAAAAIA/AAAAAAAAAAAAAIA/AAAAAAAAAAAAAAAAAAAAAAAAAAAAAAAAAAAAAAAAAAAlAAAADAAAAAAAAIAoAAAADAAAAAUAAAAlAAAADAAAAAQAAAAYAAAADAAAAAAAAAASAAAADAAAAAEAAAAWAAAADAAAAAAAAABUAAAAMAEAAAoAAABwAAAA5AAAAHwAAAABAAAAHMfoQY7j6EEKAAAAcAAAACYAAABMAAAABAAAAAkAAABwAAAA5gAAAH0AAACYAAAARgBpAHIAbQBhAGQAbwAgAHAAbwByADoAIABEAEkARQBHAE8AIABKAE8AQQBRAFUASQBOACAAQQBSAEMARQAgAFMASQBUAEoAQQBSAAYAAAADAAAABAAAAAkAAAAGAAAABwAAAAcAAAADAAAABwAAAAcAAAAEAAAAAwAAAAMAAAAIAAAAAwAAAAYAAAAIAAAACQAAAAMAAAAEAAAACQAAAAcAAAAIAAAACAAAAAMAAAAIAAAAAwAAAAcAAAAHAAAABwAAAAYAAAADAAAABgAAAAMAAAAGAAAABAAAAAcAAAAHAAAAFgAAAAwAAAAAAAAAJQAAAAwAAAACAAAADgAAABQAAAAAAAAAEAAAABQAAAA=</Object>
  <Object Id="idInvalidSigLnImg">AQAAAGwAAAAAAAAAAAAAAP8AAAB/AAAAAAAAAAAAAAAZHQAAjw4AACBFTUYAAAEAvCAAALEAAAAGAAAAAAAAAAAAAAAAAAAAoAUAAIQDAACjAQAABgEAAAAAAAAAAAAAAAAAALhkBgBw/w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4Cl5/X8AAADgKXn9fwAAEwAAAAAAAAAAAJbs/X8AAO3LeXj9fwAAMBaW7P1/AAATAAAAAAAAAOAWAAAAAAAAQAAAwP1/AAAAAJbs/X8AALXOeXj9fwAABAAAAAAAAAAwFpbs/X8AAIC6zxPaAAAAEwAAAAAAAABIAAAAAAAAAIwzDXn9fwAAkOMpef1/AADANw15/X8AAAEAAAAAAAAAGF0Nef1/AAAAAJbs/X8AAAAAAAAAAAAAAAAAAAAAAACH9aTt/X8AAHCKq6F8AgAA2+B56/1/AABQu88T2gAAAOm7zxPaAAAAAAAAAAAAAAAAAAAAZHYACAAAAAAlAAAADAAAAAEAAAAYAAAADAAAAP8AAAASAAAADAAAAAEAAAAeAAAAGAAAACIAAAAEAAAAcgAAABEAAAAlAAAADAAAAAEAAABUAAAAqAAAACMAAAAEAAAAcAAAABAAAAABAAAAHMfoQY7j6E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AQAAAHwCAADIKc4T2gAAAAA1cFTrIQAAiD6d6/1/AAAAAAAAAAAAAAkAAAAAAAAAAAAAAAAAAAAoznl4/X8AAAAAAAAAAAAAAAAAAAAAAAB5TsRxKo8AAEgrzhPaAAAABAAAAAAAAACggLOhfAIAAHCKq6F8AgAAcCzOEwAAAAAAAAAAAAAAAAcAAAAAAAAAKN6lqXwCAACsK84T2gAAAOkrzhPaAAAAcc116/1/AABpAGEAbAAAAAAAAAAAAAAAAAAAAAAAAAAAAAAAAAAAAHCKq6F8AgAA2+B56/1/AABQK84T2gAAAOkrzhPaAAAAoICzoXwC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DAdgp4/X8AABCzmqx8AgAAAQAAAAIAAACIPp3r/X8AAAAAAAAAAAAAObZgd/1/AAAAAAAA2gAAAAAAAAAAAAAAAAAAAAAAAAAAAAAAAAAAAOlOxHEqjwAAYHztd/1/AAAojhh4/X8AAOD///8AAAAAcIqroXwCAAAYLM4TAAAAAAAAAAAAAAAABgAAAAAAAAAgAAAAAAAAADwrzhPaAAAAeSvOE9oAAABxzXXr/X8AAAAwzhPaAAAAQI4TqgAAAABAjhOqfAIAABi57Xf9fwAAcIqroXwCAADb4Hnr/X8AAOAqzhPaAAAAeSvOE9oAAACQb7OhfAI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IIAAABHAAAAKQAAADMAAABaAAAAFQAAACEA8AAAAAAAAAAAAAAAgD8AAAAAAAAAAAAAgD8AAAAAAAAAAAAAAAAAAAAAAAAAAAAAAAAAAAAAAAAAACUAAAAMAAAAAAAAgCgAAAAMAAAABAAAAFIAAABwAQAABAAAAPD///8AAAAAAAAAAAAAAACQAQAAAAAAAQAAAABzAGUAZwBvAGUAIAB1AGkAAAAAAAAAAAAAAAAAAAAAAAAAAAAAAAAAAAAAAAAAAAAAAAAAAAAAAAAAAAAAAAAAAAAAAMhH83f9fwAASlJdd/1/AADwM84T2gAAAIg+nev9fwAAAAAAAAAAAAAAAAAAAAAAAKBH83f9fwAAAAAAAAAAAAAAAAAAAAAAAAAAAAAAAAAAyU/EcSqPAAD//////X8AAP////8AAAAA8P///wAAAABwiquhfAIAADgtzhMAAAAAAAAAAAAAAAAJAAAAAAAAACAAAAAAAAAAXCzOE9oAAACZLM4T2gAAAHHNdev9fwAAAAAAAAAAAAAAAAAAAAAAAAAAAAAAAAAAAAAAAAAAAABwiquhfAIAANvgeev9fwAAACzOE9oAAACZLM4T2gAAABCDs6F8AgAAAAAAAGR2AAgAAAAAJQAAAAwAAAAEAAAAGAAAAAwAAAAAAAAAEgAAAAwAAAABAAAAHgAAABgAAAApAAAAMwAAAIMAAABIAAAAJQAAAAwAAAAEAAAAVAAAAIgAAAAqAAAAMwAAAIEAAABHAAAAAQAAABzH6EGO4+hBKgAAADMAAAAKAAAATAAAAAAAAAAAAAAAAAAAAP//////////YAAAAEQASQBFAEcATwAgAEEAUgBDAEUACwAAAAQAAAAIAAAACwAAAAwAAAAEAAAACgAAAAoAAAAKAAAAC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CIAAAACgAAAFAAAABJAAAAXAAAAAEAAAAcx+hBjuPoQQoAAABQAAAACgAAAEwAAAAAAAAAAAAAAAAAAAD//////////2AAAABEAEkARQBHAE8AIABBAFIAQwBFAAgAAAADAAAABgAAAAgAAAAJAAAAAwAAAAcAAAAHAAAABwAAAAY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B8AAAACgAAAGAAAABGAAAAbAAAAAEAAAAcx+hBjuPoQQoAAABgAAAACAAAAEwAAAAAAAAAAAAAAAAAAAD//////////1wAAABDAE8ATgBUAEEARABPAFIABwAAAAkAAAAIAAAABgAAAAcAAAAIAAAACQAAAAcAAABLAAAAQAAAADAAAAAFAAAAIAAAAAEAAAABAAAAEAAAAAAAAAAAAAAAAAEAAIAAAAAAAAAAAAAAAAABAACAAAAAJQAAAAwAAAACAAAAJwAAABgAAAAFAAAAAAAAAP///wAAAAAAJQAAAAwAAAAFAAAATAAAAGQAAAAJAAAAcAAAAOUAAAB8AAAACQAAAHAAAADdAAAADQAAACEA8AAAAAAAAAAAAAAAgD8AAAAAAAAAAAAAgD8AAAAAAAAAAAAAAAAAAAAAAAAAAAAAAAAAAAAAAAAAACUAAAAMAAAAAAAAgCgAAAAMAAAABQAAACUAAAAMAAAAAQAAABgAAAAMAAAAAAAAABIAAAAMAAAAAQAAABYAAAAMAAAAAAAAAFQAAAAwAQAACgAAAHAAAADkAAAAfAAAAAEAAAAcx+hBjuPoQQoAAABwAAAAJgAAAEwAAAAEAAAACQAAAHAAAADmAAAAfQAAAJgAAABGAGkAcgBtAGEAZABvACAAcABvAHIAOgAgAEQASQBFAEcATwAgAEoATwBBAFEAVQBJAE4AIABBAFIAQwBFACAAUwBJAFQASgBBAFIABgAAAAMAAAAEAAAACQAAAAYAAAAHAAAABwAAAAMAAAAHAAAABwAAAAQAAAADAAAAAwAAAAgAAAADAAAABgAAAAgAAAAJAAAAAwAAAAQAAAAJAAAABwAAAAgAAAAIAAAAAwAAAAgAAAADAAAABwAAAAcAAAAHAAAABgAAAAMAAAAGAAAAAwAAAAYAAAAEAAAABwAAAAcAAAAWAAAADAAAAAAAAAAlAAAADAAAAAIAAAAOAAAAFAAAAAAAAAAQAAAAFAAAAA==</Object>
</Signature>
</file>

<file path=_xmlsignatures/sig1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dfBIiD5BSSiSO1loly+iBgK+2lpFs4ZIENB83LBK9cg=</DigestValue>
    </Reference>
    <Reference Type="http://www.w3.org/2000/09/xmldsig#Object" URI="#idOfficeObject">
      <DigestMethod Algorithm="http://www.w3.org/2001/04/xmlenc#sha256"/>
      <DigestValue>EF5u+3g3xCkPwJI8+5JxJBgrohHXQ/+WFtyrl3ynHRk=</DigestValue>
    </Reference>
    <Reference Type="http://uri.etsi.org/01903#SignedProperties" URI="#idSignedProperties">
      <Transforms>
        <Transform Algorithm="http://www.w3.org/TR/2001/REC-xml-c14n-20010315"/>
      </Transforms>
      <DigestMethod Algorithm="http://www.w3.org/2001/04/xmlenc#sha256"/>
      <DigestValue>M37+cnCUzy5tBMyy/QCsGdgT3ycG7g8f+5xf2hfM/ZU=</DigestValue>
    </Reference>
    <Reference Type="http://www.w3.org/2000/09/xmldsig#Object" URI="#idValidSigLnImg">
      <DigestMethod Algorithm="http://www.w3.org/2001/04/xmlenc#sha256"/>
      <DigestValue>jULv8vNJWNuMnyl9Pk6bKcU5iVnWJ4xgaslmwsQj5bU=</DigestValue>
    </Reference>
    <Reference Type="http://www.w3.org/2000/09/xmldsig#Object" URI="#idInvalidSigLnImg">
      <DigestMethod Algorithm="http://www.w3.org/2001/04/xmlenc#sha256"/>
      <DigestValue>7faLDIZPB8zabra3rDM2gN505ZwWcbUU1/Ro1G8ocDI=</DigestValue>
    </Reference>
  </SignedInfo>
  <SignatureValue>rFyF4stt4ikC0zMB8gRs8t0W5k0cvRnDuwg6DhQM/e5xIYMFK2+kcZ29SyavqvyADGNqTbfBsK29
ENRexiMg2XUvEW3y6tyyxsUnhnI+0E5SkWVFqgATbALMpsLexe4XP9gcpNi4xYPouwLgYsX+BnPu
DQo6LMrmEVBovcuTo3412jzdDfWdtHFcx5uJs0VY2zwJlY98MkWGILzDoiHjhp2nYvwHGIdv5CII
pw+ByhUErTvmAKcA55FsVtxIlz6MqqtLHBP/DelGRFjI4NQL866SPVRrG635jUNwVcLMi4FVFpqK
ha8jNMt/yEJIemR5E1D9sujm6b5ryFtzWDhyqA==</SignatureValue>
  <KeyInfo>
    <X509Data>
      <X509Certificate>MIIH/TCCBeWgAwIBAgITXAAAX1aj4D9Mo0nCSwAAAABfVjANBgkqhkiG9w0BAQsFADBXMRcwFQYDVQQFEw5SVUMgODAwODA2MTAtNzEVMBMGA1UEChMMQ09ERTEwMCBTLkEuMQswCQYDVQQGEwJQWTEYMBYGA1UEAxMPQ0EtQ09ERTEwMCBTLkEuMB4XDTIxMDUwMzE2NDkyMVoXDTIzMDUwMzE2NDkyMVowgZExGzAZBgNVBAMTEllTQUlBUyBMT1BFWiBHT01FWjEXMBUGA1UEChMOUEVSU09OQSBGSVNJQ0ExCzAJBgNVBAYTAlBZMQ8wDQYDVQQqEwZZU0FJQVMxFDASBgNVBAQTC0xPUEVaIEdPTUVaMRIwEAYDVQQFEwlDSTM4OTg1NTUxETAPBgNVBAsTCEZJUk1BIEYyMIIBIjANBgkqhkiG9w0BAQEFAAOCAQ8AMIIBCgKCAQEA+fstN0gIbhs3sC7iqDpxeLL8FZaMY1yqMjNBjFkdvwTs8TS2TjAU0OsuVpU99gHeO1idwfHZKqpqM45bYCCYm1VgCwsfUnBFxVqJH7a9kE7JSfG62ufPBTeKxTrcGfu+9xJfuZYyhj5meJlhuGR4GZH+5w0FLIoEnRMk8Yi+WbFZ6kegQJRvDsZwvsQ18IalgZvg06sVAozPGpVQgjS828i85cFdJHl/Qf3Rifh6D5Xf77GKFRqG1EG86Lbcupa24EEJW0DbU1GoDXsdsZik74JyF2E8ykcsFtdRP8d+24TZ3IpHX4ES2fnXWLEn3BYLPuUuhC2ipiIH7awy+kX4sQIDAQABo4IDhTCCA4EwDgYDVR0PAQH/BAQDAgXgMAwGA1UdEwEB/wQCMAAwIAYDVR0lAQH/BBYwFAYIKwYBBQUHAwIGCCsGAQUFBwMEMB0GA1UdDgQWBBSbNklYiELM3fZyVbM0zAQrm4ATFTAfBgNVHSMEGDAWgBQn9to7C3+T+FkS0BWqQs+ylpY9RTCBiAYDVR0fBIGAMH4wfKB6oHiGOmh0dHA6Ly9jYTEuY29kZTEwMC5jb20ucHkvZmlybWEtZGlnaXRhbC9jcmwvQ0EtQ09ERTEwMC5jcmyGOmh0dHA6Ly9jYTIuY29kZTEwMC5jb20ucHkvZmlybWEtZGlnaXRhbC9jcmwvQ0EtQ09ERTEwMC5jcmwwgfgGCCsGAQUFBwEBBIHrMIHoMEYGCCsGAQUFBzAChjpodHRwOi8vY2ExLmNvZGUxMDAuY29tLnB5L2Zpcm1hLWRpZ2l0YWwvY2VyL0NBLUNPREUxMDAuY2VyMEYGCCsGAQUFBzAChjpodHRwOi8vY2EyLmNvZGUxMDAuY29tLnB5L2Zpcm1hLWRpZ2l0YWwvY2VyL0NBLUNPREUxMDAuY2VyMCoGCCsGAQUFBzABhh5odHRwOi8vY2ExLmNvZGUxMDAuY29tLnB5L29jc3AwKgYIKwYBBQUHMAGGHmh0dHA6Ly9jYTIuY29kZTEwMC5jb20ucHkvb2NzcDCCAU8GA1UdIASCAUYwggFCMIIBPgYMKwYBBAGC2UoBAQEGMIIBLDBsBggrBgEFBQcCARZgaHR0cDovL3d3dy5jb2RlMTAwLmNvbS5weS9maXJtYS1kaWdpdGFsL0NPREUxMDAlMjBQb2xpdGljYSUyMGRlJTIwQ2VydGlmaWNhY2lvbiUyMEYyJTIwdjIuMC5wZGYAMGYGCCsGAQUFBwICMFoeWABQAG8AbABpAHQAaQBjAGEAIABkAGUAIABjAGUAcgB0AGkAZgBpAGMAYQBjAGkAbwBuACAARgAyACAAZABlACAAQwBvAGQAZQAxADAAMAAgAFMALgBBAC4wVAYIKwYBBQUHAgIwSB5GAEMAbwBkAGUAIAAxADAAMAAgAFMALgBBAC4AIABDAGUAcgB0AGkAZgBpAGMAYQB0AGUAIABQAG8AbABpAGMAeQAgAEYAMjAmBgNVHREEHzAdgRtZU0FJQVMuTE9QRVpAR0VTVElPTi5DT00uUFkwDQYJKoZIhvcNAQELBQADggIBADIiWpBzP3W4RGdtelzMKSEMhAEtlbbLSwE/D/v3iU73W7xTVaGwRPWXXhQ80yfZ+I0TfWPR2tdQLMLnXXtyrEPZq7PAETXtLkSklKcuKEh3qVY6TzsqvuFEbyH9UsdhBnilEyVB8pi6aaLogMK2zqWDylCj1i4qd1UkPL8cdpq3KsOkCyDCiYRYLLG80r1y9AP7YJvCLkl4rymo9YfVVEoX4LwYi67J7a2P2Ah95kW9apmHxvZclZQL24sLWwW1i6nIfq2NnOTugG23lkRMKh+a+kTxaHdK3Bky+OkH5XBNzGZ/JjfLcJNJfUl4osUznBnsl1UtMYem/aOMwHK5TBJ7HFbAZs3yBme/zPU9BkGBq7oF+co5Ho0iSYdNEbJ703CkETuogJecNAWQEy0PzfiM+MUio9HpVXAKluONMDiy2Bvv6dKuSJu5QWgWhwo848/htPZPV1uKtUH51DfkJKXhxXb/neUm9mkM41RFAwiBshd9AaMFRZHmCZDtnoQSAdd353cCDfc+3+byznaP6MTI67hLQj8KKBBYJ3+KZhkaQ+8FjndtxKMdUPRleSvjzxUemH9FFKC22jGXiLNRlZaefVbNIs8gQVdcAjKvScGtDvFzMnYWJfGsq6l/cAFoVnVsjZBLoLRtsD+n0tVo38UclsknaJTWjqn1l+HsqlmP</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Transform>
          <Transform Algorithm="http://www.w3.org/TR/2001/REC-xml-c14n-20010315"/>
        </Transforms>
        <DigestMethod Algorithm="http://www.w3.org/2001/04/xmlenc#sha256"/>
        <DigestValue>1yPCdxLOwhVVgkLwZtinBeNPn0z+3K33epEQv1eEO0s=</DigestValue>
      </Reference>
      <Reference URI="/xl/calcChain.xml?ContentType=application/vnd.openxmlformats-officedocument.spreadsheetml.calcChain+xml">
        <DigestMethod Algorithm="http://www.w3.org/2001/04/xmlenc#sha256"/>
        <DigestValue>Cwwxd82IxGAryc02rxDQYDsehSKM0mYV35LXkUSiHoY=</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Xa8239MzABwfeSwVessQmgBws7qpEWV+d6lNwhHlGqw=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Xa8239MzABwfeSwVessQmgBws7qpEWV+d6lNwhHlGqw=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Xa8239MzABwfeSwVessQmgBws7qpEWV+d6lNwhHlGqw=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Xa8239MzABwfeSwVessQmgBws7qpEWV+d6lNwhHlGqw=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Xa8239MzABwfeSwVessQmgBws7qpEWV+d6lNwhHlGqw=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Xa8239MzABwfeSwVessQmgBws7qpEWV+d6lNwhHlGqw=</DigestValue>
      </Reference>
      <Reference URI="/xl/drawings/drawing1.xml?ContentType=application/vnd.openxmlformats-officedocument.drawing+xml">
        <DigestMethod Algorithm="http://www.w3.org/2001/04/xmlenc#sha256"/>
        <DigestValue>Aowvreq1vGllG65eajWdACOTB/uN8snkthxiusnlaLs=</DigestValue>
      </Reference>
      <Reference URI="/xl/drawings/vmlDrawing1.vml?ContentType=application/vnd.openxmlformats-officedocument.vmlDrawing">
        <DigestMethod Algorithm="http://www.w3.org/2001/04/xmlenc#sha256"/>
        <DigestValue>xUr1g0sFS43//if2fMHLS1jHOAwpWTV99VN55akJetQ=</DigestValue>
      </Reference>
      <Reference URI="/xl/drawings/vmlDrawing2.vml?ContentType=application/vnd.openxmlformats-officedocument.vmlDrawing">
        <DigestMethod Algorithm="http://www.w3.org/2001/04/xmlenc#sha256"/>
        <DigestValue>WFYj+KW08O95/jwtlepXtJXMUOdNk9n4TAGP7hFu+h4=</DigestValue>
      </Reference>
      <Reference URI="/xl/drawings/vmlDrawing3.vml?ContentType=application/vnd.openxmlformats-officedocument.vmlDrawing">
        <DigestMethod Algorithm="http://www.w3.org/2001/04/xmlenc#sha256"/>
        <DigestValue>gHfx3whdlQ+dQSpolZYLou1cOyfkrsW2f6Wyk7264VA=</DigestValue>
      </Reference>
      <Reference URI="/xl/drawings/vmlDrawing4.vml?ContentType=application/vnd.openxmlformats-officedocument.vmlDrawing">
        <DigestMethod Algorithm="http://www.w3.org/2001/04/xmlenc#sha256"/>
        <DigestValue>NWjIB+POGZkW73d5D5AgYYVsStdMCABUfrb8CcVrv8E=</DigestValue>
      </Reference>
      <Reference URI="/xl/drawings/vmlDrawing5.vml?ContentType=application/vnd.openxmlformats-officedocument.vmlDrawing">
        <DigestMethod Algorithm="http://www.w3.org/2001/04/xmlenc#sha256"/>
        <DigestValue>Qp9wQg56nMOFboRRLMFJThHZOeuYuUXqAfFstOD9pB0=</DigestValue>
      </Reference>
      <Reference URI="/xl/drawings/vmlDrawing6.vml?ContentType=application/vnd.openxmlformats-officedocument.vmlDrawing">
        <DigestMethod Algorithm="http://www.w3.org/2001/04/xmlenc#sha256"/>
        <DigestValue>ItQGSsmIXyq5R4qMiaoKdzGpaWRxDC6aTbtYi8rauKU=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NZmRTX7W5A2vtSkO7N6aeFOO4HKRed+JrhT5XPrfNDI=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wZPA/rF4GnteJFZcATFm5xCWADWwf2UAHkOvvzj7r/w=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QtIQ6uysmXQuHwBEqr68W98LNwYMTivV/fEmrJ8zrFA=</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5OsaGzyDCQcu2ZAf03yRw+COU026708H/NXGnMeZDZc=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I21utiWXlgrmCmg4ZpH8bKmLZT6sL0DYbiMLlOtgKIo=</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PqxoNpQd2q1U7jgyGUc8eYW1b5QzA8bTgWnMMGse46I=</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E90anLtrtoM6FrHuQCrtPBRHcGQl+1xICYXZFkU5bYs=</DigestValue>
      </Reference>
      <Reference URI="/xl/externalLinks/externalLink1.xml?ContentType=application/vnd.openxmlformats-officedocument.spreadsheetml.externalLink+xml">
        <DigestMethod Algorithm="http://www.w3.org/2001/04/xmlenc#sha256"/>
        <DigestValue>QDpkEODEOJKGhnB6+A8zHaGOXp5Nyn/9egXR/IyzsKc=</DigestValue>
      </Reference>
      <Reference URI="/xl/externalLinks/externalLink2.xml?ContentType=application/vnd.openxmlformats-officedocument.spreadsheetml.externalLink+xml">
        <DigestMethod Algorithm="http://www.w3.org/2001/04/xmlenc#sha256"/>
        <DigestValue>d6p9jhfh7rmMZazIsL7RkMaX5Xe/lZL+DuzlVKG8Ly4=</DigestValue>
      </Reference>
      <Reference URI="/xl/externalLinks/externalLink3.xml?ContentType=application/vnd.openxmlformats-officedocument.spreadsheetml.externalLink+xml">
        <DigestMethod Algorithm="http://www.w3.org/2001/04/xmlenc#sha256"/>
        <DigestValue>9XFDrp2eoUpW4bHGlUwjGbYmUoFM3HxXSGKCcIVZuq8=</DigestValue>
      </Reference>
      <Reference URI="/xl/externalLinks/externalLink4.xml?ContentType=application/vnd.openxmlformats-officedocument.spreadsheetml.externalLink+xml">
        <DigestMethod Algorithm="http://www.w3.org/2001/04/xmlenc#sha256"/>
        <DigestValue>Lum+ExC6YghdPwffYnk69Sc14GUapLzS1Xj4gx3OL5M=</DigestValue>
      </Reference>
      <Reference URI="/xl/externalLinks/externalLink5.xml?ContentType=application/vnd.openxmlformats-officedocument.spreadsheetml.externalLink+xml">
        <DigestMethod Algorithm="http://www.w3.org/2001/04/xmlenc#sha256"/>
        <DigestValue>ktD5Gwm5nx2SEJ3izUiLDPdRILgjuC0L20ZdzKIPPtg=</DigestValue>
      </Reference>
      <Reference URI="/xl/externalLinks/externalLink6.xml?ContentType=application/vnd.openxmlformats-officedocument.spreadsheetml.externalLink+xml">
        <DigestMethod Algorithm="http://www.w3.org/2001/04/xmlenc#sha256"/>
        <DigestValue>zcVceu0tChTshHC/+QQd/6lPoSH2b+IegujGIZvqgQ4=</DigestValue>
      </Reference>
      <Reference URI="/xl/externalLinks/externalLink7.xml?ContentType=application/vnd.openxmlformats-officedocument.spreadsheetml.externalLink+xml">
        <DigestMethod Algorithm="http://www.w3.org/2001/04/xmlenc#sha256"/>
        <DigestValue>hsT0RKacKDvXqt8OrlH27mz7koK57W45WaoX0A2bQjc=</DigestValue>
      </Reference>
      <Reference URI="/xl/media/image1.emf?ContentType=image/x-emf">
        <DigestMethod Algorithm="http://www.w3.org/2001/04/xmlenc#sha256"/>
        <DigestValue>8UwYp6pyw98/5fxhx7LWx4UBpFz/C1eXcZPCsjgMLXU=</DigestValue>
      </Reference>
      <Reference URI="/xl/media/image2.emf?ContentType=image/x-emf">
        <DigestMethod Algorithm="http://www.w3.org/2001/04/xmlenc#sha256"/>
        <DigestValue>ocrfF6B9kS7D9mbluD2C49uyig+/fseRjrvuqMlh5dM=</DigestValue>
      </Reference>
      <Reference URI="/xl/media/image3.emf?ContentType=image/x-emf">
        <DigestMethod Algorithm="http://www.w3.org/2001/04/xmlenc#sha256"/>
        <DigestValue>si4jBb2z3IFShMR8fH266AYBbRUZh34J9sawEiKsaY4=</DigestValue>
      </Reference>
      <Reference URI="/xl/media/image4.emf?ContentType=image/x-emf">
        <DigestMethod Algorithm="http://www.w3.org/2001/04/xmlenc#sha256"/>
        <DigestValue>6b/qO5RPDhNl5Y9g3asQGf68hcgEiNQAD0T34uX7ep4=</DigestValue>
      </Reference>
      <Reference URI="/xl/media/image5.emf?ContentType=image/x-emf">
        <DigestMethod Algorithm="http://www.w3.org/2001/04/xmlenc#sha256"/>
        <DigestValue>l+jCpnKk2QYmvg61yXP70AKYRT61Sgc6yQJFyS6DWQ8=</DigestValue>
      </Reference>
      <Reference URI="/xl/printerSettings/printerSettings1.bin?ContentType=application/vnd.openxmlformats-officedocument.spreadsheetml.printerSettings">
        <DigestMethod Algorithm="http://www.w3.org/2001/04/xmlenc#sha256"/>
        <DigestValue>PomAk00LjNX0TmsJc6zgIqZ1exjQxSMz9FZ0oHNLuZ0=</DigestValue>
      </Reference>
      <Reference URI="/xl/printerSettings/printerSettings2.bin?ContentType=application/vnd.openxmlformats-officedocument.spreadsheetml.printerSettings">
        <DigestMethod Algorithm="http://www.w3.org/2001/04/xmlenc#sha256"/>
        <DigestValue>PomAk00LjNX0TmsJc6zgIqZ1exjQxSMz9FZ0oHNLuZ0=</DigestValue>
      </Reference>
      <Reference URI="/xl/printerSettings/printerSettings3.bin?ContentType=application/vnd.openxmlformats-officedocument.spreadsheetml.printerSettings">
        <DigestMethod Algorithm="http://www.w3.org/2001/04/xmlenc#sha256"/>
        <DigestValue>CIEckKbjmz+lut/wRXlfeRQwthJRTodxlHUlYnCh/Ec=</DigestValue>
      </Reference>
      <Reference URI="/xl/printerSettings/printerSettings4.bin?ContentType=application/vnd.openxmlformats-officedocument.spreadsheetml.printerSettings">
        <DigestMethod Algorithm="http://www.w3.org/2001/04/xmlenc#sha256"/>
        <DigestValue>CIEckKbjmz+lut/wRXlfeRQwthJRTodxlHUlYnCh/Ec=</DigestValue>
      </Reference>
      <Reference URI="/xl/printerSettings/printerSettings5.bin?ContentType=application/vnd.openxmlformats-officedocument.spreadsheetml.printerSettings">
        <DigestMethod Algorithm="http://www.w3.org/2001/04/xmlenc#sha256"/>
        <DigestValue>P1vk/m0KDfia+eyWbH6GJjYYs/QaShRIS+My+bEWdfE=</DigestValue>
      </Reference>
      <Reference URI="/xl/printerSettings/printerSettings6.bin?ContentType=application/vnd.openxmlformats-officedocument.spreadsheetml.printerSettings">
        <DigestMethod Algorithm="http://www.w3.org/2001/04/xmlenc#sha256"/>
        <DigestValue>CIEckKbjmz+lut/wRXlfeRQwthJRTodxlHUlYnCh/Ec=</DigestValue>
      </Reference>
      <Reference URI="/xl/printerSettings/printerSettings7.bin?ContentType=application/vnd.openxmlformats-officedocument.spreadsheetml.printerSettings">
        <DigestMethod Algorithm="http://www.w3.org/2001/04/xmlenc#sha256"/>
        <DigestValue>rpj545RtakdnDQNeP8JSQKvZ57TFQrixCsxx1kNgmrs=</DigestValue>
      </Reference>
      <Reference URI="/xl/printerSettings/printerSettings8.bin?ContentType=application/vnd.openxmlformats-officedocument.spreadsheetml.printerSettings">
        <DigestMethod Algorithm="http://www.w3.org/2001/04/xmlenc#sha256"/>
        <DigestValue>/ax5bNEFHV49MOtpiS741TCmMpKky2mSmN57o7VA6sA=</DigestValue>
      </Reference>
      <Reference URI="/xl/sharedStrings.xml?ContentType=application/vnd.openxmlformats-officedocument.spreadsheetml.sharedStrings+xml">
        <DigestMethod Algorithm="http://www.w3.org/2001/04/xmlenc#sha256"/>
        <DigestValue>RKCDZsSEe1zUcMDlZC/uXz0BR1J9/SjijjepP6FW3ao=</DigestValue>
      </Reference>
      <Reference URI="/xl/styles.xml?ContentType=application/vnd.openxmlformats-officedocument.spreadsheetml.styles+xml">
        <DigestMethod Algorithm="http://www.w3.org/2001/04/xmlenc#sha256"/>
        <DigestValue>0unmvvZC8v2X1k1LzxeJ5dITa6xQPZpK8OhOkz8cLQk=</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aHfvOMM8hMP7F4QwnvrD/sB2C7l8N+/I5GoL8ylQtxU=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PuEniog20HoIbFAIps2zsmYgmS5aLQboJfHPDaNqpo4=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Q6gzhdu4voGIfD8yCgb4iLr0HA1XNcROXBjhP0fZfJo=</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LczjMHCbIPr3FsLnIo/1raGagvzIwjONJXEhU1NgdEQ=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LPvOcyzMWuCzjQ0DWjc7YPS2SZsQiO5cfLeEmoeLFBo=</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csdGLUBC+EtFx3rRcsosro01QEHkSmnIzNoX8/pr8pQ=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KZdZVQawy2cAXSI/Y351XhOsH7LeYFecCh9NBop3jO8=</DigestValue>
      </Reference>
      <Reference URI="/xl/worksheets/sheet1.xml?ContentType=application/vnd.openxmlformats-officedocument.spreadsheetml.worksheet+xml">
        <DigestMethod Algorithm="http://www.w3.org/2001/04/xmlenc#sha256"/>
        <DigestValue>VaI9m8yxo9W4cRUWyymbCp58uQjKzlSto2rVA3QDk8E=</DigestValue>
      </Reference>
      <Reference URI="/xl/worksheets/sheet2.xml?ContentType=application/vnd.openxmlformats-officedocument.spreadsheetml.worksheet+xml">
        <DigestMethod Algorithm="http://www.w3.org/2001/04/xmlenc#sha256"/>
        <DigestValue>BkFxiamMLHUUEDN/32NYNoOtnD86uwD+l1687ne+3rk=</DigestValue>
      </Reference>
      <Reference URI="/xl/worksheets/sheet3.xml?ContentType=application/vnd.openxmlformats-officedocument.spreadsheetml.worksheet+xml">
        <DigestMethod Algorithm="http://www.w3.org/2001/04/xmlenc#sha256"/>
        <DigestValue>ObtLnu/t3t3MUZUAVY1yq4to8gfw+K0eoso4q7nMURY=</DigestValue>
      </Reference>
      <Reference URI="/xl/worksheets/sheet4.xml?ContentType=application/vnd.openxmlformats-officedocument.spreadsheetml.worksheet+xml">
        <DigestMethod Algorithm="http://www.w3.org/2001/04/xmlenc#sha256"/>
        <DigestValue>gOtRJDFNx5LhFFbOoU1/YhAkEqSA9r2Y00dSxY4M3fQ=</DigestValue>
      </Reference>
      <Reference URI="/xl/worksheets/sheet5.xml?ContentType=application/vnd.openxmlformats-officedocument.spreadsheetml.worksheet+xml">
        <DigestMethod Algorithm="http://www.w3.org/2001/04/xmlenc#sha256"/>
        <DigestValue>G0oJ1YrTQqIYXDreTVS3EgYRtxipkIy5ACcr9E7dA9Y=</DigestValue>
      </Reference>
      <Reference URI="/xl/worksheets/sheet6.xml?ContentType=application/vnd.openxmlformats-officedocument.spreadsheetml.worksheet+xml">
        <DigestMethod Algorithm="http://www.w3.org/2001/04/xmlenc#sha256"/>
        <DigestValue>VNSlOjgC/oSzx1YloAF3zzjwksvY4st8Ju7XqTj7WKA=</DigestValue>
      </Reference>
      <Reference URI="/xl/worksheets/sheet7.xml?ContentType=application/vnd.openxmlformats-officedocument.spreadsheetml.worksheet+xml">
        <DigestMethod Algorithm="http://www.w3.org/2001/04/xmlenc#sha256"/>
        <DigestValue>rMD0l8EqOrIeRE8tHMOH58GK2hwArT5w7BOn3qS3pAE=</DigestValue>
      </Reference>
      <Reference URI="/xl/worksheets/sheet8.xml?ContentType=application/vnd.openxmlformats-officedocument.spreadsheetml.worksheet+xml">
        <DigestMethod Algorithm="http://www.w3.org/2001/04/xmlenc#sha256"/>
        <DigestValue>JS5fHaJI/DPAafRZhqnIgDxk8l5DA+JKghcmxnIZelg=</DigestValue>
      </Reference>
    </Manifest>
    <SignatureProperties>
      <SignatureProperty Id="idSignatureTime" Target="#idPackageSignature">
        <mdssi:SignatureTime xmlns:mdssi="http://schemas.openxmlformats.org/package/2006/digital-signature">
          <mdssi:Format>YYYY-MM-DDThh:mm:ssTZD</mdssi:Format>
          <mdssi:Value>2023-03-28T16:10:01Z</mdssi:Value>
        </mdssi:SignatureTime>
      </SignatureProperty>
    </SignatureProperties>
  </Object>
  <Object Id="idOfficeObject">
    <SignatureProperties>
      <SignatureProperty Id="idOfficeV1Details" Target="#idPackageSignature">
        <SignatureInfoV1 xmlns="http://schemas.microsoft.com/office/2006/digsig">
          <SetupID>{F2C93C5B-29A5-461C-904C-051C2411D98B}</SetupID>
          <SignatureText>Ysaias López Gómez</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2023-03-28T16:10:01Z</xd:SigningTime>
          <xd:SigningCertificate>
            <xd:Cert>
              <xd:CertDigest>
                <DigestMethod Algorithm="http://www.w3.org/2001/04/xmlenc#sha256"/>
                <DigestValue>38cYPUMmi/erVSDz6iXmPNU0BS/QsT58u71y9eQ+ffM=</DigestValue>
              </xd:CertDigest>
              <xd:IssuerSerial>
                <X509IssuerName>CN=CA-CODE100 S.A., C=PY, O=CODE100 S.A., SERIALNUMBER=RUC 80080610-7</X509IssuerName>
                <X509SerialNumber>2051668684991338257886292687874427171817676630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XGwAA4hIAACBFTUYAAAEAOBoAAJ0AAAAGAAAAAAAAAAAAAAAAAAAAVgUAAAADAAByAQAAIgEAAAAAAAAAAAAAAAAAAFClBQDQbAQ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AABQ37BiWAIAAGTrRmT5fwAAcD15X1gCAACIPlvG+X8AAAAAAAAAAAAAAbF+ZPl/AAACAAAAAAAAAAIAAAAAAAAAAAAAAAAAAAAAAAAAAAAAAG5yKU3VMQAAAB6PYFgCAABQ2VdoWAIAAAAAAAAAAAAAkBySYFgCAACIu9LmAAAAAOD///8AAAAABgAAAAAAAAACAAAAAAAAAKy60uaOAAAAALvS5o4AAABxzTPG+X8AAAAAAAAAAAAAkGCGxgAAAAAAAAAAAAAAAAulTmT5fwAAkBySYFgCAADb4DfG+X8AAFC60uaOAAAAALvS5o4AAAAAAAAAAAAAAAAAAABkdgAIAAAAACUAAAAMAAAAAQAAABgAAAAMAAAAAAAAAhIAAAAMAAAAAQAAABYAAAAMAAAACAAAAFQAAABUAAAACgAAACcAAAAeAAAASgAAAAEAAADqsNhBqwoXQgoAAABLAAAAAQAAAEwAAAAEAAAACQAAACcAAAAgAAAASwAAAFAAAABYAJQfFQAAABYAAAAMAAAAAAAAAFIAAABwAQAAAgAAABAAAAAHAAAAAAAAAAAAAAC8AgAAAAAAAAECAiJTAHkAcwB0AGUAbQAAAAAAAAAAAAAAAAAAAAAAAAAAAAAAAAAAAAAAAAAAAAAAAAAAAAAAAAAAAAAAAAAAAAAAAAAAAAC30VRYAgAAkD8Dx/l/AAAJAAAAAQAAAIg+W8b5fwAAAAAAAAAAAABzotlk+X8AAGAO0VRYAgAAAAAK2v////8AAAAAAAAAAAAAAAAAAAAArn0pTdUxAABkidJk+X8AAFC60uaOAAAAAAAAAAAAAACQHJJgWAIAADC80uYAAAAAsGKRYFgCAAAHAAAAAAAAALBikWBYAgAAbLvS5o4AAADAu9LmjgAAAHHNM8b5fwAAAAAAAAAAAAAAAAAAAAAAAAAAAAAAAAAAcD15X1gCAACQHJJgWAIAANvgN8b5fwAAELvS5o4AAADAu9LmjgAAAAAAAAAAAAAAAA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twAAAEcAAAApAAAAMwAAAI8AAAAVAAAAIQDwAAAAAAAAAAAAAACAPwAAAAAAAAAAAACAPwAAAAAAAAAAAAAAAAAAAAAAAAAAAAAAAAAAAAAAAAAAJQAAAAwAAAAAAACAKAAAAAwAAAADAAAAUgAAAHABAAADAAAA8P///wAAAAAAAAAAAAAAAJABAAAAAAABAAAAAHMAZQBnAG8AZQAgAHUAaQAAAAAAAAAAAAAAAAAAAAAAAAAAAAAAAAAAAAAAAAAAAAAAAAAAAAAAAAAAAAAAAAAAAAAAIAAAAAAAAAAIAAAAAAAAAAAA0FRYAgAAiD5bxvl/AAAAAAAAAAAAAMeztcj5fwAAAADFVFgCAAAAAAAA+X8AAAAAAAAAAAAAAAAAAAAAAADOcilN1TEAAAEAAAAAAAAAwK2qYgIAAAAAAAAAAAAAAJAckmBYAgAA6LrS5gAAAADw////AAAAAAkAAAAAAAAAAwAAAAAAAAAMutLmjgAAAGC60uaOAAAAcc0zxvl/AAAAAAAAAAAAAJBghsYAAAAAAAAAAAAAAADgudLmjgAAAJAckmBYAgAA2+A3xvl/AACwudLmjgAAAGC60uaOAAAAEMOjYFgCAAAAAAAAZHYACAAAAAAlAAAADAAAAAMAAAAYAAAADAAAAAAAAAISAAAADAAAAAEAAAAeAAAAGAAAACkAAAAzAAAAuAAAAEgAAAAlAAAADAAAAAMAAABUAAAAuAAAACoAAAAzAAAAtgAAAEcAAAABAAAA6rDYQasKF0IqAAAAMwAAABIAAABMAAAAAAAAAAAAAAAAAAAA//////////9wAAAAWQBzAGEAaQBhAHMAIABMAPMAcABlAHoAIABHAPMAbQBlAHoACQAAAAcAAAAIAAAABAAAAAgAAAAHAAAABAAAAAgAAAAJAAAACQAAAAgAAAAHAAAABAAAAAsAAAAJAAAADgAAAAgAAAAHAAAASwAAAEAAAAAwAAAABQAAACAAAAABAAAAAQAAABAAAAAAAAAAAAAAAAABAACAAAAAAAAAAAAAAAAAAQAAgAAAACUAAAAMAAAAAgAAACcAAAAYAAAABAAAAAAAAAD///8AAAAAACUAAAAMAAAABAAAAEwAAABkAAAAAAAAAFAAAAD/AAAAfAAAAAAAAABQAAAAAAEAAC0AAAAhAPAAAAAAAAAAAAAAAIA/AAAAAAAAAAAAAIA/AAAAAAAAAAAAAAAAAAAAAAAAAAAAAAAAAAAAAAAAAAAlAAAADAAAAAAAAIAoAAAADAAAAAQAAAAnAAAAGAAAAAQAAAAAAAAA////AAAAAAAlAAAADAAAAAQAAABMAAAAZAAAAAkAAABQAAAA9gAAAFwAAAAJAAAAUAAAAO4AAAANAAAAIQDwAAAAAAAAAAAAAACAPwAAAAAAAAAAAACAPwAAAAAAAAAAAAAAAAAAAAAAAAAAAAAAAAAAAAAAAAAAJQAAAAwAAAAAAACAKAAAAAwAAAAEAAAAUgAAAHABAAAEAAAA9f///wAAAAAAAAAAAAAAAJABAAAAAAABAAAAAHMAZQBnAG8AZQAgAHUAaQAAAAAAAAAAAAAAAAAAAAAAAAAAAAAAAAAAAAAAAAAAAAAAAAAAAAAAAAAAAAAAAAAAAAAAAAAAAPl/AABzotlk+X8AABMAFAAAAAAAsP0IZfl/AAAwFgPH+X8AAJii2WT5fwAAAAAAAAAAAAAwFgPH+X8AAAm50+aOAAAAAAAAAAAAAABOcihN1TEAAKNpU2T5fwAASAAAAFgCAAA06Qhl+X8AAIDxEWX5fwAAYOsIZQAAAAABAAAAAAAAALD9CGX5fwAAAAADx/l/AAAAAAAAAAAAAAAAAACOAAAAcc0zxvl/AAAAAAAAAAAAAAAAAAAAAAAAkBySYFgCAABou9PmjgAAAJAckmBYAgAA2+A3xvl/AAAwutPmjgAAAOC60+aOAAAAAAAAAAAAAAAAAAAAZHYACAAAAAAlAAAADAAAAAQAAAAYAAAADAAAAAAAAAISAAAADAAAAAEAAAAeAAAAGAAAAAkAAABQAAAA9wAAAF0AAAAlAAAADAAAAAQAAABUAAAAuAAAAAoAAABQAAAAeAAAAFwAAAABAAAA6rDYQasKF0IKAAAAUAAAABIAAABMAAAAAAAAAAAAAAAAAAAA//////////9wAAAAWQBTAEEASQBBAFMAIABMANMAUABFAFoAIABHANMATQBFAFoABQAAAAYAAAAHAAAAAwAAAAcAAAAGAAAAAwAAAAUAAAAJAAAABgAAAAYAAAAGAAAAAwAAAAgAAAAJAAAACgAAAAYAAAAG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QAAAAYAAAADAAAAAAAAAISAAAADAAAAAEAAAAeAAAAGAAAAAkAAABgAAAA9wAAAG0AAAAlAAAADAAAAAQAAABUAAAA6AAAAAoAAABgAAAAqQAAAGwAAAABAAAA6rDYQasKF0IKAAAAYAAAABoAAABMAAAAAAAAAAAAAAAAAAAA//////////+AAAAAUwBPAEMASQBPAC0AIABHAEUAUwBUAEkA0wBOACAARQBNAFAAUgBFAFMAQQBSAEkAQQBMAAYAAAAJAAAABwAAAAMAAAAJAAAABAAAAAMAAAAIAAAABgAAAAYAAAAGAAAAAwAAAAkAAAAIAAAAAwAAAAYAAAAKAAAABgAAAAcAAAAGAAAABgAAAAcAAAAHAAAAAwAAAAcAAAAFAAAASwAAAEAAAAAwAAAABQAAACAAAAABAAAAAQAAABAAAAAAAAAAAAAAAAABAACAAAAAAAAAAAAAAAAAAQAAgAAAACUAAAAMAAAAAgAAACcAAAAYAAAABQAAAAAAAAD///8AAAAAACUAAAAMAAAABQAAAEwAAABkAAAACQAAAHAAAAC+AAAAfAAAAAkAAABwAAAAtgAAAA0AAAAhAPAAAAAAAAAAAAAAAIA/AAAAAAAAAAAAAIA/AAAAAAAAAAAAAAAAAAAAAAAAAAAAAAAAAAAAAAAAAAAlAAAADAAAAAAAAIAoAAAADAAAAAUAAAAlAAAADAAAAAQAAAAYAAAADAAAAAAAAAISAAAADAAAAAEAAAAWAAAADAAAAAAAAABUAAAACAEAAAoAAABwAAAAvQAAAHwAAAABAAAA6rDYQasKF0IKAAAAcAAAAB8AAABMAAAABAAAAAkAAABwAAAAvwAAAH0AAACMAAAARgBpAHIAbQBhAGQAbwAgAHAAbwByADoAIABZAFMAQQBJAEEAUwAgAEwATwBQAEUAWgAgAEcATwBNAEUAWgAhGAYAAAADAAAABAAAAAkAAAAGAAAABwAAAAcAAAADAAAABwAAAAcAAAAEAAAAAwAAAAMAAAAFAAAABgAAAAcAAAADAAAABwAAAAYAAAADAAAABQAAAAkAAAAGAAAABgAAAAYAAAADAAAACAAAAAkAAAAKAAAABgAAAAYAAAAWAAAADAAAAAAAAAAlAAAADAAAAAIAAAAOAAAAFAAAAAAAAAAQAAAAFAAAAA==</Object>
  <Object Id="idInvalidSigLnImg">AQAAAGwAAAAAAAAAAAAAAP8AAAB/AAAAAAAAAAAAAAAXGwAA4hIAACBFTUYAAAEAkB8AALAAAAAGAAAAAAAAAAAAAAAAAAAAVgUAAAADAAByAQAAIgEAAAAAAAAAAAAAAAAAAFClBQDQbAQ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EcAAAAAcKDQcKDQcJDQ4WMShFrjFU1TJV1gECBAIDBAECBQoRKyZBowsTMQAAAAAAfqbJd6PIeqDCQFZ4JTd0Lk/HMVPSGy5uFiE4GypVJ0KnHjN9AAABBHAAAACcz+7S6ffb7fnC0t1haH0hMm8aLXIuT8ggOIwoRKslP58cK08AAAEAAAAAAMHg9P///////////+bm5k9SXjw/SzBRzTFU0y1NwSAyVzFGXwEBAvfyCA8mnM/u69/SvI9jt4tgjIR9FBosDBEjMVTUMlXWMVPRKUSeDxk4AAAAAAAAAADT6ff///////+Tk5MjK0krSbkvUcsuT8YVJFoTIFIrSbgtTcEQHEcAAAAAAJzP7vT6/bTa8kRleixHhy1Nwi5PxiQtTnBwcJKSki81SRwtZAgOIwAAAAAAweD02+35gsLqZ5q6Jz1jNEJyOUZ4qamp+/v7////wdPeVnCJAQECiWUAAACv1/Ho8/ubzu6CwuqMudS3u769vb3////////////L5fZymsABAgMAAAAAAK/X8fz9/uLx+snk9uTy+vz9/v///////////////8vl9nKawAECAwRw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D5fwAAc6LZZPl/AAATABQAAAAAALD9CGX5fwAAMBYDx/l/AACYotlk+X8AAAAAAAAAAAAAMBYDx/l/AAAJudPmjgAAAAAAAAAAAAAATnIoTdUxAACjaVNk+X8AAEgAAABYAgAANOkIZfl/AACA8RFl+X8AAGDrCGUAAAAAAQAAAAAAAACw/Qhl+X8AAAAAA8f5fwAAAAAAAAAAAAAAAAAAjgAAAHHNM8b5fwAAAAAAAAAAAAAAAAAAAAAAAJAckmBYAgAAaLvT5o4AAACQHJJgWAIAANvgN8b5fwAAMLrT5o4AAADgutPmjgAAAAAAAAAAAAAAAAAAAGR2AAgAAAAAJQAAAAwAAAABAAAAGAAAAAwAAAD/AAACEgAAAAwAAAABAAAAHgAAABgAAAAiAAAABAAAAHIAAAARAAAAJQAAAAwAAAABAAAAVAAAAKgAAAAjAAAABAAAAHAAAAAQAAAAAQAAAOqw2EGrChdC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C30VRYAgAAkD8Dx/l/AAAJAAAAAQAAAIg+W8b5fwAAAAAAAAAAAABzotlk+X8AAGAO0VRYAgAAAAAK2v////8AAAAAAAAAAAAAAAAAAAAArn0pTdUxAABkidJk+X8AAFC60uaOAAAAAAAAAAAAAACQHJJgWAIAADC80uYAAAAAsGKRYFgCAAAHAAAAAAAAALBikWBYAgAAbLvS5o4AAADAu9LmjgAAAHHNM8b5fwAAAAAAAAAAAAAAAAAAAAAAAAAAAAAAAAAAcD15X1gCAACQHJJgWAIAANvgN8b5fwAAELvS5o4AAADAu9Lmjg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UN+wYlgCAABk60Zk+X8AAHA9eV9YAgAAiD5bxvl/AAAAAAAAAAAAAAGxfmT5fwAAAgAAAAAAAAACAAAAAAAAAAAAAAAAAAAAAAAAAAAAAABucilN1TEAAAAej2BYAgAAUNlXaFgCAAAAAAAAAAAAAJAckmBYAgAAiLvS5gAAAADg////AAAAAAYAAAAAAAAAAgAAAAAAAACsutLmjgAAAAC70uaOAAAAcc0zxvl/AAAAAAAAAAAAAJBghsYAAAAAAAAAAAAAAAALpU5k+X8AAJAckmBYAgAA2+A3xvl/AABQutLmjgAAAAC70uaOAAAAAAAAAAAAAAAAAAAAZHYACAAAAAAlAAAADAAAAAMAAAAYAAAADAAAAAAAAAISAAAADAAAAAEAAAAWAAAADAAAAAgAAABUAAAAVAAAAAoAAAAnAAAAHgAAAEoAAAABAAAA6rDYQasKF0I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3AAAARwAAACkAAAAzAAAAjwAAABUAAAAhAPAAAAAAAAAAAAAAAIA/AAAAAAAAAAAAAIA/AAAAAAAAAAAAAAAAAAAAAAAAAAAAAAAAAAAAAAAAAAAlAAAADAAAAAAAAIAoAAAADAAAAAQAAABSAAAAcAEAAAQAAADw////AAAAAAAAAAAAAAAAkAEAAAAAAAEAAAAAcwBlAGcAbwBlACAAdQBpAAAAAAAAAAAAAAAAAAAAAAAAAAAAAAAAAAAAAAAAAAAAAAAAAAAAAAAAAAAAAAAAAAAAAAAgAAAAAAAAAAgAAAAAAAAAAADQVFgCAACIPlvG+X8AAAAAAAAAAAAAx7O1yPl/AAAAAMVUWAIAAAAAAAD5fwAAAAAAAAAAAAAAAAAAAAAAAM5yKU3VMQAAAQAAAAAAAADArapiAgAAAAAAAAAAAAAAkBySYFgCAADoutLmAAAAAPD///8AAAAACQAAAAAAAAADAAAAAAAAAAy60uaOAAAAYLrS5o4AAABxzTPG+X8AAAAAAAAAAAAAkGCGxgAAAAAAAAAAAAAAAOC50uaOAAAAkBySYFgCAADb4DfG+X8AALC50uaOAAAAYLrS5o4AAAAQw6NgWAIAAAAAAABkdgAIAAAAACUAAAAMAAAABAAAABgAAAAMAAAAAAAAAhIAAAAMAAAAAQAAAB4AAAAYAAAAKQAAADMAAAC4AAAASAAAACUAAAAMAAAABAAAAFQAAAC4AAAAKgAAADMAAAC2AAAARwAAAAEAAADqsNhBqwoXQioAAAAzAAAAEgAAAEwAAAAAAAAAAAAAAAAAAAD//////////3AAAABZAHMAYQBpAGEAcwAgAEwA8wBwAGUAegAgAEcA8wBtAGUAegAJAAAABwAAAAgAAAAEAAAACAAAAAcAAAAEAAAACAAAAAkAAAAJAAAACAAAAAcAAAAEAAAACwAAAAkAAAAOAAAACA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uAAAAAoAAABQAAAAeAAAAFwAAAABAAAA6rDYQasKF0IKAAAAUAAAABIAAABMAAAAAAAAAAAAAAAAAAAA//////////9wAAAAWQBTAEEASQBBAFMAIABMANMAUABFAFoAIABHANMATQBFAFoABQAAAAYAAAAHAAAAAwAAAAcAAAAGAAAAAwAAAAUAAAAJAAAABgAAAAYAAAAGAAAAAwAAAAgAAAAJAAAACgAAAAYAAAAG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6AAAAAoAAABgAAAAqQAAAGwAAAABAAAA6rDYQasKF0IKAAAAYAAAABoAAABMAAAAAAAAAAAAAAAAAAAA//////////+AAAAAUwBPAEMASQBPAC0AIABHAEUAUwBUAEkA0wBOACAARQBNAFAAUgBFAFMAQQBSAEkAQQBMAAYAAAAJAAAABwAAAAMAAAAJAAAABAAAAAMAAAAIAAAABgAAAAYAAAAGAAAAAwAAAAkAAAAIAAAAAwAAAAYAAAAKAAAABgAAAAcAAAAGAAAABgAAAAcAAAAHAAAAAwAAAAcAAAAFAAAASwAAAEAAAAAwAAAABQAAACAAAAABAAAAAQAAABAAAAAAAAAAAAAAAAABAACAAAAAAAAAAAAAAAAAAQAAgAAAACUAAAAMAAAAAgAAACcAAAAYAAAABQAAAAAAAAD///8AAAAAACUAAAAMAAAABQAAAEwAAABkAAAACQAAAHAAAAC+AAAAfAAAAAkAAABwAAAAtgAAAA0AAAAhAPAAAAAAAAAAAAAAAIA/AAAAAAAAAAAAAIA/AAAAAAAAAAAAAAAAAAAAAAAAAAAAAAAAAAAAAAAAAAAlAAAADAAAAAAAAIAoAAAADAAAAAUAAAAlAAAADAAAAAEAAAAYAAAADAAAAAAAAAISAAAADAAAAAEAAAAWAAAADAAAAAAAAABUAAAACAEAAAoAAABwAAAAvQAAAHwAAAABAAAA6rDYQasKF0IKAAAAcAAAAB8AAABMAAAABAAAAAkAAABwAAAAvwAAAH0AAACMAAAARgBpAHIAbQBhAGQAbwAgAHAAbwByADoAIABZAFMAQQBJAEEAUwAgAEwATwBQAEUAWgAgAEcATwBNAEUAWgAAAAYAAAADAAAABAAAAAkAAAAGAAAABwAAAAcAAAADAAAABwAAAAcAAAAEAAAAAwAAAAMAAAAFAAAABgAAAAcAAAADAAAABwAAAAYAAAADAAAABQAAAAkAAAAGAAAABgAAAAYAAAADAAAACAAAAAkAAAAKAAAABgAAAAYAAAAWAAAADAAAAAAAAAAlAAAADAAAAAIAAAAOAAAAFAAAAAAAAAAQAAAAFAAAAA==</Object>
</Signature>
</file>

<file path=_xmlsignatures/sig1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46WkvDMKhY7Uy0TUH+CI9xJHJDs5X4UPllPYfyT3zFw=</DigestValue>
    </Reference>
    <Reference Type="http://www.w3.org/2000/09/xmldsig#Object" URI="#idOfficeObject">
      <DigestMethod Algorithm="http://www.w3.org/2001/04/xmlenc#sha256"/>
      <DigestValue>OKim6aV5k78rHnQunpXWQOAJa+MLmF/s2KDsPOmE3Jw=</DigestValue>
    </Reference>
    <Reference Type="http://uri.etsi.org/01903#SignedProperties" URI="#idSignedProperties">
      <Transforms>
        <Transform Algorithm="http://www.w3.org/TR/2001/REC-xml-c14n-20010315"/>
      </Transforms>
      <DigestMethod Algorithm="http://www.w3.org/2001/04/xmlenc#sha256"/>
      <DigestValue>5Dl6mY0VNPcKdM6CAcBvGZLLlA+wtjeiBtxivLv4Z70=</DigestValue>
    </Reference>
    <Reference Type="http://www.w3.org/2000/09/xmldsig#Object" URI="#idValidSigLnImg">
      <DigestMethod Algorithm="http://www.w3.org/2001/04/xmlenc#sha256"/>
      <DigestValue>fiAOS6xgHNs6z95zz39rk2tgqVh3vdc+gSH5+JfPLrw=</DigestValue>
    </Reference>
    <Reference Type="http://www.w3.org/2000/09/xmldsig#Object" URI="#idInvalidSigLnImg">
      <DigestMethod Algorithm="http://www.w3.org/2001/04/xmlenc#sha256"/>
      <DigestValue>ripcKE/zy7n1lg7Yucg52xdCG7KH8ddHX0ljnqsqXC4=</DigestValue>
    </Reference>
  </SignedInfo>
  <SignatureValue>qsHOgkXngwIGukvnnFuhn1SCkIPSHRz067MtdAzAvRCURuZRjF0sHEANb9WD1NNO6VGhTeu8DvGx
2s3blwFZsSSg4bYKYMu8n+NulJmRTDtA2/FoyhhTJQHPTXkRrfWf6GH7lHsNGK7S/GULQ/Nk0KPm
ScZknIWdEyrmeBXgLV9H7+nydYvcS0U/eDAeLtKxk/qqdVEmlzrEMyzG2VaLPwkS2JyATvBIephl
qZQjQLPYfAFL11yQvghyxUd1COLmeIdTNYpW5kL88a1pqdcJ9LKDwOfvc1iaOvTIH5woWu1mEgLA
a0Ce7lSRu6uBONCKgmn2yupTZ1vEz+mRRs1s2A==</SignatureValue>
  <KeyInfo>
    <X509Data>
      <X509Certificate>MIIH/TCCBeWgAwIBAgITXAAAX1aj4D9Mo0nCSwAAAABfVjANBgkqhkiG9w0BAQsFADBXMRcwFQYDVQQFEw5SVUMgODAwODA2MTAtNzEVMBMGA1UEChMMQ09ERTEwMCBTLkEuMQswCQYDVQQGEwJQWTEYMBYGA1UEAxMPQ0EtQ09ERTEwMCBTLkEuMB4XDTIxMDUwMzE2NDkyMVoXDTIzMDUwMzE2NDkyMVowgZExGzAZBgNVBAMTEllTQUlBUyBMT1BFWiBHT01FWjEXMBUGA1UEChMOUEVSU09OQSBGSVNJQ0ExCzAJBgNVBAYTAlBZMQ8wDQYDVQQqEwZZU0FJQVMxFDASBgNVBAQTC0xPUEVaIEdPTUVaMRIwEAYDVQQFEwlDSTM4OTg1NTUxETAPBgNVBAsTCEZJUk1BIEYyMIIBIjANBgkqhkiG9w0BAQEFAAOCAQ8AMIIBCgKCAQEA+fstN0gIbhs3sC7iqDpxeLL8FZaMY1yqMjNBjFkdvwTs8TS2TjAU0OsuVpU99gHeO1idwfHZKqpqM45bYCCYm1VgCwsfUnBFxVqJH7a9kE7JSfG62ufPBTeKxTrcGfu+9xJfuZYyhj5meJlhuGR4GZH+5w0FLIoEnRMk8Yi+WbFZ6kegQJRvDsZwvsQ18IalgZvg06sVAozPGpVQgjS828i85cFdJHl/Qf3Rifh6D5Xf77GKFRqG1EG86Lbcupa24EEJW0DbU1GoDXsdsZik74JyF2E8ykcsFtdRP8d+24TZ3IpHX4ES2fnXWLEn3BYLPuUuhC2ipiIH7awy+kX4sQIDAQABo4IDhTCCA4EwDgYDVR0PAQH/BAQDAgXgMAwGA1UdEwEB/wQCMAAwIAYDVR0lAQH/BBYwFAYIKwYBBQUHAwIGCCsGAQUFBwMEMB0GA1UdDgQWBBSbNklYiELM3fZyVbM0zAQrm4ATFTAfBgNVHSMEGDAWgBQn9to7C3+T+FkS0BWqQs+ylpY9RTCBiAYDVR0fBIGAMH4wfKB6oHiGOmh0dHA6Ly9jYTEuY29kZTEwMC5jb20ucHkvZmlybWEtZGlnaXRhbC9jcmwvQ0EtQ09ERTEwMC5jcmyGOmh0dHA6Ly9jYTIuY29kZTEwMC5jb20ucHkvZmlybWEtZGlnaXRhbC9jcmwvQ0EtQ09ERTEwMC5jcmwwgfgGCCsGAQUFBwEBBIHrMIHoMEYGCCsGAQUFBzAChjpodHRwOi8vY2ExLmNvZGUxMDAuY29tLnB5L2Zpcm1hLWRpZ2l0YWwvY2VyL0NBLUNPREUxMDAuY2VyMEYGCCsGAQUFBzAChjpodHRwOi8vY2EyLmNvZGUxMDAuY29tLnB5L2Zpcm1hLWRpZ2l0YWwvY2VyL0NBLUNPREUxMDAuY2VyMCoGCCsGAQUFBzABhh5odHRwOi8vY2ExLmNvZGUxMDAuY29tLnB5L29jc3AwKgYIKwYBBQUHMAGGHmh0dHA6Ly9jYTIuY29kZTEwMC5jb20ucHkvb2NzcDCCAU8GA1UdIASCAUYwggFCMIIBPgYMKwYBBAGC2UoBAQEGMIIBLDBsBggrBgEFBQcCARZgaHR0cDovL3d3dy5jb2RlMTAwLmNvbS5weS9maXJtYS1kaWdpdGFsL0NPREUxMDAlMjBQb2xpdGljYSUyMGRlJTIwQ2VydGlmaWNhY2lvbiUyMEYyJTIwdjIuMC5wZGYAMGYGCCsGAQUFBwICMFoeWABQAG8AbABpAHQAaQBjAGEAIABkAGUAIABjAGUAcgB0AGkAZgBpAGMAYQBjAGkAbwBuACAARgAyACAAZABlACAAQwBvAGQAZQAxADAAMAAgAFMALgBBAC4wVAYIKwYBBQUHAgIwSB5GAEMAbwBkAGUAIAAxADAAMAAgAFMALgBBAC4AIABDAGUAcgB0AGkAZgBpAGMAYQB0AGUAIABQAG8AbABpAGMAeQAgAEYAMjAmBgNVHREEHzAdgRtZU0FJQVMuTE9QRVpAR0VTVElPTi5DT00uUFkwDQYJKoZIhvcNAQELBQADggIBADIiWpBzP3W4RGdtelzMKSEMhAEtlbbLSwE/D/v3iU73W7xTVaGwRPWXXhQ80yfZ+I0TfWPR2tdQLMLnXXtyrEPZq7PAETXtLkSklKcuKEh3qVY6TzsqvuFEbyH9UsdhBnilEyVB8pi6aaLogMK2zqWDylCj1i4qd1UkPL8cdpq3KsOkCyDCiYRYLLG80r1y9AP7YJvCLkl4rymo9YfVVEoX4LwYi67J7a2P2Ah95kW9apmHxvZclZQL24sLWwW1i6nIfq2NnOTugG23lkRMKh+a+kTxaHdK3Bky+OkH5XBNzGZ/JjfLcJNJfUl4osUznBnsl1UtMYem/aOMwHK5TBJ7HFbAZs3yBme/zPU9BkGBq7oF+co5Ho0iSYdNEbJ703CkETuogJecNAWQEy0PzfiM+MUio9HpVXAKluONMDiy2Bvv6dKuSJu5QWgWhwo848/htPZPV1uKtUH51DfkJKXhxXb/neUm9mkM41RFAwiBshd9AaMFRZHmCZDtnoQSAdd353cCDfc+3+byznaP6MTI67hLQj8KKBBYJ3+KZhkaQ+8FjndtxKMdUPRleSvjzxUemH9FFKC22jGXiLNRlZaefVbNIs8gQVdcAjKvScGtDvFzMnYWJfGsq6l/cAFoVnVsjZBLoLRtsD+n0tVo38UclsknaJTWjqn1l+HsqlmP</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Transform>
          <Transform Algorithm="http://www.w3.org/TR/2001/REC-xml-c14n-20010315"/>
        </Transforms>
        <DigestMethod Algorithm="http://www.w3.org/2001/04/xmlenc#sha256"/>
        <DigestValue>1yPCdxLOwhVVgkLwZtinBeNPn0z+3K33epEQv1eEO0s=</DigestValue>
      </Reference>
      <Reference URI="/xl/calcChain.xml?ContentType=application/vnd.openxmlformats-officedocument.spreadsheetml.calcChain+xml">
        <DigestMethod Algorithm="http://www.w3.org/2001/04/xmlenc#sha256"/>
        <DigestValue>Cwwxd82IxGAryc02rxDQYDsehSKM0mYV35LXkUSiHoY=</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Xa8239MzABwfeSwVessQmgBws7qpEWV+d6lNwhHlGqw=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Xa8239MzABwfeSwVessQmgBws7qpEWV+d6lNwhHlGqw=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Xa8239MzABwfeSwVessQmgBws7qpEWV+d6lNwhHlGqw=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Xa8239MzABwfeSwVessQmgBws7qpEWV+d6lNwhHlGqw=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Xa8239MzABwfeSwVessQmgBws7qpEWV+d6lNwhHlGqw=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Xa8239MzABwfeSwVessQmgBws7qpEWV+d6lNwhHlGqw=</DigestValue>
      </Reference>
      <Reference URI="/xl/drawings/drawing1.xml?ContentType=application/vnd.openxmlformats-officedocument.drawing+xml">
        <DigestMethod Algorithm="http://www.w3.org/2001/04/xmlenc#sha256"/>
        <DigestValue>Aowvreq1vGllG65eajWdACOTB/uN8snkthxiusnlaLs=</DigestValue>
      </Reference>
      <Reference URI="/xl/drawings/vmlDrawing1.vml?ContentType=application/vnd.openxmlformats-officedocument.vmlDrawing">
        <DigestMethod Algorithm="http://www.w3.org/2001/04/xmlenc#sha256"/>
        <DigestValue>xUr1g0sFS43//if2fMHLS1jHOAwpWTV99VN55akJetQ=</DigestValue>
      </Reference>
      <Reference URI="/xl/drawings/vmlDrawing2.vml?ContentType=application/vnd.openxmlformats-officedocument.vmlDrawing">
        <DigestMethod Algorithm="http://www.w3.org/2001/04/xmlenc#sha256"/>
        <DigestValue>WFYj+KW08O95/jwtlepXtJXMUOdNk9n4TAGP7hFu+h4=</DigestValue>
      </Reference>
      <Reference URI="/xl/drawings/vmlDrawing3.vml?ContentType=application/vnd.openxmlformats-officedocument.vmlDrawing">
        <DigestMethod Algorithm="http://www.w3.org/2001/04/xmlenc#sha256"/>
        <DigestValue>gHfx3whdlQ+dQSpolZYLou1cOyfkrsW2f6Wyk7264VA=</DigestValue>
      </Reference>
      <Reference URI="/xl/drawings/vmlDrawing4.vml?ContentType=application/vnd.openxmlformats-officedocument.vmlDrawing">
        <DigestMethod Algorithm="http://www.w3.org/2001/04/xmlenc#sha256"/>
        <DigestValue>NWjIB+POGZkW73d5D5AgYYVsStdMCABUfrb8CcVrv8E=</DigestValue>
      </Reference>
      <Reference URI="/xl/drawings/vmlDrawing5.vml?ContentType=application/vnd.openxmlformats-officedocument.vmlDrawing">
        <DigestMethod Algorithm="http://www.w3.org/2001/04/xmlenc#sha256"/>
        <DigestValue>Qp9wQg56nMOFboRRLMFJThHZOeuYuUXqAfFstOD9pB0=</DigestValue>
      </Reference>
      <Reference URI="/xl/drawings/vmlDrawing6.vml?ContentType=application/vnd.openxmlformats-officedocument.vmlDrawing">
        <DigestMethod Algorithm="http://www.w3.org/2001/04/xmlenc#sha256"/>
        <DigestValue>ItQGSsmIXyq5R4qMiaoKdzGpaWRxDC6aTbtYi8rauKU=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NZmRTX7W5A2vtSkO7N6aeFOO4HKRed+JrhT5XPrfNDI=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wZPA/rF4GnteJFZcATFm5xCWADWwf2UAHkOvvzj7r/w=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QtIQ6uysmXQuHwBEqr68W98LNwYMTivV/fEmrJ8zrFA=</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5OsaGzyDCQcu2ZAf03yRw+COU026708H/NXGnMeZDZc=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I21utiWXlgrmCmg4ZpH8bKmLZT6sL0DYbiMLlOtgKIo=</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PqxoNpQd2q1U7jgyGUc8eYW1b5QzA8bTgWnMMGse46I=</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E90anLtrtoM6FrHuQCrtPBRHcGQl+1xICYXZFkU5bYs=</DigestValue>
      </Reference>
      <Reference URI="/xl/externalLinks/externalLink1.xml?ContentType=application/vnd.openxmlformats-officedocument.spreadsheetml.externalLink+xml">
        <DigestMethod Algorithm="http://www.w3.org/2001/04/xmlenc#sha256"/>
        <DigestValue>QDpkEODEOJKGhnB6+A8zHaGOXp5Nyn/9egXR/IyzsKc=</DigestValue>
      </Reference>
      <Reference URI="/xl/externalLinks/externalLink2.xml?ContentType=application/vnd.openxmlformats-officedocument.spreadsheetml.externalLink+xml">
        <DigestMethod Algorithm="http://www.w3.org/2001/04/xmlenc#sha256"/>
        <DigestValue>d6p9jhfh7rmMZazIsL7RkMaX5Xe/lZL+DuzlVKG8Ly4=</DigestValue>
      </Reference>
      <Reference URI="/xl/externalLinks/externalLink3.xml?ContentType=application/vnd.openxmlformats-officedocument.spreadsheetml.externalLink+xml">
        <DigestMethod Algorithm="http://www.w3.org/2001/04/xmlenc#sha256"/>
        <DigestValue>9XFDrp2eoUpW4bHGlUwjGbYmUoFM3HxXSGKCcIVZuq8=</DigestValue>
      </Reference>
      <Reference URI="/xl/externalLinks/externalLink4.xml?ContentType=application/vnd.openxmlformats-officedocument.spreadsheetml.externalLink+xml">
        <DigestMethod Algorithm="http://www.w3.org/2001/04/xmlenc#sha256"/>
        <DigestValue>Lum+ExC6YghdPwffYnk69Sc14GUapLzS1Xj4gx3OL5M=</DigestValue>
      </Reference>
      <Reference URI="/xl/externalLinks/externalLink5.xml?ContentType=application/vnd.openxmlformats-officedocument.spreadsheetml.externalLink+xml">
        <DigestMethod Algorithm="http://www.w3.org/2001/04/xmlenc#sha256"/>
        <DigestValue>ktD5Gwm5nx2SEJ3izUiLDPdRILgjuC0L20ZdzKIPPtg=</DigestValue>
      </Reference>
      <Reference URI="/xl/externalLinks/externalLink6.xml?ContentType=application/vnd.openxmlformats-officedocument.spreadsheetml.externalLink+xml">
        <DigestMethod Algorithm="http://www.w3.org/2001/04/xmlenc#sha256"/>
        <DigestValue>zcVceu0tChTshHC/+QQd/6lPoSH2b+IegujGIZvqgQ4=</DigestValue>
      </Reference>
      <Reference URI="/xl/externalLinks/externalLink7.xml?ContentType=application/vnd.openxmlformats-officedocument.spreadsheetml.externalLink+xml">
        <DigestMethod Algorithm="http://www.w3.org/2001/04/xmlenc#sha256"/>
        <DigestValue>hsT0RKacKDvXqt8OrlH27mz7koK57W45WaoX0A2bQjc=</DigestValue>
      </Reference>
      <Reference URI="/xl/media/image1.emf?ContentType=image/x-emf">
        <DigestMethod Algorithm="http://www.w3.org/2001/04/xmlenc#sha256"/>
        <DigestValue>8UwYp6pyw98/5fxhx7LWx4UBpFz/C1eXcZPCsjgMLXU=</DigestValue>
      </Reference>
      <Reference URI="/xl/media/image2.emf?ContentType=image/x-emf">
        <DigestMethod Algorithm="http://www.w3.org/2001/04/xmlenc#sha256"/>
        <DigestValue>ocrfF6B9kS7D9mbluD2C49uyig+/fseRjrvuqMlh5dM=</DigestValue>
      </Reference>
      <Reference URI="/xl/media/image3.emf?ContentType=image/x-emf">
        <DigestMethod Algorithm="http://www.w3.org/2001/04/xmlenc#sha256"/>
        <DigestValue>si4jBb2z3IFShMR8fH266AYBbRUZh34J9sawEiKsaY4=</DigestValue>
      </Reference>
      <Reference URI="/xl/media/image4.emf?ContentType=image/x-emf">
        <DigestMethod Algorithm="http://www.w3.org/2001/04/xmlenc#sha256"/>
        <DigestValue>6b/qO5RPDhNl5Y9g3asQGf68hcgEiNQAD0T34uX7ep4=</DigestValue>
      </Reference>
      <Reference URI="/xl/media/image5.emf?ContentType=image/x-emf">
        <DigestMethod Algorithm="http://www.w3.org/2001/04/xmlenc#sha256"/>
        <DigestValue>l+jCpnKk2QYmvg61yXP70AKYRT61Sgc6yQJFyS6DWQ8=</DigestValue>
      </Reference>
      <Reference URI="/xl/printerSettings/printerSettings1.bin?ContentType=application/vnd.openxmlformats-officedocument.spreadsheetml.printerSettings">
        <DigestMethod Algorithm="http://www.w3.org/2001/04/xmlenc#sha256"/>
        <DigestValue>PomAk00LjNX0TmsJc6zgIqZ1exjQxSMz9FZ0oHNLuZ0=</DigestValue>
      </Reference>
      <Reference URI="/xl/printerSettings/printerSettings2.bin?ContentType=application/vnd.openxmlformats-officedocument.spreadsheetml.printerSettings">
        <DigestMethod Algorithm="http://www.w3.org/2001/04/xmlenc#sha256"/>
        <DigestValue>PomAk00LjNX0TmsJc6zgIqZ1exjQxSMz9FZ0oHNLuZ0=</DigestValue>
      </Reference>
      <Reference URI="/xl/printerSettings/printerSettings3.bin?ContentType=application/vnd.openxmlformats-officedocument.spreadsheetml.printerSettings">
        <DigestMethod Algorithm="http://www.w3.org/2001/04/xmlenc#sha256"/>
        <DigestValue>CIEckKbjmz+lut/wRXlfeRQwthJRTodxlHUlYnCh/Ec=</DigestValue>
      </Reference>
      <Reference URI="/xl/printerSettings/printerSettings4.bin?ContentType=application/vnd.openxmlformats-officedocument.spreadsheetml.printerSettings">
        <DigestMethod Algorithm="http://www.w3.org/2001/04/xmlenc#sha256"/>
        <DigestValue>CIEckKbjmz+lut/wRXlfeRQwthJRTodxlHUlYnCh/Ec=</DigestValue>
      </Reference>
      <Reference URI="/xl/printerSettings/printerSettings5.bin?ContentType=application/vnd.openxmlformats-officedocument.spreadsheetml.printerSettings">
        <DigestMethod Algorithm="http://www.w3.org/2001/04/xmlenc#sha256"/>
        <DigestValue>P1vk/m0KDfia+eyWbH6GJjYYs/QaShRIS+My+bEWdfE=</DigestValue>
      </Reference>
      <Reference URI="/xl/printerSettings/printerSettings6.bin?ContentType=application/vnd.openxmlformats-officedocument.spreadsheetml.printerSettings">
        <DigestMethod Algorithm="http://www.w3.org/2001/04/xmlenc#sha256"/>
        <DigestValue>CIEckKbjmz+lut/wRXlfeRQwthJRTodxlHUlYnCh/Ec=</DigestValue>
      </Reference>
      <Reference URI="/xl/printerSettings/printerSettings7.bin?ContentType=application/vnd.openxmlformats-officedocument.spreadsheetml.printerSettings">
        <DigestMethod Algorithm="http://www.w3.org/2001/04/xmlenc#sha256"/>
        <DigestValue>rpj545RtakdnDQNeP8JSQKvZ57TFQrixCsxx1kNgmrs=</DigestValue>
      </Reference>
      <Reference URI="/xl/printerSettings/printerSettings8.bin?ContentType=application/vnd.openxmlformats-officedocument.spreadsheetml.printerSettings">
        <DigestMethod Algorithm="http://www.w3.org/2001/04/xmlenc#sha256"/>
        <DigestValue>/ax5bNEFHV49MOtpiS741TCmMpKky2mSmN57o7VA6sA=</DigestValue>
      </Reference>
      <Reference URI="/xl/sharedStrings.xml?ContentType=application/vnd.openxmlformats-officedocument.spreadsheetml.sharedStrings+xml">
        <DigestMethod Algorithm="http://www.w3.org/2001/04/xmlenc#sha256"/>
        <DigestValue>RKCDZsSEe1zUcMDlZC/uXz0BR1J9/SjijjepP6FW3ao=</DigestValue>
      </Reference>
      <Reference URI="/xl/styles.xml?ContentType=application/vnd.openxmlformats-officedocument.spreadsheetml.styles+xml">
        <DigestMethod Algorithm="http://www.w3.org/2001/04/xmlenc#sha256"/>
        <DigestValue>0unmvvZC8v2X1k1LzxeJ5dITa6xQPZpK8OhOkz8cLQk=</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aHfvOMM8hMP7F4QwnvrD/sB2C7l8N+/I5GoL8ylQtxU=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PuEniog20HoIbFAIps2zsmYgmS5aLQboJfHPDaNqpo4=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Q6gzhdu4voGIfD8yCgb4iLr0HA1XNcROXBjhP0fZfJo=</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LczjMHCbIPr3FsLnIo/1raGagvzIwjONJXEhU1NgdEQ=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LPvOcyzMWuCzjQ0DWjc7YPS2SZsQiO5cfLeEmoeLFBo=</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csdGLUBC+EtFx3rRcsosro01QEHkSmnIzNoX8/pr8pQ=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KZdZVQawy2cAXSI/Y351XhOsH7LeYFecCh9NBop3jO8=</DigestValue>
      </Reference>
      <Reference URI="/xl/worksheets/sheet1.xml?ContentType=application/vnd.openxmlformats-officedocument.spreadsheetml.worksheet+xml">
        <DigestMethod Algorithm="http://www.w3.org/2001/04/xmlenc#sha256"/>
        <DigestValue>VaI9m8yxo9W4cRUWyymbCp58uQjKzlSto2rVA3QDk8E=</DigestValue>
      </Reference>
      <Reference URI="/xl/worksheets/sheet2.xml?ContentType=application/vnd.openxmlformats-officedocument.spreadsheetml.worksheet+xml">
        <DigestMethod Algorithm="http://www.w3.org/2001/04/xmlenc#sha256"/>
        <DigestValue>BkFxiamMLHUUEDN/32NYNoOtnD86uwD+l1687ne+3rk=</DigestValue>
      </Reference>
      <Reference URI="/xl/worksheets/sheet3.xml?ContentType=application/vnd.openxmlformats-officedocument.spreadsheetml.worksheet+xml">
        <DigestMethod Algorithm="http://www.w3.org/2001/04/xmlenc#sha256"/>
        <DigestValue>ObtLnu/t3t3MUZUAVY1yq4to8gfw+K0eoso4q7nMURY=</DigestValue>
      </Reference>
      <Reference URI="/xl/worksheets/sheet4.xml?ContentType=application/vnd.openxmlformats-officedocument.spreadsheetml.worksheet+xml">
        <DigestMethod Algorithm="http://www.w3.org/2001/04/xmlenc#sha256"/>
        <DigestValue>gOtRJDFNx5LhFFbOoU1/YhAkEqSA9r2Y00dSxY4M3fQ=</DigestValue>
      </Reference>
      <Reference URI="/xl/worksheets/sheet5.xml?ContentType=application/vnd.openxmlformats-officedocument.spreadsheetml.worksheet+xml">
        <DigestMethod Algorithm="http://www.w3.org/2001/04/xmlenc#sha256"/>
        <DigestValue>G0oJ1YrTQqIYXDreTVS3EgYRtxipkIy5ACcr9E7dA9Y=</DigestValue>
      </Reference>
      <Reference URI="/xl/worksheets/sheet6.xml?ContentType=application/vnd.openxmlformats-officedocument.spreadsheetml.worksheet+xml">
        <DigestMethod Algorithm="http://www.w3.org/2001/04/xmlenc#sha256"/>
        <DigestValue>VNSlOjgC/oSzx1YloAF3zzjwksvY4st8Ju7XqTj7WKA=</DigestValue>
      </Reference>
      <Reference URI="/xl/worksheets/sheet7.xml?ContentType=application/vnd.openxmlformats-officedocument.spreadsheetml.worksheet+xml">
        <DigestMethod Algorithm="http://www.w3.org/2001/04/xmlenc#sha256"/>
        <DigestValue>rMD0l8EqOrIeRE8tHMOH58GK2hwArT5w7BOn3qS3pAE=</DigestValue>
      </Reference>
      <Reference URI="/xl/worksheets/sheet8.xml?ContentType=application/vnd.openxmlformats-officedocument.spreadsheetml.worksheet+xml">
        <DigestMethod Algorithm="http://www.w3.org/2001/04/xmlenc#sha256"/>
        <DigestValue>JS5fHaJI/DPAafRZhqnIgDxk8l5DA+JKghcmxnIZelg=</DigestValue>
      </Reference>
    </Manifest>
    <SignatureProperties>
      <SignatureProperty Id="idSignatureTime" Target="#idPackageSignature">
        <mdssi:SignatureTime xmlns:mdssi="http://schemas.openxmlformats.org/package/2006/digital-signature">
          <mdssi:Format>YYYY-MM-DDThh:mm:ssTZD</mdssi:Format>
          <mdssi:Value>2023-03-28T16:10:18Z</mdssi:Value>
        </mdssi:SignatureTime>
      </SignatureProperty>
    </SignatureProperties>
  </Object>
  <Object Id="idOfficeObject">
    <SignatureProperties>
      <SignatureProperty Id="idOfficeV1Details" Target="#idPackageSignature">
        <SignatureInfoV1 xmlns="http://schemas.microsoft.com/office/2006/digsig">
          <SetupID>{945AF810-1BD5-46DE-A252-5126DF26EA12}</SetupID>
          <SignatureText>Ysaias López Gómez</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2023-03-28T16:10:18Z</xd:SigningTime>
          <xd:SigningCertificate>
            <xd:Cert>
              <xd:CertDigest>
                <DigestMethod Algorithm="http://www.w3.org/2001/04/xmlenc#sha256"/>
                <DigestValue>38cYPUMmi/erVSDz6iXmPNU0BS/QsT58u71y9eQ+ffM=</DigestValue>
              </xd:CertDigest>
              <xd:IssuerSerial>
                <X509IssuerName>CN=CA-CODE100 S.A., C=PY, O=CODE100 S.A., SERIALNUMBER=RUC 80080610-7</X509IssuerName>
                <X509SerialNumber>2051668684991338257886292687874427171817676630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XGwAA4hIAACBFTUYAAAEAOBoAAJ0AAAAGAAAAAAAAAAAAAAAAAAAAVgUAAAADAAByAQAAIgEAAAAAAAAAAAAAAAAAAFClBQDQbAQ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AABQ37BiWAIAAGTrRmT5fwAAcD15X1gCAACIPlvG+X8AAAAAAAAAAAAAAbF+ZPl/AAACAAAAAAAAAAIAAAAAAAAAAAAAAAAAAAAAAAAAAAAAAG5yKU3VMQAAAB6PYFgCAABQ2VdoWAIAAAAAAAAAAAAAkBySYFgCAACIu9LmAAAAAOD///8AAAAABgAAAAAAAAACAAAAAAAAAKy60uaOAAAAALvS5o4AAABxzTPG+X8AAAAAAAAAAAAAkGCGxgAAAAAAAAAAAAAAAAulTmT5fwAAkBySYFgCAADb4DfG+X8AAFC60uaOAAAAALvS5o4AAAAAAAAAAAAAAAAAAABkdgAIAAAAACUAAAAMAAAAAQAAABgAAAAMAAAAAAAAAhIAAAAMAAAAAQAAABYAAAAMAAAACAAAAFQAAABUAAAACgAAACcAAAAeAAAASgAAAAEAAADqsNhBqwoXQgoAAABLAAAAAQAAAEwAAAAEAAAACQAAACcAAAAgAAAASwAAAFAAAABYAAAAFQAAABYAAAAMAAAAAAAAAFIAAABwAQAAAgAAABAAAAAHAAAAAAAAAAAAAAC8AgAAAAAAAAECAiJTAHkAcwB0AGUAbQAAAAAAAAAAAAAAAAAAAAAAAAAAAAAAAAAAAAAAAAAAAAAAAAAAAAAAAAAAAAAAAAAAAAAAAAAAAAC30VRYAgAAkD8Dx/l/AAAJAAAAAQAAAIg+W8b5fwAAAAAAAAAAAABzotlk+X8AAGAO0VRYAgAAAAAK2v////8AAAAAAAAAAAAAAAAAAAAArn0pTdUxAABkidJk+X8AAFC60uaOAAAAAAAAAAAAAACQHJJgWAIAADC80uYAAAAAsGKRYFgCAAAHAAAAAAAAALBikWBYAgAAbLvS5o4AAADAu9LmjgAAAHHNM8b5fwAAAAAAAAAAAAAAAAAAAAAAAAAAAAAAAAAAcD15X1gCAACQHJJgWAIAANvgN8b5fwAAELvS5o4AAADAu9LmjgAAAAAAAAAAAAAAAA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twAAAEcAAAApAAAAMwAAAI8AAAAVAAAAIQDwAAAAAAAAAAAAAACAPwAAAAAAAAAAAACAPwAAAAAAAAAAAAAAAAAAAAAAAAAAAAAAAAAAAAAAAAAAJQAAAAwAAAAAAACAKAAAAAwAAAADAAAAUgAAAHABAAADAAAA8P///wAAAAAAAAAAAAAAAJABAAAAAAABAAAAAHMAZQBnAG8AZQAgAHUAaQAAAAAAAAAAAAAAAAAAAAAAAAAAAAAAAAAAAAAAAAAAAAAAAAAAAAAAAAAAAAAAAAAAAAAAIAAAAAAAAAAIAAAAAAAAAAAA0FRYAgAAiD5bxvl/AAAAAAAAAAAAAMeztcj5fwAAAADFVFgCAAAAAAAA+X8AAAAAAAAAAAAAAAAAAAAAAADOcilN1TEAAAEAAAAAAAAAwK2qYgIAAAAAAAAAAAAAAJAckmBYAgAA6LrS5gAAAADw////AAAAAAkAAAAAAAAAAwAAAAAAAAAMutLmjgAAAGC60uaOAAAAcc0zxvl/AAAAAAAAAAAAAJBghsYAAAAAAAAAAAAAAADgudLmjgAAAJAckmBYAgAA2+A3xvl/AACwudLmjgAAAGC60uaOAAAAEMOjYFgCAAAAAAAAZHYACAAAAAAlAAAADAAAAAMAAAAYAAAADAAAAAAAAAISAAAADAAAAAEAAAAeAAAAGAAAACkAAAAzAAAAuAAAAEgAAAAlAAAADAAAAAMAAABUAAAAuAAAACoAAAAzAAAAtgAAAEcAAAABAAAA6rDYQasKF0IqAAAAMwAAABIAAABMAAAAAAAAAAAAAAAAAAAA//////////9wAAAAWQBzAGEAaQBhAHMAIABMAPMAcABlAHoAIABHAPMAbQBlAHoACQAAAAcAAAAIAAAABAAAAAgAAAAHAAAABAAAAAgAAAAJAAAACQAAAAgAAAAHAAAABAAAAAsAAAAJAAAADgAAAAgAAAAHAAAASwAAAEAAAAAwAAAABQAAACAAAAABAAAAAQAAABAAAAAAAAAAAAAAAAABAACAAAAAAAAAAAAAAAAAAQAAgAAAACUAAAAMAAAAAgAAACcAAAAYAAAABAAAAAAAAAD///8AAAAAACUAAAAMAAAABAAAAEwAAABkAAAAAAAAAFAAAAD/AAAAfAAAAAAAAABQAAAAAAEAAC0AAAAhAPAAAAAAAAAAAAAAAIA/AAAAAAAAAAAAAIA/AAAAAAAAAAAAAAAAAAAAAAAAAAAAAAAAAAAAAAAAAAAlAAAADAAAAAAAAIAoAAAADAAAAAQAAAAnAAAAGAAAAAQAAAAAAAAA////AAAAAAAlAAAADAAAAAQAAABMAAAAZAAAAAkAAABQAAAA9gAAAFwAAAAJAAAAUAAAAO4AAAANAAAAIQDwAAAAAAAAAAAAAACAPwAAAAAAAAAAAACAPwAAAAAAAAAAAAAAAAAAAAAAAAAAAAAAAAAAAAAAAAAAJQAAAAwAAAAAAACAKAAAAAwAAAAEAAAAUgAAAHABAAAEAAAA9f///wAAAAAAAAAAAAAAAJABAAAAAAABAAAAAHMAZQBnAG8AZQAgAHUAaQAAAAAAAAAAAAAAAAAAAAAAAAAAAAAAAAAAAAAAAAAAAAAAAAAAAAAAAAAAAAAAAAAAAAAAAAAAAPl/AABzotlk+X8AABMAFAAAAAAAsP0IZfl/AAAwFgPH+X8AAJii2WT5fwAAAAAAAAAAAAAwFgPH+X8AAAm50+aOAAAAAAAAAAAAAABOcihN1TEAAKNpU2T5fwAASAAAAFgCAAA06Qhl+X8AAIDxEWX5fwAAYOsIZQAAAAABAAAAAAAAALD9CGX5fwAAAAADx/l/AAAAAAAAAAAAAAAAAACOAAAAcc0zxvl/AAAAAAAAAAAAAAAAAAAAAAAAkBySYFgCAABou9PmjgAAAJAckmBYAgAA2+A3xvl/AAAwutPmjgAAAOC60+aOAAAAAAAAAAAAAAAAAAAAZHYACAAAAAAlAAAADAAAAAQAAAAYAAAADAAAAAAAAAISAAAADAAAAAEAAAAeAAAAGAAAAAkAAABQAAAA9wAAAF0AAAAlAAAADAAAAAQAAABUAAAAuAAAAAoAAABQAAAAeAAAAFwAAAABAAAA6rDYQasKF0IKAAAAUAAAABIAAABMAAAAAAAAAAAAAAAAAAAA//////////9wAAAAWQBTAEEASQBBAFMAIABMANMAUABFAFoAIABHANMATQBFAFoABQAAAAYAAAAHAAAAAwAAAAcAAAAGAAAAAwAAAAUAAAAJAAAABgAAAAYAAAAGAAAAAwAAAAgAAAAJAAAACgAAAAYAAAAG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QAAAAYAAAADAAAAAAAAAISAAAADAAAAAEAAAAeAAAAGAAAAAkAAABgAAAA9wAAAG0AAAAlAAAADAAAAAQAAABUAAAA6AAAAAoAAABgAAAAqQAAAGwAAAABAAAA6rDYQasKF0IKAAAAYAAAABoAAABMAAAAAAAAAAAAAAAAAAAA//////////+AAAAAUwBPAEMASQBPAC0AIABHAEUAUwBUAEkA0wBOACAARQBNAFAAUgBFAFMAQQBSAEkAQQBMAAYAAAAJAAAABwAAAAMAAAAJAAAABAAAAAMAAAAIAAAABgAAAAYAAAAGAAAAAwAAAAkAAAAIAAAAAwAAAAYAAAAKAAAABgAAAAcAAAAGAAAABgAAAAcAAAAHAAAAAwAAAAcAAAAFAAAASwAAAEAAAAAwAAAABQAAACAAAAABAAAAAQAAABAAAAAAAAAAAAAAAAABAACAAAAAAAAAAAAAAAAAAQAAgAAAACUAAAAMAAAAAgAAACcAAAAYAAAABQAAAAAAAAD///8AAAAAACUAAAAMAAAABQAAAEwAAABkAAAACQAAAHAAAAC+AAAAfAAAAAkAAABwAAAAtgAAAA0AAAAhAPAAAAAAAAAAAAAAAIA/AAAAAAAAAAAAAIA/AAAAAAAAAAAAAAAAAAAAAAAAAAAAAAAAAAAAAAAAAAAlAAAADAAAAAAAAIAoAAAADAAAAAUAAAAlAAAADAAAAAQAAAAYAAAADAAAAAAAAAISAAAADAAAAAEAAAAWAAAADAAAAAAAAABUAAAACAEAAAoAAABwAAAAvQAAAHwAAAABAAAA6rDYQasKF0IKAAAAcAAAAB8AAABMAAAABAAAAAkAAABwAAAAvwAAAH0AAACMAAAARgBpAHIAbQBhAGQAbwAgAHAAbwByADoAIABZAFMAQQBJAEEAUwAgAEwATwBQAEUAWgAgAEcATwBNAEUAWgAAAAYAAAADAAAABAAAAAkAAAAGAAAABwAAAAcAAAADAAAABwAAAAcAAAAEAAAAAwAAAAMAAAAFAAAABgAAAAcAAAADAAAABwAAAAYAAAADAAAABQAAAAkAAAAGAAAABgAAAAYAAAADAAAACAAAAAkAAAAKAAAABgAAAAYAAAAWAAAADAAAAAAAAAAlAAAADAAAAAIAAAAOAAAAFAAAAAAAAAAQAAAAFAAAAA==</Object>
  <Object Id="idInvalidSigLnImg">AQAAAGwAAAAAAAAAAAAAAP8AAAB/AAAAAAAAAAAAAAAXGwAA4hIAACBFTUYAAAEAkB8AALAAAAAGAAAAAAAAAAAAAAAAAAAAVgUAAAADAAByAQAAIgEAAAAAAAAAAAAAAAAAAFClBQDQbAQ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doBAAAAfqbJd6PIeqDCQFZ4JTd0Lk/HMVPSGy5uFiE4GypVJ0KnHjN9AAABIAkAAACcz+7S6ffb7fnC0t1haH0hMm8aLXIuT8ggOIwoRKslP58cK08AAAFU6AAAAMHg9P///////////+bm5k9SXjw/SzBRzTFU0y1NwSAyVzFGXwEBAgAACA8mnM/u69/SvI9jt4tgjIR9FBosDBEjMVTUMlXWMVPRKUSeDxk4AAAAAAAAAADT6ff///////+Tk5MjK0krSbkvUcsuT8YVJFoTIFIrSbgtTcEQHEcAAAAAAJzP7vT6/bTa8kRleixHhy1Nwi5PxiQtTnBwcJKSki81SRwtZAgOI9HMAAAAweD02+35gsLqZ5q6Jz1jNEJyOUZ4qamp+/v7////wdPeVnCJAQECAAAAAACv1/Ho8/ubzu6CwuqMudS3u769vb3////////////L5fZymsABAgMuMgAAAK/X8fz9/uLx+snk9uTy+vz9/v///////////////8vl9nKawAECAy4xAAAAotHvtdryxOL1xOL1tdry0+r32+350+r3tdryxOL1pdPvc5rAAQIDLjMAAABpj7ZnjrZqj7Zqj7ZnjrZtkbdukrdtkbdnjrZqj7ZojrZ3rdUCAwQuNQ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D5fwAAc6LZZPl/AAATABQAAAAAALD9CGX5fwAAMBYDx/l/AACYotlk+X8AAAAAAAAAAAAAMBYDx/l/AAAJudPmjgAAAAAAAAAAAAAATnIoTdUxAACjaVNk+X8AAEgAAABYAgAANOkIZfl/AACA8RFl+X8AAGDrCGUAAAAAAQAAAAAAAACw/Qhl+X8AAAAAA8f5fwAAAAAAAAAAAAAAAAAAjgAAAHHNM8b5fwAAAAAAAAAAAAAAAAAAAAAAAJAckmBYAgAAaLvT5o4AAACQHJJgWAIAANvgN8b5fwAAMLrT5o4AAADgutPmjgAAAAAAAAAAAAAAAAAAAGR2AAgAAAAAJQAAAAwAAAABAAAAGAAAAAwAAAD/AAACEgAAAAwAAAABAAAAHgAAABgAAAAiAAAABAAAAHIAAAARAAAAJQAAAAwAAAABAAAAVAAAAKgAAAAjAAAABAAAAHAAAAAQAAAAAQAAAOqw2EGrChdC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C30VRYAgAAkD8Dx/l/AAAJAAAAAQAAAIg+W8b5fwAAAAAAAAAAAABzotlk+X8AAGAO0VRYAgAAAAAK2v////8AAAAAAAAAAAAAAAAAAAAArn0pTdUxAABkidJk+X8AAFC60uaOAAAAAAAAAAAAAACQHJJgWAIAADC80uYAAAAAsGKRYFgCAAAHAAAAAAAAALBikWBYAgAAbLvS5o4AAADAu9LmjgAAAHHNM8b5fwAAAAAAAAAAAAAAAAAAAAAAAAAAAAAAAAAAcD15X1gCAACQHJJgWAIAANvgN8b5fwAAELvS5o4AAADAu9Lmjg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UN+wYlgCAABk60Zk+X8AAHA9eV9YAgAAiD5bxvl/AAAAAAAAAAAAAAGxfmT5fwAAAgAAAAAAAAACAAAAAAAAAAAAAAAAAAAAAAAAAAAAAABucilN1TEAAAAej2BYAgAAUNlXaFgCAAAAAAAAAAAAAJAckmBYAgAAiLvS5gAAAADg////AAAAAAYAAAAAAAAAAgAAAAAAAACsutLmjgAAAAC70uaOAAAAcc0zxvl/AAAAAAAAAAAAAJBghsYAAAAAAAAAAAAAAAALpU5k+X8AAJAckmBYAgAA2+A3xvl/AABQutLmjgAAAAC70uaOAAAAAAAAAAAAAAAAAAAAZHYACAAAAAAlAAAADAAAAAMAAAAYAAAADAAAAAAAAAISAAAADAAAAAEAAAAWAAAADAAAAAgAAABUAAAAVAAAAAoAAAAnAAAAHgAAAEoAAAABAAAA6rDYQasKF0I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3AAAARwAAACkAAAAzAAAAjwAAABUAAAAhAPAAAAAAAAAAAAAAAIA/AAAAAAAAAAAAAIA/AAAAAAAAAAAAAAAAAAAAAAAAAAAAAAAAAAAAAAAAAAAlAAAADAAAAAAAAIAoAAAADAAAAAQAAABSAAAAcAEAAAQAAADw////AAAAAAAAAAAAAAAAkAEAAAAAAAEAAAAAcwBlAGcAbwBlACAAdQBpAAAAAAAAAAAAAAAAAAAAAAAAAAAAAAAAAAAAAAAAAAAAAAAAAAAAAAAAAAAAAAAAAAAAAAAgAAAAAAAAAAgAAAAAAAAAAADQVFgCAACIPlvG+X8AAAAAAAAAAAAAx7O1yPl/AAAAAMVUWAIAAAAAAAD5fwAAAAAAAAAAAAAAAAAAAAAAAM5yKU3VMQAAAQAAAAAAAADArapiAgAAAAAAAAAAAAAAkBySYFgCAADoutLmAAAAAPD///8AAAAACQAAAAAAAAADAAAAAAAAAAy60uaOAAAAYLrS5o4AAABxzTPG+X8AAAAAAAAAAAAAkGCGxgAAAAAAAAAAAAAAAOC50uaOAAAAkBySYFgCAADb4DfG+X8AALC50uaOAAAAYLrS5o4AAAAQw6NgWAIAAAAAAABkdgAIAAAAACUAAAAMAAAABAAAABgAAAAMAAAAAAAAAhIAAAAMAAAAAQAAAB4AAAAYAAAAKQAAADMAAAC4AAAASAAAACUAAAAMAAAABAAAAFQAAAC4AAAAKgAAADMAAAC2AAAARwAAAAEAAADqsNhBqwoXQioAAAAzAAAAEgAAAEwAAAAAAAAAAAAAAAAAAAD//////////3AAAABZAHMAYQBpAGEAcwAgAEwA8wBwAGUAegAgAEcA8wBtAGUAegAJAAAABwAAAAgAAAAEAAAACAAAAAcAAAAEAAAACAAAAAkAAAAJAAAACAAAAAcAAAAEAAAACwAAAAkAAAAOAAAACA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uAAAAAoAAABQAAAAeAAAAFwAAAABAAAA6rDYQasKF0IKAAAAUAAAABIAAABMAAAAAAAAAAAAAAAAAAAA//////////9wAAAAWQBTAEEASQBBAFMAIABMANMAUABFAFoAIABHANMATQBFAFoABQAAAAYAAAAHAAAAAwAAAAcAAAAGAAAAAwAAAAUAAAAJAAAABgAAAAYAAAAGAAAAAwAAAAgAAAAJAAAACgAAAAYAAAAG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6AAAAAoAAABgAAAAqQAAAGwAAAABAAAA6rDYQasKF0IKAAAAYAAAABoAAABMAAAAAAAAAAAAAAAAAAAA//////////+AAAAAUwBPAEMASQBPAC0AIABHAEUAUwBUAEkA0wBOACAARQBNAFAAUgBFAFMAQQBSAEkAQQBMAAYAAAAJAAAABwAAAAMAAAAJAAAABAAAAAMAAAAIAAAABgAAAAYAAAAGAAAAAwAAAAkAAAAIAAAAAwAAAAYAAAAKAAAABgAAAAcAAAAGAAAABgAAAAcAAAAHAAAAAwAAAAcAAAAFAAAASwAAAEAAAAAwAAAABQAAACAAAAABAAAAAQAAABAAAAAAAAAAAAAAAAABAACAAAAAAAAAAAAAAAAAAQAAgAAAACUAAAAMAAAAAgAAACcAAAAYAAAABQAAAAAAAAD///8AAAAAACUAAAAMAAAABQAAAEwAAABkAAAACQAAAHAAAAC+AAAAfAAAAAkAAABwAAAAtgAAAA0AAAAhAPAAAAAAAAAAAAAAAIA/AAAAAAAAAAAAAIA/AAAAAAAAAAAAAAAAAAAAAAAAAAAAAAAAAAAAAAAAAAAlAAAADAAAAAAAAIAoAAAADAAAAAUAAAAlAAAADAAAAAEAAAAYAAAADAAAAAAAAAISAAAADAAAAAEAAAAWAAAADAAAAAAAAABUAAAACAEAAAoAAABwAAAAvQAAAHwAAAABAAAA6rDYQasKF0IKAAAAcAAAAB8AAABMAAAABAAAAAkAAABwAAAAvwAAAH0AAACMAAAARgBpAHIAbQBhAGQAbwAgAHAAbwByADoAIABZAFMAQQBJAEEAUwAgAEwATwBQAEUAWgAgAEcATwBNAEUAWgAAAAYAAAADAAAABAAAAAkAAAAGAAAABwAAAAcAAAADAAAABwAAAAcAAAAEAAAAAwAAAAMAAAAFAAAABgAAAAcAAAADAAAABwAAAAYAAAADAAAABQAAAAkAAAAGAAAABgAAAAYAAAADAAAACAAAAAkAAAAKAAAABgAAAAYAAAAWAAAADAAAAAAAAAAlAAAADAAAAAIAAAAOAAAAFAAAAAAAAAAQAAAAFAAAAA==</Object>
</Signature>
</file>

<file path=_xmlsignatures/sig1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/RH35JW19hM7TZdjWacsFTGxdqHvArHEoiRVkWkpOlA=</DigestValue>
    </Reference>
    <Reference Type="http://www.w3.org/2000/09/xmldsig#Object" URI="#idOfficeObject">
      <DigestMethod Algorithm="http://www.w3.org/2001/04/xmlenc#sha256"/>
      <DigestValue>4GhSL9fP7tQIlARS6N8trzmOWgyPbGnd2T36ltpaxoI=</DigestValue>
    </Reference>
    <Reference Type="http://uri.etsi.org/01903#SignedProperties" URI="#idSignedProperties">
      <Transforms>
        <Transform Algorithm="http://www.w3.org/TR/2001/REC-xml-c14n-20010315"/>
      </Transforms>
      <DigestMethod Algorithm="http://www.w3.org/2001/04/xmlenc#sha256"/>
      <DigestValue>/jy96gU7oiUCuDP/aNAxynobsgtah5+fTHschD6eQsE=</DigestValue>
    </Reference>
    <Reference Type="http://www.w3.org/2000/09/xmldsig#Object" URI="#idValidSigLnImg">
      <DigestMethod Algorithm="http://www.w3.org/2001/04/xmlenc#sha256"/>
      <DigestValue>tve9lpL8UJxFJ2uREDXH0/XlFhH8ixtkCPYCBherjKI=</DigestValue>
    </Reference>
    <Reference Type="http://www.w3.org/2000/09/xmldsig#Object" URI="#idInvalidSigLnImg">
      <DigestMethod Algorithm="http://www.w3.org/2001/04/xmlenc#sha256"/>
      <DigestValue>mjaRWGwwauhbpoTYX2g3Hjd66hdIE6QPTOo7GTfL14g=</DigestValue>
    </Reference>
  </SignedInfo>
  <SignatureValue>2osJJIAi1N8Ka31Fiq6yXqthjG25uYutE0wl2C/MIZpV3GSISHNwrTNQx2RzeUDDOjSS91uJbsph
0OdJou3Ar0w+wqBJV1oGd58k9rTCYXqVBcLcOYwqYsRtQ26MVwXQirSaWGMXIlUUMv6lLqfEHKmY
0olv7a8z5zgUZ7/R3Ra7L32j0HPYsDzgAeFxZGtcnABnjmiyyCR1JdgnIVUk51ROv7xfjy9luKyM
O4dCdlU+jsM5NySjZfsDxnwhd9mWGMN9g0CMd3seQE6UqababimKXEnlqolrwwkTmXH3zgXjSEUg
lsn3a+KiEXD8pPIrxsNYsyeHT/qgRCHSGaIw+A==</SignatureValue>
  <KeyInfo>
    <X509Data>
      <X509Certificate>MIIH/TCCBeWgAwIBAgITXAAAX1aj4D9Mo0nCSwAAAABfVjANBgkqhkiG9w0BAQsFADBXMRcwFQYDVQQFEw5SVUMgODAwODA2MTAtNzEVMBMGA1UEChMMQ09ERTEwMCBTLkEuMQswCQYDVQQGEwJQWTEYMBYGA1UEAxMPQ0EtQ09ERTEwMCBTLkEuMB4XDTIxMDUwMzE2NDkyMVoXDTIzMDUwMzE2NDkyMVowgZExGzAZBgNVBAMTEllTQUlBUyBMT1BFWiBHT01FWjEXMBUGA1UEChMOUEVSU09OQSBGSVNJQ0ExCzAJBgNVBAYTAlBZMQ8wDQYDVQQqEwZZU0FJQVMxFDASBgNVBAQTC0xPUEVaIEdPTUVaMRIwEAYDVQQFEwlDSTM4OTg1NTUxETAPBgNVBAsTCEZJUk1BIEYyMIIBIjANBgkqhkiG9w0BAQEFAAOCAQ8AMIIBCgKCAQEA+fstN0gIbhs3sC7iqDpxeLL8FZaMY1yqMjNBjFkdvwTs8TS2TjAU0OsuVpU99gHeO1idwfHZKqpqM45bYCCYm1VgCwsfUnBFxVqJH7a9kE7JSfG62ufPBTeKxTrcGfu+9xJfuZYyhj5meJlhuGR4GZH+5w0FLIoEnRMk8Yi+WbFZ6kegQJRvDsZwvsQ18IalgZvg06sVAozPGpVQgjS828i85cFdJHl/Qf3Rifh6D5Xf77GKFRqG1EG86Lbcupa24EEJW0DbU1GoDXsdsZik74JyF2E8ykcsFtdRP8d+24TZ3IpHX4ES2fnXWLEn3BYLPuUuhC2ipiIH7awy+kX4sQIDAQABo4IDhTCCA4EwDgYDVR0PAQH/BAQDAgXgMAwGA1UdEwEB/wQCMAAwIAYDVR0lAQH/BBYwFAYIKwYBBQUHAwIGCCsGAQUFBwMEMB0GA1UdDgQWBBSbNklYiELM3fZyVbM0zAQrm4ATFTAfBgNVHSMEGDAWgBQn9to7C3+T+FkS0BWqQs+ylpY9RTCBiAYDVR0fBIGAMH4wfKB6oHiGOmh0dHA6Ly9jYTEuY29kZTEwMC5jb20ucHkvZmlybWEtZGlnaXRhbC9jcmwvQ0EtQ09ERTEwMC5jcmyGOmh0dHA6Ly9jYTIuY29kZTEwMC5jb20ucHkvZmlybWEtZGlnaXRhbC9jcmwvQ0EtQ09ERTEwMC5jcmwwgfgGCCsGAQUFBwEBBIHrMIHoMEYGCCsGAQUFBzAChjpodHRwOi8vY2ExLmNvZGUxMDAuY29tLnB5L2Zpcm1hLWRpZ2l0YWwvY2VyL0NBLUNPREUxMDAuY2VyMEYGCCsGAQUFBzAChjpodHRwOi8vY2EyLmNvZGUxMDAuY29tLnB5L2Zpcm1hLWRpZ2l0YWwvY2VyL0NBLUNPREUxMDAuY2VyMCoGCCsGAQUFBzABhh5odHRwOi8vY2ExLmNvZGUxMDAuY29tLnB5L29jc3AwKgYIKwYBBQUHMAGGHmh0dHA6Ly9jYTIuY29kZTEwMC5jb20ucHkvb2NzcDCCAU8GA1UdIASCAUYwggFCMIIBPgYMKwYBBAGC2UoBAQEGMIIBLDBsBggrBgEFBQcCARZgaHR0cDovL3d3dy5jb2RlMTAwLmNvbS5weS9maXJtYS1kaWdpdGFsL0NPREUxMDAlMjBQb2xpdGljYSUyMGRlJTIwQ2VydGlmaWNhY2lvbiUyMEYyJTIwdjIuMC5wZGYAMGYGCCsGAQUFBwICMFoeWABQAG8AbABpAHQAaQBjAGEAIABkAGUAIABjAGUAcgB0AGkAZgBpAGMAYQBjAGkAbwBuACAARgAyACAAZABlACAAQwBvAGQAZQAxADAAMAAgAFMALgBBAC4wVAYIKwYBBQUHAgIwSB5GAEMAbwBkAGUAIAAxADAAMAAgAFMALgBBAC4AIABDAGUAcgB0AGkAZgBpAGMAYQB0AGUAIABQAG8AbABpAGMAeQAgAEYAMjAmBgNVHREEHzAdgRtZU0FJQVMuTE9QRVpAR0VTVElPTi5DT00uUFkwDQYJKoZIhvcNAQELBQADggIBADIiWpBzP3W4RGdtelzMKSEMhAEtlbbLSwE/D/v3iU73W7xTVaGwRPWXXhQ80yfZ+I0TfWPR2tdQLMLnXXtyrEPZq7PAETXtLkSklKcuKEh3qVY6TzsqvuFEbyH9UsdhBnilEyVB8pi6aaLogMK2zqWDylCj1i4qd1UkPL8cdpq3KsOkCyDCiYRYLLG80r1y9AP7YJvCLkl4rymo9YfVVEoX4LwYi67J7a2P2Ah95kW9apmHxvZclZQL24sLWwW1i6nIfq2NnOTugG23lkRMKh+a+kTxaHdK3Bky+OkH5XBNzGZ/JjfLcJNJfUl4osUznBnsl1UtMYem/aOMwHK5TBJ7HFbAZs3yBme/zPU9BkGBq7oF+co5Ho0iSYdNEbJ703CkETuogJecNAWQEy0PzfiM+MUio9HpVXAKluONMDiy2Bvv6dKuSJu5QWgWhwo848/htPZPV1uKtUH51DfkJKXhxXb/neUm9mkM41RFAwiBshd9AaMFRZHmCZDtnoQSAdd353cCDfc+3+byznaP6MTI67hLQj8KKBBYJ3+KZhkaQ+8FjndtxKMdUPRleSvjzxUemH9FFKC22jGXiLNRlZaefVbNIs8gQVdcAjKvScGtDvFzMnYWJfGsq6l/cAFoVnVsjZBLoLRtsD+n0tVo38UclsknaJTWjqn1l+HsqlmP</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Transform>
          <Transform Algorithm="http://www.w3.org/TR/2001/REC-xml-c14n-20010315"/>
        </Transforms>
        <DigestMethod Algorithm="http://www.w3.org/2001/04/xmlenc#sha256"/>
        <DigestValue>1yPCdxLOwhVVgkLwZtinBeNPn0z+3K33epEQv1eEO0s=</DigestValue>
      </Reference>
      <Reference URI="/xl/calcChain.xml?ContentType=application/vnd.openxmlformats-officedocument.spreadsheetml.calcChain+xml">
        <DigestMethod Algorithm="http://www.w3.org/2001/04/xmlenc#sha256"/>
        <DigestValue>Cwwxd82IxGAryc02rxDQYDsehSKM0mYV35LXkUSiHoY=</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Xa8239MzABwfeSwVessQmgBws7qpEWV+d6lNwhHlGqw=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Xa8239MzABwfeSwVessQmgBws7qpEWV+d6lNwhHlGqw=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Xa8239MzABwfeSwVessQmgBws7qpEWV+d6lNwhHlGqw=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Xa8239MzABwfeSwVessQmgBws7qpEWV+d6lNwhHlGqw=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Xa8239MzABwfeSwVessQmgBws7qpEWV+d6lNwhHlGqw=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Xa8239MzABwfeSwVessQmgBws7qpEWV+d6lNwhHlGqw=</DigestValue>
      </Reference>
      <Reference URI="/xl/drawings/drawing1.xml?ContentType=application/vnd.openxmlformats-officedocument.drawing+xml">
        <DigestMethod Algorithm="http://www.w3.org/2001/04/xmlenc#sha256"/>
        <DigestValue>Aowvreq1vGllG65eajWdACOTB/uN8snkthxiusnlaLs=</DigestValue>
      </Reference>
      <Reference URI="/xl/drawings/vmlDrawing1.vml?ContentType=application/vnd.openxmlformats-officedocument.vmlDrawing">
        <DigestMethod Algorithm="http://www.w3.org/2001/04/xmlenc#sha256"/>
        <DigestValue>xUr1g0sFS43//if2fMHLS1jHOAwpWTV99VN55akJetQ=</DigestValue>
      </Reference>
      <Reference URI="/xl/drawings/vmlDrawing2.vml?ContentType=application/vnd.openxmlformats-officedocument.vmlDrawing">
        <DigestMethod Algorithm="http://www.w3.org/2001/04/xmlenc#sha256"/>
        <DigestValue>WFYj+KW08O95/jwtlepXtJXMUOdNk9n4TAGP7hFu+h4=</DigestValue>
      </Reference>
      <Reference URI="/xl/drawings/vmlDrawing3.vml?ContentType=application/vnd.openxmlformats-officedocument.vmlDrawing">
        <DigestMethod Algorithm="http://www.w3.org/2001/04/xmlenc#sha256"/>
        <DigestValue>gHfx3whdlQ+dQSpolZYLou1cOyfkrsW2f6Wyk7264VA=</DigestValue>
      </Reference>
      <Reference URI="/xl/drawings/vmlDrawing4.vml?ContentType=application/vnd.openxmlformats-officedocument.vmlDrawing">
        <DigestMethod Algorithm="http://www.w3.org/2001/04/xmlenc#sha256"/>
        <DigestValue>NWjIB+POGZkW73d5D5AgYYVsStdMCABUfrb8CcVrv8E=</DigestValue>
      </Reference>
      <Reference URI="/xl/drawings/vmlDrawing5.vml?ContentType=application/vnd.openxmlformats-officedocument.vmlDrawing">
        <DigestMethod Algorithm="http://www.w3.org/2001/04/xmlenc#sha256"/>
        <DigestValue>Qp9wQg56nMOFboRRLMFJThHZOeuYuUXqAfFstOD9pB0=</DigestValue>
      </Reference>
      <Reference URI="/xl/drawings/vmlDrawing6.vml?ContentType=application/vnd.openxmlformats-officedocument.vmlDrawing">
        <DigestMethod Algorithm="http://www.w3.org/2001/04/xmlenc#sha256"/>
        <DigestValue>ItQGSsmIXyq5R4qMiaoKdzGpaWRxDC6aTbtYi8rauKU=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NZmRTX7W5A2vtSkO7N6aeFOO4HKRed+JrhT5XPrfNDI=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wZPA/rF4GnteJFZcATFm5xCWADWwf2UAHkOvvzj7r/w=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QtIQ6uysmXQuHwBEqr68W98LNwYMTivV/fEmrJ8zrFA=</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5OsaGzyDCQcu2ZAf03yRw+COU026708H/NXGnMeZDZc=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I21utiWXlgrmCmg4ZpH8bKmLZT6sL0DYbiMLlOtgKIo=</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PqxoNpQd2q1U7jgyGUc8eYW1b5QzA8bTgWnMMGse46I=</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E90anLtrtoM6FrHuQCrtPBRHcGQl+1xICYXZFkU5bYs=</DigestValue>
      </Reference>
      <Reference URI="/xl/externalLinks/externalLink1.xml?ContentType=application/vnd.openxmlformats-officedocument.spreadsheetml.externalLink+xml">
        <DigestMethod Algorithm="http://www.w3.org/2001/04/xmlenc#sha256"/>
        <DigestValue>QDpkEODEOJKGhnB6+A8zHaGOXp5Nyn/9egXR/IyzsKc=</DigestValue>
      </Reference>
      <Reference URI="/xl/externalLinks/externalLink2.xml?ContentType=application/vnd.openxmlformats-officedocument.spreadsheetml.externalLink+xml">
        <DigestMethod Algorithm="http://www.w3.org/2001/04/xmlenc#sha256"/>
        <DigestValue>d6p9jhfh7rmMZazIsL7RkMaX5Xe/lZL+DuzlVKG8Ly4=</DigestValue>
      </Reference>
      <Reference URI="/xl/externalLinks/externalLink3.xml?ContentType=application/vnd.openxmlformats-officedocument.spreadsheetml.externalLink+xml">
        <DigestMethod Algorithm="http://www.w3.org/2001/04/xmlenc#sha256"/>
        <DigestValue>9XFDrp2eoUpW4bHGlUwjGbYmUoFM3HxXSGKCcIVZuq8=</DigestValue>
      </Reference>
      <Reference URI="/xl/externalLinks/externalLink4.xml?ContentType=application/vnd.openxmlformats-officedocument.spreadsheetml.externalLink+xml">
        <DigestMethod Algorithm="http://www.w3.org/2001/04/xmlenc#sha256"/>
        <DigestValue>Lum+ExC6YghdPwffYnk69Sc14GUapLzS1Xj4gx3OL5M=</DigestValue>
      </Reference>
      <Reference URI="/xl/externalLinks/externalLink5.xml?ContentType=application/vnd.openxmlformats-officedocument.spreadsheetml.externalLink+xml">
        <DigestMethod Algorithm="http://www.w3.org/2001/04/xmlenc#sha256"/>
        <DigestValue>ktD5Gwm5nx2SEJ3izUiLDPdRILgjuC0L20ZdzKIPPtg=</DigestValue>
      </Reference>
      <Reference URI="/xl/externalLinks/externalLink6.xml?ContentType=application/vnd.openxmlformats-officedocument.spreadsheetml.externalLink+xml">
        <DigestMethod Algorithm="http://www.w3.org/2001/04/xmlenc#sha256"/>
        <DigestValue>zcVceu0tChTshHC/+QQd/6lPoSH2b+IegujGIZvqgQ4=</DigestValue>
      </Reference>
      <Reference URI="/xl/externalLinks/externalLink7.xml?ContentType=application/vnd.openxmlformats-officedocument.spreadsheetml.externalLink+xml">
        <DigestMethod Algorithm="http://www.w3.org/2001/04/xmlenc#sha256"/>
        <DigestValue>hsT0RKacKDvXqt8OrlH27mz7koK57W45WaoX0A2bQjc=</DigestValue>
      </Reference>
      <Reference URI="/xl/media/image1.emf?ContentType=image/x-emf">
        <DigestMethod Algorithm="http://www.w3.org/2001/04/xmlenc#sha256"/>
        <DigestValue>8UwYp6pyw98/5fxhx7LWx4UBpFz/C1eXcZPCsjgMLXU=</DigestValue>
      </Reference>
      <Reference URI="/xl/media/image2.emf?ContentType=image/x-emf">
        <DigestMethod Algorithm="http://www.w3.org/2001/04/xmlenc#sha256"/>
        <DigestValue>ocrfF6B9kS7D9mbluD2C49uyig+/fseRjrvuqMlh5dM=</DigestValue>
      </Reference>
      <Reference URI="/xl/media/image3.emf?ContentType=image/x-emf">
        <DigestMethod Algorithm="http://www.w3.org/2001/04/xmlenc#sha256"/>
        <DigestValue>si4jBb2z3IFShMR8fH266AYBbRUZh34J9sawEiKsaY4=</DigestValue>
      </Reference>
      <Reference URI="/xl/media/image4.emf?ContentType=image/x-emf">
        <DigestMethod Algorithm="http://www.w3.org/2001/04/xmlenc#sha256"/>
        <DigestValue>6b/qO5RPDhNl5Y9g3asQGf68hcgEiNQAD0T34uX7ep4=</DigestValue>
      </Reference>
      <Reference URI="/xl/media/image5.emf?ContentType=image/x-emf">
        <DigestMethod Algorithm="http://www.w3.org/2001/04/xmlenc#sha256"/>
        <DigestValue>l+jCpnKk2QYmvg61yXP70AKYRT61Sgc6yQJFyS6DWQ8=</DigestValue>
      </Reference>
      <Reference URI="/xl/printerSettings/printerSettings1.bin?ContentType=application/vnd.openxmlformats-officedocument.spreadsheetml.printerSettings">
        <DigestMethod Algorithm="http://www.w3.org/2001/04/xmlenc#sha256"/>
        <DigestValue>PomAk00LjNX0TmsJc6zgIqZ1exjQxSMz9FZ0oHNLuZ0=</DigestValue>
      </Reference>
      <Reference URI="/xl/printerSettings/printerSettings2.bin?ContentType=application/vnd.openxmlformats-officedocument.spreadsheetml.printerSettings">
        <DigestMethod Algorithm="http://www.w3.org/2001/04/xmlenc#sha256"/>
        <DigestValue>PomAk00LjNX0TmsJc6zgIqZ1exjQxSMz9FZ0oHNLuZ0=</DigestValue>
      </Reference>
      <Reference URI="/xl/printerSettings/printerSettings3.bin?ContentType=application/vnd.openxmlformats-officedocument.spreadsheetml.printerSettings">
        <DigestMethod Algorithm="http://www.w3.org/2001/04/xmlenc#sha256"/>
        <DigestValue>CIEckKbjmz+lut/wRXlfeRQwthJRTodxlHUlYnCh/Ec=</DigestValue>
      </Reference>
      <Reference URI="/xl/printerSettings/printerSettings4.bin?ContentType=application/vnd.openxmlformats-officedocument.spreadsheetml.printerSettings">
        <DigestMethod Algorithm="http://www.w3.org/2001/04/xmlenc#sha256"/>
        <DigestValue>CIEckKbjmz+lut/wRXlfeRQwthJRTodxlHUlYnCh/Ec=</DigestValue>
      </Reference>
      <Reference URI="/xl/printerSettings/printerSettings5.bin?ContentType=application/vnd.openxmlformats-officedocument.spreadsheetml.printerSettings">
        <DigestMethod Algorithm="http://www.w3.org/2001/04/xmlenc#sha256"/>
        <DigestValue>P1vk/m0KDfia+eyWbH6GJjYYs/QaShRIS+My+bEWdfE=</DigestValue>
      </Reference>
      <Reference URI="/xl/printerSettings/printerSettings6.bin?ContentType=application/vnd.openxmlformats-officedocument.spreadsheetml.printerSettings">
        <DigestMethod Algorithm="http://www.w3.org/2001/04/xmlenc#sha256"/>
        <DigestValue>CIEckKbjmz+lut/wRXlfeRQwthJRTodxlHUlYnCh/Ec=</DigestValue>
      </Reference>
      <Reference URI="/xl/printerSettings/printerSettings7.bin?ContentType=application/vnd.openxmlformats-officedocument.spreadsheetml.printerSettings">
        <DigestMethod Algorithm="http://www.w3.org/2001/04/xmlenc#sha256"/>
        <DigestValue>rpj545RtakdnDQNeP8JSQKvZ57TFQrixCsxx1kNgmrs=</DigestValue>
      </Reference>
      <Reference URI="/xl/printerSettings/printerSettings8.bin?ContentType=application/vnd.openxmlformats-officedocument.spreadsheetml.printerSettings">
        <DigestMethod Algorithm="http://www.w3.org/2001/04/xmlenc#sha256"/>
        <DigestValue>/ax5bNEFHV49MOtpiS741TCmMpKky2mSmN57o7VA6sA=</DigestValue>
      </Reference>
      <Reference URI="/xl/sharedStrings.xml?ContentType=application/vnd.openxmlformats-officedocument.spreadsheetml.sharedStrings+xml">
        <DigestMethod Algorithm="http://www.w3.org/2001/04/xmlenc#sha256"/>
        <DigestValue>RKCDZsSEe1zUcMDlZC/uXz0BR1J9/SjijjepP6FW3ao=</DigestValue>
      </Reference>
      <Reference URI="/xl/styles.xml?ContentType=application/vnd.openxmlformats-officedocument.spreadsheetml.styles+xml">
        <DigestMethod Algorithm="http://www.w3.org/2001/04/xmlenc#sha256"/>
        <DigestValue>0unmvvZC8v2X1k1LzxeJ5dITa6xQPZpK8OhOkz8cLQk=</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aHfvOMM8hMP7F4QwnvrD/sB2C7l8N+/I5GoL8ylQtxU=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PuEniog20HoIbFAIps2zsmYgmS5aLQboJfHPDaNqpo4=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Q6gzhdu4voGIfD8yCgb4iLr0HA1XNcROXBjhP0fZfJo=</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LczjMHCbIPr3FsLnIo/1raGagvzIwjONJXEhU1NgdEQ=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LPvOcyzMWuCzjQ0DWjc7YPS2SZsQiO5cfLeEmoeLFBo=</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csdGLUBC+EtFx3rRcsosro01QEHkSmnIzNoX8/pr8pQ=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KZdZVQawy2cAXSI/Y351XhOsH7LeYFecCh9NBop3jO8=</DigestValue>
      </Reference>
      <Reference URI="/xl/worksheets/sheet1.xml?ContentType=application/vnd.openxmlformats-officedocument.spreadsheetml.worksheet+xml">
        <DigestMethod Algorithm="http://www.w3.org/2001/04/xmlenc#sha256"/>
        <DigestValue>VaI9m8yxo9W4cRUWyymbCp58uQjKzlSto2rVA3QDk8E=</DigestValue>
      </Reference>
      <Reference URI="/xl/worksheets/sheet2.xml?ContentType=application/vnd.openxmlformats-officedocument.spreadsheetml.worksheet+xml">
        <DigestMethod Algorithm="http://www.w3.org/2001/04/xmlenc#sha256"/>
        <DigestValue>BkFxiamMLHUUEDN/32NYNoOtnD86uwD+l1687ne+3rk=</DigestValue>
      </Reference>
      <Reference URI="/xl/worksheets/sheet3.xml?ContentType=application/vnd.openxmlformats-officedocument.spreadsheetml.worksheet+xml">
        <DigestMethod Algorithm="http://www.w3.org/2001/04/xmlenc#sha256"/>
        <DigestValue>ObtLnu/t3t3MUZUAVY1yq4to8gfw+K0eoso4q7nMURY=</DigestValue>
      </Reference>
      <Reference URI="/xl/worksheets/sheet4.xml?ContentType=application/vnd.openxmlformats-officedocument.spreadsheetml.worksheet+xml">
        <DigestMethod Algorithm="http://www.w3.org/2001/04/xmlenc#sha256"/>
        <DigestValue>gOtRJDFNx5LhFFbOoU1/YhAkEqSA9r2Y00dSxY4M3fQ=</DigestValue>
      </Reference>
      <Reference URI="/xl/worksheets/sheet5.xml?ContentType=application/vnd.openxmlformats-officedocument.spreadsheetml.worksheet+xml">
        <DigestMethod Algorithm="http://www.w3.org/2001/04/xmlenc#sha256"/>
        <DigestValue>G0oJ1YrTQqIYXDreTVS3EgYRtxipkIy5ACcr9E7dA9Y=</DigestValue>
      </Reference>
      <Reference URI="/xl/worksheets/sheet6.xml?ContentType=application/vnd.openxmlformats-officedocument.spreadsheetml.worksheet+xml">
        <DigestMethod Algorithm="http://www.w3.org/2001/04/xmlenc#sha256"/>
        <DigestValue>VNSlOjgC/oSzx1YloAF3zzjwksvY4st8Ju7XqTj7WKA=</DigestValue>
      </Reference>
      <Reference URI="/xl/worksheets/sheet7.xml?ContentType=application/vnd.openxmlformats-officedocument.spreadsheetml.worksheet+xml">
        <DigestMethod Algorithm="http://www.w3.org/2001/04/xmlenc#sha256"/>
        <DigestValue>rMD0l8EqOrIeRE8tHMOH58GK2hwArT5w7BOn3qS3pAE=</DigestValue>
      </Reference>
      <Reference URI="/xl/worksheets/sheet8.xml?ContentType=application/vnd.openxmlformats-officedocument.spreadsheetml.worksheet+xml">
        <DigestMethod Algorithm="http://www.w3.org/2001/04/xmlenc#sha256"/>
        <DigestValue>JS5fHaJI/DPAafRZhqnIgDxk8l5DA+JKghcmxnIZelg=</DigestValue>
      </Reference>
    </Manifest>
    <SignatureProperties>
      <SignatureProperty Id="idSignatureTime" Target="#idPackageSignature">
        <mdssi:SignatureTime xmlns:mdssi="http://schemas.openxmlformats.org/package/2006/digital-signature">
          <mdssi:Format>YYYY-MM-DDThh:mm:ssTZD</mdssi:Format>
          <mdssi:Value>2023-03-28T16:10:33Z</mdssi:Value>
        </mdssi:SignatureTime>
      </SignatureProperty>
    </SignatureProperties>
  </Object>
  <Object Id="idOfficeObject">
    <SignatureProperties>
      <SignatureProperty Id="idOfficeV1Details" Target="#idPackageSignature">
        <SignatureInfoV1 xmlns="http://schemas.microsoft.com/office/2006/digsig">
          <SetupID>{D1403776-FFBE-4503-A57C-DB8FE9C41675}</SetupID>
          <SignatureText>Ysaias López Gómez</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2023-03-28T16:10:33Z</xd:SigningTime>
          <xd:SigningCertificate>
            <xd:Cert>
              <xd:CertDigest>
                <DigestMethod Algorithm="http://www.w3.org/2001/04/xmlenc#sha256"/>
                <DigestValue>38cYPUMmi/erVSDz6iXmPNU0BS/QsT58u71y9eQ+ffM=</DigestValue>
              </xd:CertDigest>
              <xd:IssuerSerial>
                <X509IssuerName>CN=CA-CODE100 S.A., C=PY, O=CODE100 S.A., SERIALNUMBER=RUC 80080610-7</X509IssuerName>
                <X509SerialNumber>2051668684991338257886292687874427171817676630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XGwAA4hIAACBFTUYAAAEAOBoAAJ0AAAAGAAAAAAAAAAAAAAAAAAAAVgUAAAADAAByAQAAIgEAAAAAAAAAAAAAAAAAAFClBQDQbAQ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AABQ37BiWAIAAGTrRmT5fwAAcD15X1gCAACIPlvG+X8AAAAAAAAAAAAAAbF+ZPl/AAACAAAAAAAAAAIAAAAAAAAAAAAAAAAAAAAAAAAAAAAAAG5yKU3VMQAAAB6PYFgCAABQ2VdoWAIAAAAAAAAAAAAAkBySYFgCAACIu9LmAAAAAOD///8AAAAABgAAAAAAAAACAAAAAAAAAKy60uaOAAAAALvS5o4AAABxzTPG+X8AAAAAAAAAAAAAkGCGxgAAAAAAAAAAAAAAAAulTmT5fwAAkBySYFgCAADb4DfG+X8AAFC60uaOAAAAALvS5o4AAAAAAAAAAAAAAAAAAABkdgAIAAAAACUAAAAMAAAAAQAAABgAAAAMAAAAAAAAAhIAAAAMAAAAAQAAABYAAAAMAAAACAAAAFQAAABUAAAACgAAACcAAAAeAAAASgAAAAEAAADqsNhBqwoXQgoAAABLAAAAAQAAAEwAAAAEAAAACQAAACcAAAAgAAAASwAAAFAAAABYAAAAFQAAABYAAAAMAAAAAAAAAFIAAABwAQAAAgAAABAAAAAHAAAAAAAAAAAAAAC8AgAAAAAAAAECAiJTAHkAcwB0AGUAbQAAAAAAAAAAAAAAAAAAAAAAAAAAAAAAAAAAAAAAAAAAAAAAAAAAAAAAAAAAAAAAAAAAAAAAAAAAAAC30VRYAgAAkD8Dx/l/AAAJAAAAAQAAAIg+W8b5fwAAAAAAAAAAAABzotlk+X8AAGAO0VRYAgAAAAAK2v////8AAAAAAAAAAAAAAAAAAAAArn0pTdUxAABkidJk+X8AAFC60uaOAAAAAAAAAAAAAACQHJJgWAIAADC80uYAAAAAsGKRYFgCAAAHAAAAAAAAALBikWBYAgAAbLvS5o4AAADAu9LmjgAAAHHNM8b5fwAAAAAAAAAAAAAAAAAAAAAAAAAAAAAAAAAAcD15X1gCAACQHJJgWAIAANvgN8b5fwAAELvS5o4AAADAu9LmjgAAAAAAAAAAAAAAAA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twAAAEcAAAApAAAAMwAAAI8AAAAVAAAAIQDwAAAAAAAAAAAAAACAPwAAAAAAAAAAAACAPwAAAAAAAAAAAAAAAAAAAAAAAAAAAAAAAAAAAAAAAAAAJQAAAAwAAAAAAACAKAAAAAwAAAADAAAAUgAAAHABAAADAAAA8P///wAAAAAAAAAAAAAAAJABAAAAAAABAAAAAHMAZQBnAG8AZQAgAHUAaQAAAAAAAAAAAAAAAAAAAAAAAAAAAAAAAAAAAAAAAAAAAAAAAAAAAAAAAAAAAAAAAAAAAAAAIAAAAAAAAAAIAAAAAAAAAAAA0FRYAgAAiD5bxvl/AAAAAAAAAAAAAMeztcj5fwAAAADFVFgCAAAAAAAA+X8AAAAAAAAAAAAAAAAAAAAAAADOcilN1TEAAAEAAAAAAAAAwK2qYgIAAAAAAAAAAAAAAJAckmBYAgAA6LrS5gAAAADw////AAAAAAkAAAAAAAAAAwAAAAAAAAAMutLmjgAAAGC60uaOAAAAcc0zxvl/AAAAAAAAAAAAAJBghsYAAAAAAAAAAAAAAADgudLmjgAAAJAckmBYAgAA2+A3xvl/AACwudLmjgAAAGC60uaOAAAAEMOjYFgCAAAAAAAAZHYACAAAAAAlAAAADAAAAAMAAAAYAAAADAAAAAAAAAISAAAADAAAAAEAAAAeAAAAGAAAACkAAAAzAAAAuAAAAEgAAAAlAAAADAAAAAMAAABUAAAAuAAAACoAAAAzAAAAtgAAAEcAAAABAAAA6rDYQasKF0IqAAAAMwAAABIAAABMAAAAAAAAAAAAAAAAAAAA//////////9wAAAAWQBzAGEAaQBhAHMAIABMAPMAcABlAHoAIABHAPMAbQBlAHoACQAAAAcAAAAIAAAABAAAAAgAAAAHAAAABAAAAAgAAAAJAAAACQAAAAgAAAAHAAAABAAAAAsAAAAJAAAADgAAAAgAAAAHAAAASwAAAEAAAAAwAAAABQAAACAAAAABAAAAAQAAABAAAAAAAAAAAAAAAAABAACAAAAAAAAAAAAAAAAAAQAAgAAAACUAAAAMAAAAAgAAACcAAAAYAAAABAAAAAAAAAD///8AAAAAACUAAAAMAAAABAAAAEwAAABkAAAAAAAAAFAAAAD/AAAAfAAAAAAAAABQAAAAAAEAAC0AAAAhAPAAAAAAAAAAAAAAAIA/AAAAAAAAAAAAAIA/AAAAAAAAAAAAAAAAAAAAAAAAAAAAAAAAAAAAAAAAAAAlAAAADAAAAAAAAIAoAAAADAAAAAQAAAAnAAAAGAAAAAQAAAAAAAAA////AAAAAAAlAAAADAAAAAQAAABMAAAAZAAAAAkAAABQAAAA9gAAAFwAAAAJAAAAUAAAAO4AAAANAAAAIQDwAAAAAAAAAAAAAACAPwAAAAAAAAAAAACAPwAAAAAAAAAAAAAAAAAAAAAAAAAAAAAAAAAAAAAAAAAAJQAAAAwAAAAAAACAKAAAAAwAAAAEAAAAUgAAAHABAAAEAAAA9f///wAAAAAAAAAAAAAAAJABAAAAAAABAAAAAHMAZQBnAG8AZQAgAHUAaQAAAAAAAAAAAAAAAAAAAAAAAAAAAAAAAAAAAAAAAAAAAAAAAAAAAAAAAAAAAAAAAAAAAAAAAAAAAPl/AABzotlk+X8AABMAFAAAAAAAsP0IZfl/AAAwFgPH+X8AAJii2WT5fwAAAAAAAAAAAAAwFgPH+X8AAAm50+aOAAAAAAAAAAAAAABOcihN1TEAAKNpU2T5fwAASAAAAFgCAAA06Qhl+X8AAIDxEWX5fwAAYOsIZQAAAAABAAAAAAAAALD9CGX5fwAAAAADx/l/AAAAAAAAAAAAAAAAAACOAAAAcc0zxvl/AAAAAAAAAAAAAAAAAAAAAAAAkBySYFgCAABou9PmjgAAAJAckmBYAgAA2+A3xvl/AAAwutPmjgAAAOC60+aOAAAAAAAAAAAAAAAAAAAAZHYACAAAAAAlAAAADAAAAAQAAAAYAAAADAAAAAAAAAISAAAADAAAAAEAAAAeAAAAGAAAAAkAAABQAAAA9wAAAF0AAAAlAAAADAAAAAQAAABUAAAAuAAAAAoAAABQAAAAeAAAAFwAAAABAAAA6rDYQasKF0IKAAAAUAAAABIAAABMAAAAAAAAAAAAAAAAAAAA//////////9wAAAAWQBTAEEASQBBAFMAIABMANMAUABFAFoAIABHANMATQBFAFoABQAAAAYAAAAHAAAAAwAAAAcAAAAGAAAAAwAAAAUAAAAJAAAABgAAAAYAAAAGAAAAAwAAAAgAAAAJAAAACgAAAAYAAAAG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QAAAAYAAAADAAAAAAAAAISAAAADAAAAAEAAAAeAAAAGAAAAAkAAABgAAAA9wAAAG0AAAAlAAAADAAAAAQAAABUAAAA6AAAAAoAAABgAAAAqQAAAGwAAAABAAAA6rDYQasKF0IKAAAAYAAAABoAAABMAAAAAAAAAAAAAAAAAAAA//////////+AAAAAUwBPAEMASQBPAC0AIABHAEUAUwBUAEkA0wBOACAARQBNAFAAUgBFAFMAQQBSAEkAQQBMAAYAAAAJAAAABwAAAAMAAAAJAAAABAAAAAMAAAAIAAAABgAAAAYAAAAGAAAAAwAAAAkAAAAIAAAAAwAAAAYAAAAKAAAABgAAAAcAAAAGAAAABgAAAAcAAAAHAAAAAwAAAAcAAAAFAAAASwAAAEAAAAAwAAAABQAAACAAAAABAAAAAQAAABAAAAAAAAAAAAAAAAABAACAAAAAAAAAAAAAAAAAAQAAgAAAACUAAAAMAAAAAgAAACcAAAAYAAAABQAAAAAAAAD///8AAAAAACUAAAAMAAAABQAAAEwAAABkAAAACQAAAHAAAAC+AAAAfAAAAAkAAABwAAAAtgAAAA0AAAAhAPAAAAAAAAAAAAAAAIA/AAAAAAAAAAAAAIA/AAAAAAAAAAAAAAAAAAAAAAAAAAAAAAAAAAAAAAAAAAAlAAAADAAAAAAAAIAoAAAADAAAAAUAAAAlAAAADAAAAAQAAAAYAAAADAAAAAAAAAISAAAADAAAAAEAAAAWAAAADAAAAAAAAABUAAAACAEAAAoAAABwAAAAvQAAAHwAAAABAAAA6rDYQasKF0IKAAAAcAAAAB8AAABMAAAABAAAAAkAAABwAAAAvwAAAH0AAACMAAAARgBpAHIAbQBhAGQAbwAgAHAAbwByADoAIABZAFMAQQBJAEEAUwAgAEwATwBQAEUAWgAgAEcATwBNAEUAWgAvAAYAAAADAAAABAAAAAkAAAAGAAAABwAAAAcAAAADAAAABwAAAAcAAAAEAAAAAwAAAAMAAAAFAAAABgAAAAcAAAADAAAABwAAAAYAAAADAAAABQAAAAkAAAAGAAAABgAAAAYAAAADAAAACAAAAAkAAAAKAAAABgAAAAYAAAAWAAAADAAAAAAAAAAlAAAADAAAAAIAAAAOAAAAFAAAAAAAAAAQAAAAFAAAAA==</Object>
  <Object Id="idInvalidSigLnImg">AQAAAGwAAAAAAAAAAAAAAP8AAAB/AAAAAAAAAAAAAAAXGwAA4hIAACBFTUYAAAEAkB8AALAAAAAGAAAAAAAAAAAAAAAAAAAAVgUAAAADAAByAQAAIgEAAAAAAAAAAAAAAAAAAFClBQDQbAQ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1aQAAAAcKDQcKDQcJDQ4WMShFrjFU1TJV1gECBAIDBAECBQoRKyZBowsTMQAAAAAAfqbJd6PIeqDCQFZ4JTd0Lk/HMVPSGy5uFiE4GypVJ0KnHjN9AAABNWkAAACcz+7S6ffb7fnC0t1haH0hMm8aLXIuT8ggOIwoRKslP58cK08AAAEAAAAAAMHg9P///////////+bm5k9SXjw/SzBRzTFU0y1NwSAyVzFGXwEBAvfyCA8mnM/u69/SvI9jt4tgjIR9FBosDBEjMVTUMlXWMVPRKUSeDxk4AAAAAAAAAADT6ff///////+Tk5MjK0krSbkvUcsuT8YVJFoTIFIrSbgtTcEQHEcAAAAAAJzP7vT6/bTa8kRleixHhy1Nwi5PxiQtTnBwcJKSki81SRwtZAgOIwAAAAAAweD02+35gsLqZ5q6Jz1jNEJyOUZ4qamp+/v7////wdPeVnCJAQECiWUAAACv1/Ho8/ubzu6CwuqMudS3u769vb3////////////L5fZymsABAgMAAAAAAK/X8fz9/uLx+snk9uTy+vz9/v///////////////8vl9nKawAECAzVp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D5fwAAc6LZZPl/AAATABQAAAAAALD9CGX5fwAAMBYDx/l/AACYotlk+X8AAAAAAAAAAAAAMBYDx/l/AAAJudPmjgAAAAAAAAAAAAAATnIoTdUxAACjaVNk+X8AAEgAAABYAgAANOkIZfl/AACA8RFl+X8AAGDrCGUAAAAAAQAAAAAAAACw/Qhl+X8AAAAAA8f5fwAAAAAAAAAAAAAAAAAAjgAAAHHNM8b5fwAAAAAAAAAAAAAAAAAAAAAAAJAckmBYAgAAaLvT5o4AAACQHJJgWAIAANvgN8b5fwAAMLrT5o4AAADgutPmjgAAAAAAAAAAAAAAAAAAAGR2AAgAAAAAJQAAAAwAAAABAAAAGAAAAAwAAAD/AAACEgAAAAwAAAABAAAAHgAAABgAAAAiAAAABAAAAHIAAAARAAAAJQAAAAwAAAABAAAAVAAAAKgAAAAjAAAABAAAAHAAAAAQAAAAAQAAAOqw2EGrChdC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C30VRYAgAAkD8Dx/l/AAAJAAAAAQAAAIg+W8b5fwAAAAAAAAAAAABzotlk+X8AAGAO0VRYAgAAAAAK2v////8AAAAAAAAAAAAAAAAAAAAArn0pTdUxAABkidJk+X8AAFC60uaOAAAAAAAAAAAAAACQHJJgWAIAADC80uYAAAAAsGKRYFgCAAAHAAAAAAAAALBikWBYAgAAbLvS5o4AAADAu9LmjgAAAHHNM8b5fwAAAAAAAAAAAAAAAAAAAAAAAAAAAAAAAAAAcD15X1gCAACQHJJgWAIAANvgN8b5fwAAELvS5o4AAADAu9Lmjg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UN+wYlgCAABk60Zk+X8AAHA9eV9YAgAAiD5bxvl/AAAAAAAAAAAAAAGxfmT5fwAAAgAAAAAAAAACAAAAAAAAAAAAAAAAAAAAAAAAAAAAAABucilN1TEAAAAej2BYAgAAUNlXaFgCAAAAAAAAAAAAAJAckmBYAgAAiLvS5gAAAADg////AAAAAAYAAAAAAAAAAgAAAAAAAACsutLmjgAAAAC70uaOAAAAcc0zxvl/AAAAAAAAAAAAAJBghsYAAAAAAAAAAAAAAAALpU5k+X8AAJAckmBYAgAA2+A3xvl/AABQutLmjgAAAAC70uaOAAAAAAAAAAAAAAAAAAAAZHYACAAAAAAlAAAADAAAAAMAAAAYAAAADAAAAAAAAAISAAAADAAAAAEAAAAWAAAADAAAAAgAAABUAAAAVAAAAAoAAAAnAAAAHgAAAEoAAAABAAAA6rDYQasKF0I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3AAAARwAAACkAAAAzAAAAjwAAABUAAAAhAPAAAAAAAAAAAAAAAIA/AAAAAAAAAAAAAIA/AAAAAAAAAAAAAAAAAAAAAAAAAAAAAAAAAAAAAAAAAAAlAAAADAAAAAAAAIAoAAAADAAAAAQAAABSAAAAcAEAAAQAAADw////AAAAAAAAAAAAAAAAkAEAAAAAAAEAAAAAcwBlAGcAbwBlACAAdQBpAAAAAAAAAAAAAAAAAAAAAAAAAAAAAAAAAAAAAAAAAAAAAAAAAAAAAAAAAAAAAAAAAAAAAAAgAAAAAAAAAAgAAAAAAAAAAADQVFgCAACIPlvG+X8AAAAAAAAAAAAAx7O1yPl/AAAAAMVUWAIAAAAAAAD5fwAAAAAAAAAAAAAAAAAAAAAAAM5yKU3VMQAAAQAAAAAAAADArapiAgAAAAAAAAAAAAAAkBySYFgCAADoutLmAAAAAPD///8AAAAACQAAAAAAAAADAAAAAAAAAAy60uaOAAAAYLrS5o4AAABxzTPG+X8AAAAAAAAAAAAAkGCGxgAAAAAAAAAAAAAAAOC50uaOAAAAkBySYFgCAADb4DfG+X8AALC50uaOAAAAYLrS5o4AAAAQw6NgWAIAAAAAAABkdgAIAAAAACUAAAAMAAAABAAAABgAAAAMAAAAAAAAAhIAAAAMAAAAAQAAAB4AAAAYAAAAKQAAADMAAAC4AAAASAAAACUAAAAMAAAABAAAAFQAAAC4AAAAKgAAADMAAAC2AAAARwAAAAEAAADqsNhBqwoXQioAAAAzAAAAEgAAAEwAAAAAAAAAAAAAAAAAAAD//////////3AAAABZAHMAYQBpAGEAcwAgAEwA8wBwAGUAegAgAEcA8wBtAGUAegAJAAAABwAAAAgAAAAEAAAACAAAAAcAAAAEAAAACAAAAAkAAAAJAAAACAAAAAcAAAAEAAAACwAAAAkAAAAOAAAACA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uAAAAAoAAABQAAAAeAAAAFwAAAABAAAA6rDYQasKF0IKAAAAUAAAABIAAABMAAAAAAAAAAAAAAAAAAAA//////////9wAAAAWQBTAEEASQBBAFMAIABMANMAUABFAFoAIABHANMATQBFAFoABQAAAAYAAAAHAAAAAwAAAAcAAAAGAAAAAwAAAAUAAAAJAAAABgAAAAYAAAAGAAAAAwAAAAgAAAAJAAAACgAAAAYAAAAG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6AAAAAoAAABgAAAAqQAAAGwAAAABAAAA6rDYQasKF0IKAAAAYAAAABoAAABMAAAAAAAAAAAAAAAAAAAA//////////+AAAAAUwBPAEMASQBPAC0AIABHAEUAUwBUAEkA0wBOACAARQBNAFAAUgBFAFMAQQBSAEkAQQBMAAYAAAAJAAAABwAAAAMAAAAJAAAABAAAAAMAAAAIAAAABgAAAAYAAAAGAAAAAwAAAAkAAAAIAAAAAwAAAAYAAAAKAAAABgAAAAcAAAAGAAAABgAAAAcAAAAHAAAAAwAAAAcAAAAFAAAASwAAAEAAAAAwAAAABQAAACAAAAABAAAAAQAAABAAAAAAAAAAAAAAAAABAACAAAAAAAAAAAAAAAAAAQAAgAAAACUAAAAMAAAAAgAAACcAAAAYAAAABQAAAAAAAAD///8AAAAAACUAAAAMAAAABQAAAEwAAABkAAAACQAAAHAAAAC+AAAAfAAAAAkAAABwAAAAtgAAAA0AAAAhAPAAAAAAAAAAAAAAAIA/AAAAAAAAAAAAAIA/AAAAAAAAAAAAAAAAAAAAAAAAAAAAAAAAAAAAAAAAAAAlAAAADAAAAAAAAIAoAAAADAAAAAUAAAAlAAAADAAAAAEAAAAYAAAADAAAAAAAAAISAAAADAAAAAEAAAAWAAAADAAAAAAAAABUAAAACAEAAAoAAABwAAAAvQAAAHwAAAABAAAA6rDYQasKF0IKAAAAcAAAAB8AAABMAAAABAAAAAkAAABwAAAAvwAAAH0AAACMAAAARgBpAHIAbQBhAGQAbwAgAHAAbwByADoAIABZAFMAQQBJAEEAUwAgAEwATwBQAEUAWgAgAEcATwBNAEUAWgAAAAYAAAADAAAABAAAAAkAAAAGAAAABwAAAAcAAAADAAAABwAAAAcAAAAEAAAAAwAAAAMAAAAFAAAABgAAAAcAAAADAAAABwAAAAYAAAADAAAABQAAAAkAAAAGAAAABgAAAAYAAAADAAAACAAAAAkAAAAKAAAABgAAAAYAAAAWAAAADAAAAAAAAAAlAAAADAAAAAIAAAAOAAAAFAAAAAAAAAAQAAAAFAAAAA==</Object>
</Signature>
</file>

<file path=_xmlsignatures/sig1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IKRtAM0exqwv0GFi2atnxpzqwPpI8rSiI9WGqxHULJE=</DigestValue>
    </Reference>
    <Reference Type="http://www.w3.org/2000/09/xmldsig#Object" URI="#idOfficeObject">
      <DigestMethod Algorithm="http://www.w3.org/2001/04/xmlenc#sha256"/>
      <DigestValue>sDM6fxKnnXaiKiulXrG/NG1J9PawUvGpg0LKHr10WaI=</DigestValue>
    </Reference>
    <Reference Type="http://uri.etsi.org/01903#SignedProperties" URI="#idSignedProperties">
      <Transforms>
        <Transform Algorithm="http://www.w3.org/TR/2001/REC-xml-c14n-20010315"/>
      </Transforms>
      <DigestMethod Algorithm="http://www.w3.org/2001/04/xmlenc#sha256"/>
      <DigestValue>r8H5fFoaAVitspf0c6JWTq6GXAJk/xRggSefYI3aiys=</DigestValue>
    </Reference>
    <Reference Type="http://www.w3.org/2000/09/xmldsig#Object" URI="#idValidSigLnImg">
      <DigestMethod Algorithm="http://www.w3.org/2001/04/xmlenc#sha256"/>
      <DigestValue>tve9lpL8UJxFJ2uREDXH0/XlFhH8ixtkCPYCBherjKI=</DigestValue>
    </Reference>
    <Reference Type="http://www.w3.org/2000/09/xmldsig#Object" URI="#idInvalidSigLnImg">
      <DigestMethod Algorithm="http://www.w3.org/2001/04/xmlenc#sha256"/>
      <DigestValue>oJtUuCWbKTF03PtZrevlAZl8saKj80MRYM1ZBfNOc3I=</DigestValue>
    </Reference>
  </SignedInfo>
  <SignatureValue>33zrqQfSiAQ9RAQtkC0AKe8F6sT+7CNzEEYCZ/Swmwewq8xxlpNSsp6N1B8CCb/pR6KgEVvY+iPJ
sZ4DoV5gBSxG0q90LWnGR7VuZHMgnGFPwwbWlrd0HNzAKh4/k6Rb6uint6fip6ROe6TFz/WNESwE
aFVWQ8fm4wcRD6s8BVN4tZoE4XPS7ou8Xd1VCREbrEUOKFEG9Jtvls2e3cVk+JHEhoVMrONsc02y
Nqqu/Sb1uWqWfBHD1zaghAIwWoIbBUxoFJkFrq/3mkQ1WwKKQRQoqb7ty2XzvkTWnswPD+iBDCYV
rZBAdcBJsmGSzvn/4zM1yRviIIxX8+o1Bay1QA==</SignatureValue>
  <KeyInfo>
    <X509Data>
      <X509Certificate>MIIH/TCCBeWgAwIBAgITXAAAX1aj4D9Mo0nCSwAAAABfVjANBgkqhkiG9w0BAQsFADBXMRcwFQYDVQQFEw5SVUMgODAwODA2MTAtNzEVMBMGA1UEChMMQ09ERTEwMCBTLkEuMQswCQYDVQQGEwJQWTEYMBYGA1UEAxMPQ0EtQ09ERTEwMCBTLkEuMB4XDTIxMDUwMzE2NDkyMVoXDTIzMDUwMzE2NDkyMVowgZExGzAZBgNVBAMTEllTQUlBUyBMT1BFWiBHT01FWjEXMBUGA1UEChMOUEVSU09OQSBGSVNJQ0ExCzAJBgNVBAYTAlBZMQ8wDQYDVQQqEwZZU0FJQVMxFDASBgNVBAQTC0xPUEVaIEdPTUVaMRIwEAYDVQQFEwlDSTM4OTg1NTUxETAPBgNVBAsTCEZJUk1BIEYyMIIBIjANBgkqhkiG9w0BAQEFAAOCAQ8AMIIBCgKCAQEA+fstN0gIbhs3sC7iqDpxeLL8FZaMY1yqMjNBjFkdvwTs8TS2TjAU0OsuVpU99gHeO1idwfHZKqpqM45bYCCYm1VgCwsfUnBFxVqJH7a9kE7JSfG62ufPBTeKxTrcGfu+9xJfuZYyhj5meJlhuGR4GZH+5w0FLIoEnRMk8Yi+WbFZ6kegQJRvDsZwvsQ18IalgZvg06sVAozPGpVQgjS828i85cFdJHl/Qf3Rifh6D5Xf77GKFRqG1EG86Lbcupa24EEJW0DbU1GoDXsdsZik74JyF2E8ykcsFtdRP8d+24TZ3IpHX4ES2fnXWLEn3BYLPuUuhC2ipiIH7awy+kX4sQIDAQABo4IDhTCCA4EwDgYDVR0PAQH/BAQDAgXgMAwGA1UdEwEB/wQCMAAwIAYDVR0lAQH/BBYwFAYIKwYBBQUHAwIGCCsGAQUFBwMEMB0GA1UdDgQWBBSbNklYiELM3fZyVbM0zAQrm4ATFTAfBgNVHSMEGDAWgBQn9to7C3+T+FkS0BWqQs+ylpY9RTCBiAYDVR0fBIGAMH4wfKB6oHiGOmh0dHA6Ly9jYTEuY29kZTEwMC5jb20ucHkvZmlybWEtZGlnaXRhbC9jcmwvQ0EtQ09ERTEwMC5jcmyGOmh0dHA6Ly9jYTIuY29kZTEwMC5jb20ucHkvZmlybWEtZGlnaXRhbC9jcmwvQ0EtQ09ERTEwMC5jcmwwgfgGCCsGAQUFBwEBBIHrMIHoMEYGCCsGAQUFBzAChjpodHRwOi8vY2ExLmNvZGUxMDAuY29tLnB5L2Zpcm1hLWRpZ2l0YWwvY2VyL0NBLUNPREUxMDAuY2VyMEYGCCsGAQUFBzAChjpodHRwOi8vY2EyLmNvZGUxMDAuY29tLnB5L2Zpcm1hLWRpZ2l0YWwvY2VyL0NBLUNPREUxMDAuY2VyMCoGCCsGAQUFBzABhh5odHRwOi8vY2ExLmNvZGUxMDAuY29tLnB5L29jc3AwKgYIKwYBBQUHMAGGHmh0dHA6Ly9jYTIuY29kZTEwMC5jb20ucHkvb2NzcDCCAU8GA1UdIASCAUYwggFCMIIBPgYMKwYBBAGC2UoBAQEGMIIBLDBsBggrBgEFBQcCARZgaHR0cDovL3d3dy5jb2RlMTAwLmNvbS5weS9maXJtYS1kaWdpdGFsL0NPREUxMDAlMjBQb2xpdGljYSUyMGRlJTIwQ2VydGlmaWNhY2lvbiUyMEYyJTIwdjIuMC5wZGYAMGYGCCsGAQUFBwICMFoeWABQAG8AbABpAHQAaQBjAGEAIABkAGUAIABjAGUAcgB0AGkAZgBpAGMAYQBjAGkAbwBuACAARgAyACAAZABlACAAQwBvAGQAZQAxADAAMAAgAFMALgBBAC4wVAYIKwYBBQUHAgIwSB5GAEMAbwBkAGUAIAAxADAAMAAgAFMALgBBAC4AIABDAGUAcgB0AGkAZgBpAGMAYQB0AGUAIABQAG8AbABpAGMAeQAgAEYAMjAmBgNVHREEHzAdgRtZU0FJQVMuTE9QRVpAR0VTVElPTi5DT00uUFkwDQYJKoZIhvcNAQELBQADggIBADIiWpBzP3W4RGdtelzMKSEMhAEtlbbLSwE/D/v3iU73W7xTVaGwRPWXXhQ80yfZ+I0TfWPR2tdQLMLnXXtyrEPZq7PAETXtLkSklKcuKEh3qVY6TzsqvuFEbyH9UsdhBnilEyVB8pi6aaLogMK2zqWDylCj1i4qd1UkPL8cdpq3KsOkCyDCiYRYLLG80r1y9AP7YJvCLkl4rymo9YfVVEoX4LwYi67J7a2P2Ah95kW9apmHxvZclZQL24sLWwW1i6nIfq2NnOTugG23lkRMKh+a+kTxaHdK3Bky+OkH5XBNzGZ/JjfLcJNJfUl4osUznBnsl1UtMYem/aOMwHK5TBJ7HFbAZs3yBme/zPU9BkGBq7oF+co5Ho0iSYdNEbJ703CkETuogJecNAWQEy0PzfiM+MUio9HpVXAKluONMDiy2Bvv6dKuSJu5QWgWhwo848/htPZPV1uKtUH51DfkJKXhxXb/neUm9mkM41RFAwiBshd9AaMFRZHmCZDtnoQSAdd353cCDfc+3+byznaP6MTI67hLQj8KKBBYJ3+KZhkaQ+8FjndtxKMdUPRleSvjzxUemH9FFKC22jGXiLNRlZaefVbNIs8gQVdcAjKvScGtDvFzMnYWJfGsq6l/cAFoVnVsjZBLoLRtsD+n0tVo38UclsknaJTWjqn1l+HsqlmP</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Transform>
          <Transform Algorithm="http://www.w3.org/TR/2001/REC-xml-c14n-20010315"/>
        </Transforms>
        <DigestMethod Algorithm="http://www.w3.org/2001/04/xmlenc#sha256"/>
        <DigestValue>1yPCdxLOwhVVgkLwZtinBeNPn0z+3K33epEQv1eEO0s=</DigestValue>
      </Reference>
      <Reference URI="/xl/calcChain.xml?ContentType=application/vnd.openxmlformats-officedocument.spreadsheetml.calcChain+xml">
        <DigestMethod Algorithm="http://www.w3.org/2001/04/xmlenc#sha256"/>
        <DigestValue>Cwwxd82IxGAryc02rxDQYDsehSKM0mYV35LXkUSiHoY=</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Xa8239MzABwfeSwVessQmgBws7qpEWV+d6lNwhHlGqw=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Xa8239MzABwfeSwVessQmgBws7qpEWV+d6lNwhHlGqw=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Xa8239MzABwfeSwVessQmgBws7qpEWV+d6lNwhHlGqw=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Xa8239MzABwfeSwVessQmgBws7qpEWV+d6lNwhHlGqw=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Xa8239MzABwfeSwVessQmgBws7qpEWV+d6lNwhHlGqw=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Xa8239MzABwfeSwVessQmgBws7qpEWV+d6lNwhHlGqw=</DigestValue>
      </Reference>
      <Reference URI="/xl/drawings/drawing1.xml?ContentType=application/vnd.openxmlformats-officedocument.drawing+xml">
        <DigestMethod Algorithm="http://www.w3.org/2001/04/xmlenc#sha256"/>
        <DigestValue>Aowvreq1vGllG65eajWdACOTB/uN8snkthxiusnlaLs=</DigestValue>
      </Reference>
      <Reference URI="/xl/drawings/vmlDrawing1.vml?ContentType=application/vnd.openxmlformats-officedocument.vmlDrawing">
        <DigestMethod Algorithm="http://www.w3.org/2001/04/xmlenc#sha256"/>
        <DigestValue>xUr1g0sFS43//if2fMHLS1jHOAwpWTV99VN55akJetQ=</DigestValue>
      </Reference>
      <Reference URI="/xl/drawings/vmlDrawing2.vml?ContentType=application/vnd.openxmlformats-officedocument.vmlDrawing">
        <DigestMethod Algorithm="http://www.w3.org/2001/04/xmlenc#sha256"/>
        <DigestValue>WFYj+KW08O95/jwtlepXtJXMUOdNk9n4TAGP7hFu+h4=</DigestValue>
      </Reference>
      <Reference URI="/xl/drawings/vmlDrawing3.vml?ContentType=application/vnd.openxmlformats-officedocument.vmlDrawing">
        <DigestMethod Algorithm="http://www.w3.org/2001/04/xmlenc#sha256"/>
        <DigestValue>gHfx3whdlQ+dQSpolZYLou1cOyfkrsW2f6Wyk7264VA=</DigestValue>
      </Reference>
      <Reference URI="/xl/drawings/vmlDrawing4.vml?ContentType=application/vnd.openxmlformats-officedocument.vmlDrawing">
        <DigestMethod Algorithm="http://www.w3.org/2001/04/xmlenc#sha256"/>
        <DigestValue>NWjIB+POGZkW73d5D5AgYYVsStdMCABUfrb8CcVrv8E=</DigestValue>
      </Reference>
      <Reference URI="/xl/drawings/vmlDrawing5.vml?ContentType=application/vnd.openxmlformats-officedocument.vmlDrawing">
        <DigestMethod Algorithm="http://www.w3.org/2001/04/xmlenc#sha256"/>
        <DigestValue>Qp9wQg56nMOFboRRLMFJThHZOeuYuUXqAfFstOD9pB0=</DigestValue>
      </Reference>
      <Reference URI="/xl/drawings/vmlDrawing6.vml?ContentType=application/vnd.openxmlformats-officedocument.vmlDrawing">
        <DigestMethod Algorithm="http://www.w3.org/2001/04/xmlenc#sha256"/>
        <DigestValue>ItQGSsmIXyq5R4qMiaoKdzGpaWRxDC6aTbtYi8rauKU=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NZmRTX7W5A2vtSkO7N6aeFOO4HKRed+JrhT5XPrfNDI=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wZPA/rF4GnteJFZcATFm5xCWADWwf2UAHkOvvzj7r/w=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QtIQ6uysmXQuHwBEqr68W98LNwYMTivV/fEmrJ8zrFA=</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5OsaGzyDCQcu2ZAf03yRw+COU026708H/NXGnMeZDZc=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I21utiWXlgrmCmg4ZpH8bKmLZT6sL0DYbiMLlOtgKIo=</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PqxoNpQd2q1U7jgyGUc8eYW1b5QzA8bTgWnMMGse46I=</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E90anLtrtoM6FrHuQCrtPBRHcGQl+1xICYXZFkU5bYs=</DigestValue>
      </Reference>
      <Reference URI="/xl/externalLinks/externalLink1.xml?ContentType=application/vnd.openxmlformats-officedocument.spreadsheetml.externalLink+xml">
        <DigestMethod Algorithm="http://www.w3.org/2001/04/xmlenc#sha256"/>
        <DigestValue>QDpkEODEOJKGhnB6+A8zHaGOXp5Nyn/9egXR/IyzsKc=</DigestValue>
      </Reference>
      <Reference URI="/xl/externalLinks/externalLink2.xml?ContentType=application/vnd.openxmlformats-officedocument.spreadsheetml.externalLink+xml">
        <DigestMethod Algorithm="http://www.w3.org/2001/04/xmlenc#sha256"/>
        <DigestValue>d6p9jhfh7rmMZazIsL7RkMaX5Xe/lZL+DuzlVKG8Ly4=</DigestValue>
      </Reference>
      <Reference URI="/xl/externalLinks/externalLink3.xml?ContentType=application/vnd.openxmlformats-officedocument.spreadsheetml.externalLink+xml">
        <DigestMethod Algorithm="http://www.w3.org/2001/04/xmlenc#sha256"/>
        <DigestValue>9XFDrp2eoUpW4bHGlUwjGbYmUoFM3HxXSGKCcIVZuq8=</DigestValue>
      </Reference>
      <Reference URI="/xl/externalLinks/externalLink4.xml?ContentType=application/vnd.openxmlformats-officedocument.spreadsheetml.externalLink+xml">
        <DigestMethod Algorithm="http://www.w3.org/2001/04/xmlenc#sha256"/>
        <DigestValue>Lum+ExC6YghdPwffYnk69Sc14GUapLzS1Xj4gx3OL5M=</DigestValue>
      </Reference>
      <Reference URI="/xl/externalLinks/externalLink5.xml?ContentType=application/vnd.openxmlformats-officedocument.spreadsheetml.externalLink+xml">
        <DigestMethod Algorithm="http://www.w3.org/2001/04/xmlenc#sha256"/>
        <DigestValue>ktD5Gwm5nx2SEJ3izUiLDPdRILgjuC0L20ZdzKIPPtg=</DigestValue>
      </Reference>
      <Reference URI="/xl/externalLinks/externalLink6.xml?ContentType=application/vnd.openxmlformats-officedocument.spreadsheetml.externalLink+xml">
        <DigestMethod Algorithm="http://www.w3.org/2001/04/xmlenc#sha256"/>
        <DigestValue>zcVceu0tChTshHC/+QQd/6lPoSH2b+IegujGIZvqgQ4=</DigestValue>
      </Reference>
      <Reference URI="/xl/externalLinks/externalLink7.xml?ContentType=application/vnd.openxmlformats-officedocument.spreadsheetml.externalLink+xml">
        <DigestMethod Algorithm="http://www.w3.org/2001/04/xmlenc#sha256"/>
        <DigestValue>hsT0RKacKDvXqt8OrlH27mz7koK57W45WaoX0A2bQjc=</DigestValue>
      </Reference>
      <Reference URI="/xl/media/image1.emf?ContentType=image/x-emf">
        <DigestMethod Algorithm="http://www.w3.org/2001/04/xmlenc#sha256"/>
        <DigestValue>8UwYp6pyw98/5fxhx7LWx4UBpFz/C1eXcZPCsjgMLXU=</DigestValue>
      </Reference>
      <Reference URI="/xl/media/image2.emf?ContentType=image/x-emf">
        <DigestMethod Algorithm="http://www.w3.org/2001/04/xmlenc#sha256"/>
        <DigestValue>ocrfF6B9kS7D9mbluD2C49uyig+/fseRjrvuqMlh5dM=</DigestValue>
      </Reference>
      <Reference URI="/xl/media/image3.emf?ContentType=image/x-emf">
        <DigestMethod Algorithm="http://www.w3.org/2001/04/xmlenc#sha256"/>
        <DigestValue>si4jBb2z3IFShMR8fH266AYBbRUZh34J9sawEiKsaY4=</DigestValue>
      </Reference>
      <Reference URI="/xl/media/image4.emf?ContentType=image/x-emf">
        <DigestMethod Algorithm="http://www.w3.org/2001/04/xmlenc#sha256"/>
        <DigestValue>6b/qO5RPDhNl5Y9g3asQGf68hcgEiNQAD0T34uX7ep4=</DigestValue>
      </Reference>
      <Reference URI="/xl/media/image5.emf?ContentType=image/x-emf">
        <DigestMethod Algorithm="http://www.w3.org/2001/04/xmlenc#sha256"/>
        <DigestValue>l+jCpnKk2QYmvg61yXP70AKYRT61Sgc6yQJFyS6DWQ8=</DigestValue>
      </Reference>
      <Reference URI="/xl/printerSettings/printerSettings1.bin?ContentType=application/vnd.openxmlformats-officedocument.spreadsheetml.printerSettings">
        <DigestMethod Algorithm="http://www.w3.org/2001/04/xmlenc#sha256"/>
        <DigestValue>PomAk00LjNX0TmsJc6zgIqZ1exjQxSMz9FZ0oHNLuZ0=</DigestValue>
      </Reference>
      <Reference URI="/xl/printerSettings/printerSettings2.bin?ContentType=application/vnd.openxmlformats-officedocument.spreadsheetml.printerSettings">
        <DigestMethod Algorithm="http://www.w3.org/2001/04/xmlenc#sha256"/>
        <DigestValue>PomAk00LjNX0TmsJc6zgIqZ1exjQxSMz9FZ0oHNLuZ0=</DigestValue>
      </Reference>
      <Reference URI="/xl/printerSettings/printerSettings3.bin?ContentType=application/vnd.openxmlformats-officedocument.spreadsheetml.printerSettings">
        <DigestMethod Algorithm="http://www.w3.org/2001/04/xmlenc#sha256"/>
        <DigestValue>CIEckKbjmz+lut/wRXlfeRQwthJRTodxlHUlYnCh/Ec=</DigestValue>
      </Reference>
      <Reference URI="/xl/printerSettings/printerSettings4.bin?ContentType=application/vnd.openxmlformats-officedocument.spreadsheetml.printerSettings">
        <DigestMethod Algorithm="http://www.w3.org/2001/04/xmlenc#sha256"/>
        <DigestValue>CIEckKbjmz+lut/wRXlfeRQwthJRTodxlHUlYnCh/Ec=</DigestValue>
      </Reference>
      <Reference URI="/xl/printerSettings/printerSettings5.bin?ContentType=application/vnd.openxmlformats-officedocument.spreadsheetml.printerSettings">
        <DigestMethod Algorithm="http://www.w3.org/2001/04/xmlenc#sha256"/>
        <DigestValue>P1vk/m0KDfia+eyWbH6GJjYYs/QaShRIS+My+bEWdfE=</DigestValue>
      </Reference>
      <Reference URI="/xl/printerSettings/printerSettings6.bin?ContentType=application/vnd.openxmlformats-officedocument.spreadsheetml.printerSettings">
        <DigestMethod Algorithm="http://www.w3.org/2001/04/xmlenc#sha256"/>
        <DigestValue>CIEckKbjmz+lut/wRXlfeRQwthJRTodxlHUlYnCh/Ec=</DigestValue>
      </Reference>
      <Reference URI="/xl/printerSettings/printerSettings7.bin?ContentType=application/vnd.openxmlformats-officedocument.spreadsheetml.printerSettings">
        <DigestMethod Algorithm="http://www.w3.org/2001/04/xmlenc#sha256"/>
        <DigestValue>rpj545RtakdnDQNeP8JSQKvZ57TFQrixCsxx1kNgmrs=</DigestValue>
      </Reference>
      <Reference URI="/xl/printerSettings/printerSettings8.bin?ContentType=application/vnd.openxmlformats-officedocument.spreadsheetml.printerSettings">
        <DigestMethod Algorithm="http://www.w3.org/2001/04/xmlenc#sha256"/>
        <DigestValue>/ax5bNEFHV49MOtpiS741TCmMpKky2mSmN57o7VA6sA=</DigestValue>
      </Reference>
      <Reference URI="/xl/sharedStrings.xml?ContentType=application/vnd.openxmlformats-officedocument.spreadsheetml.sharedStrings+xml">
        <DigestMethod Algorithm="http://www.w3.org/2001/04/xmlenc#sha256"/>
        <DigestValue>RKCDZsSEe1zUcMDlZC/uXz0BR1J9/SjijjepP6FW3ao=</DigestValue>
      </Reference>
      <Reference URI="/xl/styles.xml?ContentType=application/vnd.openxmlformats-officedocument.spreadsheetml.styles+xml">
        <DigestMethod Algorithm="http://www.w3.org/2001/04/xmlenc#sha256"/>
        <DigestValue>0unmvvZC8v2X1k1LzxeJ5dITa6xQPZpK8OhOkz8cLQk=</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aHfvOMM8hMP7F4QwnvrD/sB2C7l8N+/I5GoL8ylQtxU=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PuEniog20HoIbFAIps2zsmYgmS5aLQboJfHPDaNqpo4=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Q6gzhdu4voGIfD8yCgb4iLr0HA1XNcROXBjhP0fZfJo=</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LczjMHCbIPr3FsLnIo/1raGagvzIwjONJXEhU1NgdEQ=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LPvOcyzMWuCzjQ0DWjc7YPS2SZsQiO5cfLeEmoeLFBo=</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csdGLUBC+EtFx3rRcsosro01QEHkSmnIzNoX8/pr8pQ=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KZdZVQawy2cAXSI/Y351XhOsH7LeYFecCh9NBop3jO8=</DigestValue>
      </Reference>
      <Reference URI="/xl/worksheets/sheet1.xml?ContentType=application/vnd.openxmlformats-officedocument.spreadsheetml.worksheet+xml">
        <DigestMethod Algorithm="http://www.w3.org/2001/04/xmlenc#sha256"/>
        <DigestValue>VaI9m8yxo9W4cRUWyymbCp58uQjKzlSto2rVA3QDk8E=</DigestValue>
      </Reference>
      <Reference URI="/xl/worksheets/sheet2.xml?ContentType=application/vnd.openxmlformats-officedocument.spreadsheetml.worksheet+xml">
        <DigestMethod Algorithm="http://www.w3.org/2001/04/xmlenc#sha256"/>
        <DigestValue>BkFxiamMLHUUEDN/32NYNoOtnD86uwD+l1687ne+3rk=</DigestValue>
      </Reference>
      <Reference URI="/xl/worksheets/sheet3.xml?ContentType=application/vnd.openxmlformats-officedocument.spreadsheetml.worksheet+xml">
        <DigestMethod Algorithm="http://www.w3.org/2001/04/xmlenc#sha256"/>
        <DigestValue>ObtLnu/t3t3MUZUAVY1yq4to8gfw+K0eoso4q7nMURY=</DigestValue>
      </Reference>
      <Reference URI="/xl/worksheets/sheet4.xml?ContentType=application/vnd.openxmlformats-officedocument.spreadsheetml.worksheet+xml">
        <DigestMethod Algorithm="http://www.w3.org/2001/04/xmlenc#sha256"/>
        <DigestValue>gOtRJDFNx5LhFFbOoU1/YhAkEqSA9r2Y00dSxY4M3fQ=</DigestValue>
      </Reference>
      <Reference URI="/xl/worksheets/sheet5.xml?ContentType=application/vnd.openxmlformats-officedocument.spreadsheetml.worksheet+xml">
        <DigestMethod Algorithm="http://www.w3.org/2001/04/xmlenc#sha256"/>
        <DigestValue>G0oJ1YrTQqIYXDreTVS3EgYRtxipkIy5ACcr9E7dA9Y=</DigestValue>
      </Reference>
      <Reference URI="/xl/worksheets/sheet6.xml?ContentType=application/vnd.openxmlformats-officedocument.spreadsheetml.worksheet+xml">
        <DigestMethod Algorithm="http://www.w3.org/2001/04/xmlenc#sha256"/>
        <DigestValue>VNSlOjgC/oSzx1YloAF3zzjwksvY4st8Ju7XqTj7WKA=</DigestValue>
      </Reference>
      <Reference URI="/xl/worksheets/sheet7.xml?ContentType=application/vnd.openxmlformats-officedocument.spreadsheetml.worksheet+xml">
        <DigestMethod Algorithm="http://www.w3.org/2001/04/xmlenc#sha256"/>
        <DigestValue>rMD0l8EqOrIeRE8tHMOH58GK2hwArT5w7BOn3qS3pAE=</DigestValue>
      </Reference>
      <Reference URI="/xl/worksheets/sheet8.xml?ContentType=application/vnd.openxmlformats-officedocument.spreadsheetml.worksheet+xml">
        <DigestMethod Algorithm="http://www.w3.org/2001/04/xmlenc#sha256"/>
        <DigestValue>JS5fHaJI/DPAafRZhqnIgDxk8l5DA+JKghcmxnIZelg=</DigestValue>
      </Reference>
    </Manifest>
    <SignatureProperties>
      <SignatureProperty Id="idSignatureTime" Target="#idPackageSignature">
        <mdssi:SignatureTime xmlns:mdssi="http://schemas.openxmlformats.org/package/2006/digital-signature">
          <mdssi:Format>YYYY-MM-DDThh:mm:ssTZD</mdssi:Format>
          <mdssi:Value>2023-03-28T16:11:13Z</mdssi:Value>
        </mdssi:SignatureTime>
      </SignatureProperty>
    </SignatureProperties>
  </Object>
  <Object Id="idOfficeObject">
    <SignatureProperties>
      <SignatureProperty Id="idOfficeV1Details" Target="#idPackageSignature">
        <SignatureInfoV1 xmlns="http://schemas.microsoft.com/office/2006/digsig">
          <SetupID>{4E949D26-B69D-4C40-8D54-8832A9F8EA35}</SetupID>
          <SignatureText>Ysaias López Gómez</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2023-03-28T16:11:13Z</xd:SigningTime>
          <xd:SigningCertificate>
            <xd:Cert>
              <xd:CertDigest>
                <DigestMethod Algorithm="http://www.w3.org/2001/04/xmlenc#sha256"/>
                <DigestValue>38cYPUMmi/erVSDz6iXmPNU0BS/QsT58u71y9eQ+ffM=</DigestValue>
              </xd:CertDigest>
              <xd:IssuerSerial>
                <X509IssuerName>CN=CA-CODE100 S.A., C=PY, O=CODE100 S.A., SERIALNUMBER=RUC 80080610-7</X509IssuerName>
                <X509SerialNumber>2051668684991338257886292687874427171817676630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XGwAA4hIAACBFTUYAAAEAOBoAAJ0AAAAGAAAAAAAAAAAAAAAAAAAAVgUAAAADAAByAQAAIgEAAAAAAAAAAAAAAAAAAFClBQDQbAQ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AABQ37BiWAIAAGTrRmT5fwAAcD15X1gCAACIPlvG+X8AAAAAAAAAAAAAAbF+ZPl/AAACAAAAAAAAAAIAAAAAAAAAAAAAAAAAAAAAAAAAAAAAAG5yKU3VMQAAAB6PYFgCAABQ2VdoWAIAAAAAAAAAAAAAkBySYFgCAACIu9LmAAAAAOD///8AAAAABgAAAAAAAAACAAAAAAAAAKy60uaOAAAAALvS5o4AAABxzTPG+X8AAAAAAAAAAAAAkGCGxgAAAAAAAAAAAAAAAAulTmT5fwAAkBySYFgCAADb4DfG+X8AAFC60uaOAAAAALvS5o4AAAAAAAAAAAAAAAAAAABkdgAIAAAAACUAAAAMAAAAAQAAABgAAAAMAAAAAAAAAhIAAAAMAAAAAQAAABYAAAAMAAAACAAAAFQAAABUAAAACgAAACcAAAAeAAAASgAAAAEAAADqsNhBqwoXQgoAAABLAAAAAQAAAEwAAAAEAAAACQAAACcAAAAgAAAASwAAAFAAAABYAAAAFQAAABYAAAAMAAAAAAAAAFIAAABwAQAAAgAAABAAAAAHAAAAAAAAAAAAAAC8AgAAAAAAAAECAiJTAHkAcwB0AGUAbQAAAAAAAAAAAAAAAAAAAAAAAAAAAAAAAAAAAAAAAAAAAAAAAAAAAAAAAAAAAAAAAAAAAAAAAAAAAAC30VRYAgAAkD8Dx/l/AAAJAAAAAQAAAIg+W8b5fwAAAAAAAAAAAABzotlk+X8AAGAO0VRYAgAAAAAK2v////8AAAAAAAAAAAAAAAAAAAAArn0pTdUxAABkidJk+X8AAFC60uaOAAAAAAAAAAAAAACQHJJgWAIAADC80uYAAAAAsGKRYFgCAAAHAAAAAAAAALBikWBYAgAAbLvS5o4AAADAu9LmjgAAAHHNM8b5fwAAAAAAAAAAAAAAAAAAAAAAAAAAAAAAAAAAcD15X1gCAACQHJJgWAIAANvgN8b5fwAAELvS5o4AAADAu9LmjgAAAAAAAAAAAAAAAA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twAAAEcAAAApAAAAMwAAAI8AAAAVAAAAIQDwAAAAAAAAAAAAAACAPwAAAAAAAAAAAACAPwAAAAAAAAAAAAAAAAAAAAAAAAAAAAAAAAAAAAAAAAAAJQAAAAwAAAAAAACAKAAAAAwAAAADAAAAUgAAAHABAAADAAAA8P///wAAAAAAAAAAAAAAAJABAAAAAAABAAAAAHMAZQBnAG8AZQAgAHUAaQAAAAAAAAAAAAAAAAAAAAAAAAAAAAAAAAAAAAAAAAAAAAAAAAAAAAAAAAAAAAAAAAAAAAAAIAAAAAAAAAAIAAAAAAAAAAAA0FRYAgAAiD5bxvl/AAAAAAAAAAAAAMeztcj5fwAAAADFVFgCAAAAAAAA+X8AAAAAAAAAAAAAAAAAAAAAAADOcilN1TEAAAEAAAAAAAAAwK2qYgIAAAAAAAAAAAAAAJAckmBYAgAA6LrS5gAAAADw////AAAAAAkAAAAAAAAAAwAAAAAAAAAMutLmjgAAAGC60uaOAAAAcc0zxvl/AAAAAAAAAAAAAJBghsYAAAAAAAAAAAAAAADgudLmjgAAAJAckmBYAgAA2+A3xvl/AACwudLmjgAAAGC60uaOAAAAEMOjYFgCAAAAAAAAZHYACAAAAAAlAAAADAAAAAMAAAAYAAAADAAAAAAAAAISAAAADAAAAAEAAAAeAAAAGAAAACkAAAAzAAAAuAAAAEgAAAAlAAAADAAAAAMAAABUAAAAuAAAACoAAAAzAAAAtgAAAEcAAAABAAAA6rDYQasKF0IqAAAAMwAAABIAAABMAAAAAAAAAAAAAAAAAAAA//////////9wAAAAWQBzAGEAaQBhAHMAIABMAPMAcABlAHoAIABHAPMAbQBlAHoACQAAAAcAAAAIAAAABAAAAAgAAAAHAAAABAAAAAgAAAAJAAAACQAAAAgAAAAHAAAABAAAAAsAAAAJAAAADgAAAAgAAAAHAAAASwAAAEAAAAAwAAAABQAAACAAAAABAAAAAQAAABAAAAAAAAAAAAAAAAABAACAAAAAAAAAAAAAAAAAAQAAgAAAACUAAAAMAAAAAgAAACcAAAAYAAAABAAAAAAAAAD///8AAAAAACUAAAAMAAAABAAAAEwAAABkAAAAAAAAAFAAAAD/AAAAfAAAAAAAAABQAAAAAAEAAC0AAAAhAPAAAAAAAAAAAAAAAIA/AAAAAAAAAAAAAIA/AAAAAAAAAAAAAAAAAAAAAAAAAAAAAAAAAAAAAAAAAAAlAAAADAAAAAAAAIAoAAAADAAAAAQAAAAnAAAAGAAAAAQAAAAAAAAA////AAAAAAAlAAAADAAAAAQAAABMAAAAZAAAAAkAAABQAAAA9gAAAFwAAAAJAAAAUAAAAO4AAAANAAAAIQDwAAAAAAAAAAAAAACAPwAAAAAAAAAAAACAPwAAAAAAAAAAAAAAAAAAAAAAAAAAAAAAAAAAAAAAAAAAJQAAAAwAAAAAAACAKAAAAAwAAAAEAAAAUgAAAHABAAAEAAAA9f///wAAAAAAAAAAAAAAAJABAAAAAAABAAAAAHMAZQBnAG8AZQAgAHUAaQAAAAAAAAAAAAAAAAAAAAAAAAAAAAAAAAAAAAAAAAAAAAAAAAAAAAAAAAAAAAAAAAAAAAAAAAAAAPl/AABzotlk+X8AABMAFAAAAAAAsP0IZfl/AAAwFgPH+X8AAJii2WT5fwAAAAAAAAAAAAAwFgPH+X8AAAm50+aOAAAAAAAAAAAAAABOcihN1TEAAKNpU2T5fwAASAAAAFgCAAA06Qhl+X8AAIDxEWX5fwAAYOsIZQAAAAABAAAAAAAAALD9CGX5fwAAAAADx/l/AAAAAAAAAAAAAAAAAACOAAAAcc0zxvl/AAAAAAAAAAAAAAAAAAAAAAAAkBySYFgCAABou9PmjgAAAJAckmBYAgAA2+A3xvl/AAAwutPmjgAAAOC60+aOAAAAAAAAAAAAAAAAAAAAZHYACAAAAAAlAAAADAAAAAQAAAAYAAAADAAAAAAAAAISAAAADAAAAAEAAAAeAAAAGAAAAAkAAABQAAAA9wAAAF0AAAAlAAAADAAAAAQAAABUAAAAuAAAAAoAAABQAAAAeAAAAFwAAAABAAAA6rDYQasKF0IKAAAAUAAAABIAAABMAAAAAAAAAAAAAAAAAAAA//////////9wAAAAWQBTAEEASQBBAFMAIABMANMAUABFAFoAIABHANMATQBFAFoABQAAAAYAAAAHAAAAAwAAAAcAAAAGAAAAAwAAAAUAAAAJAAAABgAAAAYAAAAGAAAAAwAAAAgAAAAJAAAACgAAAAYAAAAG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QAAAAYAAAADAAAAAAAAAISAAAADAAAAAEAAAAeAAAAGAAAAAkAAABgAAAA9wAAAG0AAAAlAAAADAAAAAQAAABUAAAA6AAAAAoAAABgAAAAqQAAAGwAAAABAAAA6rDYQasKF0IKAAAAYAAAABoAAABMAAAAAAAAAAAAAAAAAAAA//////////+AAAAAUwBPAEMASQBPAC0AIABHAEUAUwBUAEkA0wBOACAARQBNAFAAUgBFAFMAQQBSAEkAQQBMAAYAAAAJAAAABwAAAAMAAAAJAAAABAAAAAMAAAAIAAAABgAAAAYAAAAGAAAAAwAAAAkAAAAIAAAAAwAAAAYAAAAKAAAABgAAAAcAAAAGAAAABgAAAAcAAAAHAAAAAwAAAAcAAAAFAAAASwAAAEAAAAAwAAAABQAAACAAAAABAAAAAQAAABAAAAAAAAAAAAAAAAABAACAAAAAAAAAAAAAAAAAAQAAgAAAACUAAAAMAAAAAgAAACcAAAAYAAAABQAAAAAAAAD///8AAAAAACUAAAAMAAAABQAAAEwAAABkAAAACQAAAHAAAAC+AAAAfAAAAAkAAABwAAAAtgAAAA0AAAAhAPAAAAAAAAAAAAAAAIA/AAAAAAAAAAAAAIA/AAAAAAAAAAAAAAAAAAAAAAAAAAAAAAAAAAAAAAAAAAAlAAAADAAAAAAAAIAoAAAADAAAAAUAAAAlAAAADAAAAAQAAAAYAAAADAAAAAAAAAISAAAADAAAAAEAAAAWAAAADAAAAAAAAABUAAAACAEAAAoAAABwAAAAvQAAAHwAAAABAAAA6rDYQasKF0IKAAAAcAAAAB8AAABMAAAABAAAAAkAAABwAAAAvwAAAH0AAACMAAAARgBpAHIAbQBhAGQAbwAgAHAAbwByADoAIABZAFMAQQBJAEEAUwAgAEwATwBQAEUAWgAgAEcATwBNAEUAWgAvAAYAAAADAAAABAAAAAkAAAAGAAAABwAAAAcAAAADAAAABwAAAAcAAAAEAAAAAwAAAAMAAAAFAAAABgAAAAcAAAADAAAABwAAAAYAAAADAAAABQAAAAkAAAAGAAAABgAAAAYAAAADAAAACAAAAAkAAAAKAAAABgAAAAYAAAAWAAAADAAAAAAAAAAlAAAADAAAAAIAAAAOAAAAFAAAAAAAAAAQAAAAFAAAAA==</Object>
  <Object Id="idInvalidSigLnImg">AQAAAGwAAAAAAAAAAAAAAP8AAAB/AAAAAAAAAAAAAAAXGwAA4hIAACBFTUYAAAEAkB8AALAAAAAGAAAAAAAAAAAAAAAAAAAAVgUAAAADAAByAQAAIgEAAAAAAAAAAAAAAAAAAFClBQDQbAQ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doBAAAAfqbJd6PIeqDCQFZ4JTd0Lk/HMVPSGy5uFiE4GypVJ0KnHjN9AAABIgkAAACcz+7S6ffb7fnC0t1haH0hMm8aLXIuT8ggOIwoRKslP58cK08AAAFU6AAAAMHg9P///////////+bm5k9SXjw/SzBRzTFU0y1NwSAyVzFGXwEBAgAACA8mnM/u69/SvI9jt4tgjIR9FBosDBEjMVTUMlXWMVPRKUSeDxk4AAAAAAAAAADT6ff///////+Tk5MjK0krSbkvUcsuT8YVJFoTIFIrSbgtTcEQHEcAAAAAAJzP7vT6/bTa8kRleixHhy1Nwi5PxiQtTnBwcJKSki81SRwtZAgOI9HMAAAAweD02+35gsLqZ5q6Jz1jNEJyOUZ4qamp+/v7////wdPeVnCJAQECAAAAAACv1/Ho8/ubzu6CwuqMudS3u769vb3////////////L5fZymsABAgMuMgAAAK/X8fz9/uLx+snk9uTy+vz9/v///////////////8vl9nKawAECAy4xAAAAotHvtdryxOL1xOL1tdry0+r32+350+r3tdryxOL1pdPvc5rAAQIDLjMAAABpj7ZnjrZqj7Zqj7ZnjrZtkbdukrdtkbdnjrZqj7ZojrZ3rdUCAwQuNQ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D5fwAAc6LZZPl/AAATABQAAAAAALD9CGX5fwAAMBYDx/l/AACYotlk+X8AAAAAAAAAAAAAMBYDx/l/AAAJudPmjgAAAAAAAAAAAAAATnIoTdUxAACjaVNk+X8AAEgAAABYAgAANOkIZfl/AACA8RFl+X8AAGDrCGUAAAAAAQAAAAAAAACw/Qhl+X8AAAAAA8f5fwAAAAAAAAAAAAAAAAAAjgAAAHHNM8b5fwAAAAAAAAAAAAAAAAAAAAAAAJAckmBYAgAAaLvT5o4AAACQHJJgWAIAANvgN8b5fwAAMLrT5o4AAADgutPmjgAAAAAAAAAAAAAAAAAAAGR2AAgAAAAAJQAAAAwAAAABAAAAGAAAAAwAAAD/AAACEgAAAAwAAAABAAAAHgAAABgAAAAiAAAABAAAAHIAAAARAAAAJQAAAAwAAAABAAAAVAAAAKgAAAAjAAAABAAAAHAAAAAQAAAAAQAAAOqw2EGrChdC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C30VRYAgAAkD8Dx/l/AAAJAAAAAQAAAIg+W8b5fwAAAAAAAAAAAABzotlk+X8AAGAO0VRYAgAAAAAK2v////8AAAAAAAAAAAAAAAAAAAAArn0pTdUxAABkidJk+X8AAFC60uaOAAAAAAAAAAAAAACQHJJgWAIAADC80uYAAAAAsGKRYFgCAAAHAAAAAAAAALBikWBYAgAAbLvS5o4AAADAu9LmjgAAAHHNM8b5fwAAAAAAAAAAAAAAAAAAAAAAAAAAAAAAAAAAcD15X1gCAACQHJJgWAIAANvgN8b5fwAAELvS5o4AAADAu9Lmjg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UN+wYlgCAABk60Zk+X8AAHA9eV9YAgAAiD5bxvl/AAAAAAAAAAAAAAGxfmT5fwAAAgAAAAAAAAACAAAAAAAAAAAAAAAAAAAAAAAAAAAAAABucilN1TEAAAAej2BYAgAAUNlXaFgCAAAAAAAAAAAAAJAckmBYAgAAiLvS5gAAAADg////AAAAAAYAAAAAAAAAAgAAAAAAAACsutLmjgAAAAC70uaOAAAAcc0zxvl/AAAAAAAAAAAAAJBghsYAAAAAAAAAAAAAAAALpU5k+X8AAJAckmBYAgAA2+A3xvl/AABQutLmjgAAAAC70uaOAAAAAAAAAAAAAAAAAAAAZHYACAAAAAAlAAAADAAAAAMAAAAYAAAADAAAAAAAAAISAAAADAAAAAEAAAAWAAAADAAAAAgAAABUAAAAVAAAAAoAAAAnAAAAHgAAAEoAAAABAAAA6rDYQasKF0I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3AAAARwAAACkAAAAzAAAAjwAAABUAAAAhAPAAAAAAAAAAAAAAAIA/AAAAAAAAAAAAAIA/AAAAAAAAAAAAAAAAAAAAAAAAAAAAAAAAAAAAAAAAAAAlAAAADAAAAAAAAIAoAAAADAAAAAQAAABSAAAAcAEAAAQAAADw////AAAAAAAAAAAAAAAAkAEAAAAAAAEAAAAAcwBlAGcAbwBlACAAdQBpAAAAAAAAAAAAAAAAAAAAAAAAAAAAAAAAAAAAAAAAAAAAAAAAAAAAAAAAAAAAAAAAAAAAAAAgAAAAAAAAAAgAAAAAAAAAAADQVFgCAACIPlvG+X8AAAAAAAAAAAAAx7O1yPl/AAAAAMVUWAIAAAAAAAD5fwAAAAAAAAAAAAAAAAAAAAAAAM5yKU3VMQAAAQAAAAAAAADArapiAgAAAAAAAAAAAAAAkBySYFgCAADoutLmAAAAAPD///8AAAAACQAAAAAAAAADAAAAAAAAAAy60uaOAAAAYLrS5o4AAABxzTPG+X8AAAAAAAAAAAAAkGCGxgAAAAAAAAAAAAAAAOC50uaOAAAAkBySYFgCAADb4DfG+X8AALC50uaOAAAAYLrS5o4AAAAQw6NgWAIAAAAAAABkdgAIAAAAACUAAAAMAAAABAAAABgAAAAMAAAAAAAAAhIAAAAMAAAAAQAAAB4AAAAYAAAAKQAAADMAAAC4AAAASAAAACUAAAAMAAAABAAAAFQAAAC4AAAAKgAAADMAAAC2AAAARwAAAAEAAADqsNhBqwoXQioAAAAzAAAAEgAAAEwAAAAAAAAAAAAAAAAAAAD//////////3AAAABZAHMAYQBpAGEAcwAgAEwA8wBwAGUAegAgAEcA8wBtAGUAegAJAAAABwAAAAgAAAAEAAAACAAAAAcAAAAEAAAACAAAAAkAAAAJAAAACAAAAAcAAAAEAAAACwAAAAkAAAAOAAAACA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uAAAAAoAAABQAAAAeAAAAFwAAAABAAAA6rDYQasKF0IKAAAAUAAAABIAAABMAAAAAAAAAAAAAAAAAAAA//////////9wAAAAWQBTAEEASQBBAFMAIABMANMAUABFAFoAIABHANMATQBFAFoABQAAAAYAAAAHAAAAAwAAAAcAAAAGAAAAAwAAAAUAAAAJAAAABgAAAAYAAAAGAAAAAwAAAAgAAAAJAAAACgAAAAYAAAAG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6AAAAAoAAABgAAAAqQAAAGwAAAABAAAA6rDYQasKF0IKAAAAYAAAABoAAABMAAAAAAAAAAAAAAAAAAAA//////////+AAAAAUwBPAEMASQBPAC0AIABHAEUAUwBUAEkA0wBOACAARQBNAFAAUgBFAFMAQQBSAEkAQQBMAAYAAAAJAAAABwAAAAMAAAAJAAAABAAAAAMAAAAIAAAABgAAAAYAAAAGAAAAAwAAAAkAAAAIAAAAAwAAAAYAAAAKAAAABgAAAAcAAAAGAAAABgAAAAcAAAAHAAAAAwAAAAcAAAAFAAAASwAAAEAAAAAwAAAABQAAACAAAAABAAAAAQAAABAAAAAAAAAAAAAAAAABAACAAAAAAAAAAAAAAAAAAQAAgAAAACUAAAAMAAAAAgAAACcAAAAYAAAABQAAAAAAAAD///8AAAAAACUAAAAMAAAABQAAAEwAAABkAAAACQAAAHAAAAC+AAAAfAAAAAkAAABwAAAAtgAAAA0AAAAhAPAAAAAAAAAAAAAAAIA/AAAAAAAAAAAAAIA/AAAAAAAAAAAAAAAAAAAAAAAAAAAAAAAAAAAAAAAAAAAlAAAADAAAAAAAAIAoAAAADAAAAAUAAAAlAAAADAAAAAEAAAAYAAAADAAAAAAAAAISAAAADAAAAAEAAAAWAAAADAAAAAAAAABUAAAACAEAAAoAAABwAAAAvQAAAHwAAAABAAAA6rDYQasKF0IKAAAAcAAAAB8AAABMAAAABAAAAAkAAABwAAAAvwAAAH0AAACMAAAARgBpAHIAbQBhAGQAbwAgAHAAbwByADoAIABZAFMAQQBJAEEAUwAgAEwATwBQAEUAWgAgAEcATwBNAEUAWgAAAAYAAAADAAAABAAAAAkAAAAGAAAABwAAAAcAAAADAAAABwAAAAcAAAAEAAAAAwAAAAMAAAAFAAAABgAAAAcAAAADAAAABwAAAAYAAAADAAAABQAAAAkAAAAGAAAABgAAAAYAAAADAAAACAAAAAkAAAAKAAAABgAAAAYAAAAWAAAADAAAAAAAAAAlAAAADAAAAAIAAAAOAAAAFAAAAAAAAAAQAAAAFAAAAA==</Object>
</Signature>
</file>

<file path=_xmlsignatures/sig1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CzOllZBOe0VTcZ1CwWJmpVj4UipMHMRf5rdxG28lZ3c=</DigestValue>
    </Reference>
    <Reference Type="http://www.w3.org/2000/09/xmldsig#Object" URI="#idOfficeObject">
      <DigestMethod Algorithm="http://www.w3.org/2001/04/xmlenc#sha256"/>
      <DigestValue>64Mss5UzS5JocdO73g1Z2kJpM6KmB80zO+m+Y++v8PQ=</DigestValue>
    </Reference>
    <Reference Type="http://uri.etsi.org/01903#SignedProperties" URI="#idSignedProperties">
      <Transforms>
        <Transform Algorithm="http://www.w3.org/TR/2001/REC-xml-c14n-20010315"/>
      </Transforms>
      <DigestMethod Algorithm="http://www.w3.org/2001/04/xmlenc#sha256"/>
      <DigestValue>gDix790BEHLIrc/8V4sFkKaa/2y/qrOk2K961Rv9iWQ=</DigestValue>
    </Reference>
    <Reference Type="http://www.w3.org/2000/09/xmldsig#Object" URI="#idValidSigLnImg">
      <DigestMethod Algorithm="http://www.w3.org/2001/04/xmlenc#sha256"/>
      <DigestValue>+yKAmcJyDLaHVT6BGnN5shwBckdZwJatPQWQUZOsi0Y=</DigestValue>
    </Reference>
    <Reference Type="http://www.w3.org/2000/09/xmldsig#Object" URI="#idInvalidSigLnImg">
      <DigestMethod Algorithm="http://www.w3.org/2001/04/xmlenc#sha256"/>
      <DigestValue>zIKo4s2en3Kre3FqKi1Pt/iWyo+Nj11vUnbV+MG9Ag8=</DigestValue>
    </Reference>
  </SignedInfo>
  <SignatureValue>VrK/drmeLcZVEMAuTWFz8WMdJozoqbyWeZu3Uc6fy/Ll6GcdGozdwcz/GfVclvrEh3y4nFTrA1Qb
GyU8PXJEIQc7ZE2+blS9ip9qWHwUPeHFNS7GOzCNSAWt1yeA3At0nNYA7MCEtWTMAfcPUXL9mcAD
blR0CX9zgHHknlCDzfN9y1DTy1IIgfhbWgjUWXaGTX7iblvaoSXkx87M9JFqHFWzK0Jz8+S/4nDT
BkITXscT7yFfq43OWiOf0Bpwor92mLPz1vvdJKD670zsIZdDFaZ1qREzGzWAnUj2ACa1qUwAMPZh
cdUCeltkgddTciAlN7zkYZHYEF25E/crH4qMAA==</SignatureValue>
  <KeyInfo>
    <X509Data>
      <X509Certificate>MIIIgzCCBmugAwIBAgIIC+K+ZJHCUTMwDQYJKoZIhvcNAQELBQAwWjEaMBgGA1UEAwwRQ0EtRE9DVU1FTlRBIFMuQS4xFjAUBgNVBAUTDVJVQzgwMDUwMTcyLTExFzAVBgNVBAoMDkRPQ1VNRU5UQSBTLkEuMQswCQYDVQQGEwJQWTAeFw0yMzAzMjkxNTI2MDBaFw0yNTAzMjgxNTI2MDBaMIG3MSIwIAYDVQQDDBlKT1NFIExVSVMgQVFVSU5PIE1BUlRJTkVaMRIwEAYDVQQFEwlDSTIwNDQ2NzAxEjAQBgNVBCoMCUpPU0UgTFVJUzEYMBYGA1UEBAwPQVFVSU5PIE1BUlRJTkVaMQswCQYDVQQLDAJGMjE1MDMGA1UECgwsQ0VSVElGSUNBRE8gQ1VBTElGSUNBRE8gREUgRklSTUEgRUxFQ1RST05JQ0ExCzAJBgNVBAYTAlBZMIIBIjANBgkqhkiG9w0BAQEFAAOCAQ8AMIIBCgKCAQEAqFvBB4oKBddjMpL24jS+NDo4Kmrg/11b+sx2clEarIy/2uKTxRja9dV9fcY0NgZa3jq/jT4ZxP8S8z+IXkaobASrWgYUpVnOsjxyrq/vdqcUqoGub8vgjMbVye8IEPOjvVHpLgq/L5YzeEgTXSv/YTp7tUxcArd7uBfKjX2krbVcM36J8JohbHVHhEZw4v3tnuCwG1TE9trrLdL724F5/dAQjufLmVax9kT5sINvDfus7QLCw5Tpgt4lLkrAB2hom+b3fptmlub1YSiM3cyJkv3dFXo8GT19g59qJp7qE/s8heYMFqV5NGcu+dyJVxGPKcVcfBKOQ5XjBEJJ0caOGQIDAQABo4ID7TCCA+kwDAYDVR0TAQH/BAIwADAfBgNVHSMEGDAWgBShPYUrzdgslh85AgyfUztY2JULezCBlAYIKwYBBQUHAQEEgYcwgYQwVQYIKwYBBQUHMAKGSWh0dHBzOi8vd3d3LmRpZ2l0by5jb20ucHkvdXBsb2Fkcy9jZXJ0aWZpY2Fkby1kb2N1bWVudGEtc2EtMTUzNTExNzc3MS5jcnQwKwYIKwYBBQUHMAGGH2h0dHBzOi8vd3d3LmRpZ2l0by5jb20ucHkvb2NzcC8wUAYDVR0RBEkwR4EZanVyaWRpY29AZ3J1cG9jb2dvcm5vLmNvbaQqMCgxJjAkBgNVBA0MHUZJUk1BIEVMRUNUUk9OSUNBIENVQUxJRklDQURBMIIB9QYDVR0gBIIB7DCCAegwggHkBg0rBgEEAYL5OwEBAQoBMIIB0TAvBggrBgEFBQcCARYjaHR0cHM6Ly93d3cuZGlnaXRvLmNvbS5weS9kZXNjYXJnYXMwggGcBggrBgEFBQcCAjCCAY4eggGKAEMAZQByAHQAaQBmAGkAYwBhAGQAbwAgAGMAdQBhAGwAaQBmAGkAYwBhAGQAbwAgAGQAZQAgAGYAaQByAG0AYQAgAGUAbABlAGMAdAByAPMAbgBpAGMAYQAgAHQAaQBwAG8AIABGADIAIAAoAGMAbABhAHYAZQBzACAAZQBuACAAZABpAHMAcABvAHMAaQB0AGkAdgBvACAAYwB1AGEAbABpAGYAaQBjAGEAZABvACkALAAgAHMAdQBqAGUAdABhACAAYQAgAGwAYQBzACAAYwBvAG4AZABpAGMAaQBvAG4AZQBzACAAZABlACAAdQBzAG8AIABlAHgAcAB1AGUAcwB0AGEAcwAgAGUAbgAgAGwAYQAgAEQAZQBjAGwAYQByAGEAYwBpAPMAbgAgAGQAZQAgAFAAcgDhAGMAdABpAGMAYQBzACAAZABlACAAQwBlAHIAdABpAGYAaQBjAGEAYwBpAPMAbgAgAGQAZQAgAEQATwBDAFUATQBFAE4AVABBACAAUwAuAEEALjAqBgNVHSUBAf8EIDAeBggrBgEFBQcDAgYIKwYBBQUHAwQGCCsGAQUFBwMBMHsGA1UdHwR0MHIwNKAyoDCGLmh0dHBzOi8vd3d3LmRpZ2l0by5jb20ucHkvY3JsL2RvY3VtZW50YV9jYS5jcmwwOqA4oDaGNGh0dHBzOi8vd3d3LmRvY3VtZW50YS5jb20ucHkvZGlnaXRvL2RvY3VtZW50YV9jYS5jcmwwHQYDVR0OBBYEFMDkCa3kxdeV44ZqivyreecA/LlyMA4GA1UdDwEB/wQEAwIF4DANBgkqhkiG9w0BAQsFAAOCAgEAijzbU2/D3ikXMoytmjsioeo17Gqzi1svvA2Q4pAbcs3qK/f4QEDeBRJ69Pgu/kLw4ZePIAtBK4nRH+byfB+BS5tmWamDQ8voBm5hI8eOlJL+yajSX5K1sQaZdDcCfMrsVk3NVN5WkWK7rJjKTRe9X0MwZC5lShdICdrPc7DG89mEYf/My87rEWigVWU7Bg3zeKdj32Zu4ksCYoIa//mci1I+ZD/yrW5zEl29WKEM/MJ14H3YZwoYZoXZBrojNQsAjzkFbErjc42Lv6IBxb0DgMhWPHb3FWC5VLasvyoTJTI0ZrgpJGCZ7YGmrGah4fG+36KxJiaebqz0cNP3uEQjY5Gp51q1AWIpT1C/jbKVWez8EHTzw3lN9JubPT3WyaHEpBSh9r4LFX50UOdQK+nl4PGqmHDXqZ3CGgOFd2GX4sjWuEPnqqsEV0jP8UvmDSuoYpJLoiQpcWMjwmCFJAtT8kP5/XuqjjtgbH2g6ILHU27lSi1GnznK7RFNWlpXrNzp46/Ir8/My1CCAQphJcgLD3uys6DrLGuljdMQvhP49mUBpDXA21ioQXLmOliy9aR9gm27P698hV3dx/pteqoWjxPRRpbRkfI6fyPEQWQ+SJ3XLbdkHdNNZxP27yXAINAVRGwri4IqB1V2YbRH4s/32f5p6DLPlm4hvylbw/rPZwo=</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Transform>
          <Transform Algorithm="http://www.w3.org/TR/2001/REC-xml-c14n-20010315"/>
        </Transforms>
        <DigestMethod Algorithm="http://www.w3.org/2001/04/xmlenc#sha256"/>
        <DigestValue>1yPCdxLOwhVVgkLwZtinBeNPn0z+3K33epEQv1eEO0s=</DigestValue>
      </Reference>
      <Reference URI="/xl/calcChain.xml?ContentType=application/vnd.openxmlformats-officedocument.spreadsheetml.calcChain+xml">
        <DigestMethod Algorithm="http://www.w3.org/2001/04/xmlenc#sha256"/>
        <DigestValue>Cwwxd82IxGAryc02rxDQYDsehSKM0mYV35LXkUSiHoY=</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Xa8239MzABwfeSwVessQmgBws7qpEWV+d6lNwhHlGqw=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Xa8239MzABwfeSwVessQmgBws7qpEWV+d6lNwhHlGqw=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Xa8239MzABwfeSwVessQmgBws7qpEWV+d6lNwhHlGqw=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Xa8239MzABwfeSwVessQmgBws7qpEWV+d6lNwhHlGqw=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Xa8239MzABwfeSwVessQmgBws7qpEWV+d6lNwhHlGqw=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Xa8239MzABwfeSwVessQmgBws7qpEWV+d6lNwhHlGqw=</DigestValue>
      </Reference>
      <Reference URI="/xl/drawings/drawing1.xml?ContentType=application/vnd.openxmlformats-officedocument.drawing+xml">
        <DigestMethod Algorithm="http://www.w3.org/2001/04/xmlenc#sha256"/>
        <DigestValue>Aowvreq1vGllG65eajWdACOTB/uN8snkthxiusnlaLs=</DigestValue>
      </Reference>
      <Reference URI="/xl/drawings/vmlDrawing1.vml?ContentType=application/vnd.openxmlformats-officedocument.vmlDrawing">
        <DigestMethod Algorithm="http://www.w3.org/2001/04/xmlenc#sha256"/>
        <DigestValue>xUr1g0sFS43//if2fMHLS1jHOAwpWTV99VN55akJetQ=</DigestValue>
      </Reference>
      <Reference URI="/xl/drawings/vmlDrawing2.vml?ContentType=application/vnd.openxmlformats-officedocument.vmlDrawing">
        <DigestMethod Algorithm="http://www.w3.org/2001/04/xmlenc#sha256"/>
        <DigestValue>WFYj+KW08O95/jwtlepXtJXMUOdNk9n4TAGP7hFu+h4=</DigestValue>
      </Reference>
      <Reference URI="/xl/drawings/vmlDrawing3.vml?ContentType=application/vnd.openxmlformats-officedocument.vmlDrawing">
        <DigestMethod Algorithm="http://www.w3.org/2001/04/xmlenc#sha256"/>
        <DigestValue>gHfx3whdlQ+dQSpolZYLou1cOyfkrsW2f6Wyk7264VA=</DigestValue>
      </Reference>
      <Reference URI="/xl/drawings/vmlDrawing4.vml?ContentType=application/vnd.openxmlformats-officedocument.vmlDrawing">
        <DigestMethod Algorithm="http://www.w3.org/2001/04/xmlenc#sha256"/>
        <DigestValue>NWjIB+POGZkW73d5D5AgYYVsStdMCABUfrb8CcVrv8E=</DigestValue>
      </Reference>
      <Reference URI="/xl/drawings/vmlDrawing5.vml?ContentType=application/vnd.openxmlformats-officedocument.vmlDrawing">
        <DigestMethod Algorithm="http://www.w3.org/2001/04/xmlenc#sha256"/>
        <DigestValue>Qp9wQg56nMOFboRRLMFJThHZOeuYuUXqAfFstOD9pB0=</DigestValue>
      </Reference>
      <Reference URI="/xl/drawings/vmlDrawing6.vml?ContentType=application/vnd.openxmlformats-officedocument.vmlDrawing">
        <DigestMethod Algorithm="http://www.w3.org/2001/04/xmlenc#sha256"/>
        <DigestValue>ItQGSsmIXyq5R4qMiaoKdzGpaWRxDC6aTbtYi8rauKU=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NZmRTX7W5A2vtSkO7N6aeFOO4HKRed+JrhT5XPrfNDI=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wZPA/rF4GnteJFZcATFm5xCWADWwf2UAHkOvvzj7r/w=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QtIQ6uysmXQuHwBEqr68W98LNwYMTivV/fEmrJ8zrFA=</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5OsaGzyDCQcu2ZAf03yRw+COU026708H/NXGnMeZDZc=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I21utiWXlgrmCmg4ZpH8bKmLZT6sL0DYbiMLlOtgKIo=</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PqxoNpQd2q1U7jgyGUc8eYW1b5QzA8bTgWnMMGse46I=</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E90anLtrtoM6FrHuQCrtPBRHcGQl+1xICYXZFkU5bYs=</DigestValue>
      </Reference>
      <Reference URI="/xl/externalLinks/externalLink1.xml?ContentType=application/vnd.openxmlformats-officedocument.spreadsheetml.externalLink+xml">
        <DigestMethod Algorithm="http://www.w3.org/2001/04/xmlenc#sha256"/>
        <DigestValue>QDpkEODEOJKGhnB6+A8zHaGOXp5Nyn/9egXR/IyzsKc=</DigestValue>
      </Reference>
      <Reference URI="/xl/externalLinks/externalLink2.xml?ContentType=application/vnd.openxmlformats-officedocument.spreadsheetml.externalLink+xml">
        <DigestMethod Algorithm="http://www.w3.org/2001/04/xmlenc#sha256"/>
        <DigestValue>d6p9jhfh7rmMZazIsL7RkMaX5Xe/lZL+DuzlVKG8Ly4=</DigestValue>
      </Reference>
      <Reference URI="/xl/externalLinks/externalLink3.xml?ContentType=application/vnd.openxmlformats-officedocument.spreadsheetml.externalLink+xml">
        <DigestMethod Algorithm="http://www.w3.org/2001/04/xmlenc#sha256"/>
        <DigestValue>9XFDrp2eoUpW4bHGlUwjGbYmUoFM3HxXSGKCcIVZuq8=</DigestValue>
      </Reference>
      <Reference URI="/xl/externalLinks/externalLink4.xml?ContentType=application/vnd.openxmlformats-officedocument.spreadsheetml.externalLink+xml">
        <DigestMethod Algorithm="http://www.w3.org/2001/04/xmlenc#sha256"/>
        <DigestValue>Lum+ExC6YghdPwffYnk69Sc14GUapLzS1Xj4gx3OL5M=</DigestValue>
      </Reference>
      <Reference URI="/xl/externalLinks/externalLink5.xml?ContentType=application/vnd.openxmlformats-officedocument.spreadsheetml.externalLink+xml">
        <DigestMethod Algorithm="http://www.w3.org/2001/04/xmlenc#sha256"/>
        <DigestValue>ktD5Gwm5nx2SEJ3izUiLDPdRILgjuC0L20ZdzKIPPtg=</DigestValue>
      </Reference>
      <Reference URI="/xl/externalLinks/externalLink6.xml?ContentType=application/vnd.openxmlformats-officedocument.spreadsheetml.externalLink+xml">
        <DigestMethod Algorithm="http://www.w3.org/2001/04/xmlenc#sha256"/>
        <DigestValue>zcVceu0tChTshHC/+QQd/6lPoSH2b+IegujGIZvqgQ4=</DigestValue>
      </Reference>
      <Reference URI="/xl/externalLinks/externalLink7.xml?ContentType=application/vnd.openxmlformats-officedocument.spreadsheetml.externalLink+xml">
        <DigestMethod Algorithm="http://www.w3.org/2001/04/xmlenc#sha256"/>
        <DigestValue>hsT0RKacKDvXqt8OrlH27mz7koK57W45WaoX0A2bQjc=</DigestValue>
      </Reference>
      <Reference URI="/xl/media/image1.emf?ContentType=image/x-emf">
        <DigestMethod Algorithm="http://www.w3.org/2001/04/xmlenc#sha256"/>
        <DigestValue>8UwYp6pyw98/5fxhx7LWx4UBpFz/C1eXcZPCsjgMLXU=</DigestValue>
      </Reference>
      <Reference URI="/xl/media/image2.emf?ContentType=image/x-emf">
        <DigestMethod Algorithm="http://www.w3.org/2001/04/xmlenc#sha256"/>
        <DigestValue>ocrfF6B9kS7D9mbluD2C49uyig+/fseRjrvuqMlh5dM=</DigestValue>
      </Reference>
      <Reference URI="/xl/media/image3.emf?ContentType=image/x-emf">
        <DigestMethod Algorithm="http://www.w3.org/2001/04/xmlenc#sha256"/>
        <DigestValue>si4jBb2z3IFShMR8fH266AYBbRUZh34J9sawEiKsaY4=</DigestValue>
      </Reference>
      <Reference URI="/xl/media/image4.emf?ContentType=image/x-emf">
        <DigestMethod Algorithm="http://www.w3.org/2001/04/xmlenc#sha256"/>
        <DigestValue>6b/qO5RPDhNl5Y9g3asQGf68hcgEiNQAD0T34uX7ep4=</DigestValue>
      </Reference>
      <Reference URI="/xl/media/image5.emf?ContentType=image/x-emf">
        <DigestMethod Algorithm="http://www.w3.org/2001/04/xmlenc#sha256"/>
        <DigestValue>l+jCpnKk2QYmvg61yXP70AKYRT61Sgc6yQJFyS6DWQ8=</DigestValue>
      </Reference>
      <Reference URI="/xl/printerSettings/printerSettings1.bin?ContentType=application/vnd.openxmlformats-officedocument.spreadsheetml.printerSettings">
        <DigestMethod Algorithm="http://www.w3.org/2001/04/xmlenc#sha256"/>
        <DigestValue>PomAk00LjNX0TmsJc6zgIqZ1exjQxSMz9FZ0oHNLuZ0=</DigestValue>
      </Reference>
      <Reference URI="/xl/printerSettings/printerSettings2.bin?ContentType=application/vnd.openxmlformats-officedocument.spreadsheetml.printerSettings">
        <DigestMethod Algorithm="http://www.w3.org/2001/04/xmlenc#sha256"/>
        <DigestValue>PomAk00LjNX0TmsJc6zgIqZ1exjQxSMz9FZ0oHNLuZ0=</DigestValue>
      </Reference>
      <Reference URI="/xl/printerSettings/printerSettings3.bin?ContentType=application/vnd.openxmlformats-officedocument.spreadsheetml.printerSettings">
        <DigestMethod Algorithm="http://www.w3.org/2001/04/xmlenc#sha256"/>
        <DigestValue>CIEckKbjmz+lut/wRXlfeRQwthJRTodxlHUlYnCh/Ec=</DigestValue>
      </Reference>
      <Reference URI="/xl/printerSettings/printerSettings4.bin?ContentType=application/vnd.openxmlformats-officedocument.spreadsheetml.printerSettings">
        <DigestMethod Algorithm="http://www.w3.org/2001/04/xmlenc#sha256"/>
        <DigestValue>CIEckKbjmz+lut/wRXlfeRQwthJRTodxlHUlYnCh/Ec=</DigestValue>
      </Reference>
      <Reference URI="/xl/printerSettings/printerSettings5.bin?ContentType=application/vnd.openxmlformats-officedocument.spreadsheetml.printerSettings">
        <DigestMethod Algorithm="http://www.w3.org/2001/04/xmlenc#sha256"/>
        <DigestValue>P1vk/m0KDfia+eyWbH6GJjYYs/QaShRIS+My+bEWdfE=</DigestValue>
      </Reference>
      <Reference URI="/xl/printerSettings/printerSettings6.bin?ContentType=application/vnd.openxmlformats-officedocument.spreadsheetml.printerSettings">
        <DigestMethod Algorithm="http://www.w3.org/2001/04/xmlenc#sha256"/>
        <DigestValue>CIEckKbjmz+lut/wRXlfeRQwthJRTodxlHUlYnCh/Ec=</DigestValue>
      </Reference>
      <Reference URI="/xl/printerSettings/printerSettings7.bin?ContentType=application/vnd.openxmlformats-officedocument.spreadsheetml.printerSettings">
        <DigestMethod Algorithm="http://www.w3.org/2001/04/xmlenc#sha256"/>
        <DigestValue>rpj545RtakdnDQNeP8JSQKvZ57TFQrixCsxx1kNgmrs=</DigestValue>
      </Reference>
      <Reference URI="/xl/printerSettings/printerSettings8.bin?ContentType=application/vnd.openxmlformats-officedocument.spreadsheetml.printerSettings">
        <DigestMethod Algorithm="http://www.w3.org/2001/04/xmlenc#sha256"/>
        <DigestValue>/ax5bNEFHV49MOtpiS741TCmMpKky2mSmN57o7VA6sA=</DigestValue>
      </Reference>
      <Reference URI="/xl/sharedStrings.xml?ContentType=application/vnd.openxmlformats-officedocument.spreadsheetml.sharedStrings+xml">
        <DigestMethod Algorithm="http://www.w3.org/2001/04/xmlenc#sha256"/>
        <DigestValue>RKCDZsSEe1zUcMDlZC/uXz0BR1J9/SjijjepP6FW3ao=</DigestValue>
      </Reference>
      <Reference URI="/xl/styles.xml?ContentType=application/vnd.openxmlformats-officedocument.spreadsheetml.styles+xml">
        <DigestMethod Algorithm="http://www.w3.org/2001/04/xmlenc#sha256"/>
        <DigestValue>0unmvvZC8v2X1k1LzxeJ5dITa6xQPZpK8OhOkz8cLQk=</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aHfvOMM8hMP7F4QwnvrD/sB2C7l8N+/I5GoL8ylQtxU=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PuEniog20HoIbFAIps2zsmYgmS5aLQboJfHPDaNqpo4=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Q6gzhdu4voGIfD8yCgb4iLr0HA1XNcROXBjhP0fZfJo=</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LczjMHCbIPr3FsLnIo/1raGagvzIwjONJXEhU1NgdEQ=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LPvOcyzMWuCzjQ0DWjc7YPS2SZsQiO5cfLeEmoeLFBo=</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csdGLUBC+EtFx3rRcsosro01QEHkSmnIzNoX8/pr8pQ=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KZdZVQawy2cAXSI/Y351XhOsH7LeYFecCh9NBop3jO8=</DigestValue>
      </Reference>
      <Reference URI="/xl/worksheets/sheet1.xml?ContentType=application/vnd.openxmlformats-officedocument.spreadsheetml.worksheet+xml">
        <DigestMethod Algorithm="http://www.w3.org/2001/04/xmlenc#sha256"/>
        <DigestValue>VaI9m8yxo9W4cRUWyymbCp58uQjKzlSto2rVA3QDk8E=</DigestValue>
      </Reference>
      <Reference URI="/xl/worksheets/sheet2.xml?ContentType=application/vnd.openxmlformats-officedocument.spreadsheetml.worksheet+xml">
        <DigestMethod Algorithm="http://www.w3.org/2001/04/xmlenc#sha256"/>
        <DigestValue>BkFxiamMLHUUEDN/32NYNoOtnD86uwD+l1687ne+3rk=</DigestValue>
      </Reference>
      <Reference URI="/xl/worksheets/sheet3.xml?ContentType=application/vnd.openxmlformats-officedocument.spreadsheetml.worksheet+xml">
        <DigestMethod Algorithm="http://www.w3.org/2001/04/xmlenc#sha256"/>
        <DigestValue>ObtLnu/t3t3MUZUAVY1yq4to8gfw+K0eoso4q7nMURY=</DigestValue>
      </Reference>
      <Reference URI="/xl/worksheets/sheet4.xml?ContentType=application/vnd.openxmlformats-officedocument.spreadsheetml.worksheet+xml">
        <DigestMethod Algorithm="http://www.w3.org/2001/04/xmlenc#sha256"/>
        <DigestValue>gOtRJDFNx5LhFFbOoU1/YhAkEqSA9r2Y00dSxY4M3fQ=</DigestValue>
      </Reference>
      <Reference URI="/xl/worksheets/sheet5.xml?ContentType=application/vnd.openxmlformats-officedocument.spreadsheetml.worksheet+xml">
        <DigestMethod Algorithm="http://www.w3.org/2001/04/xmlenc#sha256"/>
        <DigestValue>G0oJ1YrTQqIYXDreTVS3EgYRtxipkIy5ACcr9E7dA9Y=</DigestValue>
      </Reference>
      <Reference URI="/xl/worksheets/sheet6.xml?ContentType=application/vnd.openxmlformats-officedocument.spreadsheetml.worksheet+xml">
        <DigestMethod Algorithm="http://www.w3.org/2001/04/xmlenc#sha256"/>
        <DigestValue>VNSlOjgC/oSzx1YloAF3zzjwksvY4st8Ju7XqTj7WKA=</DigestValue>
      </Reference>
      <Reference URI="/xl/worksheets/sheet7.xml?ContentType=application/vnd.openxmlformats-officedocument.spreadsheetml.worksheet+xml">
        <DigestMethod Algorithm="http://www.w3.org/2001/04/xmlenc#sha256"/>
        <DigestValue>rMD0l8EqOrIeRE8tHMOH58GK2hwArT5w7BOn3qS3pAE=</DigestValue>
      </Reference>
      <Reference URI="/xl/worksheets/sheet8.xml?ContentType=application/vnd.openxmlformats-officedocument.spreadsheetml.worksheet+xml">
        <DigestMethod Algorithm="http://www.w3.org/2001/04/xmlenc#sha256"/>
        <DigestValue>JS5fHaJI/DPAafRZhqnIgDxk8l5DA+JKghcmxnIZelg=</DigestValue>
      </Reference>
    </Manifest>
    <SignatureProperties>
      <SignatureProperty Id="idSignatureTime" Target="#idPackageSignature">
        <mdssi:SignatureTime xmlns:mdssi="http://schemas.openxmlformats.org/package/2006/digital-signature">
          <mdssi:Format>YYYY-MM-DDThh:mm:ssTZD</mdssi:Format>
          <mdssi:Value>2023-03-30T15:20:35Z</mdssi:Value>
        </mdssi:SignatureTime>
      </SignatureProperty>
    </SignatureProperties>
  </Object>
  <Object Id="idOfficeObject">
    <SignatureProperties>
      <SignatureProperty Id="idOfficeV1Details" Target="#idPackageSignature">
        <SignatureInfoV1 xmlns="http://schemas.microsoft.com/office/2006/digsig">
          <SetupID>{EAAA4CEB-C35E-48D2-96D9-50053020F0E3}</SetupID>
          <SignatureText/>
          <SignatureImage>AQAAAGwAAAAAAAAAAAAAAFYAAAA8AAAAAAAAAAAAAACOCAAABAYAACBFTUYAAAEASO4AAA8AAAABAAAAAAAAAAAAAAAAAAAAVgUAAAADAABYAQAAwgAAAAAAAAAAAAAAAAAAAMA/BQDQ9QIARgAAACwAAAAgAAAARU1GKwFAAQAcAAAAEAAAAAIQwNsBAAAAYAAAAGAAAABGAAAAxCkAALgpAABFTUYrIkAEAAwAAAAAAAAAHkAJAAwAAAAAAAAAJEABAAwAAAAAAAAAMEACABAAAAAEAAAAAACAPyFABwAMAAAAAAAAAAhAAAUQKQAABCkAAAIQwNsBAAAAAAAAAAAAAAAAAAAAAAAAAAEAAACJUE5HDQoaCgAAAA1JSERSAAAAtQAAAIAIBgAAAE3kKLcAAAABc1JHQgCuzhzpAAAACXBIWXMAAB7CAAAewgFu0HU+AAAAGXRFWHRTb2Z0d2FyZQBNaWNyb3NvZnQgT2ZmaWNlf+01cQAAKGdJREFUeF7tXQdck1fXz14QIIQQQth7gyIbURRHXa0tWvW1trVVu6y1WuvXAWi1Vau1apfYqlVed+sCceAWlCmIbAgQ9kqAEJJAxnceW3zRAgnIMn3SX3+1Pned//k/9zn33HPPJWzYsAGD/lAEtAkBgjYJg8qCIoAggJIa5YHWIYCSWutUigqEkhrlgNYhgJJa61SKCoSSGuWA1iGAklrrVIoKhJIa5YDWIYCSWutUigqEkhrlgNYhgJJa61SKCoSSGuWA1iGAklrrVIoKhJIa5YDWIYCSWutUigqEkhrlgNYhgJJa61SKCoSSWkMOODs743k8Hg2K4z/99NPWjRs3KjWsihYbZgRQUmsAeHt7u8XBgwdfk4glwSqlinrnzp04Uyp1L9fNrVWD6miRYUYAJbUawBcsWEB68423f2qob5hqxDJOIhLw8qJ83v9JLU1Z0ZGR6+GMJzpjDzNp1XWHkloNQtG/RC8RtYjGTQ6dtNrEzPg4Ujz7fu6nD7MfrljzwYdF8L/71IGMPh9eBFBS94F3REQEbdwY/3VOzm7HXpk692hSXpIAKf7G269t3f7tLss/T8fuOXBwf8LNpJulw6s2tLe+EEBJ3Qc6n62PmF5f32DPMTXFhM0LEyVtTMIYGBgQMzIyGgP9fKLrqmtCdmzf+da4wLFfoDQbPQigpO5DF2YWZsVMBqPMzMI8BbwdnUjR5ubmR//9etvXyTdu3Cos4/NDz108Q4XnktGj1n/3SFBS96F/C5Zpjde4MQfGjHFNrq2tfaIkkFhEwBNESqXSbv/+/Rx4yPt3U2n0SI+Sug9d5PAKjEl4kggIXRIZGYkFT4eqe3ELG4uMprQm77u3k23NrbkoqUcJr1FS960InYKSgklcS/bOpwmNVHN3c01NTkpdx6+sZAGpR4lK0WGgpO6FA+D5wG7duoMubBBY9kaTB5m5fjKpDMtgMrm+vr6klJSUDpRSI48ASupedJCQkEDjFRZ7SGTt9N7UdDvxxuud8s4OjFJJ5PP5uJFXJzoCBAGU1L3wICwsrHPntp1WKpUC21MRMp48XiqRstlsk3uffLo6Oi4uTopSanQggJK6Fz2Ad6OjXdKuwhPwT2yDdy0Yk5KSApUqDMHb1/cwELpxdKgTHQU6U6vhgE+Az82TR08tAfvaAEjejBRHFozW1tZGZ89cnOJo73xn8uSQ26Wl6IbiaHqd0Jm6D22EBAQ8jDt/oRWCmpa4uLjs7ipaUFBgOM7P+xYBR5YGBXGA0yipUVKPJgT6GEtGdnYRm2WcU5hX7A6kflQS4qpxuTmF5u1t9fq11eWeMTF6qC09yvSJztRqFOIb6BuZk5Ud9kQxLAGXn5MTYmbOTR1l+kSHg3o/1HOARqOlzZ77YlHXNnleXp6SwTDIMuYYJvsHen8jk8nUN4KWGFYE0JlaA7iB0C3di0FQU72fn88HKKE1AG8EiqCkHgHQ0S6HFgGU1EOLL9r6CCCAknoEQEe7HFoEUFIPLb5o6yOAAErqEQAd7XJoEUBJPbT4oq2PAAIoqUcAdLTLoUUAJfXQ4ou2PgIIjCipH50u2bzB78Cho58aMVn5016YegmHw0kcHBxKYeeufgTwQLvUAgRGlNS7o3e4/Xn20s/GbC6+uUkw8/Llq3PodHrNtSs3ieZmpred3Z03wa4dGjCkBUQbThFGjNTOztbMTVHf7WWx2MoJEyf8cvvW9bnl5Xy/emyNQiKVmPNKeSF1DTWWLDZ7w6FDh0ognvmJk9yaggRnBwk2Njb4Y8eOoUEamoL2nJcbEVJDliPSwV+PfYBVYrywKkXtjRvXZinkSsOpU6e9vvrtVbc279rsmpOf+8HD7PyF5EJeSHBgyK8TJwVeIZFo9/qLd3R09KxKftXUn/f+tB5OqKBZSvsL4HNYfkRIXVKSY9LYJFhM1qV2iiViKpNpLHV1dfrA2887LSYuRmlpZ5k4ffb0jONHT9QUF/FebBe1v3386Nn3dPVoD0KDJ+z9bs93pzWZucFmJwf6BYZU8KuWJicm/xf0k/gc6ggdcj8RGBFSGxuaclXKLHGToEnPwdnh0oql/1mdkZdXBYvDx8OHP0teXThn1969/3Vm6jNTqVSioriYNynu4pW92VOm2S5f/vZ3UEahRl6lEo9TKJQKohyDIfUTG7T4c4rAiJBaKBB5KDFKBteMG/PCC1OjEEL3hF9eXmk5XUentLqmxunD1e8uS01NTb51K3FlXU3DxzduJF9ls/Uy1JEaA5k4sFgsrray0pKiS9FYTSaBJhRvhg05Li7pibBTjRtAC44YAsNOahMTE9c/T575iEjC102eMvEziE2u6Et6UxOT2w11jatOnz7NcHJyujh9+hRefHzCb+lpd3feS04M60rc2FMbCekJOkqV3BpYjTEzM6tobNbs0DeYLfjQ0NDlPzQI5nyw/K03a9WMccS0h3bcIwLDTuqEC5cXNwqaHH39fFbBDNonoZERi0SixlZxmwEGQyUi/x8VFVUkFLZuv3Tx0r6XXwrf7DXWY11vuk2MTTSQK+R2hvoMsRwDBogGP+QM4ooVK4zb2zqWCZpa3GoaG72xBILacWrQNFpkmBAYVlLDDKhnwjJ+XU/foHTu3BfjNTmFrVR2GHd2dJAsWKxH/mpkgbhr13cXFy9aEp2UdPcDv4CAEzKZOK0nvOrr6/UIeBK9U96u0yIUMzA9pqV5siZyXEsuk7s2C0QuRCIV0yiUmrFYusOkDrSbwUBgWEm9/uN3gyRSGcPVzeoqELpYnQDwEuAWLVrkQCaR2ihUyuOpFogtc/d0jS0pLpkTHxv33heRn30AyWXae2gP7h3Cquh0g2YFpgOP04TV0AiJTHHCE/Gd+hQdWXVVuSeL5apuqOjzIUIAuRXN09MTn5WVJUcmHE26GVZSZ+fxXHE4PMXBwTpFk8EJhUJqdUVNKMvIMDE4LLgFiPu4Glz7llxYWPhjasr9yOjo/Z5ubk53u7eJmBGZqZn0zo5OBpPBqq4oK7O2tLbWpFtMe2ubJYVCqjViGZVV8SvHeHqNHKmRKzqmTZ36BcvQMNnBxeWsRgI8VQgJR3jjrTcWySUdBAcnp98H0sZI1QEdO96/nz1+zBj3kzCGR9eTqPsNG6kBWJK9tbUvMiAbO7siiUR94v2oiIhFDY1NdtPCwjY+PRMjZoiFhcWpnAc5S4UCwTuwoZMOi87HWUeRt1oi7yTLZBIyzPLiouJSP01IjRAg2H98sEKu4M9/Nfw7GMOIkiAgIPBAFb/mlSoD3UIcifTQzs6uRJ1Sn34eGjp5dXkpP1IqlcrtHR3zYS2T3N82Rqo8nc7A8XjZs0QiITKjjS5SC3k8YqtYbEClUuVWVlbl3X3SPQEG5NJxd/P8P9iYSYHNlutA4n8U8/PzE2WkZMVW11S+DrM6HZTV1L2QPpVsBT5qMiQmpTc1NGiUQDo2NtaqoqrKl8FgbMfpkJr09OgtY93HOmVkZ+SrUyzydfjj5Mk1wuYWD30D/Xfc3NzE6ur09XzdsmWM82cvWRsaGjfC2sKkMKvQub+kLi+u8qurblhLwFNUJLKKknQnaUzQ+KDnhtSdnRhyk6DBAbwEGmeVHbaZGm6LxcM6jUQhk5uDg4Nr+yJ1RMRK6uLFb7xPwpNJgf7jYoDQPW6yIPmgjZiMS3mFuR/W19bPYHPYh7tI4mtgQLgvV3hRyVRJW3urbk1NrYEmBDt7+uzLCrkc4+DgmDHRz7Nsn55hfczRmCkubi5qSV2YW+iRlp4ZIRZJdGfMnvol9PdMpP7xyBELnApPo+oQ6ghYnVYKjegBCSrjekoA35NsgYGBuhfjvvpSpcISpoRNjYiLP7u5gl/hrgkOo6VMWVnBuA6ZjGLjaFNfWvnkFSW9jXHYSJ1bU4OHiCQCDo/r4HA4PSYnj4iIxCYmXjGbEjp/XSm//K3xgUE7t2zfcqanWbpLoIVLFpZkZKY/vJOY/FnWg7QTyCISeZYlkRAl0g4uzLh5LSKBpUKpxCAmEJLNtC+FVdfWuWJVuNa5M2Zn2di4CHRp1IZSXqkLkFqtnu8k3l3XKVPqwroBQyEwqGorqClQVsw3UchVFN+Acb/k5xZg5XLpFKiyFf5Vt5P6qOWLFy6HN9TVTjXlmu2et3Bu3LVrF9d1dspsAIfn4uIleCl1du74cbKOjk4+i2UBX+H/ran6gm7YSE2RSLAEPB5HJOCAdMJ/jAmxZSM+k84+evLd3znG3Afhc+esWGphcQxI2KeDGfJIC20dHGIz72d9cePiRStouABJt7t3717we6g6iCRsKXhP8CqVygojxTDgeV1vgEyYMMHm1+gDswwNDR8sXLqwCPlCQLpeRaOw2UwdQZ2d7V0O/nZkJtj2JW1tIqZUJnwJg9H7376/ugZ6eJ7P41mTKESJvaNTCo6Aa3lwP3MqLJCR7X61C5LAsZPN10esXUemUcrGjx9/aOLEID5Fh1rf2Yljw0zPAlONP4AhDWsVSHxvIW4XeVtYmX0JUZYa39IwbKTOqa7WUakw+nQdesXGjXue+CzDLiNt9szZ75WVln9sZW5zYeLkkO2ff/55tjpCIwgjF9+7u7um5OYUCE/HXfZmsgwKgMBYiM4jSGGmJpGIfwAxmQQCwe7wycOsvkh9/cp1WyhHNOKwcrpMHjwBI4MIQiewl437Oriw75cDy1VKZef8ea9siok5sqFB0GBvadPrzRoakYPB1G81NbG+LBA2MIRCEbaopMhn+swpJhBjrjbN6q+HfnytqrLK2cPddTuJhnuAfO38fXx/iL988duCrAIDJy+nUU1qZGICE/R1EpEkYbOZT3i21IE3bKTGSIUE2K3Gi6USBszKhC7CRsDd3zM/XPVVdW3jTBtbu42Ll0w/kZdXK+jL5HhaKAAg6/yZ+IaUlLQZL8wMO4IQnaxScYQtQgsO17RKj05thBeKcufWHVuuOfdhb6AkJ9/16uzs1A3wCbzRVUbPgFGrkMtC79y5w2UymT2exrE3s7c5UPT7iw6OTvETw0IuxBw5+lFzc4tGC9O+FCSXSol6TL1yYYvI0NbWovbKJYVULpcbQ50+SQ0vIPeP42fDdXSore98sOrH7Oy/PKg4EiZZJpUy6gTVE45EHEEmjQHFqKsj1WA8P3/+ivmPe3bN0NWhnfD396+A9ZPGzQ4bqW1NTcU4LKZZ1tGBKBvZ8n5kVqz/NXpBfmHJ+06O9jvffX/5ARh8v4P5QTmtRAJeBJ4OOhJuitjVdQJBiFgsYlEJxBaKvkEdmUwiNNQ2MIDUPYKDbPQEjAtwUCow+OBgv7yUjL9AVMg7SZ1yBbWiokIfSP2Puki9F2e//KJcrrRwH+t6KygoSKBvQH/QLGwdp7EWeikoEXfSGfrU2na5hAzrEKkSAlnkMhkdtu17bRqJW5kYHPq2SNzqFf7y3LeA0GVdhQkiQrWBnn4RRDtu2B29+xj8fcOzjnEo6iNrn9mz5/5QXVOlu+TV/5wATmgW4/D3YIaN1NVCCVGhwpDa29v1wb1HhoF3vrFk8YqkpLTNRgbMy3HxMd+AWdJvQneBOs53bNzli9dW/bTjJxv4u7wiHm8CDkdq9PYPquTz8iuVCgVO2Cak9aEEkrRDZsw1N70PhM7uKkfC4eQ4jAovk8jIPdUF+1SPRCC7kSgUqZ+PD+J6lNN19XglxcULQEY6conoQBVPJenA4lBOhDGICgv5cgJkecfgcI9u3O3tB3ErrJZW0WsWFuY3dQ10D3QvZzvOVmxbx7uZdDdp2Z+HT+1fNGvmm7UymWZRXgMVYgD1lr21YnVhfvEsZ2fbbWKFWK3X6ekuho3UVAxWDrYuvHFYHCwTyZvXrnW9dj1xo6eH29G5i+duBUI/06kUI2NGKVWHJruVfMvq2IljfFcXd38iEc/7/PM1Fd989Q0PB7ZPp7izV4/E1q27WQqFykaHTHnCwU8kEyV4DJ4kFov1etJPVlYBl19ePtPOxiZx3rx5pYjZZGVhVZyWlkL44osvZpBIpOMD0CuGTCbrjPF1LxKJOsycHOyTbyTc0Sdg8QQKkSiSKXp3frQ0iZfDV8PI1t72s6f7RTanAkL8t8CGlCo3J3fJHsHhmLPnzy2IiYlpHsgYh6JOa2tHSGpK2sdcU9PbZ86dieqPGfr4izQUA+upzQ8jIwU7f/u1uEXU7vPrL/tfSLhybYWtrU3SxED/rZVFlY8/kQMdD4lEbVfBYQAlBiePioiaLG2XGhmzTc4DKBIIO63EqDDYxuYmk97ar64u0Qe7W8/IUD+nexljJqMSrpXD1tXUIYvMf/yYDH2H8jIsycHRLr5rcTnGZ0zBudjTsoyUjGD/YP8BkVoolBgwmUbEq1fPvbBtW+T+0yfPB6lUSioBvggycc/ub3d3d9urVxLn0nRoiQ4Odpd7SjWsUCh4UWs/Wr9xxy79tNSMV19ftGRL5KYlHycl1fYUOzNQdQyonomJte2luP27wTNDnjwpZDXgOaBD18M2U4OUco4xp6y+IVd+8PcDv1paWWd6uNpFiRWKZyY0gmBTbZNlm7jdAA7Zyq9fvzmDStNtmjI59AryjE6lSuCcgFIqk7ERm7OnzZy6mhrTdqnY1NLS9pEztOsWLjtHx3tEsGEh+boD+E0psF3/GGjEDbny/ZWeXA4nVSknXuzSJBxIYIAXRZ6cmjwDSL1yIBq+d++mDYmk+46NjdVDZOErFDXoSaRSMkYq7fVrc/jwsc/16PRmMFOuAaF7nX2vZmQI7Rzs7jQ2CV1zc/JXfLv5hO7b7614D7w7z/S1HIicXXXgcijXn3btPSsSi4x9/H3fUGAV6g6A9NrdsJEaWWmbWnAK0rMeyOWKTsV4f9/tb7//Tjb4H58Fi8d1ZUoZEZwrHXS6jllDnSCIRMG3bvx6403k80UlEDpgj1VJIZL0YWcTIUVb906RSLDM9ExdmM0Jhkb0dORZ164di0LJ19PTq4DZwwP8pmQg92NSIzLVNwqsx/p4npBKxdVdbbo72xcZGTIfVlVXucDGwVgwXfqtIDMzK8NSXhnHwsI0Emm3QySGfSs8RigSmZJotEdj7P4rr6hYALugRbGx8WEnTvwec+rUqT5xZXM5PwQGBQDxVR9lZmb/J/LziPEuzg7/5xMY+OdwpqXIzMx0Bmtq9h+nYldj4VPrFxz49m/7fu5zw00dYYaN1MhAOCwzASSrUUjaZSqMEtPYH4e6OkHa29rpeBxWWV5a4QH85QQEBX+LmB5IvVnz5lVR1n7ahMfhzA8fPozEiDxBarCFlTEHY4xIRGInzLAqbzqdnNLc/GjRWiOVthkaMnjllZWBIpHEDkj9mFAwu1hmZDwkGxuzC+RyC3Fz818ekzyIq4VbQ/Oqa6rHxZ6PHRc6KbRfpEa+EkuXvuPAMTFJgiCkHOgTQ6PTZLB3JS8uLp7s4uFxvjsesPjWIxDoTIlEiudwjBOA0L1uMHWvZ+9sfwxHwhWU5JUs4VdUjr916+7vJWVloe++//4auD1hSGftxYsXGy1duuK1hpr61aK2VnOuKSfF0dHmc0tzTsJA7Ojucg0bqRHX15TQUG8qxHSCLxibnn3ff8Kk0AR1ZNX0OZfLLVWqFPTch3n+nQqlro+P54XKv2MFAKQ2fbpebXNrKxvicvW9vLxqure7atUqAhaHtcNgIOQag2nvIjRSBp4pF4cvuFdQXDRBLG6ZhMEwH5M6Le3+NCNDVvHJEyddQyeNv9O9TZj90+FquldKiooCgNTRmsiBxGpkZSU7btmyXXX4cMwaEhb/zak/j0offW2IxA4cDtvZKmr7p21Poeg7mFrVX718cfbyeS8uyKvVLEYCFo5ycFOmSq2l2eN8vTyvXr6+tbC46D9ffv55yC8HoudnZ2RnaTLu/pRB9ijefOutJVPDpv+fSonlwpes0TfA5z0mk3ESdDgonphhI/X69avMOzoU45gso5aaqhqjutp6z5UrV9L27NkzKAuUuro6SwKBomxsFIz18HQ7AoR+7JZ79JXgsHMEQuEciUhCha1sIij0sWvM1NQUL26VKVUqUgLM1GWwmHqsJzBDlMX5maeoFOqKkiLeNLDZv+16KG2XGFbyK8cKmoT/2JSZv2h+3KlTJ3aDe88V/MtsIGQd7JxaQywKEqH4j2B3xD4PD18wH2Z4moWpYypdl1471tMdMZ8ebZAwGHQJ7K6JeSUl/v5BgY/Hh8zqGzd+7Xjot4NfTZ4Y+B0QGkyK/v2ATIhJlTzrlTnLkq7d/iQrO3vusiXLUgN8Ar53HeP6nbe3d4MGJ/f77BS+JtSOjo4XPNw8d4COrOg6umXOY533vTpr3g9FlUVF/Rtx36WHhdRISGbMwYMzwU3VOnH8+C+Pnzr5Q1OzwBvOG9rDTDEos0HOw5yJ7dI2PUsLq1RnB+efnhZbz8CgXKlQ0iBEVQ9y9am671DB31HgymZLE1N2LvxZhnzuu/9cHT3r83KqivmVfN+u3VBkgyB8TjiztLzUb/aL0zc93d/Vq1fLGAzDkmZhs1vizRtmwRMmGCRcvDzVzctjTy8qwVEIJDIOR5UnXI//pLGuTsDmhmV2LVgxFIoci8fK8Vgk28P/foCh4bmz5/aIRUKOQqp3+lnIAbZ00eSZU6MY+nrpxWVlL6Wlp35SWlb68p2bdy7QDagHAgLG39e0fQSn6OiTjPT0G0bFhfnebWLJu5WVVQFGTKMCH5+x61euWrkXFt3NQGhNm9S43LCQuqamhtnU1LQIXGu/mFtbxozxcJ+Ykpb26t2kpLVff7PunaSkvGcK0USkbWuT2Do7ON22tDa7L5IIK5i0J3f/9Az1kjvknWDS49hwmPfx9jAyQ65fv57a2NDIGeM55gRZB98Js/gTAIa99prwz7OxRa2C5nH79+/3gYdILAIhJ78wHBwjJWvWrMnft2/fP0AfM8brWHzcpS9xBMrk4qJSdkr6fc/eSH3y5EmVvbNjRmN9U2h+Xs4rbm6OSOjq/xasDJYMh8EppJ3SJ944QaM4XIdKbzV2NPp+196oxme1R0H26oMnjkRvWLU+3oRtMrapRfhKXV3T1BIe7z8V/Jojfv5+d2Fjpwq+HOIPP1yDeGb+4XYrfljMGevpswUWyK4QbmwEXiczCpUq9XRz32Zubfvb3r27eD15oDRmrZqCw0JqOJniCxFipYEh7pcQvji5uW0pLimdlp31YPHJ4xfvcc0tf3wWgcA/a5N4M7W2rr5hDBarvBZ/ZWXTxo1PxQrIlUV4PF5B09P1g5cMmdEe2RhwXIhApdI5sJtI0Gfr81a89ZYCTI4nhhMXEyOC4zPZZDJl4bEjx18PDgm6CwFT7i2tQpaLm+sfQOgeT2RwjY3iYMv8fYgg/NLEhFNPo5If9CYnYpLA/lAyk6Wn+3L4SwtNTdnnuvuZLWws2uBL11RZW/U4Hjr3Qe7qazeubzUxMbu9ectuJOx2UGI5kHawTBrfg+nFf/jw4fkA/6A55y/EbW5qbHw3PvbycghchJ8K8/Wm7SKWkVGZjo5uk4Eho5II+DY2NVo0NDR6yeUqUyKBLOCamyTb2tnsZrGY8WDGFCJmzLO+eOq4MuSktjYxcd707beHvD09NzU3Yx/FGkBYaPaEBw92pQiaIs+dv/Dltm83XyotrVR7ELc3YS6euzipuUXAFQiaqu4/uLerK1iqe3lTFqva1NQkWdwq8u/+9+CB6ZSI24PMLSyKqvkV0t4C8KdNm3ytCo7EZGdmTgNSY/bs2vOBQtFBWzT/5ZOVvSzMJr7wQnpZVc1XiXeSo6oqy2yM2OweT713Hw98Sa4ymQaYpzdOIBusFI8ntKgUKmxISIhDQ2GD8OD+35fD4lY+fkLg92Du/DOeV532NXgOp3eQl/90yIRAWuq9zFmIOUWjUTthQ4qKJ+AJbeI2p5bWNrxA2KJAHAAQf6OiUSi1Lm5OWxcunHeoqKgot6sbdaedNBiORkWGnNRXbl2bTSKTRY5ubo8jvJFPj5uH9fmyispFVdXV9t9u27nty3URy/JK8544jqWJBGCvG969kzwO/M92L0ydtg7a7lG54NvrJBJJtQ0CYSAFflBP0bVggxneBvE/83h8Azu7nsNFP4+MzD986HhNZ1uLA51MD29ubh1P19MrAUL3ejQKCcT5ed/e6MULFhH4/IrFzu4e8ZrI1FMZcLHVwuLxAZFIHB/5WeSajs6OxvZ2GRISu4XNZj3h4htoH33VgwXsf1PSE4/USGsM0hPSaWDCkcGTZFjXUGckEyuITU01LKY+Q8hkMYXuY8aUwnDLgdBDMRS1bQ4pqVeuXKw/KWTObBtb28uRUVGp3T87P+49koF5d9nHBw/994/8goJZP0X/8Mne3/ZF9Md3/ZfHIHxGWnraUo6pSf6uryP27YmJ6VHoLVu2SH3H+WYKmxpfBt+vARBahCxgwUeNnRgyeWxba5thUJB/r2YQjL3FjGuaKWgWjj3+5x+fQsi25ZwZ099UhzDi3Ym7FP/9kvnzT3+xKariWTabQsNCT4Hv+9W83PwlRApJamdrfeXm7atfDvXnvEvGv80bZNJ4NHHARMCDI/p/PwaP6N+/riuv1WEzVM+HlNQLwpfNaxWJvMeN8fwK2ertLgQCEJtjHuvu7hSbnHz/5fsZGZ9+HRX10MbJqWdW9oDAF+vXB9+8cWs/2MrYV8LnhgOhm3sDCvk6kAiketh4wcBn0gxeiKrdu3fj09PTia7OLlfzCwvMd/24q7gvgvgH+t7ILcp7Ddxq44yNWBVWRvbxzZheu3w8FMQcsnNzK3kWQiONESiEG35Bfntv3bi9jkalSWzMrT/uydQaKrI8L+0OGalNyGRaRWXlFFMOOzkgOAQcHT2fL7t3L2PJlAkh/Ltp6SsvXkn4ZToJ12Rj46D2Mx0ePpM5/+XXD0MqA6JvgHeEi6srTL59n55ydLB5WFpeJoAT1YthZY54MJQ3btwIOBt39jMOi/uTugCaL6JWxp/581xVXW2NDYOhf/tOzp1GsDmHVddHjh3ZAPEmOR3S9iKupWWvBx6GdVCjrLMhI3V6To4TcCaMY8zeAYTuNaYYiCS2cTKJlCk8CKlp95fHnr1wxNur8pvVH646kZKdXdYTXoGBzpzXFry1q5xfaenp5f7bi3Pnfq9J9p658+cXJCYl593PuD/zj9N/REDfTdDfm6KWVtyCV+bfUKebbdv2CSBueyuvhBdixjHf4eTmpNEBWHXt9uc5jLmTxWYd7U+df1vZISO1UNpiK1cqsQwTxiV1oHK5bq1bln+6bsEna5S3Eu99eDvp3ua7qWmrJ02YcPDYHzE7t23b82jHDkwG4uaoqMC331z7fV19vZeHp1fsoZjfV0E8sEZ+7oyMjEYO2+heZnbumjfeeCN85cpl5/976EgAhUwVLVyx8H7cqTh1Q8XMfHH2b7BBc2j58uWy4bJl1Q4KLfAEAkNCauSelaRb11+Bo0OXwmxc8/Nk6g+07ImLk1y6duPjiPXrrx89fmJ9VVWNz6XLV9ezDC0+MuWa5lPIlLZ9P+2zaxQ2muBwBMWUKdO2n4s9s76/TvyJU6ZcKeJVrLiecPN1CP6Xt4nFFhaW5klAaI0ym/69XTzkvlaUpwNHYEhIzefzORB7ERQQEPwBEFqjWRQRASEogUY7s3L1R7fPnvrz7fr6hrEtLS1OLS0inXacmAB5pgWWFuapk8MmR/84adLjoPz+iD9r9uy0C7Fxt/gVdVPOnDkfwGAalL0058UNCs1SafSnK7TsCCEwJKQuzMkOlcOWk5Mdt0g8AKsTtmqbJoRN2gqZmmibN+w2rubXE4zNWSqVFCMP9nYVJkEw+0Y1i8Le8ITLjJpmzJ61POVexlJxe4udo4NjDASk3x4h/NFuhwCBQSf1X6eZg19hc0xSlr63qhz8tAMeNpxbbIfZuYxtyX7UBhaiHoDQA26vqyK49areWLp4c03NflxzM7dfJ5WfuXO0gSFHYNBJDSMm1wsEjrbWlueA0BqbHkMu6VMd/OUtCdAo3/Fwjw3t79kQGHRSxx4+zATzlOLs6KA2zuHZho7WRhHoGYFBJ3UBj2cGR4+a7Kws8mqbR+1EjfJBixEYVFIj9rSbs+saMzPzyuV/xdpqMXSoaKMVgUEl9YYNUXZwE6cH18zk18GK7R2twKHjGr0IDCqpS/Ny7dnGRh3mXJPnJlP96FUNOrKBIjBopEbCOB9kplvpGxoVSOWYDBp6afJAdYLWe0YEBo3UcESKCKfFzXA4lQAC9tuHO3rtGXFAq2sRAoNGauSUNhyytIWjPFlz581TqQsD1SIMUVFGGQKDRmqJSGBb19Dg7unltVOTMNBRhgM6HC1CYNBIXVfbMKmluZUIiWE0Sw+kRSAi6wnkRYbkPNTTp086VFXUcEtKStzb2ztojQ31VnBIlTZrxvTtUrmkE4sl9SsFmRbBNGyiDAqpI1bOpE166eo0uM+Fb2PDaCktbR42AUaiI18DX0J8Wjw9PTdd35hjbFZYWBz08MHDJefOxkkq+JU2OjqUOhKRKoZEmBIDfYNyOB17K2z69AcQTKX2AqKRkEfb+hwUUick8HQh2z4B0s4m+PlNF5WWDk4m09EGtrJD6XIx4bJ/rPyCB5zmDpBJZbZCcQsWUv3yFRhlgoOt3eUlr/+nFA7z1sJimQBpCx6nIwNCjzZxtHY8g0JqyJ3MqK6psbd1sP25P6fBRzuqsEOqt3bt2ilp9zKCyvhlkJlJBbd3EfUhTW8+x4R9maqjs00kEhe6uDjUwoWnTYgJgmR36ilb02iXVZvGNyik5gsbdKlkSqsOhTQkCVWGC3BIHAlXt1AIkLVpRub9zEUctulkIomAUcpxcAckTurgZH/1w48+XAv3qtci6X+775qi3p7h0pL6fgaF1HKRpHnR4gUrpKLO8gGcCVA/yiEuATmfHRoaGuYKBS0z+WXlgRisCgu53yqZRsybbGPjtLCpYbeYOObDWlltI5xzfDQaNK5liJXyDM0PCqkZVEZdg0jCkBMwIvBVPxe/wLHOlsfPXnZKS0ubJBFLw1tb22wguXqBra3tERVJGTcldEqWn59fMZJlCfKEYGrhH/T3fCAwKKSGa8vaVARMOYWKJVKpBgQkmfdoFD9i5UqDqB07Qi8nXFv84w97Q0g4EglLUBIh+WPTpIkT3oOs+idcXV3FXddD9OdCytEo7791TINCagQ8LA7XgBwa7+P+nGHHGLKE0pEMTCwLFltc3z7LzidgdYuwmUMkEDssLMwSvDy9Ljg5ODxc8+maJCSfBjLAnm60GvaBox0+EwKDRupnGsUAKsOGB/Xk0aN+Di4u/E2bNpUjJ9GR3HpAYuqOzTvc88t4vngsZppI1ObfmdKhA69dByR0vEen6cQGjg8+A/ddX0C6FcNhd9Q+HoACRnGV55bUGIzUorCo9LcWsTTOxNjUTYlRSU4e+aOJRKKQm0VwhXNbO9uQySjnmpqc1qXqZLRIWnNCQyfmwKHbfmdWHcX6Q4fWAwLPLak9Pf3Kpk+b9kni3cSFsDgNwGOwSrmys9qcy010Zdr/bGFmdldOpaZujYpqQeTuLe80ygrtQ+C5JTVs8shoerQ/bx/4La5GLjfkuLggFyKJu2cBRUK6n74VQPtUiEr0NALPLam7BNkI5IY/P3GFHKrmfzcCzz2p/93qQ6XvCQGU1CgvtA4BlNRap1JUIJTUKAe0DgGU1FqnUlQglNQoB7QOAZTUWqdSVCCU1CgHtA4BlNRap1JUIJTUKAe0DgGU1FqnUlQglNQoB7QOAZTUWqdSVCCU1CgHtA4BlNRap1JUIJTUKAe0DoH/B2VGFoNsmTkgAAAAAElFTkSuQmCCAAhAAQgkAAAAGAAAAAIQwNsBAAAAAwAAAAAAAAAAAAAAAAAAABtAAABAAAAANAAAAAEAAAACAAAAAAAAvwAAAL8AADVDAAAAQwMAAAAAAACAAAAAgP7/rUIAAACAAAAAgP7/c0IhAAAACAAAAGIAAAAMAAAAAQAAABUAAAAMAAAABAAAABUAAAAMAAAABAAAAEYAAAAUAAAACAAAAFROUFAGAQAAUQAAAIAMAAAAAAAAAAAAAFYAAAA8AAAAAAAAAAAAAAAAAAAAAAAAALUAAACAAAAAUAAAADAAAACAAAAAAAwAAAAAAACGAO4AVwAAAD0AAAAoAAAAtQAAAIAAAAABAAEAAAAAAAAAAAAAAAAAAAAAAAAAAAAAAAAAAAAAAP///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0AAAAAAAAAAAAAAAAAAAAAAAAAAAAAAPvoAAAAAAAAAAAAAAAAAAAAAAAAAAAAAABcAAAAAAAAAAAAAAAAAAAAAAAAAAAAAAAPoAAAAAAAAAAAAAAAAAAAAAAAAAAAAAAB8AAAAAAAAAAAAAAAAAAAAAAACAAAAAAAPgAAAAAAAAAAAAAAAAAAAAAAAAAAAAAAB8AAAAAAAAAAAAAAAAAAAAAACAAAAAAAAPwAAAAAAAAAAAAAAAAAAAAAAAAAAAAAABcAAAAAAAAAAAAAAAAAAAAACgAAAAAAAAP6AAAAAAAAAAAAAAAAAAAABAAAAAAAAAAdQAAAAAAAAAAAAAAAAAAADAAAAAAAAAAAqAAAAAAAAAAAAAAAAAAABAAAAAAAAAAAAAAAAAAAAAAAAAAAAAAABgAAAAAAAAAAAAAAAAAAAAAAAAAAAAAABAAAAAAAAAAAAAAAAAAAAAAAAAAAAAAAAgAAAAAAAAAAAAAAAAAAAAAAAAAAAAAAAgAAAAAAAAAAAAAAAAAAAAAAAAAAAAAAAgAAAAAAAAAAAAAAAAAAAAAAAAAAAAAAAQAAAAAAAAAAAAAAAAAAAAAAAAAAAAAAAYAAAAAAAAAAAAAAAAAAAAAAAAAAAAAAAQAAAAAAAAAAAAAAAAAAAAAAAAAAAAAAAYAAAAAAAAAAAAAAAAAAAAAAAAAAAAAAAQAAAAAAAAAAAAAAAAAAAAAAAAAAAAAAAIAACAAA4AAAAAAAAAAAAAAAAAAAAAAAAAAAdQAB4AAAAAAAAAAAAAAAAAAAAAAAAMAD/4ADsAAAAAAAAAAAAAAAAAAAAAAAAEAHwcABEAAAAAAAAAAAAAAAAAAAAAAAAOAOgOADOAKAAAAAAAAAAAAAAAAAAAAAAEAcAHADEAMAAAABAAAAAAAAAAAAAAAAACA4ADgCKAOAAAADgAAAAAAAAAAAAAAAABAQABAGEAfAAAABwAAAAAAAAAAAAAAAADjgAAgGCAbACAAC4AAAAKoAAAAAAAAAABBgABQEEAZAHAAGYAAAB38AAAAAAAAAAAjgAA4GCA7gPAIGMAAAD/vgAAAAAAAAAAXAAAwEAARAdAEEEAAAHABcAAAAAAAAAA+AAA4OCAwgaAKOGAAA6AAOAAAAAAAAAAcAAAcEBAxQYAAGFAABwAADQAAAAAAAAAOAAA+ODjgg4AKODgAPgAAA4AAAAAAAAAEAAAUMBBgAQABEBAAUAAAAUAAAAAAAAAOAAA+MDhggwADOCgA4AAAADgAAAAAAAAcAAAUMBBARwABEBQBwAAAABwAAAAAAAALgAA6IBjg4gAAuAwDgAAAAA4AAAAAAAARAAATMBBAQgAAEAQHAAAAAAQAAAAAAAA4wAAzIBjgIgAAuAYOAAAAAAIAAAAAAAAYQAARYBhAdAABUAYMAAAAAAEAAAAAAAAY6AAx4AjgPgAAuAOIAAAAAAGAAAAAAAAQEAABYARAFAABEAEQAAAAAAEAAAAAAAAYDgAh4AyAPgAAsAOYAAAAAACAAAAAAAAYBwBBQARAHAAA0ADQAAAAAABAAAAAAAAYA4Dg4A6ADAAA4AD4AAAAAADAAAAAAAAYAQBBwAQABAAAYABwAAAAAABAAAAAAAAYAICA4AaAAAAA4AAwAAAAAABgAAAAAAAcAMCAwAWAAAAAQAAAAAAAAABAAAAAAAAMAMOA4AOAAAAAAAAAAAAAAACAAAAAAAAEAEEAQAMAAAAAAAAAAAAAAAAAAAAAAAAOAOIA4AOAAAAAAAAAAAAAAAAAAAAAAAAEAEQAQAEAAAAAAAAAAAAAAAAAAAAAAAACgM4A4AAAAAAAAAAAAAAAAAAAAAAAAAABAFAAQAAAAAAAAAAAAAAAAAAAAAAAAAADoPgA4AAAAAAAAAAAAAAAAAAAAAAAAAABwcAAQAAAAAAAAAAAAAAAAAAAAAAAAAABvoAAgAAAAAAAAAAAAAAAAAAAAAAAAAAAdAAAAAAAAAAAAAAAAAAAAAAAAAAAAA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AAAAAAAAAAAAAAAAAAAAAAAAAAAAAABBAAAAAAAAAAAAAAAAAAAAAAAAAAAAAACDAAAAAAAAAAAAAAAAAAAAAAAAAAAAAADBAAAAAAAAAAAAAAAAAAAAAAAAAAAAAACDgAAAAAAAAAAAAAAAAAAAAAAAAAAAAAEBAAAAAAAAAAAAAAAAAAAAAAAAAAAAAACDgAAAAAAAAAAAAAAAAAAAAAAAAAAAAAGBwAAAAAAAAAAAAAAAAAAAAAAAAAAAAACAgAAAAAAAAAAAAAAAAAAAAAAAAAAAAAAAgAAAAAAAAAAAAAAAAAAAAAAAAAAAAACAgAAAAAAAAAAAAAAAAAAAAAAAAAAAAAABgAAAAAAAAAAAAAAAAAAAAAAAAAAAAACBgAAAAAAAAAAAAAAAAAAAAAAAAAAAAADBAAAAAAAAAAAAAAAAAAAAAAAAAAAAAACDAAAAAAAAAAAAAAAAAAAAAAAAAAAAAABGAAAAAAAAAAAAAAAAAAAAAAAAAAAAAAB+AAAAAAAAAAAAAAAAAAAAAAAAAAAAA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RAAAAeLYAAAAAAAAAAAAAVgAAADwAAAAAAAAAAAAAAAAAAAAAAAAAtQAAAIAAAABQAAAAKAAAAHgAAAAAtgAAAAAAAMYAiABXAAAAPQAAACgAAAC1AAAAgAAAAAEAEAAAAAAAAAAAAAAAAAAAAAAAAAAAAAAA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2MMQwylFP9/jDH/f/9//3//f/9//3//f/9//3//f/9//3//f/9//3//f/9//3//f/9//3//f/9//3//f/9//3//f/9//3//f/9//3//f/9//3//f/9//3//f/9//3//f/9//3//f/9//3//f/9//3//f/9//3//f/9//3//f/9//3//f/9//3//f/9//3//f/9//3//f/9//3//f/9//3//f/9//3//f/9//3//f/9//3//f/9//3//f/9//3//f/9//3//f/9//3//f/9//3//f/9//3//f/9//3//f/9//3//f/9//3//f/9//3//f/9//3//f/9//3//f/9//3//f/9//3//fwAA/3//f/9//3//f/9//3//f/9//3//f/9//3//f/9//3//f/9//3//f/9//3//f/9//3//f/9//3//f/9//3//f/9//3//f/9//3//f/9//3//f/9//3//f/9//3/VWqYYKiVjDGMM/3/HHIQQZAylFAkl/38IIf9//3//f/9//3//f/9//3//f/9//3//f/9//3//f/9//3//f/9//3//f/9//3//f/9//3//f/9//3//f/9//3//f/9//3//f/9//3//f/9//3//f/9//3//f/9//3//f/9//3//f/9//3//f/9//3//f/9//3//f/9//3//f/9//3//f/9//3//f/9//3//f/9//3//f/9//3//f/9//3//f/9//3//f/9//3//f/9//3//f/9//3//f/9//3//f/9//3//f/9//3//f/9//3//f/9//3//f/9//3//f/9//3//f/9//3//f/9//3//f/9//38AAP9//3//f/9//3//f/9//3//f/9//3//f/9//3//f/9//3//f/9//3//f/9//3//f/9//3//f/9//3//f/9//3//f/9//3//f/9//3//f/9//3//f/9//3//f/9//3//f/9//3//f/9//3//f/9/xxz/f4UQhBDHGP9//3//f/9//3//f/9//3//f/9//3//f/9//3//f/9//3//f/9//3//f/9//3//f/9//3//f/9//3//f/9//3//f/9//3//f/9//3//f/9//3//f/9//3//f/9//3//f/9//3//f/9//3//f/9//3//f/9//3//f/9//3//f/9//3//f/9//3//f/9//3//f/9//3//f/9//3//f/9//3//f/9//3//f/9//3//f/9//3//f/9//3//f/9//3//f/9//3//f/9//3//f/9//3//f/9//3//f/9//3//f/9//3//f/9//3//f/9//3//f/9/AAD/f/9//3//f/9//3//f/9//3//f/9//3//f/9//3//f/9//3//f/9//3//f/9//3//f/9//3//f/9//3//f/9//3//f/9//3//f/9//3//f/9//3//f/9//3//f/9//3//f/9//3//f/9//3//f/9//3//f4wxhRBjDGMM5xz/fzJK/3//f/9//3//f/9//3//f/9//3//f/9//3//f/9//3//f/9//3//f/9//3//f/9//3//f/9//3//f/9//3//f/9//3//f/9//3//f/9//3//f/9//3//f/9//3//f/9//3//f/9//3//f/9//3//f/9//3//f/9//3//f/9//3//f/9//3//f/9//3//f/9//3//f/9//3//f/9//3//f/9//3//f/9//3//f/9//3//f/9//3//f/9//3//f/9//3//f/9//3//f/9//3//f/9//3//f/9//3//f/9//3//f/9//3//fwAA/3//f/9//3//f/9//3//f/9//3//f/9//3//f/9//3//f/9//3//f/9//3//f/9//3//f/9//3//f/9//3//f/9//3//f/9//3//f/9//3//f/9//3//f/9//3//f/9//3//f/9//3//f/9//3//f/9//3//f/9//3/nHEMIZBBjDKUU/3//f/9//3//f/9//3//f/9//3//f/9//3//f/9//3//f/9//3//f/9//3//f/9//3//f/9//3//f/9//3//f/9//3//f/9//3//f/9//3//f/9//3//f/9//3//f/9//3//f/9//3//f/9//3//f/9//3//f/9//3//f/9//3//f/9//3//f/9//3//f/9//3//f/9//3//f/9//3//f/9//3//f/9//3//f/9//3//f/9//3//f/9//3//f/9//3//f/9//3//f/9//3//f/9//3//f/9//3//f/9//3//f/9//38AAP9//3//f/9//3//f/9//3//f/9//3//f/9//3//f/9//3//fxBG/3//f/9//3//f/9//3//f/9//3//f/9//3//f/9//3//f/9//3//f/9//3//f/9//3//f/9//3//f/9//3//f/9//3//f/9//3//f/9//3//f/9//3//f/9/xhilFGQMpRQIIf9//3//f/9//3//f/9//3//f/9//3//f/9//3//f/9//3//f/9//3//f/9//3//f/9//3//f/9//3//f/9//3//f/9//3//f/9//3//f/9//3//f/9//3//f/9//3//f/9//3//f/9//3//f/9//3//f/9//3//f/9//3//f/9//3//f/9//3//f/9//3//f/9//3//f/9//3//f/9//3//f/9//3//f/9//3//f/9//3//f/9//3//f/9//3//f/9//3//f/9//3//f/9//3//f/9//3//f/9//3//f/9/AAD/f/9//3//f/9//3//f/9//3//f/9//3//f/9//3//f/9//3//f/9//3//f/9//3//f/9//3//f/9//3//f/9//3//f/9//3//f/9//3//f/9//3//f/9//3//f/9//3//f/9//3//f/9//3//f/9//3//f/9//3//f/9//3//f/9//3//f+ccQwxjDIQQphj/f/9//3//f/9//3//f/9//3//f/9//3//f/9//3//f/9//3//f/9//3//f/9//3//f/9//3//f/9//3//f/9//3//f/9//3//f/9//3//f/9//3//f/9//3//f/9//3//f/9//3//f/9//3//f/9//3//f/9//3//f/9//3//f/9//3//f/9//3//f/9//3//f/9//3//f/9//3//f/9//3//f/9//3//f/9//3//f/9//3//f/9//3//f/9//3//f/9//3//f/9//3//f/9//3//f/9//3//fwAA/3//f/9//3//f/9//3//f/9//3//f/9//3//f/9//3//f/9/xhz/f/9//3//f/9//3//f/9//3//f/9//3//f/9//3//f/9//3//f/9//3//f/9//3//f/9//3//f/9//3//f/9//3//f/9//3//f/9//3//f/9//3//f/9//3//f/9//3//f/9//38pJWMMhBBkDIUQCSX/f/9//3//f/9//3//f/9//3//f/9//3//f/9//3//f/9//3//f/9//3//f/9//3//f/9//3//f/9//3//f/9//3//f/9//3//f/9//3//f/9//3//f/9//3//f/9//3//f/9//3//f/9//3//f/9//3//f/9//3//f/9//3//f/9//3//f/9//3//f/9//3//f/9//3//f/9//3//f/9//3//f/9//3//f/9//3//f/9//3//f/9//3//f/9//3//f/9//3//f/9//3//f/9//38AAP9//3//f/9//3//f/9//3//f/9//3//f/9//3//f/9//3//f/9//3//f/9//3//f/9//3//f/9//3//f/9//3//f/9//3//f/9//3//f/9//3//f/9//3//f/9//3//f/9//3//f/9//3//f/9//3//f/9//3//f/9//3//f/9//3//f/9//3//f/9//3//f/9/CCH/f4QQhBDnHP9//3//f/9//3//f/9//3//f/9//3//f/9//3//f/9//3//f/9//3//f/9//3//f/9//3//f/9//3//f/9//3//f/9//3//f/9//3//f/9//3//f/9//3//f/9//3//f/9//3//f/9//3//f/9//3//f/9//3//f/9//3//f/9//3//f/9//3//f/9//3//f/9//3//f/9//3//f/9//3//f/9//3//f/9//3//f/9//3//f/9//3//f/9//3//f/9//3//f/9//3//f/9/AAD/f/9//3//f/9//3//f/9//3//f/9//3//f/9//3//f/9//38IJf9/nHP/f/9//3//f/9//3//f/9//3//f/9//3//f/9//3//f/9//3//f/9//3//f/9//3//f/9//3//f/9//3//f/9//3//f/9//3//f/9//3//f/9//3//f/9//3//f/9//3//f/9//3//f/9//3//f+gcxxzGGKUUphimGMYY/39zTv9//3//f/9//3//f/9//3//f/9//3//f/9//3//f/9//3//f/9//3//f/9//3//f/9//3//f/9//3//f/9//3//f/9//3//f/9//3//f/9//3//f/9//3//f/9//3//f/9//3//f/9//3//f/9//3//f/9//3//f/9//3//f/9//3//f/9//3//f/9//3//f/9//3//f/9//3//f/9//3//f/9//3//f/9//3//f/9//3//f/9//3//f/9//3//fwAA/3//f/9//3//f/9//3//f/9//3//f/9//3//f/9//3//f/9//3/HHP9//3//f/9//3//f/9//3//f/9//3//f/9//3//f/9//3//f/9//3//f/9//3//f/9//3//f/9//3//f/9//3//f/9//3//f/9//3//f/9//3//f/9//3//f/9//3//f/9//3//f/9//3//f/9//3//f/9//3//f/9/bC2mGMcc/3+EEP9/hRT/f/9//3//f/9//3//f/9//3//f/9//3//f/9//3//f/9//3//f/9//3//f/9//3//f/9//3//f/9//3//f/9//3//f/9//3//f/9//3//f/9//3//f/9//3//f/9//3//f/9//3//f/9//3//f/9//3//f/9//3//f/9//3//f/9//3//f/9//3//f/9//3//f/9//3//f/9//3//f/9//3//f/9//3//f/9//3//f/9//3//f/9//38AAP9//3//f/9//3//f/9//3//f/9//3//f/9//3//f/9//3//f4wxpRT/f/9//3//f/9//3//f/9//3//f/9//3//f/9//3//f/9//3//f/9//3//f/9//3//f/9//3//f/9//3//f/9//3//f/9//3//f/9//3//f/9//3//f/9//3//f/9//3//f/9//3//f/9//3//f/9//3//f/9//3//f/9//3//f/9//3+MMf9/CCH/fzFG/3//f/9//3//f/9//3//f/9//3//f/9//3//f/9//3//f/9//3//f/9//3//f/9//3//f/9//3//f/9//3//f/9//3//f/9//3//f/9//3//f/9//3//f/9//3//f/9//3//f/9//3//f/9//3//f/9//3//f/9//3//f/9//3//f/9//3//f/9//3//f/9//3//f/9//3//f/9//3//f/9//3//f/9//3//f/9//3//f/9/AAD/f/9//3//f/9//3//f/9//3//f/9//3//f/9//3//f/9//3//f+cc/3//f/9//3//f/9//3//f/9//3//f/9//3//f/9//3//f/9//3//f/9//3//f/9//3//f/9//3//f/9//3//f/9//3//f/9//3//f/9//3//f/9//3//f/9//3//f/9//3//f/9//3//f/9//3//f/9//3//f/9//3//f/9//3//f/9//3//f/9//3//f/9//3//f/9//3//f/9//3//f/9//3//f/9//3//f/9//3//f/9//3//f/9//3//f/9//3//f/9//3//f/9//3//f/9//3//f/9//3//f/9//3//f/9//3//f/9//3//f/9//3//f/9//3//f/9//3//f/9//3//f/9//3//f/9//3//f/9//3//f/9//3//f/9//3//f/9//3//f/9//3//f/9//3//f/9//3//f/9//3//fwAA/3//f/9//3//f/9//3//f/9//3//f/9//3//f/9//3//f/9//38pKWsx/3//f/9//3//f/9//3//f/9//3//f/9//3//f/9//3//f/9//3//f/9//3//f/9//3//f/9//3//f/9//3//f/9//3//f/9//3//f/9//3//f/9//3//f/9//3//f/9//3//f/9//3//f/9//3//f/9//3//f/9//3//f/9//3//f/9//3//f/9//3//f/9//3//f/9//3//f/9//3//f/9//3//f/9//3//f/9//3//f/9//3//f/9//3//f/9//3//f/9//3//f/9//3//f/9//3//f/9//3//f/9//3//f/9//3//f/9//3//f/9//3//f/9//3//f/9//3//f/9//3//f/9//3//f/9//3//f/9//3//f/9//3//f/9//3//f/9//3//f/9//3//f/9//3//f/9//3//f/9//38AAP9//3//f/9//3//f/9//3//f/9//3//f/9//3//f/9//3//f/9/Sin/f/9//3//f/9//3//f/9//3//f/9//3//f/9//3//f/9//3//f/9//3//f/9//3//f/9//3//f/9//3//f/9//3//f/9//3//f/9//3//f/9//3//f/9//3//f/9//3//f/9//3//f/9//3//f/9//3//f/9//3//f/9//3//f/9//3//f/9//3//f/9//3//f/9//3//f/9//3//f/9//3//f/9//3//f/9//3//f/9//3//f/9//3//f/9//3//f/9//3//f/9//3//f/9//3//f/9//3//f/9//3//f/9//3//f/9//3//f/9//3//f/9//3//f/9//3//f/9//3//f/9//3//f/9//3//f/9//3//f/9//3//f/9//3//f/9//3//f/9//3//f/9//3//f/9//3//f/9//3//f/9/AAD/f/9//3//f/9//3//f/9//3//f/9//3//f/9//3//f/9//3//f/9/Sin/f/9//3//f/9//3//f/9//3//f/9//3//f/9//3//f/9//3//f/9//3//f/9//3//f/9//3//f/9//3//f/9//3//f/9//3//f/9//3//f/9//3//f/9//3//f/9//3//f/9//3//f/9//3//f/9//3//f/9//3//f/9//3//f/9//3//f/9//3//f/9//3//f/9//3//f/9//3//f/9//3//f/9//3//f/9//3//f/9//3//f/9//3//f/9//3//f/9//3//f/9//3//f/9//3//f/9//3//f/9//3//f/9//3//f/9//3//f/9//3//f/9//3//f/9//3//f/9//3//f/9//3//f/9//3//f/9//3//f/9//3//f/9//3//f/9//3//f/9//3//f/9//3//f/9//3//f/9//3//fwAA/3//f/9//3//f/9//3//f/9//3//f/9//3//f/9//3//f/9//3//f+cg/3//f/9//3//f/9//3//f/9//3//f/9//3//f/9//3//f/9//3//f/9//3//f/9//3//f/9//3//f/9//3//f/9//3//f/9//3//f/9//3//f/9//3//f/9//3//f/9//3//f/9//3//f/9//3//f/9//3//f/9//3//f/9//3//f/9//3//f/9//3//f/9//3//f/9//3//f/9//3//f/9//3//f/9//3//f/9//3//f/9//3//f/9//3//f/9//3//f/9//3//f/9//3//f/9//3//f/9//3//f/9//3//f/9//3//f/9//3//f/9//3//f/9//3//f/9//3//f/9//3//f/9//3//f/9//3//f/9//3//f/9//3//f/9//3//f/9//3//f/9//3//f/9//3//f/9//3//f/9//38AAP9//3//f/9//3//f/9//3//f/9//3//f/9//3//f/9//3//f/9//3+lFP9//3//f/9//3//f/9//3//f/9//3//f/9//3//f/9//3//f/9//3//f/9//3//f/9//3//f/9//3//f/9//3//f/9//3//f/9//3//f/9//3//f/9//3//f/9//3//f/9//3//f/9//3//f/9//3//f/9//3//f/9//3//f/9//3//f/9//3//f/9//3//f/9//3//f/9//3//f/9//3//f/9//3//f/9//3//f/9//3//f/9//3//f/9//3//f/9//3//f/9//3//f/9//3//f/9//3//f/9//3//f/9//3//f/9//3//f/9//3//f/9//3//f/9//3//f/9//3//f/9//3//f/9//3//f/9//3//f/9//3//f/9//3//f/9//3//f/9//3//f/9//3//f/9//3//f/9//3//f/9/AAD/f/9//3//f/9//3//f/9//3//f/9//3//f/9//3//f/9//3//f/9//38pJf9//3//f/9//3//f/9//3//f/9//3//f/9//3//f/9//3//f/9//3//f/9//3//f/9//3//f/9//3//f/9//3//f/9//3//f/9//3//f/9//3//f/9//3//f/9//3//f/9//3//f/9//3//f/9//3//f/9//3//f/9//3//f/9//3//f/9//3//f/9//3//f/9//3//f/9//3//f/9//3//f/9//3//f/9//3//f/9//3//f/9//3//f/9//3//f/9//3//f/9//3//f/9//3//f/9//3//f/9//3//f/9//3//f/9//3//f/9//3//f/9//3//f/9//3//f/9//3//f/9//3//f/9//3//f/9//3//f/9//3//f/9//3//f/9//3//f/9//3//f/9//3//f/9//3//f/9//3//fwAA/3//f/9//3//f/9//3//f/9//3//f/9//3//f/9//3//f/9//3//f/9/xhhyUv9//3//f/9//3//f/9//3//f/9//3//f/9//3//f/9//3//f/9//3//f/9//3//f/9//3//f/9//3//f/9//3//f/9//3//f/9//3//f/9//3//f/9//3//f/9//3//f/9//3//f/9//3//f/9//3//f/9//3//f/9//3//f/9//3//f/9//3//f/9//3//f/9//3//f/9//3//f/9//3//f/9//3//f/9//3//f/9//3//f/9//3//f/9//3//f/9//3//f/9//3//f/9//3//f/9//3//f/9//3//f/9//3//f/9//3//f/9//3//f/9//3//f/9//3//f/9//3//f/9//3//f/9//3//f/9//3//f/9//3//f/9//3//f/9//3//f/9//3//f/9//3//f/9//3//f/9//38AAP9//3//f/9//3//f/9//3//f/9//3//f/9//3//f/9//3//f/9//3//f6UU/3//f/9//3//f/9//3//f/9//3//f/9//3//f/9//3//f/9//3//f/9//3//f/9//3//f/9//3//f/9//3//f/9//3//f/9//3//f/9//3//f/9//3//f/9//3//f/9//3//f/9//3//f/9//3//f/9//3//f/9//3//f/9//3//f/9//3//f/9//3//f/9//3//f/9//3//f/9//3//f/9//3//f/9//3//f/9//3//f/9//3//f/9//3//f/9//3//f/9//3//f/9//3//f/9//3//f/9//3//f/9//3//f/9//3//f/9//3//f/9//3//f/9//3//f/9//3//f/9//3//f/9//3//f/9//3//f/9//3//f/9//3//f/9//3//f/9//3//f/9//3//f/9//3//f/9//3//f/9/AAD/f/9//3//f/9//3//f/9//3//f/9//3//f/9//3//f/9//3//f/9//3+lFEkp/3//f/9//3//f/9//3//f/9//3//f/9//3//f/9//3//f/9//3//f/9//3//f/9//3//f/9//3//f/9//3//f/9//3//f/9//3//f/9//3//f/9//3//f/9//3//f/9//3//f/9//3//f/9//3//f/9//3//f/9//3//f/9//3//f/9//3//f/9//3//f/9//3//f/9//3//f/9//3//f/9//3//f/9//3//f/9//3//f/9//3//f/9//3//f/9//3//f/9//3//f/9//3//f/9//3//f/9//3//f/9//3//f/9//3//f/9//3//f/9//3//f/9//3//f/9//3//f/9//3//f/9//3//f/9//3//f/9//3//f/9//3//f/9//3//f/9//3//f/9//3//f/9//3//f/9//3//fwAA/3//f/9//3//f/9//3//f/9//3//f/9//3//f/9//3//f/9//3//f/9/5yD/f/9//3//f/9//3//f/9//3//f/9//3//f/9//3//f/9//3//f/9//3//f/9//3//f/9//3//f/9//3//f/9//3//f/9//3//f/9//3//f/9//3//f/9//3//f/9//3//f/9//3//f/9//3//f/9//3//f/9//3//f/9//3//f/9//3//f/9//3//f/9//3//f/9//3//f/9//3//f/9//3//f/9//3//f/9//3//f/9//3//f/9//3//f/9//3//f/9//3//f/9//3//f/9//3//f/9//3//f/9//3//f/9//3//f/9//3//f/9//3//f/9//3//f/9//3//f/9//3//f/9//3//f/9//3//f/9//3//f/9//3//f/9//3//f/9//3//f/9//3//f/9//3//f/9//3//f/9//38AAP9//3//f/9//3//f/9//3//f/9//3//f/9//3//f/9//3//f/9//3//f/9/pRT/f/9//3//f/9//3//f/9//3//f/9//3//f/9//3//f/9//3//fxBC/3//f/9//3//f/9//3//f/9//3//f/9//3//f/9//3//f/9//38qKQghrTX/f/9//3//f/9//3//f/9//3//f/9//3//f/9//3//f/9//3//f/9//3//f/9//3//f/9//3//f/9//3//f/9//3//f/9//3//f/9//3//f/9//3//f/9//3//f/9//3//f/9//3//f/9//3//f/9//3//f/9//3//f/9//3//f/9//3//f/9//3//f/9//3//f/9//3//f/9//3//f/9//3//f/9//3//f/9//3//f/9//3//f/9//3//f/9//3//f/9//3//f/9//3//f/9//3//f/9//3//f/9//3//f/9//3//f/9/AAD/f/9//3//f/9//3//f/9//3//f/9//3//f/9//3//f/9//3//f/9//3//f/9//3//f/9//3//f/9//3//f/9//3//f/9//3//f/9//3+lGGMMYwz/f2QQ/3+tNf9//3//f/9//3//f/9//3//f/9//3//f/9//3//f+ccQwxDCIQQ/3//f/9//3//f/9//3//f/9//3//f/9//3//f/9//3//f/9//3//f/9//3//f/9//3//f/9//3//f/9//3//f/9//3//f/9//3//f/9//3//f/9//3//f/9//3//f/9//3//f/9//3//f/9//3//f/9//3//f/9//3//f/9//3//f/9//3//f/9//3//f/9//3//f/9//3//f/9//3//f/9//3//f/9//3//f/9//3//f/9//3//f/9//3//f/9//3//f/9//3//f/9//3//f/9//3//f/9//3//f/9//3//f/9//3//fwAA/3//f/9//3//f/9//3//f/9//3//f/9//3//f/9//3//f/9//3//f/9//38oJcYY/3//f/9//3//f/9//3//f/9//3//f/9/70GEECEEAQRCCIUUxhhjDCEEIQRKKf9//3//f/9//3//f/9//3//f/9//3//f/9/EEJkDIQQ/39kEMcY/3//f/9//3//f/9//3//f/9//3//f/9//3//f/9//3//f/9//3//f/9//3//f/9//3//f/9//3//f/9//3//f/9//3//f/9//3//f/9//3//f/9//3//f/9//3//f/9//3//f/9//3//f/9//3//f/9//3//f/9//3//f/9//3//f/9//3//f/9//3//f/9//3//f/9//3//f/9//3//f/9//3//f/9//3//f/9//3//f/9//3//f/9//3//f/9//3//f/9//3//f/9//3//f/9//3//f/9//3//f/9//3//f/9//38AAP9//3//f/9//3//f/9//3//f/9//3//f/9//3//f/9//3//f/9//3//f/9//3+kFP9//3//f/9//3//f/9//3//f/9//38IJQAEIQQhBCkp/3//f/9//3//f4QQAQTnHP9//3//f/9//3//f/9//3//f/9//3//f/9/Qgj/f/9//39DDP9//3//f/9//3//f/9//3//f/9//3//f/9//3//f/9//3//f/9//3//f/9//3//f/9//3//f/9//3//f/9//3//f/9//3//f/9//3//f/9//3//f/9//3//f/9//3//f/9//3//f/9//3//f/9//3//f/9//3//f/9//3//f/9//3//f/9//3//f/9//3//f/9//3//f/9//3//f/9//3//f/9//3//f/9//3//f/9//3//f/9//3//f/9//3//f/9//3//f/9//3//f/9//3//f/9//3//f/9//3//f/9//3//f/9/AAD/f/9//3//f/9//3//f/9//3//f/9//3//f/9//3//f/9//3//f/9//3//f4w1pBRKLf9//3//f/9//3//f/9//3//fwchIQRCDP9/1l7/f/9//3//f/9//3//f8YcIgToIP9//3//f/9//3//f/9//3//f/9//3+lFIQQ/3//fwkhIgjPPf9//3//f/9//3//f/9//3//f4wx/39sMf9//3//f/9//3//f/9//3//f/9//3//f/9//3//f/9//3//f/9//3//f/9//3//f/9//3//f/9//3//f/9//3//f/9//3//f/9//3//f/9//3//f/9//3//f/9//3//f/9//3//f/9//3//f/9//3//f/9//3//f/9//3//f/9//3//f/9//3//f/9//3//f/9//3//f/9//3//f/9//3//f/9//3//f/9//3//f/9//3//f/9//3//f/9//3//f/9//3//f/9//3//fwAA/3//f/9//3//f/9//3//f/9//3//f/9//3//f/9//3//f/9//3//f/9//3//f6UU/3//f/9//3//f/9//3//f/9/CCUhBGMM/3//f/9//3//f/9//3//f/9//3//f6UUQggpJf9//3//f/9//3//f/9//3//f/9/YwxKKf9//3//f4QQ/3//f/9//3//f/9//3//f/9//3+FFEIM/3//f/9//3//f/9//3//f/9//3//f/9//3//f/9//3//f/9//3//f/9//3//f/9//3//f/9//3//f/9//3+uOf9//3//f/9//3//f/9//3//f/9//3//f/9//3//f/9//3//f/9//3//f/9//3//f/9//3//f/9//3//f/9//3//f/9//3//f/9//3//f/9//3//f/9//3//f/9//3//f/9//3//f/9//3//f/9//3//f/9//3//f/9//3//f/9//3//f/9//3//f/9//38AAP9//3//f/9//3//f/9//3//f/9//3//f/9//3//f/9//3//f/9//3//f/9//3//f4QU/3//f/9//3//f/9//3/nHAAAQgj/f/9//3//f/9//3//f/9//3//f/9//3//f2MMYwwQQv9//3//f/9//3//f/9//3//f2MM/3//f/9/Wmv/fwkl/3//f/9//3//f/9//3//f/9/ZBBDDKYY/3//f/9//3//f/9//3//f/9//3//f/9//3//f/9//3//f/9//3//f/9//3//f/9//3//f/9//3//f2wxYwyFFP9//3//f/9//3//f/9//3//f/9//3//f/9//3//f/9//3//f/9//3//f/9//3//f/9//3//f/9//3//f/9//3//f/9//3//f/9//3//f/9//3//f/9//3//f/9//3//f/9//3//f/9//3//f/9//3//f/9//3//f/9//3//f/9//3//f/9//3//f/9/AAD/f/9//3//f/9//3//f/9//3//f/9//3//f/9//3//f/9//3//f/9//3//f/9//3//f0op/3//f/9//3//f/9//38hBP9//3//f/9//3//f/9//3//f/9//3//f/9//3//f0MM/3//f/9//3//f/9//3//f/9/5xxCCP9//3//f/9/CCH/f/9//3//f/9//3//f/9//38JJUMI5xxkDM45/3//f/9//3//f/9//3//f/9//3//f/9//3//f/9//3//f/9//3//f/9//3//f/9//3//f/9//3//f0MMYwzoIP9//3//f/9//3//f/9//3//f/9//3//f/9//3//f/9//3//f/9//3//f/9//3//f/9//3//f/9//3//f/9//3//f/9//3//f/9//3//f/9//3//f/9//3//f/9//3//f/9//3//f/9//3//f/9//3//f/9//3//f/9//3//f/9//3//f/9//3//fwAA/3//f/9//3//f/9//3//f/9//3//f/9//3//f/9//3//f/9//3//f/9//3//f/9/izGlFBBC/3//f/9/rDljEAEE/3//f/9//3//f/9//3//f/9//3//f/9//3//f/9//3//f2MM/3//f/9//3//f/9//3//f+ccpRT/f/9//3//f/9/rjX/f/9//3//f/9//3//f/9/hRRDDP9/hBCEEP9//3//f/9//3//f/9//3//f/9/phj/f/9//3//f/9//3//f/9//3//f/9//3//f/9//3//f/9/Qwz/f+ccYwwJIf9//3//f/9//3//f/9//3//f/9//3//f/9//3//f/9//3//f/9//3//f/9//3//f/9//3//f/9//3+1Vv9/rDH/fykl/3+tOf9//3//f/9//3//f/9//3//f/9//3//f/9//3//f/9//3//f/9//3//f/9//3//f/9//3//f/9//3//f/9//38AAP9//3//f/9//3//f/9//3//f/9//3//f/9//3//f/9//3//f/9//3//f/9//3//f/9/pRT/f/9//3//f/9/IQRjDP9//3//f/9//3//f/9//3//f/9//3//f/9//3//f/9/jTX/f2UQ/3//f/9//3//f/9//3/GHP9//3//f/9//3/vPf9//3//f/9//3//f/9//3//f4QQQgz/f/9/Ywz/f/9//3//f/9//3//f/9//39kECIIpRT/f/9//3//f/9//3//f/9//3//f/9//3//f/9//3+mGCII/3//f4QQQwj/f/9//3//f/9//3//f/9//3//f/9//3//f/9//3//f/9//3//f/9//3//f/9//3//f/9/xxyFEMcY/3+mGIQQhBCFEIUQZAylFP9//3//f/9//3//f/9//3//f/9//3//f/9//3//f/9//3//f/9//3//f/9//3//f/9//3//f/9//3//f/9/AAD/f/9//3//f/9//3//f/9//3//f/9//3//f/9//3//f/9//3//f/9//3//f/9//3//f/9/KCX/f/9//39jEAEErTX/f/9//3//f/9//3//f/9//3//f/9//3//f/9//3//f/9/KiWnGCol/3//f/9//3//f/9/YwwpJf9//3//f/9//38JIf9//3//f/9//3//f/9/6CBDDCkl/39zTmMMKSX/f/9//3//f/9//3//f4QUQwzHGKUU/3//f/9//3//f/9//3//fxBC/3//f/9//3//f/9/pRRCCP9//3//f2MMphj/f/9//3//f/9//3//f/9//3//f/9//3//f/9//3//f/9//3//f/9//3//f/9//3/GGGMMZBBjDGMMQwzGGMccKSX/f+cchBCFEIUQCSH/f/9//3//f/9//3//f/9//3//f/9//3//f/9//3//f/9//3//f/9//3//f/9//3//f/9//3//fwAA/3//f/9//3//f/9//3//f/9//3//f/9//3//f/9//3//f/9//3//f/9//3//f/9//3//f/9/ay3/f+cgAATnHP9//3//f/9//3//f/9//3//f/9//3//f/9//3//f/9//3//f6YYKiX/f/9//3//f/9//3//f2MM/3//f/9//3//f/9//3//f/9//3//f/9//3//f/9/Qgj/f/9//3+mFP9//3//f/9//3//f/9/azEiCCkl/3+EEP9//3//f/9//3//f/9//3//f2QQ/3//f/9//3//f4UU/3//f/9//3//fwkh/3//f/9//3//f/9//3//f/9//3//f/9//3//f/9//3//f/9//3//f/9//3//f6YUQwymGP9//3//f/9//3//f/9//3//f/9//3+lFP9/hBCFFCol/3//f/9//3//f/9//3//f/9//3//f/9//3//f/9//3//f/9//3//f/9//3//f/9//38AAP9//3//f/9//3//f/9//3//f/9//3//f/9//3//f/9//3//f/9//3//f/9//3//f/9//39KKQgljTUhBGMM/3//f/9//3//f/9//3//f/9//3//f/9//3//f/9//3//f/9//3/oIIQQCSH/f/9//3//f/9/ay1jEOcc/3//f/9//3//f2wx/3//f/9//3//f/9//3/HHIQQ/3//f/9//3+mFP9//3//f/9//3//f6UUZBD/fxBC/3//f/9//3//f/9//3//f/9/zzn/f4UU/3//f/9/jDGEEKUY/3//f/9//3/HGKUU/3//f/9//3//f/9//3//f/9//3//f/9//3//f/9//3//f/9//3/oIEMMphj/fykl/3//f/9//3//f/9//3//f/9//3//f/9//3//f/9/6BxkDMcY/3//f/9//3//f/9//3//f/9//3//f/9//3//f/9//3//f/9//3//f/9//3//f/9/AAD/f/9//3//f/9//3//f/9//3//f/9//3//f/9//3//f/9//3//f/9//3//f/9//3//f/9//3/oIIQQIgj/f/9//3//f/9//3//f/9//3//f/9//3//f/9//3//f/9//3//f/9//3+mFIUUSyn/f/9//3//f/9/ZBD/f/9//3//f/9//3//fysp/3//f/9//3//f/9/YwzoIP9//3//f601/3/HGP9//3//f/9//39jDIQU/3//f/9//3//f/9//3//f/9//3//f/9//3//f/9//3//f/9/hBCEFP9//3//f/9/EUL/f845/3//f/9//3//f/9//3//f/9//3//f/9//3//f/9//3//f2QQQggqKf9//3//f/9//3//f/9//3//f/9//3//f/9//3//f/9//3//f/9//3+lFGQM/39KKf9//3//f/9//3//f/9//3//f/9//3//f/9//3//f/9//3//f/9//3//fwAA/3//f/9//3//f/9//3//f/9//3//f/9//3//f/9//3//f/9//3//f/9//3//f/9//3//f/9//39DDCEECCX/f/9//3//f/9//3//f/9//3//f/9//3//f/9//3//f/9//3//fxBChRDoIIUQk1L/f/9//3/GGGQQay3/f/9//3//f/9/SimFFDFG/3//f/9/AABLLWMM/3//f/9//3//f641/3//f/9//3//f845ZBCEEP9//3//f/9//3//f/9//3//f/9//39RSv9/xhj/f/9//38JJWMMKSn/f/9//3//f/9/U0oqJZRa/3//f/9//3//f/9//3//f/9//3//f/9//38QQsccYwxCDPZa/3//f/9//3//f/9//3//f/9//3//f/9//3//f/9//3//f/9//3//f/9//3//f4UUhRDHGP9//3//f/9//3//f/9//3//f/9//3//f/9//3//f/9//3//f/9//38AAP9//3//f/9//3//f/9//3//f/9//3//f/9//3//f/9//3//f/9//3//f/9//3//f/9//3//f/9//38iCP9//3//f/9//3//f/9//3//f/9//3//f/9//3//f/9//3//f/9//3//f4YU/3+mFP9//3//f/9/ZBClFP9//3//f/9//3//f/9/pRT/f/9//3//f/9/5yBjDP9//3//f/9//3//f/9//3//f/9//3//f0MM/3//f/9//3//f/9//3//f/9//3//f/9//3//f/9/Sy3/f/9//39jDP9//3//f/9//3//f/9/zzn/f/9//3//f/9//3//f/9//3//f/9//3//fykl/39DDP9//3//f/9//3//f/9//3//f/9//3//f/9//3//f/9//3//f/9//3//f/9//3//f/9//3//fwkh/39kEP9//3//f/9//3//f/9//3//f/9//3//f/9//3//f/9//3//f/9/AAD/f/9//3//f/9//3//f/9//3//f/9//3//f/9//3//f/9//3//f/9//3//f/9//3//f/9//3//fyEEQgjPPf9//3//f/9//3//f/9//3//f/9//3//f/9//3//f/9//3//f/9/zjmFEDFGhhTHGP9//3//f2QQhRT/f/9//3//f/9//39LLYUQEEL/f/9//3//f4UUxxz/f/9//3//f/9/bC3/f/9//3//f/9/xhhCCP9//3//f/9//3//f/9//3//f/9//3//f/9//3+MMegc/3//f8ccQwzvQf9//3//f/9//3+tNf9/xxj/f/9//3//f/9//3//f/9//3//f/9/xxxDDKUY/3//f/9//3//f/9//3//f/9//3//f/9//3//f/9//3//f/9//3//f/9//3//f/9//3//f/9//3//f/9//3/HGKYYrTX/f/9//3//f/9//3//f/9//3//f/9//3//f/9//3//fwAA/3//f/9//3//f/9//3//f/9//3//f/9//3//f/9//3//f/9//3//f/9//3//f/9//3//f/9/xxwhBGMM/3//f/9//3//f/9//3//f/9//3//f/9//3//f/9//3//f/9//3//f/9/hRD/fwgh/3//f/9//39DDIQQ/3//f/9//3//f/9//3+FEP9//3//f/9//39kEP9//3//f/9//3//f/9/Kyn/f/9//3/wQWMMQgj/f/9//3//f/9//3//f/9//3//f/9//3//f/9//38qJf9//3//f0MM/3//f/9//3//f/9//39LKf9/CSH/f/9//3//f/9//3//f/9//3/GGCIICSX/f/9//3//f/9//3//f/9//3//f/9//3//f/9//3//f/9//3//f/9//3//f/9//3//f/9//3//f/9//3//f/9//3/HHKUUjTH/f/9//3//f/9//3//f/9//3//f/9//3//f/9//38AAP9//3//f/9//3//f/9//3//f/9//3//f/9//3//f/9//3//f/9//3//f/9//3//f/9//3//f/9/Qwz/f8YYCCExSv9//3//f/9//3//f/9//3//f/9//3//f/9//3//f/9//38xRqYYbC3/f4UU/3//f/9/Ywz/f/9//3//f/9//3//f/9/phRKKf9//3//f849QwylFP9//3//f/9//3+tNccYzjn/f/9//39jDP9//3//f/9//3//f/9//3//f/9//3//f/9//3//f/9//38JIf9/KyljDFJK/3//f/9//3//f/9//38JIccc/3//f/9//3//f/9//3//fwklIgjoIP9//3//f/9//3//f/9//3//f/9//3//f/9//3//f/9//3//f/9//3//f/9//3//f/9//3//f/9//3//f/9//3//f/9//3/oIMYYEUb/f/9//3//f/9//3//f/9//3//f/9//3//f/9/AAD/f/9//3//f/9//3//f/9//3//f/9//3//f/9//3//f/9//3//f/9//3//f/9//3//f/9//39jDP9//3//f4QQ/3//f/9//3//f/9//3//f/9//3//f/9//3//f/9//3//f/9//3/HGP9//3+lFKYY/3//f0MM6CD/f/9//3//f/9//3//f6YY/3//f/9//3//f2QQ/3//f/9//3//f/9//3/HGP9//3//f/9/Igj/f/9//3//f/9//3//f/9//3//f/9//3//f/9//3//f/9//3//f/9/ZBD/f/9//3//f/9//3//f/9//3+mGP9//3//f/9//3//f/9/CCVDDKYY/3//f/9//3//f/9//3//f/9//3//f/9//3//f/9//3//f/9//3//f/9//3//f/9//3//f/9//3//f/9//3//f/9//3//f/9//3/GGP9//3//f/9//3//f/9//3//f/9//3//f/9//3//fwAA/3//f/9//3//f/9//3//f/9//3//f/9//3//f/9//3//f/9//3//f/9//3//f/9//3//fxBGYwxjDP9//3//f6UUxxz/f/9//3//f/9//3//f/9//3//f/9//3//f/9//3//f845hRT/f/9/SimFFP9//39jDP9//3//f/9//3//f/9//3/GGOcc/3//f/9/Sy1jDCop/3//f/9//3//f/9//3+lFP9//3//f2MM/3//f/9//3//f/9//3//f/9//3//f/9//3//f/9//3//f/A9/3/wPWMMEEL/f/9//3//f/9//3//f/9/phgJIf9//3//f/9//38qKSIICCH/f/9//3//f/9//3//f/9//3//f/9//3//f/9//3//f/9//3//f/9//3//f/9//3//f/9//3//f/9//3//f/9//3//f/9//3//f/9//3+mFP9//3//f/9//3//f/9//3//f/9//3//f/9//38AAP9//3//f/9//3//f/9//3//f/9//3//f/9//3//f/9//3//f/9//3//f/9//3//f/9//3//f2MQhBD/f/9//3//f4UQ/3//f/9//3//f/9//3//f/9//3//f/9//3//f/9//3//f+cc/3//f/9/hRT/f0opQwj/f/9//3//f/9//3//f/9/xxxkDP9//3//f/9/Ywz/f/9//3//f/9//3//f0opZAzvOf9/5xz/f/9//3//f/9//3//f/9//3//f/9//3//f/9//3//f/9/KiX/f/A9/39jDP9//3//f/9//3//f/9//3//fwghZBD/f/9//3//f/9/hRSEEP9//3//f/9//3//f/9//3//f/9//3//f/9//3//f/9//3//f/9//3//f/9//3//f/9//3//f/9//3//f/9//3//f/9//3//f/9//3//f/9//3/GGP9//3//f/9//3//f/9//3//f/9//3//f/9/AAD/f/9//3//f/9//3//f/9//3//f/9//3//f/9//3//f/9//3//f/9//3//f/9//3//f/9//39jDKYY/3//f/9/nH8pJccY/3/UWv9//3//f/9//3//f/9//3//f/9//3//f/9/xxznHP9//3//f6YYKiUIIUMI/3//f/9//3//f/9//3//f/9/hBD/f/9//39rLWQMzjn/f/9//3//f/9//3//f4UQCSU5Z6YUCCH/f/9//3//f/9//3//f/9//3//f/9//3//f/9//3//f/9/0Dn/fxFCYwwxRv9//3//f/9//3//f/9//3//f8cYhRDXWv9//3//f2QM/3//f/9//3//f/9//3//f/9//3//f/9//3//f/9//3//f/9//3//f/9//3//f/9//3//f/9//3//f/9//3//f/9//3//f/9//3//f/9//3//f/9/KSVLLf9//3//f/9//3//f/9//3//f/9//3//fwAA/3//f/9//3//f/9//3//f/9//3//f/9//3//f/9//3//f/9//3//f/9//3//f/9//3//f/9/Ywz/f/9//3//f/9//3//f6YY/3//f/9//3//f/9//3//f/9//3//f/9//3//f/9//3//f/9//38JIf9/xxxCCP9//3//f/9//3//f/9//3//f/9/CSH/f/9//3+FEP9//3//f/9//3//f/9//3//f4UQ/3+mFP9//3//f/9//3//f/9//3//f/9//3//f/9//3//f/9//39sLf9//3//f2QQ/3//f/9//3//f/9//3//f/9//3//f2QM/3//f/9/rTX/f/9//3//f/9//3//f/9//3//f/9//3//f/9//3//f/9//3//f/9//3//f/9//3//f/9//3//f/9//3//f/9//3//f/9//3//f/9//3//f/9//3//f4wx/3//f/9//3//f/9//3//f/9//3//f/9//38AAP9//3//f/9//3//f/9//3//f/9//3//f/9//3//f/9//3//f/9//3//f/9//3//f/9//3//f2MMpRT/f/9//3//f/9//3//f6UU6BzvPf9//3//f/9//3//f/9//3//f/9//3+lFP9//3//f/9/CSUJJcccQgj/f/9//3//f/9//3//f/9//3+EEKYY/3//fwkl/3//f/9//3//f/9//3//f/9/1VqFEMcYhRCNNf9//3//f/9//3//f/9//3//f/9//3//f/9//3//f/9//3/oHP9/zzkIIf9//3//f/9//3//f/9//3//f/9/+WLHGKYY/3//f8YYxhj/f/9//3//f/9//3//f/9//3//f/9//3//f/9//3//f/9//3//f/9//3//f/9//3//f/9//3//f/9//3//f/9//3//f/9//3//f/9//3//f/9//3//fwkh/3//f/9//3//f/9//3//f/9//3//f/9/AAD/f/9//3//f/9//3//f/9//3//f/9//3//f/9//3//f/9//3//f/9//3//f/9//3//f/9//39jDIQQ/3//f/9//3//f/9//3//fwklhBCMMf9//3//f/9//3//f/9//3//f8YY/3//f/9//3//fykl/3/GGP9//3//f/9//3//f/9//3//f/9//39kEP9//3//f+cc/3//f/9//3//f/9//3//f/9/KSVkDGQM/3//f/9//3//f/9//3//f/9//3//f/9//3//f/9//3//f/9/pxiuOf9/CCH/f/9//3//f/9//3//f/9//3//f/9//3+EEOgg/3+lFP9//3//f/9//3//f/9//3//f/9//3//f/9//3//f/9//3//f/9//3//f/9//3//f/9//3//f/9//3//f/9//3//f/9//3//f/9//3//f/9//3//f/9//3//f2st/3//f/9//3//f/9//3//f/9//3//fwAA/3//f/9//3//f/9//3//f/9//3//f/9//3//f/9//3//f/9//3//f/9//3//f/9//3//f/9/QgyFFP9//3//f/9//3//f/9//3//f4wxxhjvPf9//3//f/9//3//f/9/jTWFFK45/3//f/9//3//f8cY6BxDCP9//3//f/9//3//f/9//3//f601ZAxrLf9/6Bz/f/9//3//f/9//3//f/9//3//f/9/pRRjDP9//3//f/9//3//f/9//3//f/9//3//f/9//3//f/9//3//f+gc6BzoIP9//3//f/9//3//f/9//3//f/9//3//f/9/6CCmFK85ZBCmGP9//3//f/9//3//f/9//3//f/9//3//f/9//3//f/9//3//f/9//3//f/9//3//f/9//3//f/9//3//f/9//3//f/9//3//f/9//3//f/9//3//f/9/zjkpJf9//3//f/9//3//f/9//3//f/9//38AAP9//3//f/9//3//f/9//3//f/9//3//f/9//3//f/9//3//f/9//3//f/9//3//f/9//3//f2MMQwz/f/9//3//f/9//3//f/9//3//f8YY/3//f/9//3//f/9//3//f/9/xxz/f/9//3//f/9/Sy2FEAol/3//f/9//3//f/9//3//f/9//3//f4QQ/3//f/9//3//f/9//3//f/9//3//f/9//3//f/9/KSX/f/9//3//f/9//3//f/9//3//f/9//3//f/9//3//f/9//3//f8cYphT/f/9//3//f/9//3//f/9//3//f/9//3//f/9/phSFEIUQ/3//f/9//3//f/9//3//f/9//3//f/9//3//f/9//3//f/9//3//f/9//3//f/9//3//f/9//3//f/9//3//f/9//3//f/9//3//f/9//3//f/9//3//f/9/Sin/f/9//3//f/9//3//f/9//3//f/9/AAD/f/9//3//f/9//3//f/9//3//f/9//3//f/9//3//f/9//3//f/9//3//f/9//3//f/9//3+EEEII/3//f/9//3//f/9//3//f/9//3//f6YY/3//f/9//3//f/9//3/nHP9//3//f/9//3//f/9/phQKJQgh/3//f/9//3//f/9//3//f/9//3/nHMcY/39kEP9//3//f/9//3//f/9//3//f/9//3//f/9//3//f/9//3//f/9//3//f/9//3//f/9//3//f/9//3//f/9/5xxkDMYY/3//f/9//3//f/9//3//f/9//3//f/9//3//f/9/hRRjDP9//3//f/9//3//f/9//3//f/9//3//f/9//3//f/9//3//f/9//3//f/9//3//f/9//3//f/9//3//f/9//3//f/9//3//f/9//3//f/9//3//f/9//3//f40xlFL/f/9//3//f/9//3//f/9//3//fwAA/3//f/9//3//f/9//3//f/9//3//f/9//3//f/9//3//f/9//3//f/9//3//f/9//3//f/9/KSUiCK01/3//f/9//3//f/9//3//f/9//3/oIAkl/3//f/9//3//f/9/phT/f/9//3//f/9//3//f6YUCSH/f/9//3//f/9//3//f/9//3//f/9/bDH/fyolxxz/f/9//3//f/9//3//f/9//3//f/9//3//f/9//3//f/9//3//f/9//3//f/9//3//f/9//3//f/9//3//f/9/KSX/f/9//3//f/9//3//f/9//3//f/9//3//f/9//3//f/9//3//f/9//3//f/9//3//f/9//3//f/9//3//f/9//3//f/9//3//f/9//3//f/9//3//f/9//3//f/9//3//f/9//3//f/9//3//f/9//3//f/9//3//f/9//3/wPf9//3//f/9//3//f/9//3//f/9//38AAP9//3//f/9//3//f/9//3//f/9//3//f/9//3//f/9//3//f/9//3//f/9//3//f/9//3//f/9/QggJIf9//3//f/9//3//f/9//3//f/9/jDGmGP9//3//f/9/MUbHHAkh/3//f/9//3//f/9//3/oHMcYEEL/f/9//3//f/9//3//f/9//3//f/9/phSnGGst/3//f/9//3//f/9//3//f/9//3//f/9//3//f/9//3//f/9//3//f/9//3//f/9//3//f/9//3//f/9//3//f/9//3//f/9//3//f/9//3//f/9//3//f/9//3//f/9//3//f/9//3//f/9//3//f/9//3//f/9//3//f/9//3//f/9//3//f/9//3//f/9//3//f/9//3//f/9//3//f/9//3//f/9//3//f/9//3//f/9//3//f/9//3//f9Za/3//f/9//3//f/9//3//f/9//3//f/9/AAD/f/9//3//f/9//3//f/9//3//f/9//3//f/9//3//f/9//3//f/9//3//f/9//3//f/9//3//f/9/hRT/f/9//3//f/9//3//f/9//3//f/9/phT/f/9//3//f/9/hRD/f/9//3//f/9//3//f/9//3+FEP9//3//f/9//3//f/9//3//f/9//3//f4UQhRD/f/9//3//f/9//3//f/9//3//f/9//3//f/9//3//f/9//3//f/9//3//f/9//3//f/9//3//f/9//3//f/9//3//f/9//3//f/9//3//f/9//3//f/9//3//f/9//3//f/9//3//f/9//3//f/9//3//f/9//3//f/9//3//f/9//3//f/9//3//f/9//3//f/9//3//f/9//3//f/9//3//f/9//3//f/9//3//f/9//3//f/9//3//f/9//3//f/9//3//f/9//3//f/9//3//f/9//3//fwAA/3//f/9//3//f/9//3//f/9//3//f/9//3//f/9//3//f/9//3//f/9//3//f/9//3//f/9//39LLWQMay3/f/9//3//f/9//3//f/9//39sMaYUjTH/f/9//3+mFP9//3//f/9//3//f/9//3//f8cYhRRzTv9//3//f/9//3//f/9//3//f/9//3/oHGQMEEL/f/9//3//f/9//3//f/9//3//f/9//3//f/9//3//f/9//3//f/9//3//f/9//3//f/9//3//f/9//3//f/9//3//f/9//3//f/9//3//f/9//3//f/9//3//f/9//3//f/9//3//f/9//3//f/9//3//f/9//3//f/9//3//f/9//3//f/9//3//f/9//3//f/9//3//f/9//3//f/9//3//f/9//3//f/9//3//f/9//3//f/9//3//f/9//3//f/9//3//f/9//3//f/9//3//f/9//38AAP9//3//f/9//3//f/9//3//f/9//3//f/9//3//f/9//3//f/9//3//f/9//3//f/9//3//f/9//3/GGP9//3//f/9//3//f/9//3//f/9//3/oIP9//3//f+gc/3//f/9//3//f/9//3//f/9//3//f2MM/3//f/9//3//f/9//3//f/9//3//f/9//3+mGP9//3//f/9//3//f/9//3//f/9//3//f/9//3//f/9//3//f/9//3//f/9//3//f/9//3//f/9//3//f/9//3//f/9//3//f/9//3//f/9//3//f/9//3//f/9//3//f/9//3//f/9//3//f/9//3//f/9//3//f/9//3//f/9//3//f/9//3//f/9//3//f/9//3//f/9//3//f/9//3//f/9//3//f/9//3//f/9//3//f/9//3//f/9//3//f/9//3//f/9//3//f/9//3//f/9//3//f/9/AAD/f/9//3//f/9//3//f/9//3//f/9//3//f/9//3//f/9//3//f/9//3//f/9//3//f/9//3//f/9//3/HHP9/c07/f/9//3//f/9//3//f0sp6Bz/f/9/6BymGM85/3//f/9//3//f/9//3//f/9/6BxDDO89/3//f/9//3//f/9//3//f/9//3//f/9//3//f/9//3//f/9//3//f/9//3//f/9//3//f/9//3//f/9//3//f/9//3//f/9//3//f/9//3//f/9//3//f/9//3//f/9//3//f/9//3//f/9//3//f/9//3//f/9//3//f/9//3//f/9//3//f/9//3//f/9//3//f/9//3//f/9//3//f/9//3//f/9//3//f/9//3//f/9//3//f/9//3//f/9//3//f/9//3//f/9//3//f/9//3//f/9//3//f/9//3//f/9//3//f/9//3//f/9//3//fwAA/3//f/9//3//f/9//3//f/9//3//f/9//3//f/9//3//f/9//3//f/9//3//f/9//3//f/9//3//f/9//3+FEP9//3//f/9//3//f/9//3//f0st/3/oIP9//3//f/9//3//f/9//3//f/9//3//f/9/Qwz/f/9//3//f/9//3//f/9//3//f/9//3//f/9//3//f/9//3//f/9//3//f/9//3//f/9//3//f/9//3//f/9//3//f/9//3//f/9//3//f/9//3//f/9//3//f/9//3//f/9//3//f/9//3//f/9//3//f/9//3//f/9//3//f/9//3//f/9//3//f/9//3//f/9//3//f/9//3//f/9//3//f/9//3//f/9//3//f/9//3//f/9//3//f/9//3//f/9//3//f/9//3//f/9//3//f/9//3//f/9//3//f/9//3//f/9//3//f/9//3//f/9//38AAP9//3//f/9//3//f/9//3//f/9//3//f/9//3//f/9//3//f/9//3//f/9//3//f/9//3//f/9//3//f+ccxxznHP9/7z3/f/9//3//f/9/xximGKUUxhjOOf9//3//f/9//3//f/9//3//f/9//3/nHEMMc07/f/9//3//f/9//3//f/9//3//f/9//3//f/9//3//f/9//3//f/9//3//f/9//3//f/9//3//f/9//3//f/9//3//f/9//3//f/9//3//f/9//3//f/9//3//f/9//3//f/9//3//f/9//3//f/9//3//f/9//3//f/9//3//f/9//3//f/9//3//f/9//3//f/9//3//f/9//3//f/9//3//f/9//3//f/9//3//f/9//3//f/9//3//f/9//3//f/9//3//f/9//3//f/9//3//f/9//3//f/9//3//f/9//3//f/9//3//f/9//3//f/9/AAD/f/9//3//f/9//3//f/9//3//f/9//3//f/9//3//f/9//3//f/9//3//f/9//3//f/9//3//f/9//3//f6YY6CAJIf9//3//f/9//39kEIQQ6CD/f/9//3//f/9//3//f/9//3//f/9//3//f/9//3/nHP9//3//f/9//3//f/9//3//f/9//3//f/9//3//f/9//3//f/9//3//f/9//3//f/9//3//f/9//3//f/9//3//f/9//3//f/9//3//f/9//3//f/9//3//f/9//3//f/9//3//f/9//3//f/9//3//f/9//3//f/9//3//f/9//3//f/9//3//f/9//3//f/9//3//f/9//3//f/9//3//f/9//3//f/9//3//f/9//3//f/9//3//f/9//3//f/9//3//f/9//3//f/9//3//f/9//3//f/9//3//f/9//3//f/9//3//f/9//3//f/9//3//fwAA/3//f/9//3//f/9//3//f/9//3//f/9//3//f/9//3//f/9//3//f/9//3//f/9//3//f/9//3//f/9//3+mGAkl/38JJYUUpRRkEIUQ/3+MMf9//3//f/9//3//f/9//3//f/9//3//f/9//3//f/de/3//f/9//3//f/9//3//f/9//3//f/9//3//f/9//3//f/9//3//f/9//3//f/9//3//f/9//3//f/9//3//f/9//3//f/9//3//f/9//3//f/9//3//f/9//3//f/9//3//f/9//3//f/9//3//f/9//3//f/9//3//f/9//3//f/9//3//f/9//3//f/9//3//f/9//3//f/9//3//f/9//3//f/9//3//f/9//3//f/9//3//f/9//3//f/9//3//f/9//3//f/9//3//f/9//3//f/9//3//f/9//3//f/9//3//f/9//3//f/9//3//f/9//38AAP9//3//f/9//3//f/9//3//f/9//3//f/9//3//f/9//3//f/9//3//f/9//3//f/9//3//f/9//3//f/9//3//fwghphQIIf9/CSH/f/9//3//f/9//3//f/9//3//f/9//3//f/9//3//f/9//3//f/9//3//f/9//3//f/9//3//f/9//3//f/9//3//f/9//3//f/9//3//f/9//3//f/9//3//f/9//3//f/9//3//f/9//3//f/9//3//f/9//3//f/9//3//f/9//3//f/9//3//f/9//3//f/9//3//f/9//3//f/9//3//f/9//3//f/9//3//f/9//3//f/9//3//f/9//3//f/9//3//f/9//3//f/9//3//f/9//3//f/9//3//f/9//3//f/9//3//f/9//3//f/9//3//f/9//3//f/9//3//f/9//3//f/9//3//f/9//3//f/9//3//f/9/AAD/f/9//3//f/9//3//f/9//3//f/9//3//f/9//3//f/9//3//f/9//3//f/9//3//f/9//3//f/9//3//f/9//3//fwgh/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Sin/f/9//3//f/9//3//f/9//3//f/9//3//f/9//3//f/9//3//f/9//3//f/9//3//f/9//3//f/9//3//f/9//3//f/9//3//f/9//3//f/9//3//f/9//3//f/9//3//f/9//3//f/9//3//f/9//3//f/9//3//f/9//3//f/9//3//f/9//3//f/9//3//f/9//3//f/9//3//f/9//3//f/9//3//f/9//3//f/9//3//f/9//3//f/9//3//f/9//3//f/9//38AAP9//3//f/9//3//f/9//3//f/9//3//f/9//3//f/9//3//f/9//3//f/9//3//f/9//3//f/9//3//f/9//3//f/9//3//f/9//3//f/9//3//f/9//3//f/9//3//f/9//3//f/9//3//f/9//3//f/9//3//f/9//3//f/9//3//f/9//3//f/9//3//f/9/KSn/f/9//3//f/9/Syn/f/9//3//f/9//3//f/9//3//f/9//3//f/9//3//f/9//3//f/9//3//f/9//3//f/9//3//f/9//3//f/9//3//f/9//3//f/9//3//f/9//3//f/9//3//f/9//3//f/9//3//f/9//3//f/9//3//f/9//3//f/9//3//f/9//3//f/9//3//f/9//3//f/9//3//f/9//3//f/9//3//f/9//3//f/9//3//f/9//3//f/9//3//f/9//3//f/9//3//f/9/AAD/f/9//3//f/9//3//f/9//3//f/9//3//f/9//3//f/9//3//f/9//3//f/9//3//f/9//3//f/9//3//f/9//3//f/9//3//f/9//3//f/9//3//f/9//3//f/9//3//f/9//3//f/9//3//f/9//3//f/9//3//f/9//3//f/9//3//f/9//3//f/9//38IIf9//3//f/9//3+NMQoh/3//f/9//3//f/9//3//f/9//3//f/9//3//f/9//3//f/9//3//f/9//3//f/9//3//f/9//3//f/9//3//f/9//3//f/9//3//f/9//3//f/9//3//f/9//3//f/9//3//f/9//3//f/9//3//f/9//3//f/9//3//f/9//3//f/9//3//f/9//3//f/9//3//f/9//3//f/9//3//f/9//3//f/9//3//f/9//3//f/9//3//f/9//3//f/9//3//f/9//3//fwAA/3//f/9//3//f/9//3//f/9//3//f/9//3//f/9//3//f/9//3//f/9//3//f/9//3//f/9//3//f/9//3//f/9//3//f/9//3//f/9//3//f/9//3//f/9//3//f/9//3//f/9//3//f/9//3//f/9//3//f/9//3//f/9//3//f/9//3//f/9//3//f/9/pRRrLf9//3//f/9//3+uNf9//3//f/9//3//f/9//3//f/9//3//f/9//3//f/9//3//f/9//3//f/9//3//f/9//3//f/9//3//f/9//3//f/9//3//f/9//3//f/9//3//f/9//3//f/9//3//f/9//3//f/9//3//f/9//3//f/9//3//f/9//3//f/9//3//f/9//3//f/9//3//f/9//3//f/9//3//f/9//3//f/9//3//f/9//3//f/9//3//f/9//3//f/9//3//f/9//3//f/9//38AAP9//3//f/9//3//f/9//3//f/9//3//f/9//3//f/9//3//f/9//3//f/9//3//f/9//3//f/9//3//f/9//3//f/9//3//f/9//3//f/9//3//f/9//3//f/9//3//f/9//3//f/9//3//f/9//3//f/9//3//f/9//3//f/9//3//f/9//3//f/9//3//f4UQ/3//f/9//3//f8cc6By1Vv9//3//f/9//3//f/9//3//f/9//3//f/9//3//f/9//3//f/9//3//f/9//3//f/9//3//f/9//3//f/9//3//f/9//3//f/9//3//f/9//3//f/9//3//f/9//3//f/9//3//f/9//3//f/9//3//f/9//3//f/9//3//f/9//3//f/9//3//f/9//3//f/9//3//f/9//3//f/9//3//f/9//3//f/9//3//f/9//3//f/9//3//f/9//3//f/9//3//f/9/AAD/f/9//3//f/9//3//f/9//3//f/9//3//f/9//3//f/9//3//f/9//3//f/9//3//f/9//3//f/9//3//f/9//3//f/9//3//f/9//3//f/9//3//f/9//3//f/9//3//f/9//3//f/9//3//f/9//3//f/9//3//f/9//3//f/9//3//f/9//3//f/9/CCH/f/9//3//f/9//3//f0MM/3//f/9//3//f/9//3//f/9//3//f/9//3//f/9//3//f/9//3//f/9//3//f/9//3//f/9//3//f/9//3//f/9//3//f/9//3//f/9//3//f/9//3//f/9//3//f/9//3//f/9//3//f/9//3//f/9//3//f/9//3//f/9//3//f/9//3//f/9//3//f/9//3//f/9//3//f/9//3//f/9//3//f/9//3//f/9//3//f/9//3//f/9//3//f/9//3//f/9//3//fwAA/3//f/9//3//f/9//3//f/9//3//f/9//3//f/9//3//f/9//3//f/9//3//f/9//3//f/9//3//f/9//3//f/9//3//f/9//3//f/9//3//f/9//3//f/9//3//f/9//3//f/9//3//f/9//3//f/9//3//f/9//3//f/9//3//f/9//3//f/9//3//f/9/pRT/f/9//3//f/9/MUZDDKYY/3//f/9//3//f/9//3//f/9//3//f/9//3//f/9//3//f/9//3//f/9//3//f/9//3//f/9//3//f/9//3//f/9//3//f/9//3//f/9//3//f/9//3//f/9//3//f/9//3//f/9//3//f/9//3//f/9//3//f/9//3//f/9//3//f/9//3//f/9//3//f/9//3//f/9//3//f/9//3//f/9//3//f/9//3//f/9//3//f/9//3//f/9//3//f/9//3//f/9//38AAP9//3//f/9//3//f/9//3//f/9//3//f/9//3//f/9//3//f/9//3//f/9//3//f/9//3//f/9//3//f/9//3//f/9//3//f/9//3//f/9//3//f/9//3//f/9//3//f/9//3//f/9//3//f/9//3//f/9//3//f/9//3//f/9//3//f/9//3//f/9//3+NNYUQ/3//f/9//3//f/9/ZBBDDGwt/3//f/9//3//f/9//3//f/9//3//f/9//3//f/9//3//f/9//3//f/9//3//f/9//3//f/9//3//f/9//3//f/9//3//f/9//3//f/9//3//f/9//3//f/9//3//f/9//3//f/9//3//f/9//3//f/9//3//f/9//3//f/9//3//f/9//3//f/9//3//f/9//3//f/9//3//f/9//3//f/9//3//f/9//3//f/9//3//f/9//3//f/9//3//f/9//3//f/9/AAD/f/9//3//f/9//3//f/9//3//f/9//3//f/9//3//f/9//3//f/9//3//f/9//3//f/9//3//f/9//3//f/9//3//f/9//3//f/9//3//f/9//3//f/9//3//f/9//3//f/9//3//f/9//3//f/9//3//f/9//3//f/9//3//f/9//3//f/9//3//f/9//3/HGP9//3//f/9//3//f/9/ZRD/f/9//3//f/9//3//f/9//3//f/9//3//f/9//3//f/9//3//f/9//3//f/9//3//f/9//3//f/9//3//f/9//3//f/9//3//f/9//3//f/9//3//f/9//3//f/9//3//f/9//3//f/9//3//f/9//3//f/9//3//f/9//3//f/9//3//f/9//3//f/9//3//f/9//3//f/9//3//f/9//3//f/9//3//f/9//3//f/9//3//f/9//3//f/9//3//f/9//3//fwAA/3//f/9//3//f/9//3//f/9//3//f/9//3//f/9//3//f/9//3//f/9//3//f/9//3//f/9//3//f/9//3//f/9//3//f/9//3//f/9//3//f/9//3//f/9//3//f/9//3//f/9//3//f/9//3//f/9//3//f/9//3//f/9//3//f/9//3//f/9//3//f/9//3//f/9//3//f/9//3//f4UQ/3//f/9//3//f/9//3//f/9//3//f/9//3//f/9//3//f/9//3//f/9//3//f/9//3//f/9//3//f/9//3//f/9//3//f/9//3//f/9//3//f/9//3//f/9//3//f/9//3//f/9//3//f/9//3//f/9//3//f/9//3//f/9//3//f/9//3//f/9//3//f/9//3//f/9//3//f/9//3//f/9//3//f/9//3//f/9//3//f/9//3//f/9//3//f/9//3//f/9//38AAP9//3//f/9//3//f/9//3//f/9//3//f/9//3//f/9//3//f/9//3//f/9//3//f/9//3//f/9//3//f/9//3//f/9//3//f/9//3//f/9//3//f/9//3//f/9//3//f/9//3//f/9//3//f/9//3//f/9//3//f/9//3//f/9//3//f/9//3//f/9//3//f641/3//f/9//3//f/9//3+mGP9//3//f/9//3//f/9//3//f/9//3//f/9//3//f/9//3//f/9//3//f/9//3//f/9//3//f/9//3//f/9//3//f/9//3//f/9//3//f/9//3//f/9//3//f/9//3//f/9//3//f/9//3//f/9//3//f/9//3//f/9//3//f/9//3//f/9//3//f/9//3//f/9//3//f/9//3//f/9//3//f/9//3//f/9//3//f/9//3//f/9//3//f/9//3//f/9//3//f/9/AAD/f/9//3//f/9//3//f/9//3//f/9//3//f/9//3//f/9//3//f/9//3//f/9//3//f/9//3//f/9//3//f/9//3//f/9//3//f/9//3//f/9//3//f/9//3//f/9//3//f/9//3//f/9//3//f/9//3//f/9//3//f/9//3//f/9//3//f/9//3//f/9//3//f/9//3//f/9//3//f+ggphT/f/9//3//f/9//3//f/9//3//f/9//3//f/9//3//f/9//3//f/9//3//f/9//3//f/9//3//f/9//3//f/9//3//f/9//3//f/9//3//f/9//3//f/9//3//f/9//3//f/9//3//f/9//3//f/9//3//f/9//3//f/9//3//f/9//3//f/9//3//f/9//3//f/9//3//f/9//3//f/9//3//f/9//3//f/9//3//f/9//3//f/9//3//f/9//3//f/9//3//fwAA/3//f/9//3//f/9//3//f/9//3//f/9//3//f/9//3//f/9//3//f/9//3//f/9//3//f/9//3//f/9//3//f/9//3//f/9//3//f/9//3//f/9//3//f/9//3//f/9//3//f/9//3//f/9//3//f/9//3//f/9//3//f/9//3//f/9//3//f/9//3//f/9/xxj/f/9//3//f/9//3/HHMcY/3//f/9//3//f/9//3//f/9//3//f/9//3//f/9//3//f/9//3//f/9//3//f/9//3//f/9//3//f/9//3//f/9//3//f/9//3//f/9//3//f/9//3//f/9//3//f/9//3//f/9//3//f/9//3//f/9//3//f/9//3//f/9//3//f/9//3//f/9//3//f/9//3//f/9//3//f/9//3//f/9//3//f/9//3//f/9//3//f/9//3//f/9//3//f/9//3//f/9//38AAP9//3//f/9//3//f/9//3//f/9//3//f/9//3//f/9//3//f/9//3//f/9//3//f/9//3//f/9//3//f/9//3//f/9//3//f/9//3//f/9//3//f/9//3//f/9//3//f/9//3//f/9//3//f/9//3//f/9//3//f/9//3//f/9//3//f/9//3//f/9//3//f2QMKin/f/9//3//f/9/phT/f/9//3//f/9//3//f/9//3//f/9//3//f/9//3//f/9//3//f/9//3//f/9//3//f/9//3//f/9//3//f/9//3//f/9//3//f/9//3//f/9//3//f/9//3//f/9//3//f/9//3//f/9//3//f/9//3//f/9//3//f/9//3//f/9//3//f/9//3//f/9//3//f/9//3//f/9//3//f/9//3//f/9//3//f/9//3//f/9//3//f/9//3//f/9//3//f/9//3//f/9/AAD/f/9//3//f/9//3//f/9//3//f/9//3//f/9//3//f/9//3//f/9//3//f/9//3//f/9//3//f/9//3//f/9//3//f/9//3//f/9//3//f/9//3//f/9//3//f/9//3//f/9//3//f/9//3//f/9//3//f/9//3//f/9//3//f/9//3//f/9//3//f/9//3/HHP9//3//f/9//38JIWQQ/3//f/9//3//f/9//3//f/9//3//f/9//3//f/9//3//f/9//3//f/9//3//f/9//3//f/9//3//f/9//3//f/9//3//f/9//3//f/9//3//f/9//3//f/9//3//f/9//3//f/9//3//f/9//3//f/9//3//f/9//3//f/9//3//f/9//3//f/9//3//f/9//3//f/9//3//f/9//3//f/9//3//f/9//3//f/9//3//f/9//3//f/9//3//f/9//3//f/9//3//fwAA/3//f/9//3//f/9//3//f/9//3//f/9//3//f/9//3//f/9//3//f/9//3//f/9//3//f/9//3//f/9//3//f/9//3//f/9//3//f/9//3//f/9//3//f/9//3//f/9//3//f/9//3//f/9//3//f/9//3//f/9//3//f/9//3//f/9//3//f/9//3//f/9//3+mGP9//3//f0sthRD/f/9//3//f/9//3//f/9//3//f/9//3//f/9//3//f/9//3//f/9//3//f/9//3//f/9//3//f/9//3//f/9//3//f/9//3//f/9//3//f/9//3//f/9//3//f/9//3//f/9//3//f/9//3//f/9//3//f/9//3//f/9//3//f/9//3//f/9//3//f/9//3//f/9//3//f/9//3//f/9//3//f/9//3//f/9//3//f/9//3//f/9//3//f/9//3//f/9//3//f/9//38AAP9//3//f/9//3//f/9//3//f/9//3//f/9//3//f/9//3//f/9//3//f/9//3//f/9//3//f/9//3//f/9//3//f/9//3//f/9//3//f/9//3//f/9//3//f/9//3//f/9//3//f/9//3//f/9//3//f/9//3//f/9//3//f/9//3//f/9//3//f/9//3//f/9/6BylFOgcCSGFFCkl/3//f/9//3//f/9//3//f/9//3//f/9//3//f/9//3//f/9//3//f/9//3//f/9//3//f/9//3//f/9//3//f/9//3//f/9//3//f/9//3//f/9//3//f/9//3//f/9//3//f/9//3//f/9//3//f/9//3//f/9//3//f/9//3//f/9//3//f/9//3//f/9//3//f/9//3//f/9//3//f/9//3//f/9//3//f/9//3//f/9//3//f/9//3//f/9//3//f/9//3//f/9/AAD/f/9//3//f/9//3//f/9//3//f/9//3//f/9//3//f/9//3//f/9//3//f/9//3//f/9//3//f/9//3//f/9//3//f/9//3//f/9//3//f/9//3//f/9//3//f/9//3//f/9//3//f/9//3//f/9//3//f/9//3//f/9//3//f/9//3//f/9//3//f/9//3//f/9//38II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EYAAAAUAAAACAAAAFROUFAHAQAATAAAAGQAAAAAAAAAAAAAAFYAAAA8AAAAAAAAAAAAAABXAAAAPQAAACkAqgAAAAAAAAAAAAAAgD8AAAAAAAAAAAAAgD8AAAAAAAAAAAAAAAAAAAAAAAAAAAAAAAAAAAAAAAAAACIAAAAMAAAA/////0YAAAAcAAAAEAAAAEVNRisCQAAADAAAAAAAAAAOAAAAFAAAAAAAAAAQAAAAFAAAAA==</SignatureImage>
          <SignatureComments/>
          <WindowsVersion>10.0</WindowsVersion>
          <OfficeVersion>16.0.16130/24</OfficeVersion>
          <ApplicationVersion>16.0.16130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2023-03-30T15:20:35Z</xd:SigningTime>
          <xd:SigningCertificate>
            <xd:Cert>
              <xd:CertDigest>
                <DigestMethod Algorithm="http://www.w3.org/2001/04/xmlenc#sha256"/>
                <DigestValue>IJq8N2Q191mAbwHjP40yax+U5NeBLWR3fRTpM5k57a4=</DigestValue>
              </xd:CertDigest>
              <xd:IssuerSerial>
                <X509IssuerName>C=PY, O=DOCUMENTA S.A., SERIALNUMBER=RUC80050172-1, CN=CA-DOCUMENTA S.A.</X509IssuerName>
                <X509SerialNumber>856456218305253683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vGQAAogwAACBFTUYAAAEAoNoAAMEAAAAFAAAAAAAAAAAAAAAAAAAAVgUAAAADAABYAQAAwgAAAAAAAAAAAAAAAAAAAMA/BQDQ9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AACQnWPI/38AAHC4rjE7AgAAcLiuMQIAAACIPmko+H8AAAAAAAAAAAAAmeuwx/9/AAAAAAAA/38AAAAAAAAAAAAAAAAAAAAAAAAAAAAAAAAAAF0aQ4+3QQAAAAAAAAAAAABwuK4xOwIAAOD///8AAAAAUDjZHDsCAAC4cU7dAAAAAAAAAAAAAAAABgAAAAAAAAAgAAAAAAAAANxwTt1zAAAAGXFO3XMAAABxzUEo+H8AAIB1Tt1zAAAAAAAAAAAAAADg+RcxOwIAALhhOsj/fwAAUDjZHDsCAADb4EUo+H8AAIBwTt1zAAAAGXFO3XMAAABwm2ExOwIAAAAAAABkdgAIAAAAACUAAAAMAAAAAQAAABgAAAAMAAAAAAAAABIAAAAMAAAAAQAAABYAAAAMAAAACAAAAFQAAABUAAAACgAAACcAAAAeAAAASgAAAAEAAADRdslBVRXKQQoAAABLAAAAAQAAAEwAAAAEAAAACQAAACcAAAAgAAAASwAAAFAAAABYAAAAFQAAABYAAAAMAAAAAAAAAFIAAABwAQAAAgAAABAAAAAHAAAAAAAAAAAAAAC8AgAAAAAAAAECAiJTAHkAcwB0AGUAbQAAAAAAAAAAAAAAAAAAAAAAAAAAAAAAAAAAAAAAAAAAAAAAAAAAAAAAAAAAAAAAAAAAAAAAAAAAAEjB7sv/fwAAONZP3XMAAAAA3U/dcwAAAIg+aSj4fwAAAAAAAAAAAAAJAAAAAAAAACj01SU7AgAASMHuy/9/AAAAAAAAAAAAAAAAAAAAAAAAnaJCj7dBAAC410/dcwAAALBUeiU7AgAAIHbzHDsCAABQONkcOwIAAODYT90AAAAAAAAAAAAAAAAHAAAAAAAAADhy9CU7AgAAHNhP3XMAAABZ2E/dcwAAAHHNQSj4fwAABAAAAAAAAADQVHolAAAAAAAAAAAAAAAAAAAAAAAAAABQONkcOwIAANvgRSj4fwAAwNdP3XMAAABZ2E/dcwAAABBqjis7AgAAAA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9gAAAEcAAAApAAAAGQAAAM4AAAAvAAAAIQDwAAAAAAAAAAAAAACAPwAAAAAAAAAAAACAPwAAAAAAAAAAAAAAAAAAAAAAAAAAAAAAAAAAAAAAAAAAJQAAAAwAAAAAAACAKAAAAAwAAAADAAAAIQAAAAgAAABiAAAADAAAAAEAAABLAAAAEAAAAAAAAAAFAAAAIQAAAAgAAAAeAAAAGAAAAAAAAAAAAAAAAAEAAI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nSUI/AAAAAAAAAAAAKUE/AAAkQgAAyEEkAAAAJAAAAOdJQj8AAAAAAAAAAAApQT8AACRCAADIQQQAAABzAAAADAAAAAAAAAANAAAAEAAAACkAAAAZAAAAUgAAAHABAAADAAAAEAAAAAcAAAAAAAAAAAAAALwCAAAAAAAABwICIlMAeQBzAHQAZQBtAAAAAAAAAAAAAAAAAAAAAAAAAAAAAAAAAAAAAAAAAAAAAAAAAAAAAAAAAAAAAAAAAAAAAAAAAAAA+F1P3XMAAAAAAAAAAAAAAP3/AYAAAAAAuOzlKfh/AAAQi10xOwIAABBfT91zAAAAEItdMTsCAABvW8Up+H8AAAAAAAAAAAAAeMTgKfh/AAAAAAAAAAAAAGAt1xw7AgAAAAAAAHMAAADEYk/dcwAAAMgn4Sn4fwAAAAAAAAAAAAAAAAAAAAAAAAAAAAAAAAAAAAAAAAAAAAAAAAAAAAAAAAAAAAAAAAAAAAAAAEhBAABMyfiMbBhySa3UjX0AANIOEAAAAAAAAAAAAAAAWOEdSQAAAAAAAAAA2+BFKPh/AABAW0/dcwAAAGQAAAAAAAAACABoMDsCAAAAAAAAZHYACAAAAAAlAAAADAAAAAMAAABGAAAAKAAAABwAAABHRElDAgAAAAAAAAAAAAAAVwAAAD0AAAAAAAAAIQAAAAgAAABiAAAADAAAAAEAAAAVAAAADAAAAAQAAAAVAAAADAAAAAQAAABGAAAAFAAAAAgAAABUTlBQBgEAAFEAAABoDAAAKQAAABkAAABpAAAARQAAAAAAAAAAAAAAAAAAAAAAAAC0AAAAfwAAAFAAAAAwAAAAgAAAAOgLAAAAAAAAhgDuAFYAAAA8AAAAKAAAALQAAAB/AAAAAQABAAAAAAAAAAAAAAAAAAAAAAAAAAAAAAAAAAAAAAD///8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AAAAAAAAAAAAAAAAAAAAAAAAAAAAAAD76AAAAAAAAAAAAAAAAAAAAAAAAAAAAAAAXAAAAAAAAAAAAAAAAAAAAAAAAAAAAAAAD6AAAAAAAAAAAAAAAAAAAAAAAAAAAAAAAfAAAAAAAAAAAAAAAAAAAAAAAAgAAAAAAD4AAAAAAAAAAAAAAAAAAAAAAAAAAAAAAAfAAAAAAAAAAAAAAAAAAAAAAAgAAAAAAAD8AAAAAAAAAAAAAAAAAAAAAAAAAAAAAAAXAAAAAAAAAAAAAAAAAAAAAAoAAAAAAAAD+gAAAAAAAAAAAAAAAAAAAAQAAAAAAAAAHUAAAAAAAAAAAAAAAAAAAAwAAAAAAAAAAKgAAAAAAAAAAAAAAAAAAAQAAAAAAAAAAAAAAAAAAAAAAAAAAAAAAAYAAAAAAAAAAAAAAAAAAAAAAAAAAAAAAAQAAAAAAAAAAAAAAAAAAAAAAAAAAAAAAAIAAAAAAAAAAAAAAAAAAAAAAAAAAAAAAAIAAAAAAAAAAAAAAAAAAAAAAAAAAAAAAAIAAAAAAAAAAAAAAAAAAAAAAAAAAAAAAAEAAAAAAAAAAAAAAAAAAAAAAAAAAAAAAAGAAAAAAAAAAAAAAAAAAAAAAAAAAAAAAAEAAAAAAAAAAAAAAAAAAAAAAAAAAAAAAAGAAAAAAAAAAAAAAAAAAAAAAAAAAAAAAAEAAAAAAAAAAAAAAAAAAAAAAAAAAAAAAACAAAgAAOAAAAAAAAAAAAAAAAAAAAAAAAAAAHUAAeAAAAAAAAAAAAAAAAAAAAAAAADAA/+AA7AAAAAAAAAAAAAAAAAAAAAAAABAB8HAARAAAAAAAAAAAAAAAAAAAAAAAADgDoDgAzgCgAAAAAAAAAAAAAAAAAAAAABAHABwAxADAAAAAQAAAAAAAAAAAAAAAAAgOAA4AigDgAAAA4AAAAAAAAAAAAAAAAAQEAAQBhAHwAAAAcAAAAAAAAAAAAAAAAA44AAIBggGwAgAAuAAAACqAAAAAAAAAAAQYAAUBBAGQBwABmAAAAd/AAAAAAAAAAAI4AAOBggO4DwCBjAAAA/74AAAAAAAAAAFwAAMBAAEQHQBBBAAABwAXAAAAAAAAAAPgAAODggMIGgCjhgAAOgADgAAAAAAAAAHAAAHBAQMUGAABhQAAcAAA0AAAAAAAAADgAAPjg44IOACjg4AD4AAAOAAAAAAAAABAAAFDAQYAEAARAQAFAAAAFAAAAAAAAADgAAPjA4YIMAAzgoAOAAAAA4AAAAAAAAHAAAFDAQQEcAARAUAcAAAAAcAAAAAAAAC4AAOiAY4OIAALgMA4AAAAAOAAAAAAAAEQAAEzAQQEIAABAEBwAAAAAEAAAAAAAAOMAAMyAY4CIAALgGDgAAAAACAAAAAAAAGEAAEWAYQHQAAVAGDAAAAAABAAAAAAAAGOgAMeAI4D4AALgDiAAAAAABgAAAAAAAEBAAAWAEQBQAARABEAAAAAABAAAAAAAAGA4AIeAMgD4AALADmAAAAAAAgAAAAAAAGAcAQUAEQBwAANAA0AAAAAAAQAAAAAAAGAOA4OAOgAwAAOAA+AAAAAAAwAAAAAAAGAEAQcAEAAQAAGAAcAAAAAAAQAAAAAAAGACAgOAGgAAAAOAAMAAAAAAAYAAAAAAAHADAgMAFgAAAAEAAAAAAAAAAQAAAAAAADADDgOADgAAAAAAAAAAAAAAAgAAAAAAABABBAEADAAAAAAAAAAAAAAAAAAAAAAAADgDiAOADgAAAAAAAAAAAAAAAAAAAAAAABABEAEABAAAAAAAAAAAAAAAAAAAAAAAAAoDOAOAAAAAAAAAAAAAAAAAAAAAAAAAAAQBQAEAAAAAAAAAAAAAAAAAAAAAAAAAAA6D4AOAAAAAAAAAAAAAAAAAAAAAAAAAAAcHAAEAAAAAAAAAAAAAAAAAAAAAAAAAAAb6AAIAAAAAAAAAAAAAAAAAAAAAAAAAAAHQAAAAAAAAAAAAAAAAAAAAAAAAAAAA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AAAAAAAAAAAAAAAAAAAAAAAAAAAAAAQQAAAAAAAAAAAAAAAAAAAAAAAAAAAAAAgwAAAAAAAAAAAAAAAAAAAAAAAAAAAAAAwQAAAAAAAAAAAAAAAAAAAAAAAAAAAAAAg4AAAAAAAAAAAAAAAAAAAAAAAAAAAAABAQAAAAAAAAAAAAAAAAAAAAAAAAAAAAAAg4AAAAAAAAAAAAAAAAAAAAAAAAAAAAABgcAAAAAAAAAAAAAAAAAAAAAAAAAAAAAAgIAAAAAAAAAAAAAAAAAAAAAAAAAAAAAAAIAAAAAAAAAAAAAAAAAAAAAAAAAAAAAAgIAAAAAAAAAAAAAAAAAAAAAAAAAAAAAAAYAAAAAAAAAAAAAAAAAAAAAAAAAAAAAAgYAAAAAAAAAAAAAAAAAAAAAAAAAAAAAAwQAAAAAAAAAAAAAAAAAAAAAAAAAAAAAAgwAAAAAAAAAAAAAAAAAAAAAAAAAAAAAARgAAAAAAAAAAAAAAAAAAAAAAAAAAAAAAfgAAAAAAAAAAAAAAAAAAAAAAAAAAAA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UQAAABCzAAApAAAAGQAAAGkAAABFAAAAAAAAAAAAAAAAAAAAAAAAALQAAAB/AAAAUAAAACgAAAB4AAAAmLIAAAAAAADGAIgAVgAAADwAAAAoAAAAtAAAAH8AAAABABAAAAAAAAAAAAAAAAAAAAAAAAAAAAAAAAAA/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39DDGMMpRT/f2st/3//f/9//3//f/9//3//f/9//3//f/9//3//f/9//3//f/9//3//f/9//3//f/9//3//f/9//3//f/9//3//f/9//3//f/9//3//f/9//3//f/9//3//f/9//3//f/9//3//f/9//3//f/9//3//f/9//3//f/9//3//f/9//3//f/9//3//f/9//3//f/9//3//f/9//3//f/9//3//f/9//3//f/9//3//f/9//3//f/9//3//f/9//3//f/9//3//f/9//3//f/9//3//f/9//3//f/9//3//f/9//3//f/9//3//f/9//3//f/9//3//f/9//3//f/9//3//f/9//3//f/9//3//f/9//3//f/9//3//f/9//3//f/9//3//f/9//3//f/9//3//f/9//3//f/9//3//f/9//3//f/9//3//f/9//3//f/9//3//f/9//3+0VqYYCSFjDEII/3+mGIUQQwilFOgg/3/oHP9//3//f/9//3//f/9//3//f/9//3//f/9//3//f/9//3//f/9//3//f/9//3//f/9//3//f/9//3//f/9//3//f/9//3//f/9//3//f/9//3//f/9//3//f/9//3//f/9//3//f/9//3//f/9//3//f/9//3//f/9//3//f/9//3//f/9//3//f/9//3//f/9//3//f/9//3//f/9//3//f/9//3//f/9//3//f/9//3//f/9//3//f/9//3//f/9//3//f/9//3//f/9//3//f/9//3//f/9//3//f/9//3//f/9//3//f/9//3//f/9//3//f/9//3//f/9//3//f/9//3//f/9//3//f/9//3//f/9//3//f/9//3//f/9//3//f/9//3//f/9//3//f/9//3//f/9//3//f/9//3//f/9//3//f/9//3//f/9//3//f/9//3//f/9//3/HGP9/hRCFEKYY/3//f/9//3//f/9//3//f/9//3//f/9//3//f/9//3//f/9//3//f/9//3//f/9//3//f/9//3//f/9//3//f/9//3//f/9//3//f/9//3//f/9//3//f/9//3//f/9//3//f/9//3//f/9//3//f/9//3//f/9//3//f/9//3//f/9//3//f/9//3//f/9//3//f/9//3//f/9//3//f/9//3//f/9//3//f/9//3//f/9//3//f/9//3//f/9//3//f/9//3//f/9//3//f/9//3//f/9//3//f/9//3//f/9//3//f/9//3//f/9//3//f/9//3//f/9//3//f/9//3//f/9//3//f/9//3//f/9//3//f/9//3//f/9//3//f/9//3//f/9//3//f/9//3//f/9//3//f/9//3//f/9//3//f/9//3//f/9//3//f/9//3//f/9//3//f/9//39sMaUUQghjDMYY/38xRv9//3//f/9//3//f/9//3//f/9//3//f/9//3//f/9//3//f/9//3//f/9//3//f/9//3//f/9//3//f/9//3//f/9//3//f/9//3//f/9//3//f/9//3//f/9//3//f/9//3//f/9//3//f/9//3//f/9//3//f/9//3//f/9//3//f/9//3//f/9//3//f/9//3//f/9//3//f/9//3//f/9//3//f/9//3//f/9//3//f/9//3//f/9//3//f/9//3//f/9//3//f/9//3//f/9//3//f/9//3//f/9//3//f/9//3//f/9//3//f/9//3//f/9//3//f/9//3//f/9//3//f/9//3//f/9//3//f/9//3//f/9//3//f/9//3//f/9//3//f/9//3//f/9//3//f/9//3//f/9//3//f/9//3//f/9//3//f/9//3//f/9//3//f/9//3/nHGQMZAyEEIUQ/3//f/9//3//f/9//3//f/9//3//f/9//3//f/9//3//f/9//3//f/9//3//f/9//3//f/9//3//f/9//3//f/9//3//f/9//3//f/9//3//f/9//3//f/9//3//f/9//3//f/9//3//f/9//3//f/9//3//f/9//3//f/9//3//f/9//3//f/9//3//f/9//3//f/9//3//f/9//3//f/9//3//f/9//3//f/9//3//f/9//3//f/9//3//f/9//3//f/9//3//f/9//3//f/9//3//f/9//3//f/9//3//f/9//3//f/9//3//f/9//3//f/9//3//f/9//3//f/9//3//f/9/70H/f/9//3//f/9//3//f/9//3//f/9//3//f/9//3//f/9//3//f/9//3//f/9//3//f/9//3//f/9//3//f/9//3//f/9//3//f/9//3//f/9//3//f/9//3/GGKUUQwymFOcc/3//f/9//3//f/9//3//f/9//3//f/9//3//f/9//3//f/9//3//f/9//3//f/9//3//f/9//3//f/9//3//f/9//3//f/9//3//f/9//3//f/9//3//f/9//3//f/9//3//f/9//3//f/9//3//f/9//3//f/9//3//f/9//3//f/9//3//f/9//3//f/9//3//f/9//3//f/9//3//f/9//3//f/9//3//f/9//3//f/9//3//f/9//3//f/9//3//f/9//3//f/9//3//f/9//3//f/9//3//f/9//3//f/9//3//f/9//3//f/9//3//f/9//3//f/9//3//f/9//3//f/9//3//f/9//3//f/9//3//f/9//3//f/9//3//f/9//3//f/9//3//f/9//3//f/9//3//f/9//3//f/9//3//f/9//3//f/9//3//f/9//3//f/9//3//f/9//3/HHGQQYwyEEKUU/3//f/9//3//f/9//3//f/9//3//f/9//3//f/9//3//f/9//3//f/9//3//f/9//3//f/9//3//f/9//3//f/9//3//f/9//3//f/9//3//f/9//3//f/9//3//f/9//3//f/9//3//f/9//3//f/9//3//f/9//3//f/9//3//f/9//3//f/9//3//f/9//3//f/9//3//f/9//3//f/9//3//f/9//3//f/9//3//f/9//3//f/9//3//f/9//3//f/9//3//f/9//3//f/9//3//f/9//3//f/9//3//f/9//3//f/9//3//f/9//3//f/9//3//f/9/pRj/f/9//3//f/9//3//f/9//3//f/9//3//f/9//3//f/9//3//f/9//3//f/9//3//f/9//3//f/9//3//f/9//3//f/9//3//f/9//3//f/9//3//f/9//3//f/9//3//f/9//38IIWMMYwxkDGQMKSX/f/9//3//f/9//3//f/9//3//f/9//3//f/9//3//f/9//3//f/9//3//f/9//3//f/9//3//f/9//3//f/9//3//f/9//3//f/9//3//f/9//3//f/9//3//f/9//3//f/9//3//f/9//3//f/9//3//f/9//3//f/9//3//f/9//3//f/9//3//f/9//3//f/9//3//f/9//3//f/9//3//f/9//3//f/9//3//f/9//3//f/9//3//f/9//3//f/9//3//f/9//3//f/9//3//f/9//3//f/9//3//f/9//3//f/9//3//f/9//3//f/9//3//f/9//3//f/9//3//f/9//3//f/9//3//f/9//3//f/9//3//f/9//3//f/9//3//f/9//3//f/9//3//f/9//3//f/9//3//f/9//3//f/9//3//f/9//3//f/9//3//f/9//3//f/9//3/oIP9/ZBCFFMcc/3//f/9//3//f/9//3//f/9//3//f/9//3//f/9//3//f/9//3//f/9//3//f/9//3//f/9//3//f/9//3//f/9//3//f/9//3//f/9//3//f/9//3//f/9//3//f/9//3//f/9//3//f/9//3//f/9//3//f/9//3//f/9//3//f/9//3//f/9//3//f/9//3//f/9//3//f/9//3//f/9//3//f/9//3//f/9//3//f/9//3//f/9//3//f/9//3//f/9//3//f/9//3//f/9//3//f/9//3//f/9//3//f/9//3//f/9//3//f/9/5yD/f1pr/3//f/9//3//f/9//3//f/9//3//f/9//3//f/9//3//f/9//3//f/9//3//f/9//3//f/9//3//f/9//3//f/9//3//f/9//3//f/9//3//f/9//3//f/9//3//f/9//3//f/9//3//f/9//3/HGOccphSlFKUUxhilFP9/Ukr/f/9//3//f/9//3//f/9//3//f/9//3//f/9//3//f/9//3//f/9//3//f/9//3//f/9//3//f/9//3//f/9//3//f/9//3//f/9//3//f/9//3//f/9//3//f/9//3//f/9//3//f/9//3//f/9//3//f/9//3//f/9//3//f/9//3//f/9//3//f/9//3//f/9//3//f/9//3//f/9//3//f/9//3//f/9//3//f/9//3//f/9//3//f/9//3//f/9//3//f/9//3//f/9//3//f/9//3//f/9//3//f/9//3/GGP9//3//f/9//3//f/9//3//f/9//3//f/9//3//f/9//3//f/9//3//f/9//3//f/9//3//f/9//3//f/9//3//f/9//3//f/9//3//f/9//3//f/9//3//f/9//3//f/9//3//f/9//3//f/9//3//f/9//3//f/9/ay3GGMYY/3+EEP9/hBD/f/9//3//f/9//3//f/9//3//f/9//3//f/9//3//f/9//3//f/9//3//f/9//3//f/9//3//f/9//3//f/9//3//f/9//3//f/9//3//f/9//3//f/9//3//f/9//3//f/9//3//f/9//3//f/9//3//f/9//3//f/9//3//f/9//3//f/9//3//f/9//3//f/9//3//f/9//3//f/9//3//f/9//3//f/9//3//f/9//3//f/9//3//f/9//3//f/9//3//f/9//3//f/9//3//f/9//3//f/9/azGlFP9//3//f/9//3//f/9//3//f/9//3//f/9//3//f/9//3//f/9//3//f/9//3//f/9//3//f/9//3//f/9//3//f/9//3//f/9//3//f/9//3//f/9//3//f/9//3//f/9//3//f/9//3//f/9//3//f/9//3//f/9//3//f/9//3//f2st/3/oIP9/EEL/f/9//3//f/9//3//f/9//3//f/9//3//f/9//3//f/9//3//f/9//3//f/9//3//f/9//3//f/9//3//f/9//3//f/9//3//f/9//3//f/9//3//f/9//3//f/9//3//f/9//3//f/9//3//f/9//3//f/9//3//f/9//3//f/9//3//f/9//3//f/9//3//f/9//3//f/9//3//f/9//3//f/9//3//f/9//3//f/9//3//f/9//3//f/9//3//f/9//3//f/9//3//f/9//3//f/9//3/nHP9//3//f/9//3//f/9//3//f/9//3//f/9//3//f/9//3//f/9//3//f/9//3//f/9//3//f/9//3//f/9//3//f/9//3//f/9//3//f/9//3//f/9//3//f/9//3//f/9//3//f/9//3//f/9//3//f/9//3//f/9//3//f/9//3//f/9//3//f/9//3//f/9//3//f/9//3//f/9//3//f/9//3//f/9//3//f/9//3//f/9//3//f/9//3//f/9//3//f/9//3//f/9//3//f/9//3//f/9//3//f/9//3//f/9//3//f/9//3//f/9//3//f/9//3//f/9//3//f/9//3//f/9//3//f/9//3//f/9//3//f/9//3//f/9//3//f/9//3//f/9//3//f/9//3//f/9//3//f/9//3//f/9//3//f/9//3//f/9//3//f/9//3//f/9//3//f/9//38pKUot/3//f/9//3//f/9//3//f/9//3//f/9//3//f/9//3//f/9//3//f/9//3//f/9//3//f/9//3//f/9//3//f/9//3//f/9//3//f/9//3//f/9//3//f/9//3//f/9//3//f/9//3//f/9//3//f/9//3//f/9//3//f/9//3//f/9//3//f/9//3//f/9//3//f/9//3//f/9//3//f/9//3//f/9//3//f/9//3//f/9//3//f/9//3//f/9//3//f/9//3//f/9//3//f/9//3//f/9//3//f/9//3//f/9//3//f/9//3//f/9//3//f/9//3//f/9//3//f/9//3//f/9//3//f/9//3//f/9//3//f/9//3//f/9//3//f/9//3//f/9//3//f/9//3//f/9//3//f/9//3//f/9//3//f/9//3//f/9//3//f/9//3//f/9//3//f/9//38pJf9//3//f/9//3//f/9//3//f/9//3//f/9//3//f/9//3//f/9//3//f/9//3//f/9//3//f/9//3//f/9//3//f/9//3//f/9//3//f/9//3//f/9//3//f/9//3//f/9//3//f/9//3//f/9//3//f/9//3//f/9//3//f/9//3//f/9//3//f/9//3//f/9//3//f/9//3//f/9//3//f/9//3//f/9//3//f/9//3//f/9//3//f/9//3//f/9//3//f/9//3//f/9//3//f/9//3//f/9//3//f/9//3//f/9//3//f/9//3//f/9//3//f/9//3//f/9//3//f/9//3//f/9//3//f/9//3//f/9//3//f/9//3//f/9//3//f/9//3//f/9//3//f/9//3//f/9//3//f/9//3//f/9//3//f/9//3//f/9//3//f/9//3//f/9//3//f/9//3//fykl/3//f/9//3//f/9//3//f/9//3//f/9//3//f/9//3//f/9//3//f/9//3//f/9//3//f/9//3//f/9//3//f/9//3//f/9//3//f/9//3//f/9//3//f/9//3//f/9//3//f/9//3//f/9//3//f/9//3//f/9//3//f/9//3//f/9//3//f/9//3//f/9//3//f/9//3//f/9//3//f/9//3//f/9//3//f/9//3//f/9//3//f/9//3//f/9//3//f/9//3//f/9//3//f/9//3//f/9//3//f/9//3//f/9//3//f/9//3//f/9//3//f/9//3//f/9//3//f/9//3//f/9//3//f/9//3//f/9//3//f/9//3//f/9//3//f/9//3//f/9//3//f/9//3//f/9//3//f/9//3//f/9//3//f/9//3//f/9//3//f/9//3//f/9//3//f/9//3//fwgh/3//f/9//3//f/9//3//f/9//3//f/9//3//f/9//3//f/9//3//f/9//3//f/9//3//f/9//3//f/9//3//f/9//3//f/9//3//f/9//3//f/9//3//f/9//3//f/9//3//f/9//3//f/9//3//f/9//3//f/9//3//f/9//3//f/9//3//f/9//3//f/9//3//f/9//3//f/9//3//f/9//3//f/9//3//f/9//3//f/9//3//f/9//3//f/9//3//f/9//3//f/9//3//f/9//3//f/9//3//f/9//3//f/9//3//f/9//3//f/9//3//f/9//3//f/9//3//f/9//3//f/9//3//f/9//3//f/9//3//f/9//3//f/9//3//f/9//3//f/9//3//f/9//3//f/9//3//f/9//3//f/9//3//f/9//3//f/9//3//f/9//3//f/9//3//f/9//3//f4UU/3//f/9//3//f/9//3//f/9//3//f/9//3//f/9//3//f/9//3//f/9//3//f/9//3//f/9//3//f/9//3//f/9//3//f/9//3//f/9//3//f/9//3//f/9//3//f/9//3//f/9//3//f/9//3//f/9//3//f/9//3//f/9//3//f/9//3//f/9//3//f/9//3//f/9//3//f/9//3//f/9//3//f/9//3//f/9//3//f/9//3//f/9//3//f/9//3//f/9//3//f/9//3//f/9//3//f/9//3//f/9//3//f/9//3//f/9//3//f/9//3//f/9//3//f/9//3//f/9//3//f/9//3//f/9//3//f/9//3//f/9//3//f/9//3//f/9//3//f/9//3//f/9//3//f/9//3//f/9//3//f/9//3//f/9//3//f/9//3//f/9//3//f/9//3//f/9//3//f/9/CSX/f/9//3//f/9//3//f/9//3//f/9//3//f/9//3//f/9//3//f/9//3//f/9//3//f/9//3//f/9//3//f/9//3//f/9//3//f/9//3//f/9//3//f/9//3//f/9//3//f/9//3//f/9//3//f/9//3//f/9//3//f/9//3//f/9//3//f/9//3//f/9//3//f/9//3//f/9//3//f/9//3//f/9//3//f/9//3//f/9//3//f/9//3//f/9//3//f/9//3//f/9//3//f/9//3//f/9//3//f/9//3//f/9//3//f/9//3//f/9//3//f/9//3//f/9//3//f/9//3//f/9//3//f/9//3//f/9//3//f/9//3//f/9//3//f/9//3//f/9//3//f/9//3//f/9//3//f/9//3//f/9//3//f/9//3//f/9//3//f/9//3//f/9//3//f/9//3//f/9/xhhRTv9//3//f/9//3//f/9//3//f/9//3//f/9//3//f/9//3//f/9//3//f/9//3//f/9//3//f/9//3//f/9//3//f/9//3//f/9//3//f/9//3//f/9//3//f/9//3//f/9//3//f/9//3//f/9//3//f/9//3//f/9//3//f/9//3//f/9//3//f/9//3//f/9//3//f/9//3//f/9//3//f/9//3//f/9//3//f/9//3//f/9//3//f/9//3//f/9//3//f/9//3//f/9//3//f/9//3//f/9//3//f/9//3//f/9//3//f/9//3//f/9//3//f/9//3//f/9//3//f/9//3//f/9//3//f/9//3//f/9//3//f/9//3//f/9//3//f/9//3//f/9//3//f/9//3//f/9//3//f/9//3//f/9//3//f/9//3//f/9//3//f/9//3//f/9//3//f/9/hRT/f/9//3//f/9//3//f/9//3//f/9//3//f/9//3//f/9//3//f/9//3//f/9//3//f/9//3//f/9//3//f/9//3//f/9//3//f/9//3//f/9//3//f/9//3//f/9//3//f/9//3//f/9//3//f/9//3//f/9//3//f/9//3//f/9//3//f/9//3//f/9//3//f/9//3//f/9//3//f/9//3//f/9//3//f/9//3//f/9//3//f/9//3//f/9//3//f/9//3//f/9//3//f/9//3//f/9//3//f/9//3//f/9//3//f/9//3//f/9//3//f/9//3//f/9//3//f/9//3//f/9//3//f/9//3//f/9//3//f/9//3//f/9//3//f/9//3//f/9//3//f/9//3//f/9//3//f/9//3//f/9//3//f/9//3//f/9//3//f/9//3//f/9//3//f/9//3//f/9/pRQpJf9//3//f/9//3//f/9//3//f/9//3//f/9//3//f/9//3//f/9//3//f/9//3//f/9//3//f/9//3//f/9//3//f/9//3//f/9//3//f/9//3//f/9//3//f/9//3//f/9//3//f/9//3//f/9//3//f/9//3//f/9//3//f/9//3//f/9//3//f/9//3//f/9//3//f/9//3//f/9//3//f/9//3//f/9//3//f/9//3//f/9//3//f/9//3//f/9//3//f/9//3//f/9//3//f/9//3//f/9//3//f/9//3//f/9//3//f/9//3//f/9//3//f/9//3//f/9//3//f/9//3//f/9//3//f/9//3//f/9//3//f/9//3//f/9//3//f/9//3//f/9//3//f/9//3//f/9//3//f/9//3//f/9//3//f/9//3//f/9//3//f/9//3//f/9//3//f/9/5yD/f/9//3//f/9//3//f/9//3//f/9//3//f/9//3//f/9//3//f/9//3//f/9//3//f/9//3//f/9//3//f/9//3//f/9//3//f/9//3//f/9//3//f/9//3//f/9//3//f/9//3//f/9//3//f/9//3//f/9//3//f/9//3//f/9//3//f/9//3//f/9//3//f/9//3//f/9//3//f/9//3//f/9//3//f/9//3//f/9//3//f/9//3//f/9//3//f/9//3//f/9//3//f/9//3//f/9//3//f/9//3//f/9//3//f/9//3//f/9//3//f/9//3//f/9//3//f/9//3//f/9//3//f/9//3//f/9//3//f/9//3//f/9//3//f/9//3//f/9//3//f/9//3//f/9//3//f/9//3//f/9//3//f/9//3//f/9//3//f/9//3//f/9//3//f/9//3//f/9//3+EFP9//3//f/9//3//f/9//3//f/9//3//f/9//3//f/9//3//f/9/70H/f/9//3//f/9//3//f/9//3//f/9//3//f/9//3//f/9//3//fyklCCGMMf9//3//f/9//3//f/9//3//f/9//3//f/9//3//f/9//3//f/9//3//f/9//3//f/9//3//f/9//3//f/9//3//f/9//3//f/9//3//f/9//3//f/9//3//f/9//3//f/9//3//f/9//3//f/9//3//f/9//3//f/9//3//f/9//3//f/9//3//f/9//3//f/9//3//f/9//3//f/9//3//f/9//3//f/9//3//f/9//3//f/9//3//f/9//3//f/9//3//f/9//3//f/9//3//f/9//3//f/9//3//f/9//3//f/9//3//f/9//3//f/9//3//f/9//3//f/9//3//f/9//3//f/9//3//f/9//3//f/9//3//f/9//3//f/9//3//f/9//3//f/9//3//f/9/pRRkEEMM/39jDP9/rTX/f/9//3//f/9//3//f/9//3//f/9//3//f/9//3/GGGQMQwilFP9//3//f/9//3//f/9//3//f/9//3//f/9//3//f/9//3//f/9//3//f/9//3//f/9//3//f/9//3//f/9//3//f/9//3//f/9//3//f/9//3//f/9//3//f/9//3//f/9//3//f/9//3//f/9//3//f/9//3//f/9//3//f/9//3//f/9//3//f/9//3//f/9//3//f/9//3//f/9//3//f/9//3//f/9//3//f/9//3//f/9//3//f/9//3//f/9//3//f/9//3//f/9//3//f/9//3//f/9//3//f/9//3//f/9//3//f/9//3//f/9//3//f/9//3//f/9//3//f/9//3//f/9//3//f/9//38HIcYc/3//f/9//3//f/9//3//f/9//3//f/9/zj2EFAEEIQQhBKUUpRRjDAEEIgQpJf9//3//f/9//3//f/9//3//f/9//3//f/9/70FkEGQM/39jDMcc/3//f/9//3//f/9//3//f/9//3//f/9//3//f/9//3//f/9//3//f/9//3//f/9//3//f/9//3//f/9//3//f/9//3//f/9//3//f/9//3//f/9//3//f/9//3//f/9//3//f/9//3//f/9//3//f/9//3//f/9//3//f/9//3//f/9//3//f/9//3//f/9//3//f/9//3//f/9//3//f/9//3//f/9//3//f/9//3//f/9//3//f/9//3//f/9//3//f/9//3//f/9//3//f/9//3//f/9//3//f/9//3//f/9//3//f/9//3//f/9//3//f/9//3//f/9//3//f/9//3//f/9//3//f/9//3//f4QQ/3//f/9//3//f/9//3//f/9//3//fwglIQQhBEIIKSn/f/9//3//f/9/ZBAhBMcc/3//f/9//3//f/9//3//f/9//3//f/9//39CCP9//3//f0MM/3//f/9//3//f/9//3//f/9//3//f/9//3//f/9//3//f/9//3//f/9//3//f/9//3//f/9//3//f/9//3//f/9//3//f/9//3//f/9//3//f/9//3//f/9//3//f/9//3//f/9//3//f/9//3//f/9//3//f/9//3//f/9//3//f/9//3//f/9//3//f/9//3//f/9//3//f/9//3//f/9//3//f/9//3//f/9//3//f/9//3//f/9//3//f/9//3//f/9//3//f/9//3//f/9//3//f/9//3//f/9//3//f/9//3//f/9//3//f/9//3//f/9//3//f/9//3//f/9//3//f/9//3//f/9//39rMaUUKSn/f/9//3//f/9//3//f/9//3/nHCEEQgj/f9Ze/3//f/9//3//f/9//3+lGCII5xz/f/9//3//f/9//3//f/9//3//f/9/hBCEEP9//3/oIEIIzjn/f/9//3//f/9//3//f/9//39rLf9/Sy3/f/9//3//f/9//3//f/9//3//f/9//3//f/9//3//f/9//3//f/9//3//f/9//3//f/9//3//f/9//3//f/9//3//f/9//3//f/9//3//f/9//3//f/9//3//f/9//3//f/9//3//f/9//3//f/9//3//f/9//3//f/9//3//f/9//3//f/9//3//f/9//3//f/9//3//f/9//3//f/9//3//f/9//3//f/9//3//f/9//3//f/9//3//f/9//3//f/9//3//f/9//3//f/9//3//f/9//3//f/9//3//f/9//3//f/9//3//f/9//3//f/9//3//f6UU/3//f/9//3//f/9//3//f/9/ByFCCEIM/3//f/9//3//f/9//3//f/9//3//f6UUQwgpJf9//3//f/9//3//f/9//3//f/9/ZAxKKf9//3//f2MM/3//f/9//3//f/9//3//f/9//3+mGCII/3//f/9//3//f/9//3//f/9//3//f/9//3//f/9//3//f/9//3//f/9//3//f/9//3//f/9//3//f/9//3+tNf9//3//f/9//3//f/9//3//f/9//3//f/9//3//f/9//3//f/9//3//f/9//3//f/9//3//f/9//3//f/9//3//f/9//3//f/9//3//f/9//3//f/9//3//f/9//3//f/9//3//f/9//3//f/9//3//f/9//3//f/9//3//f/9//3//f/9//3//f/9//3//f/9//3//f/9//3//f/9//3//f/9//3//f/9//3//f/9//3//f/9//3//f/9/gxD/f/9//3//f/9//3//f8YYAAAhBP9//3//f/9//3//f/9//3//f/9//3//f/9/QghjDO9B/3//f/9//3//f/9//3//f/9/Qgj/f/9//385Z/9/CCH/f/9//3//f/9//3//f/9//39jDGMMhRT/f/9//3//f/9//3//f/9//3//f/9//3//f/9//3//f/9//3//f/9//3//f/9//3//f/9//3//f/9/Sy1kDIQQ/3//f/9//3//f/9//3//f/9//3//f/9//3//f/9//3//f/9//3//f/9//3//f/9//3//f/9//3//f/9//3//f/9//3//f/9//3//f/9//3//f/9//3//f/9//3//f/9//3//f/9//3//f/9//3//f/9//3//f/9//3//f/9//3//f/9//3//f/9//3//f/9//3//f/9//3//f/9//3//f/9//3//f/9//3//f/9//3//f/9//3//f/9//39KKf9//3//f/9//3//f/9/IQT/f/9//3//f/9//3//f/9//3//f/9//3//f/9//39DCP9//3//f/9//3//f/9//3//f8YYQwz/f/9//3//f+gg/3//f/9//3//f/9//3//f/9/6CBjDOccZBCtOf9//3//f/9//3//f/9//3//f/9//3//f/9//3//f/9//3//f/9//3//f/9//3//f/9//3//f/9//39DCGQM5xz/f/9//3//f/9//3//f/9//3//f/9//3//f/9//3//f/9//3//f/9//3//f/9//3//f/9//3//f/9//3//f/9//3//f/9//3//f/9//3//f/9//3//f/9//3//f/9//3//f/9//3//f/9//3//f/9//3//f/9//3//f/9//3//f/9//3//f/9//3//f/9//3//f/9//3//f/9//3//f/9//3//f/9//3//f/9//3//f/9//3//f/9/ai2lGO9B/3//f/9/izVkEAAA/3//f/9//3//f/9//3//f/9//3//f/9//3//f/9//3//f0MI/3//f/9//3//f/9//3//f+cchBD/f/9//3//f/9/jTH/f/9//3//f/9//3//f/9/hRQiCP9/YwyFEP9//3//f/9//3//f/9//3//f/9/pRT/f/9//3//f/9//3//f/9//3//f/9//3//f/9//3//f/9/Qgj/f8ccZAzoHP9//3//f/9//3//f/9//3//f/9//3//f/9//3//f/9//3//f/9//3//f/9//3//f/9//3//f/9//3+UUv9/iy3/fwgh/3+MNf9//3//f/9//3//f/9//3//f/9//3//f/9//3//f/9//3//f/9//3//f/9//3//f/9//3//f/9//3//f/9//3//f/9//3//f/9//3//f/9//3//f/9//3//f/9//3//f/9//3//f/9//3//f/9//3+EEP9//3//f/9//38hBGMM/3//f/9//3//f/9//3//f/9//3//f/9//3//f/9//3+MMf9/ZBD/f/9//3//f/9//3//f8YY/3//f/9//3//f889/3//f/9//3//f/9//3//f/9/ZBBjDP9//39DDP9//3//f/9//3//f/9//3//f2MMQwylFP9//3//f/9//3//f/9//3//f/9//3//f/9//3//f6YYQgj/f/9/hBBjDP9//3//f/9//3//f/9//3//f/9//3//f/9//3//f/9//3//f/9//3//f/9//3//f/9//3/HHIYUphj/f6YYhRBkDKYUhBCEEIUU/3//f/9//3//f/9//3//f/9//3//f/9//3//f/9//3//f/9//3//f/9//3//f/9//3//f/9//3//f/9//3//f/9//3//f/9//3//f/9//3//f/9//3//f/9//3//f/9//3//f/9//3//f/9//3//fwgh/3//f/9/QwwhBIwx/3//f/9//3//f/9//3//f/9//3//f/9//3//f/9//3//fwkhxxgJJf9//3//f/9//3//f2MMCCH/f/9//3//f/9/6Bz/f/9//3//f/9//3//f+ccQwwIIf9/c05kDAkh/3//f/9//3//f/9//39kEEMMphSlFP9//3//f/9//3//f/9//3/vPf9//3//f/9//3//f6UUIgj/f/9//39CCMYY/3//f/9//3//f/9//3//f/9//3//f/9//3//f/9//3//f/9//3//f/9//3//f/9/pRRkDEMMYwxCCGMMpRTnHAkh/3/HHIUQZAyFEOgg/3//f/9//3//f/9//3//f/9//3//f/9//3//f/9//3//f/9//3//f/9//3//f/9//3//f/9//3//f/9//3//f/9//3//f/9//3//f/9//3//f/9//3//f/9//3//f/9//3//f/9//3//f/9/Sin/f+cgIQTGGP9//3//f/9//3//f/9//3//f/9//3//f/9//3//f/9//3//f8YYCSX/f/9//3//f/9//3//f0MM/3//f/9//3//f/9//3//f/9//3//f/9//3//f/9/Igj/f/9//3+FFP9//3//f/9//3//f/9/ay1DDAkl/39kEP9//3//f/9//3//f/9//3//f2QM/3//f/9//3//f4QQ/3//f/9//3//f+gg/3//f/9//3//f/9//3//f/9//3//f/9//3//f/9//3//f/9//3//f/9//3//f6UUYwylFP9//3//f/9//3//f/9//3//f/9//3+FEP9/ZBCmFAkl/3//f/9//3//f/9//3//f/9//3//f/9//3//f/9//3//f/9//3//f/9//3//f/9//3//f/9//3//f/9//3//f/9//3//f/9//3//f/9//3//f/9//3//f/9//3//f/9//3//fyklCSVsMUIIQwz/f/9//3//f/9//3//f/9//3//f/9//3//f/9//3//f/9//3//f+cchRDoHP9//3//f/9//39KLWQQxxz/f/9//3//f/9/ay3/f/9//3//f/9//3//f6YYhBD/f/9//3//f4UQ/3//f/9//3//f/9/pRhDDP9/70H/f/9//3//f/9//3//f/9//3+vNf9/hBD/f/9//39rLYQUhRT/f/9//3//f8cchBD/f/9//3//f/9//3//f/9//3//f/9//3//f/9//3//f/9//3//f8ccYwyFFP9/KCX/f/9//3//f/9//3//f/9//3//f/9//3//f/9//3/HGGQMphT/f/9//3//f/9//3//f/9//3//f/9//3//f/9//3//f/9//3//f/9//3//f/9//3//f/9//3//f/9//3//f/9//3//f/9//3//f/9//3//f/9//3//f/9//3//f/9//3//f/9/5yClFCEE/3//f/9//3//f/9//3//f/9//3//f/9//3//f/9//3//f/9//3//f/9/phSmFEop/3//f/9//3//f2QQ/3//f/9//3//f/9//38qKf9//3//f/9//3//f4QQ6Bz/f/9//3+NNf9/phj/f/9//3//f/9/YwylFP9//3//f/9//3//f/9//3//f/9//3//f/9//3//f/9//3//f2QQpRT/f/9//3//fxFC/3/OOf9//3//f/9//3//f/9//3//f/9//3//f/9//3//f/9//39kEGMMKSX/f/9//3//f/9//3//f/9//3//f/9//3//f/9//3//f/9//3//f/9/xhhjDP9/Sin/f/9//3//f/9//3//f/9//3//f/9//3//f/9//3//f/9//3//f/9//3//f/9//3//f/9//3//f/9//3//f/9//3//f/9//3//f/9//3//f/9//3//f/9//3//f/9//38iCCII5yD/f/9//3//f/9//3//f/9//3//f/9//3//f/9//3//f/9//3//f+89hRDIHIUUc07/f/9//3+lGIQQSin/f/9//3//f/9/KSWmFBBC/3//f/9/AABrMUII/3//f/9//3//f40x/3//f/9//3//f601ZBBjDP9//3//f/9//3//f/9//3//f/9//38wRv9/phT/f/9//3/oIGMMCSX/f/9//3//f/9/UkYqJZRa/3//f/9//3//f/9//3//f/9//3//f/9//3/vPeccQghjDNVW/3//f/9//3//f/9//3//f/9//3//f/9//3//f/9//3//f/9//3//f/9//3//f4QQhRCmFP9//3//f/9//3//f/9//3//f/9//3//f/9//3//f/9//3//f/9//3//f/9//3//f/9//3//f/9//3//f/9//3//f/9//3//f/9//3//f/9//3//f/9//3//f/9//3//fyIE/3//f/9//3//f/9//3//f/9//3//f/9//3//f/9//3//f/9//3//f/9/hRD/f4UU/3//f/9//3+EFIUU/3//f/9//3//f/9//3+FFP9//3//f/9//3/nHGQQ/3//f/9//3//f/9//3//f/9//3//f/9/Qgj/f/9//3//f/9//3//f/9//3//f/9//3//f/9//39LKf9//3//f0MM/3//f/9//3//f/9//3+uNf9//3//f/9//3//f/9//3//f/9//3//f/9/KSX/f0II/3//f/9//3//f/9//3//f/9//3//f/9//3//f/9//3//f/9//3//f/9//3//f/9//3//f/9/CCH/f2QQ/3//f/9//3//f/9//3//f/9//3//f/9//3//f/9//3//f/9//3//f/9//3//f/9//3//f/9//3//f/9//3//f/9//3//f/9//3//f/9//3//f/9//3//f/9//38AAEMMrjn/f/9//3//f/9//3//f/9//3//f/9//3//f/9//3//f/9//3//f601hRQQQqYUphj/f/9//39DDIUU/3//f/9//3//f/9/KimFEBBC/3//f/9//3+lFKYY/3//f/9//3//f0sp/3//f/9//3//f6UUQwz/f/9//3//f/9//3//f/9//3//f/9//3//f/9/bC3oHP9//3+mGEMMzj3/f/9//3//f/9/jDH/f6YU/3//f/9//3//f/9//3//f/9//3//f6YYQwyFFP9//3//f/9//3//f/9//3//f/9//3//f/9//3//f/9//3//f/9//3//f/9//3//f/9//3//f/9//3//f/9/phTHGIwx/3//f/9//3//f/9//3//f/9//3//f/9//3//f/9//3//f/9//3//f/9//3//f/9//3//f/9//3//f/9//3//f/9//3//f/9//3//f/9//3//f/9/xxwiCGMM/3//f/9//3//f/9//3//f/9//3//f/9//3//f/9//3//f/9//3//f/9/hRD/f+gg/3//f/9//39kDIQQ/3//f/9//3//f/9//3+EEP9//3//f/9//39jDP9//3//f/9//3//f/9/KiX/f/9//3/vPWQQQgj/f/9//3//f/9//3//f/9//3//f/9//3//f/9//38pJf9//3//f0MI/3//f/9//3//f/9//39LKf9/CSH/f/9//3//f/9//3//f/9//3+mGEMMCCH/f/9//3//f/9//3//f/9//3//f/9//3//f/9//3//f/9//3//f/9//3//f/9//3//f/9//3//f/9//3//f/9//3/HHKYYjDH/f/9//3//f/9//3//f/9//3//f/9//3//f/9//3//f/9//3//f/9//3//f/9//3//f/9//3//f/9//3//f/9//3//f/9//3//f/9//3//f/9//39CCP9/phQIITFK/3//f/9//3//f/9//3//f/9//3//f/9//3//f/9//3//fxBCphhLKf9/ZBD/f/9//39CCP9//3//f/9//3//f/9//3+mGCol/3//f/9/rTlDDIUU/3//f/9//3//f40xxxitNf9//3//f0II/3//f/9//3//f/9//3//f/9//3//f/9//3//f/9//3//fwgh/38KJWQQMUb/f/9//3//f/9//3//f+gc6Bz/f/9//3//f/9//3//f/9/6CAiCOcc/3//f/9//3//f/9//3//f/9//3//f/9//3//f/9//3//f/9//3//f/9//3//f/9//3//f/9//3//f/9//3//f/9//3//f8gcxxjwQf9//3//f/9//3//f/9//3//f/9//3//f/9//3//f/9//3//f/9//3//f/9//3//f/9//3//f/9//3//f/9//3//f/9//3//f/9//3//f/9/Ywz/f/9//39kDP9//3//f/9//3//f/9//3//f/9//3//f/9//3//f/9//3//f/9/phj/f/9/phimFP9//39jDMcc/3//f/9//3//f/9//3+mFP9//3//f/9//39jDP9//3//f/9//3//f/9/xxj/f/9//3//f0MI/3//f/9//3//f/9//3//f/9//3//f/9//3//f/9//3//f/9//3//f2QM/3//f/9//3//f/9//3//f/9/phT/f/9//3//f/9//3//fwghYwylFP9//3//f/9//3//f/9//3//f/9//3//f/9//3//f/9//3//f/9//3//f/9//3//f/9//3//f/9//3//f/9//3//f/9//3//f/9/phj/f/9//3//f/9//3//f/9//3//f/9//3//f/9//3//f/9//3//f/9//3//f/9//3//f/9//3//f/9//3//f/9//3//f/9//3//f/9//3//fw9CYwxjDP9//3//f4QQxxz/f/9//3//f/9//3//f/9//3//f/9//3//f/9//3//f601hRT/f/9/KSWlFP9//39CCP9//3//f/9//3//f/9//3/GGMcY/3//f/9/SiljDCkl/3//f/9//3//f/9//3+FEP9//3//f0II/3//f/9//3//f/9//3//f/9//3//f/9//3//f/9//3//f9A9/3/POWQM70H/f/9//3//f/9//3//f/9/xhjoHP9//3//f/9//38JJUII5xz/f/9//3//f/9//3//f/9//3//f/9//3//f/9//3//f/9//3//f/9//3//f/9//3//f/9//3//f/9//3//f/9//3//f/9//3//f/9//3+FEP9//3//f/9//3//f/9//3//f/9//3//f/9//3//f/9//3//f/9//3//f/9//3//f/9//3//f/9//3//f/9//3//f/9//3//f/9//3//f/9/YwyFFP9//3//f/9/hBD/f/9//3//f/9//3//f/9//3//f/9//3//f/9//3//f/9/xxz/f/9//3+EEP9/KilkDP9//3//f/9//3//f/9//3/HHGQQ/3//f/9//39DDP9//3//f/9//3//f/9/KimEEM45/3/HHP9//3//f/9//3//f/9//3//f/9//3//f/9//3//f/9//38qJf9/zzn/f0MM/3//f/9//3//f/9//3//f/9/6CCFFP9//3//f/9//3+lFGMM/3//f/9//3//f/9//3//f/9//3//f/9//3//f/9//3//f/9//3//f/9//3//f/9//3//f/9//3//f/9//3//f/9//3//f/9//3//f/9//3//f6YY/3//f/9//3//f/9//3//f/9//3//f/9//3//f/9//3//f/9//3//f/9//3//f/9//3//f/9//3//f/9//3//f/9//3//f/9//3//f/9/YwylFP9//3//f1p/KSWmGP9/s1b/f/9//3//f/9//3//f/9//3//f/9//3//f8YY6Bz/f/9//3/GGCklCCEiCP9//3//f/9//3//f/9//3//f2QM/3//f/9/SilkEK01/3//f/9//3//f/9//39kEAklGGOmFOcc/3//f/9//3//f/9//3//f/9//3//f/9//3//f/9//3//f681/38QQmMMEEL/f/9//3//f/9//3//f/9//3+mFIUQ11r/f/9//39DDP9//3//f/9//3//f/9//3//f/9//3//f/9//3//f/9//3//f/9//3//f/9//3//f/9//3//f/9//3//f/9//3//f/9//3//f/9//3//f/9//3//fyolKin/f/9//3//f/9//3//f/9//3//f/9//3//f/9//3//f/9//3//f/9//3//f/9//3//f/9//3//f/9//3//f/9//3//f/9//3//f/9/Ywz/f/9//3//f/9//3//f6UU/3//f/9//3//f/9//3//f/9//3//f/9//3//f/9//3//f/9//3/oIP9/xxhDCP9//3//f/9//3//f/9//3//f/9/CSH/f/9//3+EEP9//3//f/9//3//f/9//3//f2QQ/3+FFP9//3//f/9//3//f/9//3//f/9//3//f/9//3//f/9//39rKf9//3//f2MM/3//f/9//3//f/9//3//f/9//3//f0MM/3//f/9/jTX/f/9//3//f/9//3//f/9//3//f/9//3//f/9//3//f/9//3//f/9//3//f/9//3//f/9//3//f/9//3//f/9//3//f/9//3//f/9//3//f/9//3//f2wt/3//f/9//3//f/9//3//f/9//3//f/9//3//f/9//3//f/9//3//f/9//3//f/9//3//f/9//3//f/9//3//f/9//3//f/9//3//f/9/YwyEFP9//3//f/9//3//f/9/hBDoIM45/3//f/9//3//f/9//3//f/9//3//f4QQ/3//f/9//38pJeggxxwiBP9//3//f/9//3//f/9//3//f2MMphj/f/9/6CD/f/9//3//f/9//3//f/9//3+0VoUQphSFEGwx/3//f/9//3//f/9//3//f/9//3//f/9//3//f/9//3//f8gc/3+uNQgh/3//f/9//3//f/9//3//f/9//3/YXsccpRT/f/9/xxilFP9//3//f/9//3//f/9//3//f/9//3//f/9//3//f/9//3//f/9//3//f/9//3//f/9//3//f/9//3//f/9//3//f/9//3//f/9//3//f/9//3//f/9/6Bz/f/9//3//f/9//3//f/9//3//f/9//3//f/9//3//f/9//3//f/9//3//f/9//3//f/9//3//f/9//3//f/9//3//f/9//3//f/9/QgyFFP9//3//f/9//3//f/9//38IIaUUbDH/f/9//3//f/9//3//f/9//3+mGP9//3//f/9//38pJf9/phj/f/9//3//f/9//3//f/9//3//f/9/ZAz/f/9//3/HHP9//3//f/9//3//f/9//3//fyklhRBkDP9//3//f/9//3//f/9//3//f/9//3//f/9//3//f/9//3//f8gcrjX/fwgh/3//f/9//3//f/9//3//f/9//3//f/9/hRToHP9/hRT/f/9//3//f/9//3//f/9//3//f/9//3//f/9//3//f/9//3//f/9//3//f/9//3//f/9//3//f/9//3//f/9//3//f/9//3//f/9//3//f/9//3//f/9//39LKf9//3//f/9//3//f/9//3//f/9//3//f/9//3//f/9//3//f/9//3//f/9//3//f/9//3//f/9//3//f/9//3//f/9//3//f/9/YwxkEP9//3//f/9//3//f/9//3//f2stxxjOOf9//3//f/9//3//f/9/bDGlFK01/3//f/9//3//f6YU6BwiCP9//3//f/9//3//f/9//3//f4wxZBBKKf9/xxz/f/9//3//f/9//3//f/9//3//f/9/hBBkDP9//3//f/9//3//f/9//3//f/9//3//f/9//3//f/9//3//f8cY6BzoHP9//3//f/9//3//f/9//3//f/9//3//f/9/xxymFI41hBCFFP9//3//f/9//3//f/9//3//f/9//3//f/9//3//f/9//3//f/9//3//f/9//3//f/9//3//f/9//3//f/9//3//f/9//3//f/9//3//f/9//3//f/9/rTUqJf9//3//f/9//3//f/9//3//f/9//3//f/9//3//f/9//3//f/9//3//f/9//3//f/9//3//f/9//3//f/9//3//f/9//3//f/9/QghkEP9//3//f/9//3//f/9//3//f/9/pRT/f/9//3//f/9//3//f/9//3/HGP9//3//f/9//39KKaUUCSH/f/9//3//f/9//3//f/9//3//f/9/ZBD/f/9//3//f/9//3//f/9//3//f/9//3//f/9//38JJf9//3//f/9//3//f/9//3//f/9//3//f/9//3//f/9//3//f/9/pximGP9//3//f/9//3//f/9//3//f/9//3//f/9//3+mFKYUhBD/f/9//3//f/9//3//f/9//3//f/9//3//f/9//3//f/9//3//f/9//3//f/9//3//f/9//3//f/9//3//f/9//3//f/9//3//f/9//3//f/9//3//f/9//39KKf9//3//f/9//3//f/9//3//f/9//3//f/9//3//f/9//3//f/9//3//f/9//3//f/9//3//f/9//3//f/9//3//f/9//3//f/9/hBQiCP9//3//f/9//3//f/9//3//f/9//3+FFP9//3//f/9//3//f/9/xhj/f/9//3//f/9//3//f4UQKiXnHP9//3//f/9//3//f/9//3//f/9/6BymFP9/Ywz/f/9//3//f/9//3//f/9//3//f/9//3//f/9//3//f/9//3//f/9//3//f/9//3//f/9//3//f/9//3//f8cYZBClFP9//3//f/9//3//f/9//3//f/9//3//f/9//3//f2QQZAz/f/9//3//f/9//3//f/9//3//f/9//3//f/9//3//f/9//3//f/9//3//f/9//3//f/9//3//f/9//3//f/9//3//f/9//3//f/9//3//f/9//3//f/9//3+NMXNO/3//f/9//3//f/9//3//f/9//3//f/9//3//f/9//3//f/9//3//f/9//3//f/9//3//f/9//3//f/9//3//f/9//3//f/9/KSVCCK01/3//f/9//3//f/9//3//f/9//38IIQgh/3//f/9//3//f/9/xhj/f/9//3//f/9//3//f8cY6SD/f/9//3//f/9//3//f/9//3//f/9/ay3/fwkl5xz/f/9//3//f/9//3//f/9//3//f/9//3//f/9//3//f/9//3//f/9//3//f/9//3//f/9//3//f/9//3//f/9/CCX/f/9//3//f/9//3//f/9//3//f/9//3//f/9//3//f/9//3//f/9//3//f/9//3//f/9//3//f/9//3//f/9//3//f/9//3//f/9//3//f/9//3//f/9//3//f/9//3//f/9//3//f/9//3//f/9//3//f/9//3//f/9//3/vPf9//3//f/9//3//f/9//3//f/9//3//f/9//3//f/9//3//f/9//3//f/9//3//f/9//3//f/9//3//f/9//3//f/9//3//f/9//38hBAkh/3//f/9//3//f/9//3//f/9//39rLcYY/3//f/9//38xRucc6Bz/f/9//3//f/9//3//f8cYxxgQPv9//3//f/9//3//f/9//3//f/9//3+GFKcYSin/f/9//3//f/9//3//f/9//3//f/9//3//f/9//3//f/9//3//f/9//3//f/9//3//f/9//3//f/9//3//f/9//3//f/9//3//f/9//3//f/9//3//f/9//3//f/9//3//f/9//3//f/9//3//f/9//3//f/9//3//f/9//3//f/9//3//f/9//3//f/9//3//f/9//3//f/9//3//f/9//3//f/9//3//f/9//3//f/9//3//f/9//3//f/9/tVb/f/9//3//f/9//3//f/9//3//f/9//3//f/9//3//f/9//3//f/9//3//f/9//3//f/9//3//f/9//3//f/9//3//f/9//3//f/9//3//f4QQ/3//f/9//3//f/9//3//f/9//3//f6UU/3//f/9//3//f4QQ/3//f/9//3//f/9//3//f/9/hRD/f/9//3//f/9//3//f/9//3//f/9//3+mFGUQ/3//f/9//3//f/9//3//f/9//3//f/9//3//f/9//3//f/9//3//f/9//3//f/9//3//f/9//3//f/9//3//f/9//3//f/9//3//f/9//3//f/9//3//f/9//3//f/9//3//f/9//3//f/9//3//f/9//3//f/9//3//f/9//3//f/9//3//f/9//3//f/9//3//f/9//3//f/9//3//f/9//3//f/9//3//f/9//3//f/9//3//f/9//3//f/9//3//f/9//3//f/9//3//f/9//3//f/9//3//f/9//3//f/9//3//f/9//3//f/9//3//f/9//3//f/9//3//f/9//3//f/9//3//f/9//38qKWQMSin/f/9//3//f/9//3//f/9//39rLaYYbC3/f/9//3+FFP9//3//f/9//3//f/9//3//f6YYhRRSSv9//3//f/9//3//f/9//3//f/9//3/HGGQQ7z3/f/9//3//f/9//3//f/9//3//f/9//3//f/9//3//f/9//3//f/9//3//f/9//3//f/9//3//f/9//3//f/9//3//f/9//3//f/9//3//f/9//3//f/9//3//f/9//3//f/9//3//f/9//3//f/9//3//f/9//3//f/9//3//f/9//3//f/9//3//f/9//3//f/9//3//f/9//3//f/9//3//f/9//3//f/9//3//f/9//3//f/9//3//f/9//3//f/9//3//f/9//3//f/9//3//f/9//3//f/9//3//f/9//3//f/9//3//f/9//3//f/9//3//f/9//3//f/9//3//f/9//3//f/9//3//f6YY/3//f/9//3//f/9//3//f/9//3//f+gc/3//f/9/xxj/f/9//3//f/9//3//f/9//3//f/9/Qwz/f/9//3//f/9//3//f/9//3//f/9//3//f6YU/3//f/9//3//f/9//3//f/9//3//f/9//3//f/9//3//f/9//3//f/9//3//f/9//3//f/9//3//f/9//3//f/9//3//f/9//3//f/9//3//f/9//3//f/9//3//f/9//3//f/9//3//f/9//3//f/9//3//f/9//3//f/9//3//f/9//3//f/9//3//f/9//3//f/9//3//f/9//3//f/9//3//f/9//3//f/9//3//f/9//3//f/9//3//f/9//3//f/9//3//f/9//3//f/9//3//f/9//3//f/9//3//f/9//3//f/9//3//f/9//3//f/9//3//f/9//3//f/9//3//f/9//3//f/9//3//f/9/xhj/f1JK/3//f/9//3//f/9//38qKegg/3//f8cYxhiuNf9//3//f/9//3//f/9//3//f8ccYwzPPf9//3//f/9//3//f/9//3//f/9//3//f/9//3//f/9//3//f/9//3//f/9//3//f/9//3//f/9//3//f/9//3//f/9//3//f/9//3//f/9//3//f/9//3//f/9//3//f/9//3//f/9//3//f/9//3//f/9//3//f/9//3//f/9//3//f/9//3//f/9//3//f/9//3//f/9//3//f/9//3//f/9//3//f/9//3//f/9//3//f/9//3//f/9//3//f/9//3//f/9//3//f/9//3//f/9//3//f/9//3//f/9//3//f/9//3//f/9//3//f/9//3//f/9//3//f/9//3//f/9//3//f/9//3//f/9//3//f/9//3//f/9//3//f/9//3//f/9//3//f/9//3+EEP9//3//f/9//3//f/9//3//f0st/3/nHP9//3//f/9//3//f/9//3//f/9//3//f/9/Qwz/f/9//3//f/9//3//f/9//3//f/9//3//f/9//3//f/9//3//f/9//3//f/9//3//f/9//3//f/9//3//f/9//3//f/9//3//f/9//3//f/9//3//f/9//3//f/9//3//f/9//3//f/9//3//f/9//3//f/9//3//f/9//3//f/9//3//f/9//3//f/9//3//f/9//3//f/9//3//f/9//3//f/9//3//f/9//3//f/9//3//f/9//3//f/9//3//f/9//3//f/9//3//f/9//3//f/9//3//f/9//3//f/9//3//f/9//3//f/9//3//f/9//3//f/9//3//f/9//3//f/9//3//f/9//3//f/9//3//f/9//3//f/9//3//f/9//3//f/9//3//f/9/xxjnHMcc/3/OOf9//3//f/9//3+mFMYYhRDGGK01/3//f/9//3//f/9//3//f/9//3//f8ccYwxSSv9//3//f/9//3//f/9//3//f/9//3//f/9//3//f/9//3//f/9//3//f/9//3//f/9//3//f/9//3//f/9//3//f/9//3//f/9//3//f/9//3//f/9//3//f/9//3//f/9//3//f/9//3//f/9//3//f/9//3//f/9//3//f/9//3//f/9//3//f/9//3//f/9//3//f/9//3//f/9//3//f/9//3//f/9//3//f/9//3//f/9//3//f/9//3//f/9//3//f/9//3//f/9//3//f/9//3//f/9//3//f/9//3//f/9//3//f/9//3//f/9//3//f/9//3//f/9//3//f/9//3//f/9//3//f/9//3//f/9//3//f/9//3//f/9//3//f/9//3//f/9//3+mGAklCCH/f/9//3//f/9/ZAyFFOcc/3//f/9//3//f/9//3//f/9//3//f/9//3//f/9/xxj/f/9//3//f/9//3//f/9//3//f/9//3//f/9//3//f/9//3//f/9//3//f/9//3//f/9//3//f/9//3//f/9//3//f/9//3//f/9//3//f/9//3//f/9//3//f/9//3//f/9//3//f/9//3//f/9//3//f/9//3//f/9//3//f/9//3//f/9//3//f/9//3//f/9//3//f/9//3//f/9//3//f/9//3//f/9//3//f/9//3//f/9//3//f/9//3//f/9//3//f/9//3//f/9//3//f/9//3//f/9//3//f/9//3//f/9//3//f/9//3//f/9//3//f/9//3//f/9//3//f/9//3//f/9//3//f/9//3//f/9//3//f/9//3//f/9//3//f/9//3//f/9//3+mGAgh/38IIYUUhBBkEGQQ/39rLf9//3//f/9//3//f/9//3//f/9//3//f/9//3//fxhj/3//f/9//3//f/9//3//f/9//3//f/9//3//f/9//3//f/9//3//f/9//3//f/9//3//f/9//3//f/9//3//f/9//3//f/9//3//f/9//3//f/9//3//f/9//3//f/9//3//f/9//3//f/9//3//f/9//3//f/9//3//f/9//3//f/9//3//f/9//3//f/9//3//f/9//3//f/9//3//f/9//3//f/9//3//f/9//3//f/9//3//f/9//3//f/9//3//f/9//3//f/9//3//f/9//3//f/9//3//f/9//3//f/9//3//f/9//3//f/9//3//f/9//3//f/9//3//f/9//3//f/9//3//f/9//3//f/9//3//f/9//3//f/9//3//f/9//3//f/9//3//f/9//3//f/9/6BymGOgc/38IIf9//3//f/9//3//f/9//3//f/9//3//f/9//3//f/9//3//f/9//3//f/9//3//f/9//3//f/9//3//f/9//3//f/9//3//f/9//3//f/9//3//f/9//3//f/9//3//f/9//3//f/9//3//f/9//3//f/9//3//f/9//3//f/9//3//f/9//3//f/9//3//f/9//3//f/9//3//f/9//3//f/9//3//f/9//3//f/9//3//f/9//3//f/9//3//f/9//3//f/9//3//f/9//3//f/9//3//f/9//3//f/9//3//f/9//3//f/9//3//f/9//3//f/9//3//f/9//3//f/9//3//f/9//3//f/9//3//f/9//3//f/9//3//f/9//3//f/9//3//f/9//3//f/9//3//f/9//3//f/9//3//f/9//3//f/9//3//f/9//3//f/9//3//f/9//3/nHP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KSX/f/9//3//f/9//3//f/9//3//f/9//3//f/9//3//f/9//3//f/9//3//f/9//3//f/9//3//f/9//3//f/9//3//f/9//3//f/9//3//f/9//3//f/9//3//f/9//3//f/9//3//f/9//3//f/9//3//f/9//3//f/9//3//f/9//3//f/9//3//f/9//3//f/9//3//f/9//3//f/9//3//f/9//3//f/9//3//f/9//3//f/9//3//f/9//3//f/9//3//f/9//3//f/9//3//f/9//3//f/9//3//f/9//3//f/9//3//f/9//3//f/9//3//f/9//3//f/9//3//f/9//3//f/9//3//f/9//3//f/9//3//f/9//3//f/9//3//f/9//3//f/9//3//f/9//3//f/9//3//f/9//3//f/9//3//f/9//3//f/9//3//f/9//38pJf9//3//f/9//39KKf9//3//f/9//3//f/9//3//f/9//3//f/9//3//f/9//3//f/9//3//f/9//3//f/9//3//f/9//3//f/9//3//f/9//3//f/9//3//f/9//3//f/9//3//f/9//3//f/9//3//f/9//3//f/9//3//f/9//3//f/9//3//f/9//3//f/9//3//f/9//3//f/9//3//f/9//3//f/9//3//f/9//3//f/9//3//f/9//3//f/9//3//f/9//3//f/9//3//f/9//3//f/9//3//f/9//3//f/9//3//f/9//3//f/9//3//f/9//3//f/9//3//f/9//3//f/9//3//f/9//3//f/9//3//f/9//3//f/9//3//f/9//3//f/9//3//f/9//3//f/9//3//f/9//3//f/9//3//f/9//3//f/9//3//f/9//3//f/9//3//f/9/6CD/f/9//3//f/9/bC0KJf9//3//f/9//3//f/9//3//f/9//3//f/9//3//f/9//3//f/9//3//f/9//3//f/9//3//f/9//3//f/9//3//f/9//3//f/9//3//f/9//3//f/9//3//f/9//3//f/9//3//f/9//3//f/9//3//f/9//3//f/9//3//f/9//3//f/9//3//f/9//3//f/9//3//f/9//3//f/9//3//f/9//3//f/9//3//f/9//3//f/9//3//f/9//3//f/9//3//f/9//3//f/9//3//f/9//3//f/9//3//f/9//3//f/9//3//f/9//3//f/9//3//f/9//3//f/9//3//f/9//3//f/9//3//f/9//3//f/9//3//f/9//3//f/9//3//f/9//3//f/9//3//f/9//3//f/9//3//f/9//3//f/9//3//f/9//3//f/9//3//f/9/phhrLf9//3//f/9//3+uNf9//3//f/9//3//f/9//3//f/9//3//f/9//3//f/9//3//f/9//3//f/9//3//f/9//3//f/9//3//f/9//3//f/9//3//f/9//3//f/9//3//f/9//3//f/9//3//f/9//3//f/9//3//f/9//3//f/9//3//f/9//3//f/9//3//f/9//3//f/9//3//f/9//3//f/9//3//f/9//3//f/9//3//f/9//3//f/9//3//f/9//3//f/9//3//f/9//3//f/9//3//f/9//3//f/9//3//f/9//3//f/9//3//f/9//3//f/9//3//f/9//3//f/9//3//f/9//3//f/9//3//f/9//3//f/9//3//f/9//3//f/9//3//f/9//3//f/9//3//f/9//3//f/9//3//f/9//3//f/9//3//f/9//3//f/9//3//f/9//3//f/9/ZBD/f/9//3//f/9/xxjoHJRS/3//f/9//3//f/9//3//f/9//3//f/9//3//f/9//3//f/9//3//f/9//3//f/9//3//f/9//3//f/9//3//f/9//3//f/9//3//f/9//3//f/9//3//f/9//3//f/9//3//f/9//3//f/9//3//f/9//3//f/9//3//f/9//3//f/9//3//f/9//3//f/9//3//f/9//3//f/9//3//f/9//3//f/9//3//f/9//3//f/9//3//f/9//3//f/9//3//f/9//3//f/9//3//f/9//3//f/9//3//f/9//3//f/9//3//f/9//3//f/9//3//f/9//3//f/9//3//f/9//3//f/9//3//f/9//3//f/9//3//f/9//3//f/9//3//f/9//3//f/9//3//f/9//3//f/9//3//f/9//3//f/9//3//f/9//3//f/9//3//f+gg/3//f/9//3//f/9//39DCP9//3//f/9//3//f/9//3//f/9//3//f/9//3//f/9//3//f/9//3//f/9//3//f/9//3//f/9//3//f/9//3//f/9//3//f/9//3//f/9//3//f/9//3//f/9//3//f/9//3//f/9//3//f/9//3//f/9//3//f/9//3//f/9//3//f/9//3//f/9//3//f/9//3//f/9//3//f/9//3//f/9//3//f/9//3//f/9//3//f/9//3//f/9//3//f/9//3//f/9//3//f/9//3//f/9//3//f/9//3//f/9//3//f/9//3//f/9//3//f/9//3//f/9//3//f/9//3//f/9//3//f/9//3//f/9//3//f/9//3//f/9//3//f/9//3//f/9//3//f/9//3//f/9//3//f/9//3//f/9//3//f/9//3//f/9//3//f/9//3//f/9/hBD/f/9//3//f/9/EUZDDKUU/3//f/9//3//f/9//3//f/9//3//f/9//3//f/9//3//f/9//3//f/9//3//f/9//3//f/9//3//f/9//3//f/9//3//f/9//3//f/9//3//f/9//3//f/9//3//f/9//3//f/9//3//f/9//3//f/9//3//f/9//3//f/9//3//f/9//3//f/9//3//f/9//3//f/9//3//f/9//3//f/9//3//f/9//3//f/9//3//f/9//3//f/9//3//f/9//3//f/9//3//f/9//3//f/9//3//f/9//3//f/9//3//f/9//3//f/9//3//f/9//3//f/9//3//f/9//3//f/9//3//f/9//3//f/9//3//f/9//3//f/9//3//f/9//3//f/9//3//f/9//3//f/9//3//f/9//3//f/9//3//f/9//3//f/9//3//f/9//3//f401pRT/f/9//3//f/9//39kEGMMSy3/f/9//3//f/9//3//f/9//3//f/9//3//f/9//3//f/9//3//f/9//3//f/9//3//f/9//3//f/9//3//f/9//3//f/9//3//f/9//3//f/9//3//f/9//3//f/9//3//f/9//3//f/9//3//f/9//3//f/9//3//f/9//3//f/9//3//f/9//3//f/9//3//f/9//3//f/9//3//f/9//3//f/9//3//f/9//3//f/9//3//f/9//3//f/9//3//f/9//3//f/9//3//f/9//3//f/9//3//f/9//3//f/9//3//f/9//3//f/9//3//f/9//3//f/9//3//f/9//3//f/9//3//f/9//3//f/9//3//f/9//3//f/9//3//f/9//3//f/9//3//f/9//3//f/9//3//f/9//3//f/9//3//f/9//3//f/9//3//f/9/phT/f/9//3//f/9//3//f2QM/3//f/9//3//f/9//3//f/9//3//f/9//3//f/9//3//f/9//3//f/9//3//f/9//3//f/9//3//f/9//3//f/9//3//f/9//3//f/9//3//f/9//3//f/9//3//f/9//3//f/9//3//f/9//3//f/9//3//f/9//3//f/9//3//f/9//3//f/9//3//f/9//3//f/9//3//f/9//3//f/9//3//f/9//3//f/9//3//f/9//3//f/9//3//f/9//3//f/9//3//f/9//3//f/9//3//f/9//3//f/9//3//f/9//3//f/9//3//f/9//3//f/9//3//f/9//3//f/9//3//f/9//3//f/9//3//f/9//3//f/9//3//f/9//3//f/9//3//f/9//3//f/9//3//f/9//3//f/9//3//f/9//3//f/9//3//f/9//3//f/9//3//f/9//3//f/9//3//f4UU/3//f/9//3//f/9//3//f/9//3//f/9//3//f/9//3//f/9//3//f/9//3//f/9//3//f/9//3//f/9//3//f/9//3//f/9//3//f/9//3//f/9//3//f/9//3//f/9//3//f/9//3//f/9//3//f/9//3//f/9//3//f/9//3//f/9//3//f/9//3//f/9//3//f/9//3//f/9//3//f/9//3//f/9//3//f/9//3//f/9//3//f/9//3//f/9//3//f/9//3//f/9//3//f/9//3//f/9//3//f/9//3//f/9//3//f/9//3//f/9//3//f/9//3//f/9//3//f/9//3//f/9//3//f/9//3//f/9//3//f/9//3//f/9//3//f/9//3//f/9//3//f/9//3//f/9//3//f/9//3//f/9//3//f/9//3//f/9//3//f/9/jTH/f/9//3//f/9//3//f4UU/3//f/9//3//f/9//3//f/9//3//f/9//3//f/9//3//f/9//3//f/9//3//f/9//3//f/9//3//f/9//3//f/9//3//f/9//3//f/9//3//f/9//3//f/9//3//f/9//3//f/9//3//f/9//3//f/9//3//f/9//3//f/9//3//f/9//3//f/9//3//f/9//3//f/9//3//f/9//3//f/9//3//f/9//3//f/9//3//f/9//3//f/9//3//f/9//3//f/9//3//f/9//3//f/9//3//f/9//3//f/9//3//f/9//3//f/9//3//f/9//3//f/9//3//f/9//3//f/9//3//f/9//3//f/9//3//f/9//3//f/9//3//f/9//3//f/9//3//f/9//3//f/9//3//f/9//3//f/9//3//f/9//3//f/9//3//f/9//3//f/9//3//f/9//3//f/9//3/oHKYY/3//f/9//3//f/9//3//f/9//3//f/9//3//f/9//3//f/9//3//f/9//3//f/9//3//f/9//3//f/9//3//f/9//3//f/9//3//f/9//3//f/9//3//f/9//3//f/9//3//f/9//3//f/9//3//f/9//3//f/9//3//f/9//3//f/9//3//f/9//3//f/9//3//f/9//3//f/9//3//f/9//3//f/9//3//f/9//3//f/9//3//f/9//3//f/9//3//f/9//3//f/9//3//f/9//3//f/9//3//f/9//3//f/9//3//f/9//3//f/9//3//f/9//3//f/9//3//f/9//3//f/9//3//f/9//3//f/9//3//f/9//3//f/9//3//f/9//3//f/9//3//f/9//3//f/9//3//f/9//3//f/9//3//f/9//3//f/9//3//f/9/phj/f/9//3//f/9//3/nHKYU/3//f/9//3//f/9//3//f/9//3//f/9//3//f/9//3//f/9//3//f/9//3//f/9//3//f/9//3//f/9//3//f/9//3//f/9//3//f/9//3//f/9//3//f/9//3//f/9//3//f/9//3//f/9//3//f/9//3//f/9//3//f/9//3//f/9//3//f/9//3//f/9//3//f/9//3//f/9//3//f/9//3//f/9//3//f/9//3//f/9//3//f/9//3//f/9//3//f/9//3//f/9//3//f/9//3//f/9//3//f/9//3//f/9//3//f/9//3//f/9//3//f/9//3//f/9//3//f/9//3//f/9//3//f/9//3//f/9//3//f/9//3//f/9//3//f/9//3//f/9//3//f/9//3//f/9//3//f/9//3//f/9//3//f/9//3//f/9//3//f/9/hRAqJf9//3//f/9//3+FFP9//3//f/9//3//f/9//3//f/9//3//f/9//3//f/9//3//f/9//3//f/9//3//f/9//3//f/9//3//f/9//3//f/9//3//f/9//3//f/9//3//f/9//3//f/9//3//f/9//3//f/9//3//f/9//3//f/9//3//f/9//3//f/9//3//f/9//3//f/9//3//f/9//3//f/9//3//f/9//3//f/9//3//f/9//3//f/9//3//f/9//3//f/9//3//f/9//3//f/9//3//f/9//3//f/9//3//f/9//3//f/9//3//f/9//3//f/9//3//f/9//3//f/9//3//f/9//3//f/9//3//f/9//3//f/9//3//f/9//3//f/9//3//f/9//3//f/9//3//f/9//3//f/9//3//f/9//3//f/9//3//f/9//3//f/9//3//f/9//3//f/9/phj/f/9//3//f/9/6CBkEP9//3//f/9//3//f/9//3//f/9//3//f/9//3//f/9//3//f/9//3//f/9//3//f/9//3//f/9//3//f/9//3//f/9//3//f/9//3//f/9//3//f/9//3//f/9//3//f/9//3//f/9//3//f/9//3//f/9//3//f/9//3//f/9//3//f/9//3//f/9//3//f/9//3//f/9//3//f/9//3//f/9//3//f/9//3//f/9//3//f/9//3//f/9//3//f/9//3//f/9//3//f/9//3//f/9//3//f/9//3//f/9//3//f/9//3//f/9//3//f/9//3//f/9//3//f/9//3//f/9//3//f/9//3//f/9//3//f/9//3//f/9//3//f/9//3//f/9//3//f/9//3//f/9//3//f/9//3//f/9//3//f/9//3//f/9//3//f/9//3//f/9//3+mFP9//3//f0spphT/f/9//3//f/9//3//f/9//3//f/9//3//f/9//3//f/9//3//f/9//3//f/9//3//f/9//3//f/9//3//f/9//3//f/9//3//f/9//3//f/9//3//f/9//3//f/9//3//f/9//3//f/9//3//f/9//3//f/9//3//f/9//3//f/9//3//f/9//3//f/9//3//f/9//3//f/9//3//f/9//3//f/9//3//f/9//3//f/9//3//f/9//3//f/9//3//f/9//3//f/9//3//f/9//3//f/9//3//f/9//3//f/9//3//f/9//3//f/9//3//f/9//3//f/9//3//f/9//3//f/9//3//f/9//3//f/9//3//f/9//3//f/9//3//f/9//3//f/9//3//f/9//3//f/9//3//f/9//3//f/9//3//f/9//3//f/9//3//f/9//3//f/9//3/oHIQQ6BzoHKUUCCH/f/9//3//f/9//3//f/9//3//f/9//3//f/9//3//f/9//3//f/9//3//f/9//3//f/9//3//f/9//3//f/9//3//f/9//3//f/9//3//f/9//3//f/9//3//f/9//3//f/9//3//f/9//3//f/9//3//f/9//3//f/9//3//f/9//3//f/9//3//f/9//3//f/9//3//f/9//3//f/9//3//f/9//3//f/9//3//f/9//3//f/9//3//f/9//3//f/9//3//f/9//3//f/9//3//f/9//3//f/9//3//f/9//3//f/9//3//f/9//3//f/9//3//f/9//3//f/9//3//f/9//3//f/9//3//f/9//3//f/9//3//f/9//3//f/9//3//f/9//3//f/9//3//f/9//3//f/9//3//f/9//3//f/9//3//f/9//3//f/9//3//f/9//3//f/9/CCH/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RgAAABQAAAAIAAAAVE5QUAcBAABGAAAAFAAAAAgAAABHRElDAwAAACIAAAAMAAAA/////yIAAAAMAAAA/////yUAAAAMAAAADQAAgCgAAAAMAAAAAwAAACIAAAAMAAAA/////yIAAAAMAAAA/v///ycAAAAYAAAAAwAAAAAAAAD///8AAAAAACUAAAAMAAAAAwAAAEwAAABkAAAAAAAAAFAAAAD/AAAAfAAAAAAAAABQAAAAAAEAAC0AAAAhAPAAAAAAAAAAAAAAAIA/AAAAAAAAAAAAAIA/AAAAAAAAAAAAAAAAAAAAAAAAAAAAAAAAAAAAAAAAAAAlAAAADAAAAAAAAIAoAAAADAAAAAMAAAAnAAAAGAAAAAMAAAAAAAAA////AAAAAAAlAAAADAAAAAMAAABMAAAAZAAAAAkAAABQAAAA9gAAAFwAAAAJAAAAUAAAAO4AAAANAAAAIQDwAAAAAAAAAAAAAACAPwAAAAAAAAAAAACAPwAAAAAAAAAAAAAAAAAAAAAAAAAAAAAAAAAAAAAAAAAAJQAAAAwAAAAAAACAKAAAAAwAAAADAAAAUgAAAHABAAADAAAA9f///wAAAAAAAAAAAAAAAJABAAAAAAABAAAAAHMAZQBnAG8AZQAgAHUAaQAAAAAAAAAAAAAAAAAAAAAAAAAAAAAAAAAAAAAAAAAAAAAAAAAAAAAAAAAAAAAAAAAAAAAAACAAAAAAAAAA8JvM/38AAADwm8z/fwAAEwAAAAAAAAAAAHsp+H8AAA2/7sv/fwAAMBZ7Kfh/AAATAAAAAAAAAOAWAAAAAAAAQAAAwP9/AAAAAHsp+H8AANXB7sv/fwAABAAAAAAAAAAwFnsp+H8AAJC2T91zAAAAEwAAAAAAAABIAAAAAAAAAMwuf8z/fwAAkPObzP9/AAAAM3/M/38AAAEAAAAAAAAAWFh/zP9/AAAAAHsp+H8AAAAAAAAAAAAAAAAAAAAAAAAwtk/dcwAAAFA42Rw7AgAA2+BFKPh/AABgt0/dcwAAAPm3T91zAAAAAAAAAAAAAAAAAAAAZHYACAAAAAAlAAAADAAAAAMAAAAYAAAADAAAAAAAAAASAAAADAAAAAEAAAAeAAAAGAAAAAkAAABQAAAA9wAAAF0AAAAlAAAADAAAAAMAAABUAAAAtAAAAAoAAABQAAAAbAAAAFwAAAABAAAA0XbJQVUVykEKAAAAUAAAABEAAABMAAAAAAAAAAAAAAAAAAAA//////////9wAAAASgBPAFMAyQAgAEwAVQBJAFMAIABBAFEAVQBJAE4ATwAgAP9/BAAAAAkAAAAGAAAABgAAAAMAAAAFAAAACAAAAAMAAAAGAAAAAwAAAAcAAAAIAAAACAAAAAMAAAAIAAAACQAAAAM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wAAABgAAAAMAAAAAAAAABIAAAAMAAAAAQAAAB4AAAAYAAAACQAAAGAAAAD3AAAAbQAAACUAAAAMAAAAAwAAAFQAAACoAAAACgAAAGAAAABiAAAAbAAAAAEAAADRdslBVRXKQQoAAABgAAAADwAAAEwAAAAAAAAAAAAAAAAAAAD//////////2wAAABTAEkATgBEAEkAQwBPACAAVABJAFQAVQBMAEEAUgD/fwYAAAADAAAACAAAAAgAAAADAAAABwAAAAkAAAADAAAABgAAAAMAAAAGAAAACAAAAAUAAAAHAAAABwAAAEsAAABAAAAAMAAAAAUAAAAgAAAAAQAAAAEAAAAQAAAAAAAAAAAAAAAAAQAAgAAAAAAAAAAAAAAAAAEAAIAAAAAlAAAADAAAAAIAAAAnAAAAGAAAAAQAAAAAAAAA////AAAAAAAlAAAADAAAAAQAAABMAAAAZAAAAAkAAABwAAAA5wAAAHwAAAAJAAAAcAAAAN8AAAANAAAAIQDwAAAAAAAAAAAAAACAPwAAAAAAAAAAAACAPwAAAAAAAAAAAAAAAAAAAAAAAAAAAAAAAAAAAAAAAAAAJQAAAAwAAAAAAACAKAAAAAwAAAAEAAAAJQAAAAwAAAADAAAAGAAAAAwAAAAAAAAAEgAAAAwAAAABAAAAFgAAAAwAAAAAAAAAVAAAADABAAAKAAAAcAAAAOYAAAB8AAAAAQAAANF2yUFVFcpBCgAAAHAAAAAmAAAATAAAAAQAAAAJAAAAcAAAAOgAAAB9AAAAmAAAAEYAaQByAG0AYQBkAG8AIABwAG8AcgA6ACAASgBPAFMARQAgAEwAVQBJAFMAIABBAFEAVQBJAE4ATwAgAE0AQQBSAFQASQBOAEUAWgAGAAAAAwAAAAQAAAAJAAAABgAAAAcAAAAHAAAAAwAAAAcAAAAHAAAABAAAAAMAAAADAAAABAAAAAkAAAAGAAAABgAAAAMAAAAFAAAACAAAAAMAAAAGAAAAAwAAAAcAAAAIAAAACAAAAAMAAAAIAAAACQAAAAMAAAAKAAAABwAAAAcAAAAGAAAAAwAAAAgAAAAGAAAABgAAABYAAAAMAAAAAAAAACUAAAAMAAAAAgAAAA4AAAAUAAAAAAAAABAAAAAUAAAA</Object>
  <Object Id="idInvalidSigLnImg">AQAAAGwAAAAAAAAAAAAAAP8AAAB/AAAAAAAAAAAAAAAvGQAAogwAACBFTUYAAAEA+N8AANQAAAAFAAAAAAAAAAAAAAAAAAAAVgUAAAADAABYAQAAwgAAAAAAAAAAAAAAAAAAAMA/BQDQ9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gAAAAAAAAAPCbzP9/AAAA8JvM/38AABMAAAAAAAAAAAB7Kfh/AAANv+7L/38AADAWeyn4fwAAEwAAAAAAAADgFgAAAAAAAEAAAMD/fwAAAAB7Kfh/AADVwe7L/38AAAQAAAAAAAAAMBZ7Kfh/AACQtk/dcwAAABMAAAAAAAAASAAAAAAAAADMLn/M/38AAJDzm8z/fwAAADN/zP9/AAABAAAAAAAAAFhYf8z/fwAAAAB7Kfh/AAAAAAAAAAAAAAAAAAAAAAAAMLZP3XMAAABQONkcOwIAANvgRSj4fwAAYLdP3XMAAAD5t0/dcwAAAAAAAAAAAAAAAAAAAGR2AAgAAAAAJQAAAAwAAAABAAAAGAAAAAwAAAD/AAAAEgAAAAwAAAABAAAAHgAAABgAAAAiAAAABAAAAHIAAAARAAAAJQAAAAwAAAABAAAAVAAAAKgAAAAjAAAABAAAAHAAAAAQAAAAAQAAANF2yUFVFcp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EjB7sv/fwAAONZP3XMAAAAA3U/dcwAAAIg+aSj4fwAAAAAAAAAAAAAJAAAAAAAAACj01SU7AgAASMHuy/9/AAAAAAAAAAAAAAAAAAAAAAAAnaJCj7dBAAC410/dcwAAALBUeiU7AgAAIHbzHDsCAABQONkcOwIAAODYT90AAAAAAAAAAAAAAAAHAAAAAAAAADhy9CU7AgAAHNhP3XMAAABZ2E/dcwAAAHHNQSj4fwAABAAAAAAAAADQVHolAAAAAAAAAAAAAAAAAAAAAAAAAABQONkcOwIAANvgRSj4fwAAwNdP3XMAAABZ2E/dcwAAABBqjis7Ag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kJ1jyP9/AABwuK4xOwIAAHC4rjECAAAAiD5pKPh/AAAAAAAAAAAAAJnrsMf/fwAAAAAAAP9/AAAAAAAAAAAAAAAAAAAAAAAAAAAAAAAAAABdGkOPt0EAAAAAAAAAAAAAcLiuMTsCAADg////AAAAAFA42Rw7AgAAuHFO3QAAAAAAAAAAAAAAAAYAAAAAAAAAIAAAAAAAAADccE7dcwAAABlxTt1zAAAAcc1BKPh/AACAdU7dcwAAAAAAAAAAAAAA4PkXMTsCAAC4YTrI/38AAFA42Rw7AgAA2+BFKPh/AACAcE7dcwAAABlxTt1zAAAAcJthMTsCAAAAAAAAZHYACAAAAAAlAAAADAAAAAMAAAAYAAAADAAAAAAAAAASAAAADAAAAAEAAAAWAAAADAAAAAgAAABUAAAAVAAAAAoAAAAnAAAAHgAAAEoAAAABAAAA0XbJQVUVyk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BkAAAD2AAAARwAAACkAAAAZAAAAzgAAAC8AAAAhAPAAAAAAAAAAAAAAAIA/AAAAAAAAAAAAAIA/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OdJQj8AAAAAAAAAAAApQT8AACRCAADIQSQAAAAkAAAA50lCPwAAAAAAAAAAAClBPwAAJEIAAMhBBAAAAHMAAAAMAAAAAAAAAA0AAAAQAAAAKQAAABkAAABSAAAAcAEAAAQAAAAQAAAABwAAAAAAAAAAAAAAvAIAAAAAAAAHAgIiUwB5AHMAdABlAG0AAAAAAAAAAAAAAAAAAAAAAAAAAAAAAAAAAAAAAAAAAAAAAAAAAAAAAAAAAAAAAAAAAAAAAAAAAACws+grOwIAAKzvfyj4fwAAQAh1NTsCAAAxLSGh/////wEAAAAAAAAAUFpP3XMAAAAAAAAA/38AAAEAAAAAAAAAMS2h//////+EPwAAIaEBBEAIdTU7AgAAZwBvAGUAIACCAAABAAAAAAjrfyj4fwAAMS0hof////8xLSGhAAD//wEAAAAAAAAAAAAAAAAAAAAAAAAAAAAAAHheT91zAAAAEAAAAAMBAABKogEAggAAAdScJZSRtgAAhD8AAAAAAQR0nyWUkbYAADEtIaH/////AAAAAAAAAADb4EUo+H8AAEBbT91zAAAAZAAAAAAAAAAIAGkwOwIAAAAAAABkdgAIAAAAACUAAAAMAAAABAAAAEYAAAAoAAAAHAAAAEdESUMCAAAAAAAAAAAAAABXAAAAPQAAAAAAAAAhAAAACAAAAGIAAAAMAAAAAQAAABUAAAAMAAAABAAAABUAAAAMAAAABAAAAEYAAAAUAAAACAAAAFROUFAGAQAAUQAAAGgMAAApAAAAGQAAAGkAAABFAAAAAAAAAAAAAAAAAAAAAAAAALQAAAB/AAAAUAAAADAAAACAAAAA6AsAAAAAAACGAO4AVgAAADwAAAAoAAAAtAAAAH8AAAABAAEAAAAAAAAAAAAAAAAAAAAAAAAAAAAAAAAAAAAAAP///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0AAAAAAAAAAAAAAAAAAAAAAAAAAAAAAPvoAAAAAAAAAAAAAAAAAAAAAAAAAAAAAABcAAAAAAAAAAAAAAAAAAAAAAAAAAAAAAAPoAAAAAAAAAAAAAAAAAAAAAAAAAAAAAAB8AAAAAAAAAAAAAAAAAAAAAAACAAAAAAAPgAAAAAAAAAAAAAAAAAAAAAAAAAAAAAAB8AAAAAAAAAAAAAAAAAAAAAACAAAAAAAAPwAAAAAAAAAAAAAAAAAAAAAAAAAAAAAABcAAAAAAAAAAAAAAAAAAAAACgAAAAAAAAP6AAAAAAAAAAAAAAAAAAAABAAAAAAAAAAdQAAAAAAAAAAAAAAAAAAADAAAAAAAAAAAqAAAAAAAAAAAAAAAAAAABAAAAAAAAAAAAAAAAAAAAAAAAAAAAAAABgAAAAAAAAAAAAAAAAAAAAAAAAAAAAAABAAAAAAAAAAAAAAAAAAAAAAAAAAAAAAAAgAAAAAAAAAAAAAAAAAAAAAAAAAAAAAAAgAAAAAAAAAAAAAAAAAAAAAAAAAAAAAAAgAAAAAAAAAAAAAAAAAAAAAAAAAAAAAAAQAAAAAAAAAAAAAAAAAAAAAAAAAAAAAAAYAAAAAAAAAAAAAAAAAAAAAAAAAAAAAAAQAAAAAAAAAAAAAAAAAAAAAAAAAAAAAAAYAAAAAAAAAAAAAAAAAAAAAAAAAAAAAAAQAAAAAAAAAAAAAAAAAAAAAAAAAAAAAAAIAACAAA4AAAAAAAAAAAAAAAAAAAAAAAAAAAdQAB4AAAAAAAAAAAAAAAAAAAAAAAAMAD/4ADsAAAAAAAAAAAAAAAAAAAAAAAAEAHwcABEAAAAAAAAAAAAAAAAAAAAAAAAOAOgOADOAKAAAAAAAAAAAAAAAAAAAAAAEAcAHADEAMAAAABAAAAAAAAAAAAAAAAACA4ADgCKAOAAAADgAAAAAAAAAAAAAAAABAQABAGEAfAAAABwAAAAAAAAAAAAAAAADjgAAgGCAbACAAC4AAAAKoAAAAAAAAAABBgABQEEAZAHAAGYAAAB38AAAAAAAAAAAjgAA4GCA7gPAIGMAAAD/vgAAAAAAAAAAXAAAwEAARAdAEEEAAAHABcAAAAAAAAAA+AAA4OCAwgaAKOGAAA6AAOAAAAAAAAAAcAAAcEBAxQYAAGFAABwAADQAAAAAAAAAOAAA+ODjgg4AKODgAPgAAA4AAAAAAAAAEAAAUMBBgAQABEBAAUAAAAUAAAAAAAAAOAAA+MDhggwADOCgA4AAAADgAAAAAAAAcAAAUMBBARwABEBQBwAAAABwAAAAAAAALgAA6IBjg4gAAuAwDgAAAAA4AAAAAAAARAAATMBBAQgAAEAQHAAAAAAQAAAAAAAA4wAAzIBjgIgAAuAYOAAAAAAIAAAAAAAAYQAARYBhAdAABUAYMAAAAAAEAAAAAAAAY6AAx4AjgPgAAuAOIAAAAAAGAAAAAAAAQEAABYARAFAABEAEQAAAAAAEAAAAAAAAYDgAh4AyAPgAAsAOYAAAAAACAAAAAAAAYBwBBQARAHAAA0ADQAAAAAABAAAAAAAAYA4Dg4A6ADAAA4AD4AAAAAADAAAAAAAAYAQBBwAQABAAAYABwAAAAAABAAAAAAAAYAICA4AaAAAAA4AAwAAAAAABgAAAAAAAcAMCAwAWAAAAAQAAAAAAAAABAAAAAAAAMAMOA4AOAAAAAAAAAAAAAAACAAAAAAAAEAEEAQAMAAAAAAAAAAAAAAAAAAAAAAAAOAOIA4AOAAAAAAAAAAAAAAAAAAAAAAAAEAEQAQAEAAAAAAAAAAAAAAAAAAAAAAAACgM4A4AAAAAAAAAAAAAAAAAAAAAAAAAABAFAAQAAAAAAAAAAAAAAAAAAAAAAAAAADoPgA4AAAAAAAAAAAAAAAAAAAAAAAAAABwcAAQAAAAAAAAAAAAAAAAAAAAAAAAAABvoAAgAAAAAAAAAAAAAAAAAAAAAAAAAAAdAAAAAAAAAAAAAAAAAAAAAAAAAAAAA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AAAAAAAAAAAAAAAAAAAAAAAAAAAAAABBAAAAAAAAAAAAAAAAAAAAAAAAAAAAAACDAAAAAAAAAAAAAAAAAAAAAAAAAAAAAADBAAAAAAAAAAAAAAAAAAAAAAAAAAAAAACDgAAAAAAAAAAAAAAAAAAAAAAAAAAAAAEBAAAAAAAAAAAAAAAAAAAAAAAAAAAAAACDgAAAAAAAAAAAAAAAAAAAAAAAAAAAAAGBwAAAAAAAAAAAAAAAAAAAAAAAAAAAAACAgAAAAAAAAAAAAAAAAAAAAAAAAAAAAAAAgAAAAAAAAAAAAAAAAAAAAAAAAAAAAACAgAAAAAAAAAAAAAAAAAAAAAAAAAAAAAABgAAAAAAAAAAAAAAAAAAAAAAAAAAAAACBgAAAAAAAAAAAAAAAAAAAAAAAAAAAAADBAAAAAAAAAAAAAAAAAAAAAAAAAAAAAACDAAAAAAAAAAAAAAAAAAAAAAAAAAAAAABGAAAAAAAAAAAAAAAAAAAAAAAAAAAAAAB+AAAAAAAAAAAAAAAAAAAAAAAAAAAAA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RAAAAELMAACkAAAAZAAAAaQAAAEUAAAAAAAAAAAAAAAAAAAAAAAAAtAAAAH8AAABQAAAAKAAAAHgAAACYsgAAAAAAAMYAiABWAAAAPAAAACgAAAC0AAAAfwAAAAEAEAAAAAAAAAAAAAAAAAAAAAAAAAAAAAAAAAD/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0MMYwylFP9/ay3/f/9//3//f/9//3//f/9//3//f/9//3//f/9//3//f/9//3//f/9//3//f/9//3//f/9//3//f/9//3//f/9//3//f/9//3//f/9//3//f/9//3//f/9//3//f/9//3//f/9//3//f/9//3//f/9//3//f/9//3//f/9//3//f/9//3//f/9//3//f/9//3//f/9//3//f/9//3//f/9//3//f/9//3//f/9//3//f/9//3//f/9//3//f/9//3//f/9//3//f/9//3//f/9//3//f/9//3//f/9//3//f/9//3//f/9//3//f/9//3//f/9//3//f/9//3//f/9//3//f/9//3//f/9//3//f/9//3//f/9//3//f/9//3//f/9//3//f/9//3//f/9//3//f/9//3//f/9//3//f/9//3//f/9//3//f/9//3//f/9//3//f7RWphgJIWMMQgj/f6YYhRBDCKUU6CD/f+gc/3//f/9//3//f/9//3//f/9//3//f/9//3//f/9//3//f/9//3//f/9//3//f/9//3//f/9//3//f/9//3//f/9//3//f/9//3//f/9//3//f/9//3//f/9//3//f/9//3//f/9//3//f/9//3//f/9//3//f/9//3//f/9//3//f/9//3//f/9//3//f/9//3//f/9//3//f/9//3//f/9//3//f/9//3//f/9//3//f/9//3//f/9//3//f/9//3//f/9//3//f/9//3//f/9//3//f/9//3//f/9//3//f/9//3//f/9//3//f/9//3//f/9//3//f/9//3//f/9//3//f/9//3//f/9//3//f/9//3//f/9//3//f/9//3//f/9//3//f/9//3//f/9//3//f/9//3//f/9//3//f/9//3//f/9//3//f/9//3//f/9//3//f/9//3//f8cY/3+FEIUQphj/f/9//3//f/9//3//f/9//3//f/9//3//f/9//3//f/9//3//f/9//3//f/9//3//f/9//3//f/9//3//f/9//3//f/9//3//f/9//3//f/9//3//f/9//3//f/9//3//f/9//3//f/9//3//f/9//3//f/9//3//f/9//3//f/9//3//f/9//3//f/9//3//f/9//3//f/9//3//f/9//3//f/9//3//f/9//3//f/9//3//f/9//3//f/9//3//f/9//3//f/9//3//f/9//3//f/9//3//f/9//3//f/9//3//f/9//3//f/9//3//f/9//3//f/9//3//f/9//3//f/9//3//f/9//3//f/9//3//f/9//3//f/9//3//f/9//3//f/9//3//f/9//3//f/9//3//f/9//3//f/9//3//f/9//3//f/9//3//f/9//3//f/9//3//f/9//3//f2wxpRRCCGMMxhj/fzFG/3//f/9//3//f/9//3//f/9//3//f/9//3//f/9//3//f/9//3//f/9//3//f/9//3//f/9//3//f/9//3//f/9//3//f/9//3//f/9//3//f/9//3//f/9//3//f/9//3//f/9//3//f/9//3//f/9//3//f/9//3//f/9//3//f/9//3//f/9//3//f/9//3//f/9//3//f/9//3//f/9//3//f/9//3//f/9//3//f/9//3//f/9//3//f/9//3//f/9//3//f/9//3//f/9//3//f/9//3//f/9//3//f/9//3//f/9//3//f/9//3//f/9//3//f/9//3//f/9//3//f/9//3//f/9//3//f/9//3//f/9//3//f/9//3//f/9//3//f/9//3//f/9//3//f/9//3//f/9//3//f/9//3//f/9//3//f/9//3//f/9//3//f/9//3//f+ccZAxkDIQQhRD/f/9//3//f/9//3//f/9//3//f/9//3//f/9//3//f/9//3//f/9//3//f/9//3//f/9//3//f/9//3//f/9//3//f/9//3//f/9//3//f/9//3//f/9//3//f/9//3//f/9//3//f/9//3//f/9//3//f/9//3//f/9//3//f/9//3//f/9//3//f/9//3//f/9//3//f/9//3//f/9//3//f/9//3//f/9//3//f/9//3//f/9//3//f/9//3//f/9//3//f/9//3//f/9//3//f/9//3//f/9//3//f/9//3//f/9//3//f/9//3//f/9//3//f/9//3//f/9//3//f/9//3/vQf9//3//f/9//3//f/9//3//f/9//3//f/9//3//f/9//3//f/9//3//f/9//3//f/9//3//f/9//3//f/9//3//f/9//3//f/9//3//f/9//3//f/9//3//f8YYpRRDDKYU5xz/f/9//3//f/9//3//f/9//3//f/9//3//f/9//3//f/9//3//f/9//3//f/9//3//f/9//3//f/9//3//f/9//3//f/9//3//f/9//3//f/9//3//f/9//3//f/9//3//f/9//3//f/9//3//f/9//3//f/9//3//f/9//3//f/9//3//f/9//3//f/9//3//f/9//3//f/9//3//f/9//3//f/9//3//f/9//3//f/9//3//f/9//3//f/9//3//f/9//3//f/9//3//f/9//3//f/9//3//f/9//3//f/9//3//f/9//3//f/9//3//f/9//3//f/9//3//f/9//3//f/9//3//f/9//3//f/9//3//f/9//3//f/9//3//f/9//3//f/9//3//f/9//3//f/9//3//f/9//3//f/9//3//f/9//3//f/9//3//f/9//3//f/9//3//f/9//3//f8ccZBBjDIQQpRT/f/9//3//f/9//3//f/9//3//f/9//3//f/9//3//f/9//3//f/9//3//f/9//3//f/9//3//f/9//3//f/9//3//f/9//3//f/9//3//f/9//3//f/9//3//f/9//3//f/9//3//f/9//3//f/9//3//f/9//3//f/9//3//f/9//3//f/9//3//f/9//3//f/9//3//f/9//3//f/9//3//f/9//3//f/9//3//f/9//3//f/9//3//f/9//3//f/9//3//f/9//3//f/9//3//f/9//3//f/9//3//f/9//3//f/9//3//f/9//3//f/9//3//f/9//3+lGP9//3//f/9//3//f/9//3//f/9//3//f/9//3//f/9//3//f/9//3//f/9//3//f/9//3//f/9//3//f/9//3//f/9//3//f/9//3//f/9//3//f/9//3//f/9//3//f/9//3//fwghYwxjDGQMZAwpJf9//3//f/9//3//f/9//3//f/9//3//f/9//3//f/9//3//f/9//3//f/9//3//f/9//3//f/9//3//f/9//3//f/9//3//f/9//3//f/9//3//f/9//3//f/9//3//f/9//3//f/9//3//f/9//3//f/9//3//f/9//3//f/9//3//f/9//3//f/9//3//f/9//3//f/9//3//f/9//3//f/9//3//f/9//3//f/9//3//f/9//3//f/9//3//f/9//3//f/9//3//f/9//3//f/9//3//f/9//3//f/9//3//f/9//3//f/9//3//f/9//3//f/9//3//f/9//3//f/9//3//f/9//3//f/9//3//f/9//3//f/9//3//f/9//3//f/9//3//f/9//3//f/9//3//f/9//3//f/9//3//f/9//3//f/9//3//f/9//3//f/9//3//f/9//3//f+gg/39kEIUUxxz/f/9//3//f/9//3//f/9//3//f/9//3//f/9//3//f/9//3//f/9//3//f/9//3//f/9//3//f/9//3//f/9//3//f/9//3//f/9//3//f/9//3//f/9//3//f/9//3//f/9//3//f/9//3//f/9//3//f/9//3//f/9//3//f/9//3//f/9//3//f/9//3//f/9//3//f/9//3//f/9//3//f/9//3//f/9//3//f/9//3//f/9//3//f/9//3//f/9//3//f/9//3//f/9//3//f/9//3//f/9//3//f/9//3//f/9//3//f/9//3/nIP9/Wmv/f/9//3//f/9//3//f/9//3//f/9//3//f/9//3//f/9//3//f/9//3//f/9//3//f/9//3//f/9//3//f/9//3//f/9//3//f/9//3//f/9//3//f/9//3//f/9//3//f/9//3//f/9//3//f8cY5xymFKUUpRTGGKUU/39SSv9//3//f/9//3//f/9//3//f/9//3//f/9//3//f/9//3//f/9//3//f/9//3//f/9//3//f/9//3//f/9//3//f/9//3//f/9//3//f/9//3//f/9//3//f/9//3//f/9//3//f/9//3//f/9//3//f/9//3//f/9//3//f/9//3//f/9//3//f/9//3//f/9//3//f/9//3//f/9//3//f/9//3//f/9//3//f/9//3//f/9//3//f/9//3//f/9//3//f/9//3//f/9//3//f/9//3//f/9//3//f/9//3//f8YY/3//f/9//3//f/9//3//f/9//3//f/9//3//f/9//3//f/9//3//f/9//3//f/9//3//f/9//3//f/9//3//f/9//3//f/9//3//f/9//3//f/9//3//f/9//3//f/9//3//f/9//3//f/9//3//f/9//3//f/9//39rLcYYxhj/f4QQ/3+EEP9//3//f/9//3//f/9//3//f/9//3//f/9//3//f/9//3//f/9//3//f/9//3//f/9//3//f/9//3//f/9//3//f/9//3//f/9//3//f/9//3//f/9//3//f/9//3//f/9//3//f/9//3//f/9//3//f/9//3//f/9//3//f/9//3//f/9//3//f/9//3//f/9//3//f/9//3//f/9//3//f/9//3//f/9//3//f/9//3//f/9//3//f/9//3//f/9//3//f/9//3//f/9//3//f/9//3//f/9//39rMaUU/3//f/9//3//f/9//3//f/9//3//f/9//3//f/9//3//f/9//3//f/9//3//f/9//3//f/9//3//f/9//3//f/9//3//f/9//3//f/9//3//f/9//3//f/9//3//f/9//3//f/9//3//f/9//3//f/9//3//f/9//3//f/9//3//f/9/ay3/f+gg/38QQv9//3//f/9//3//f/9//3//f/9//3//f/9//3//f/9//3//f/9//3//f/9//3//f/9//3//f/9//3//f/9//3//f/9//3//f/9//3//f/9//3//f/9//3//f/9//3//f/9//3//f/9//3//f/9//3//f/9//3//f/9//3//f/9//3//f/9//3//f/9//3//f/9//3//f/9//3//f/9//3//f/9//3//f/9//3//f/9//3//f/9//3//f/9//3//f/9//3//f/9//3//f/9//3//f/9//3//f+cc/3//f/9//3//f/9//3//f/9//3//f/9//3//f/9//3//f/9//3//f/9//3//f/9//3//f/9//3//f/9//3//f/9//3//f/9//3//f/9//3//f/9//3//f/9//3//f/9//3//f/9//3//f/9//3//f/9//3//f/9//3//f/9//3//f/9//3//f/9//3//f/9//3//f/9//3//f/9//3//f/9//3//f/9//3//f/9//3//f/9//3//f/9//3//f/9//3//f/9//3//f/9//3//f/9//3//f/9//3//f/9//3//f/9//3//f/9//3//f/9//3//f/9//3//f/9//3//f/9//3//f/9//3//f/9//3//f/9//3//f/9//3//f/9//3//f/9//3//f/9//3//f/9//3//f/9//3//f/9//3//f/9//3//f/9//3//f/9//3//f/9//3//f/9//3//f/9//3//fykpSi3/f/9//3//f/9//3//f/9//3//f/9//3//f/9//3//f/9//3//f/9//3//f/9//3//f/9//3//f/9//3//f/9//3//f/9//3//f/9//3//f/9//3//f/9//3//f/9//3//f/9//3//f/9//3//f/9//3//f/9//3//f/9//3//f/9//3//f/9//3//f/9//3//f/9//3//f/9//3//f/9//3//f/9//3//f/9//3//f/9//3//f/9//3//f/9//3//f/9//3//f/9//3//f/9//3//f/9//3//f/9//3//f/9//3//f/9//3//f/9//3//f/9//3//f/9//3//f/9//3//f/9//3//f/9//3//f/9//3//f/9//3//f/9//3//f/9//3//f/9//3//f/9//3//f/9//3//f/9//3//f/9//3//f/9//3//f/9//3//f/9//3//f/9//3//f/9//3//fykl/3//f/9//3//f/9//3//f/9//3//f/9//3//f/9//3//f/9//3//f/9//3//f/9//3//f/9//3//f/9//3//f/9//3//f/9//3//f/9//3//f/9//3//f/9//3//f/9//3//f/9//3//f/9//3//f/9//3//f/9//3//f/9//3//f/9//3//f/9//3//f/9//3//f/9//3//f/9//3//f/9//3//f/9//3//f/9//3//f/9//3//f/9//3//f/9//3//f/9//3//f/9//3//f/9//3//f/9//3//f/9//3//f/9//3//f/9//3//f/9//3//f/9//3//f/9//3//f/9//3//f/9//3//f/9//3//f/9//3//f/9//3//f/9//3//f/9//3//f/9//3//f/9//3//f/9//3//f/9//3//f/9//3//f/9//3//f/9//3//f/9//3//f/9//3//f/9//3//f/9/KSX/f/9//3//f/9//3//f/9//3//f/9//3//f/9//3//f/9//3//f/9//3//f/9//3//f/9//3//f/9//3//f/9//3//f/9//3//f/9//3//f/9//3//f/9//3//f/9//3//f/9//3//f/9//3//f/9//3//f/9//3//f/9//3//f/9//3//f/9//3//f/9//3//f/9//3//f/9//3//f/9//3//f/9//3//f/9//3//f/9//3//f/9//3//f/9//3//f/9//3//f/9//3//f/9//3//f/9//3//f/9//3//f/9//3//f/9//3//f/9//3//f/9//3//f/9//3//f/9//3//f/9//3//f/9//3//f/9//3//f/9//3//f/9//3//f/9//3//f/9//3//f/9//3//f/9//3//f/9//3//f/9//3//f/9//3//f/9//3//f/9//3//f/9//3//f/9//3//f/9/CCH/f/9//3//f/9//3//f/9//3//f/9//3//f/9//3//f/9//3//f/9//3//f/9//3//f/9//3//f/9//3//f/9//3//f/9//3//f/9//3//f/9//3//f/9//3//f/9//3//f/9//3//f/9//3//f/9//3//f/9//3//f/9//3//f/9//3//f/9//3//f/9//3//f/9//3//f/9//3//f/9//3//f/9//3//f/9//3//f/9//3//f/9//3//f/9//3//f/9//3//f/9//3//f/9//3//f/9//3//f/9//3//f/9//3//f/9//3//f/9//3//f/9//3//f/9//3//f/9//3//f/9//3//f/9//3//f/9//3//f/9//3//f/9//3//f/9//3//f/9//3//f/9//3//f/9//3//f/9//3//f/9//3//f/9//3//f/9//3//f/9//3//f/9//3//f/9//3//f/9/hRT/f/9//3//f/9//3//f/9//3//f/9//3//f/9//3//f/9//3//f/9//3//f/9//3//f/9//3//f/9//3//f/9//3//f/9//3//f/9//3//f/9//3//f/9//3//f/9//3//f/9//3//f/9//3//f/9//3//f/9//3//f/9//3//f/9//3//f/9//3//f/9//3//f/9//3//f/9//3//f/9//3//f/9//3//f/9//3//f/9//3//f/9//3//f/9//3//f/9//3//f/9//3//f/9//3//f/9//3//f/9//3//f/9//3//f/9//3//f/9//3//f/9//3//f/9//3//f/9//3//f/9//3//f/9//3//f/9//3//f/9//3//f/9//3//f/9//3//f/9//3//f/9//3//f/9//3//f/9//3//f/9//3//f/9//3//f/9//3//f/9//3//f/9//3//f/9//3//f/9//38JJf9//3//f/9//3//f/9//3//f/9//3//f/9//3//f/9//3//f/9//3//f/9//3//f/9//3//f/9//3//f/9//3//f/9//3//f/9//3//f/9//3//f/9//3//f/9//3//f/9//3//f/9//3//f/9//3//f/9//3//f/9//3//f/9//3//f/9//3//f/9//3//f/9//3//f/9//3//f/9//3//f/9//3//f/9//3//f/9//3//f/9//3//f/9//3//f/9//3//f/9//3//f/9//3//f/9//3//f/9//3//f/9//3//f/9//3//f/9//3//f/9//3//f/9//3//f/9//3//f/9//3//f/9//3//f/9//3//f/9//3//f/9//3//f/9//3//f/9//3//f/9//3//f/9//3//f/9//3//f/9//3//f/9//3//f/9//3//f/9//3//f/9//3//f/9//3//f/9//3/GGFFO/3//f/9//3//f/9//3//f/9//3//f/9//3//f/9//3//f/9//3//f/9//3//f/9//3//f/9//3//f/9//3//f/9//3//f/9//3//f/9//3//f/9//3//f/9//3//f/9//3//f/9//3//f/9//3//f/9//3//f/9//3//f/9//3//f/9//3//f/9//3//f/9//3//f/9//3//f/9//3//f/9//3//f/9//3//f/9//3//f/9//3//f/9//3//f/9//3//f/9//3//f/9//3//f/9//3//f/9//3//f/9//3//f/9//3//f/9//3//f/9//3//f/9//3//f/9//3//f/9//3//f/9//3//f/9//3//f/9//3//f/9//3//f/9//3//f/9//3//f/9//3//f/9//3//f/9//3//f/9//3//f/9//3//f/9//3//f/9//3//f/9//3//f/9//3//f/9//3+FFP9//3//f/9//3//f/9//3//f/9//3//f/9//3//f/9//3//f/9//3//f/9//3//f/9//3//f/9//3//f/9//3//f/9//3//f/9//3//f/9//3//f/9//3//f/9//3//f/9//3//f/9//3//f/9//3//f/9//3//f/9//3//f/9//3//f/9//3//f/9//3//f/9//3//f/9//3//f/9//3//f/9//3//f/9//3//f/9//3//f/9//3//f/9//3//f/9//3//f/9//3//f/9//3//f/9//3//f/9//3//f/9//3//f/9//3//f/9//3//f/9//3//f/9//3//f/9//3//f/9//3//f/9//3//f/9//3//f/9//3//f/9//3//f/9//3//f/9//3//f/9//3//f/9//3//f/9//3//f/9//3//f/9//3//f/9//3//f/9//3//f/9//3//f/9//3//f/9//3+lFCkl/3//f/9//3//f/9//3//f/9//3//f/9//3//f/9//3//f/9//3//f/9//3//f/9//3//f/9//3//f/9//3//f/9//3//f/9//3//f/9//3//f/9//3//f/9//3//f/9//3//f/9//3//f/9//3//f/9//3//f/9//3//f/9//3//f/9//3//f/9//3//f/9//3//f/9//3//f/9//3//f/9//3//f/9//3//f/9//3//f/9//3//f/9//3//f/9//3//f/9//3//f/9//3//f/9//3//f/9//3//f/9//3//f/9//3//f/9//3//f/9//3//f/9//3//f/9//3//f/9//3//f/9//3//f/9//3//f/9//3//f/9//3//f/9//3//f/9//3//f/9//3//f/9//3//f/9//3//f/9//3//f/9//3//f/9//3//f/9//3//f/9//3//f/9//3//f/9//3/nIP9//3//f/9//3//f/9//3//f/9//3//f/9//3//f/9//3//f/9//3//f/9//3//f/9//3//f/9//3//f/9//3//f/9//3//f/9//3//f/9//3//f/9//3//f/9//3//f/9//3//f/9//3//f/9//3//f/9//3//f/9//3//f/9//3//f/9//3//f/9//3//f/9//3//f/9//3//f/9//3//f/9//3//f/9//3//f/9//3//f/9//3//f/9//3//f/9//3//f/9//3//f/9//3//f/9//3//f/9//3//f/9//3//f/9//3//f/9//3//f/9//3//f/9//3//f/9//3//f/9//3//f/9//3//f/9//3//f/9//3//f/9//3//f/9//3//f/9//3//f/9//3//f/9//3//f/9//3//f/9//3//f/9//3//f/9//3//f/9//3//f/9//3//f/9//3//f/9//3//f4QU/3//f/9//3//f/9//3//f/9//3//f/9//3//f/9//3//f/9//3/vQf9//3//f/9//3//f/9//3//f/9//3//f/9//3//f/9//3//f/9/KSUIIYwx/3//f/9//3//f/9//3//f/9//3//f/9//3//f/9//3//f/9//3//f/9//3//f/9//3//f/9//3//f/9//3//f/9//3//f/9//3//f/9//3//f/9//3//f/9//3//f/9//3//f/9//3//f/9//3//f/9//3//f/9//3//f/9//3//f/9//3//f/9//3//f/9//3//f/9//3//f/9//3//f/9//3//f/9//3//f/9//3//f/9//3//f/9//3//f/9//3//f/9//3//f/9//3//f/9//3//f/9//3//f/9//3//f/9//3//f/9//3//f/9//3//f/9//3//f/9//3//f/9//3//f/9//3//f/9//3//f/9//3//f/9//3//f/9//3//f/9//3//f/9//3//f/9//3+lFGQQQwz/f2MM/3+tNf9//3//f/9//3//f/9//3//f/9//3//f/9//3//f8YYZAxDCKUU/3//f/9//3//f/9//3//f/9//3//f/9//3//f/9//3//f/9//3//f/9//3//f/9//3//f/9//3//f/9//3//f/9//3//f/9//3//f/9//3//f/9//3//f/9//3//f/9//3//f/9//3//f/9//3//f/9//3//f/9//3//f/9//3//f/9//3//f/9//3//f/9//3//f/9//3//f/9//3//f/9//3//f/9//3//f/9//3//f/9//3//f/9//3//f/9//3//f/9//3//f/9//3//f/9//3//f/9//3//f/9//3//f/9//3//f/9//3//f/9//3//f/9//3//f/9//3//f/9//3//f/9//3//f/9//3//fwchxhz/f/9//3//f/9//3//f/9//3//f/9//3/OPYQUAQQhBCEEpRSlFGMMAQQiBCkl/3//f/9//3//f/9//3//f/9//3//f/9//3/vQWQQZAz/f2MMxxz/f/9//3//f/9//3//f/9//3//f/9//3//f/9//3//f/9//3//f/9//3//f/9//3//f/9//3//f/9//3//f/9//3//f/9//3//f/9//3//f/9//3//f/9//3//f/9//3//f/9//3//f/9//3//f/9//3//f/9//3//f/9//3//f/9//3//f/9//3//f/9//3//f/9//3//f/9//3//f/9//3//f/9//3//f/9//3//f/9//3//f/9//3//f/9//3//f/9//3//f/9//3//f/9//3//f/9//3//f/9//3//f/9//3//f/9//3//f/9//3//f/9//3//f/9//3//f/9//3//f/9//3//f/9//3//f/9/hBD/f/9//3//f/9//3//f/9//3//f/9/CCUhBCEEQggpKf9//3//f/9//39kECEExxz/f/9//3//f/9//3//f/9//3//f/9//3//f0II/3//f/9/Qwz/f/9//3//f/9//3//f/9//3//f/9//3//f/9//3//f/9//3//f/9//3//f/9//3//f/9//3//f/9//3//f/9//3//f/9//3//f/9//3//f/9//3//f/9//3//f/9//3//f/9//3//f/9//3//f/9//3//f/9//3//f/9//3//f/9//3//f/9//3//f/9//3//f/9//3//f/9//3//f/9//3//f/9//3//f/9//3//f/9//3//f/9//3//f/9//3//f/9//3//f/9//3//f/9//3//f/9//3//f/9//3//f/9//3//f/9//3//f/9//3//f/9//3//f/9//3//f/9//3//f/9//3//f/9//3//f2sxpRQpKf9//3//f/9//3//f/9//3//f+ccIQRCCP9/1l7/f/9//3//f/9//3//f6UYIgjnHP9//3//f/9//3//f/9//3//f/9//3+EEIQQ/3//f+ggQgjOOf9//3//f/9//3//f/9//3//f2st/39LLf9//3//f/9//3//f/9//3//f/9//3//f/9//3//f/9//3//f/9//3//f/9//3//f/9//3//f/9//3//f/9//3//f/9//3//f/9//3//f/9//3//f/9//3//f/9//3//f/9//3//f/9//3//f/9//3//f/9//3//f/9//3//f/9//3//f/9//3//f/9//3//f/9//3//f/9//3//f/9//3//f/9//3//f/9//3//f/9//3//f/9//3//f/9//3//f/9//3//f/9//3//f/9//3//f/9//3//f/9//3//f/9//3//f/9//3//f/9//3//f/9//3//f/9/pRT/f/9//3//f/9//3//f/9//38HIUIIQgz/f/9//3//f/9//3//f/9//3//f/9/pRRDCCkl/3//f/9//3//f/9//3//f/9//39kDEop/3//f/9/Ywz/f/9//3//f/9//3//f/9//3//f6YYIgj/f/9//3//f/9//3//f/9//3//f/9//3//f/9//3//f/9//3//f/9//3//f/9//3//f/9//3//f/9//3//f601/3//f/9//3//f/9//3//f/9//3//f/9//3//f/9//3//f/9//3//f/9//3//f/9//3//f/9//3//f/9//3//f/9//3//f/9//3//f/9//3//f/9//3//f/9//3//f/9//3//f/9//3//f/9//3//f/9//3//f/9//3//f/9//3//f/9//3//f/9//3//f/9//3//f/9//3//f/9//3//f/9//3//f/9//3//f/9//3//f/9//3//f/9//3+DEP9//3//f/9//3//f/9/xhgAACEE/3//f/9//3//f/9//3//f/9//3//f/9//39CCGMM70H/f/9//3//f/9//3//f/9//39CCP9//3//fzln/38IIf9//3//f/9//3//f/9//3//f2MMYwyFFP9//3//f/9//3//f/9//3//f/9//3//f/9//3//f/9//3//f/9//3//f/9//3//f/9//3//f/9//39LLWQMhBD/f/9//3//f/9//3//f/9//3//f/9//3//f/9//3//f/9//3//f/9//3//f/9//3//f/9//3//f/9//3//f/9//3//f/9//3//f/9//3//f/9//3//f/9//3//f/9//3//f/9//3//f/9//3//f/9//3//f/9//3//f/9//3//f/9//3//f/9//3//f/9//3//f/9//3//f/9//3//f/9//3//f/9//3//f/9//3//f/9//3//f/9//3//f0op/3//f/9//3//f/9//38hBP9//3//f/9//3//f/9//3//f/9//3//f/9//3//f0MI/3//f/9//3//f/9//3//f/9/xhhDDP9//3//f/9/6CD/f/9//3//f/9//3//f/9//3/oIGMM5xxkEK05/3//f/9//3//f/9//3//f/9//3//f/9//3//f/9//3//f/9//3//f/9//3//f/9//3//f/9//3//f0MIZAznHP9//3//f/9//3//f/9//3//f/9//3//f/9//3//f/9//3//f/9//3//f/9//3//f/9//3//f/9//3//f/9//3//f/9//3//f/9//3//f/9//3//f/9//3//f/9//3//f/9//3//f/9//3//f/9//3//f/9//3//f/9//3//f/9//3//f/9//3//f/9//3//f/9//3//f/9//3//f/9//3//f/9//3//f/9//3//f/9//3//f/9//39qLaUY70H/f/9//3+LNWQQAAD/f/9//3//f/9//3//f/9//3//f/9//3//f/9//3//f/9/Qwj/f/9//3//f/9//3//f/9/5xyEEP9//3//f/9//3+NMf9//3//f/9//3//f/9//3+FFCII/39jDIUQ/3//f/9//3//f/9//3//f/9//3+lFP9//3//f/9//3//f/9//3//f/9//3//f/9//3//f/9//39CCP9/xxxkDOgc/3//f/9//3//f/9//3//f/9//3//f/9//3//f/9//3//f/9//3//f/9//3//f/9//3//f/9//3//f5RS/3+LLf9/CCH/f4w1/3//f/9//3//f/9//3//f/9//3//f/9//3//f/9//3//f/9//3//f/9//3//f/9//3//f/9//3//f/9//3//f/9//3//f/9//3//f/9//3//f/9//3//f/9//3//f/9//3//f/9//3//f/9//3//f4QQ/3//f/9//3//fyEEYwz/f/9//3//f/9//3//f/9//3//f/9//3//f/9//3//f4wx/39kEP9//3//f/9//3//f/9/xhj/f/9//3//f/9/zz3/f/9//3//f/9//3//f/9//39kEGMM/3//f0MM/3//f/9//3//f/9//3//f/9/YwxDDKUU/3//f/9//3//f/9//3//f/9//3//f/9//3//f/9/phhCCP9//3+EEGMM/3//f/9//3//f/9//3//f/9//3//f/9//3//f/9//3//f/9//3//f/9//3//f/9//3//f8cchhSmGP9/phiFEGQMphSEEIQQhRT/f/9//3//f/9//3//f/9//3//f/9//3//f/9//3//f/9//3//f/9//3//f/9//3//f/9//3//f/9//3//f/9//3//f/9//3//f/9//3//f/9//3//f/9//3//f/9//3//f/9//3//f/9//3//f/9/CCH/f/9//39DDCEEjDH/f/9//3//f/9//3//f/9//3//f/9//3//f/9//3//f/9/CSHHGAkl/3//f/9//3//f/9/YwwIIf9//3//f/9//3/oHP9//3//f/9//3//f/9/5xxDDAgh/39zTmQMCSH/f/9//3//f/9//3//f2QQQwymFKUU/3//f/9//3//f/9//3//f+89/3//f/9//3//f/9/pRQiCP9//3//f0IIxhj/f/9//3//f/9//3//f/9//3//f/9//3//f/9//3//f/9//3//f/9//3//f/9//3+lFGQMQwxjDEIIYwylFOccCSH/f8cchRBkDIUQ6CD/f/9//3//f/9//3//f/9//3//f/9//3//f/9//3//f/9//3//f/9//3//f/9//3//f/9//3//f/9//3//f/9//3//f/9//3//f/9//3//f/9//3//f/9//3//f/9//3//f/9//3//f/9//39KKf9/5yAhBMYY/3//f/9//3//f/9//3//f/9//3//f/9//3//f/9//3//f/9/xhgJJf9//3//f/9//3//f/9/Qwz/f/9//3//f/9//3//f/9//3//f/9//3//f/9//38iCP9//3//f4UU/3//f/9//3//f/9//39rLUMMCSX/f2QQ/3//f/9//3//f/9//3//f/9/ZAz/f/9//3//f/9/hBD/f/9//3//f/9/6CD/f/9//3//f/9//3//f/9//3//f/9//3//f/9//3//f/9//3//f/9//3//f/9/pRRjDKUU/3//f/9//3//f/9//3//f/9//3//f4UQ/39kEKYUCSX/f/9//3//f/9//3//f/9//3//f/9//3//f/9//3//f/9//3//f/9//3//f/9//3//f/9//3//f/9//3//f/9//3//f/9//3//f/9//3//f/9//3//f/9//3//f/9//3//f/9/KSUJJWwxQghDDP9//3//f/9//3//f/9//3//f/9//3//f/9//3//f/9//3//f/9/5xyFEOgc/3//f/9//3//f0otZBDHHP9//3//f/9//39rLf9//3//f/9//3//f/9/phiEEP9//3//f/9/hRD/f/9//3//f/9//3+lGEMM/3/vQf9//3//f/9//3//f/9//3//f681/3+EEP9//3//f2sthBSFFP9//3//f/9/xxyEEP9//3//f/9//3//f/9//3//f/9//3//f/9//3//f/9//3//f/9/xxxjDIUU/38oJf9//3//f/9//3//f/9//3//f/9//3//f/9//3//f8cYZAymFP9//3//f/9//3//f/9//3//f/9//3//f/9//3//f/9//3//f/9//3//f/9//3//f/9//3//f/9//3//f/9//3//f/9//3//f/9//3//f/9//3//f/9//3//f/9//3//f/9//3/nIKUUIQT/f/9//3//f/9//3//f/9//3//f/9//3//f/9//3//f/9//3//f/9//3+mFKYUSin/f/9//3//f/9/ZBD/f/9//3//f/9//3//fyop/3//f/9//3//f/9/hBDoHP9//3//f401/3+mGP9//3//f/9//39jDKUU/3//f/9//3//f/9//3//f/9//3//f/9//3//f/9//3//f/9/ZBClFP9//3//f/9/EUL/f845/3//f/9//3//f/9//3//f/9//3//f/9//3//f/9//3//f2QQYwwpJf9//3//f/9//3//f/9//3//f/9//3//f/9//3//f/9//3//f/9//3/GGGMM/39KKf9//3//f/9//3//f/9//3//f/9//3//f/9//3//f/9//3//f/9//3//f/9//3//f/9//3//f/9//3//f/9//3//f/9//3//f/9//3//f/9//3//f/9//3//f/9//3//fyIIIgjnIP9//3//f/9//3//f/9//3//f/9//3//f/9//3//f/9//3//f/9/7z2FEMgchRRzTv9//3//f6UYhBBKKf9//3//f/9//38pJaYUEEL/f/9//38AAGsxQgj/f/9//3//f/9/jTH/f/9//3//f/9/rTVkEGMM/3//f/9//3//f/9//3//f/9//3//fzBG/3+mFP9//3//f+ggYwwJJf9//3//f/9//39SRiollFr/f/9//3//f/9//3//f/9//3//f/9//3//f+895xxCCGMM1Vb/f/9//3//f/9//3//f/9//3//f/9//3//f/9//3//f/9//3//f/9//3//f/9/hBCFEKYU/3//f/9//3//f/9//3//f/9//3//f/9//3//f/9//3//f/9//3//f/9//3//f/9//3//f/9//3//f/9//3//f/9//3//f/9//3//f/9//3//f/9//3//f/9//3//f/9/IgT/f/9//3//f/9//3//f/9//3//f/9//3//f/9//3//f/9//3//f/9//3+FEP9/hRT/f/9//3//f4QUhRT/f/9//3//f/9//3//f4UU/3//f/9//3//f+ccZBD/f/9//3//f/9//3//f/9//3//f/9//39CCP9//3//f/9//3//f/9//3//f/9//3//f/9//3//f0sp/3//f/9/Qwz/f/9//3//f/9//3//f641/3//f/9//3//f/9//3//f/9//3//f/9//38pJf9/Qgj/f/9//3//f/9//3//f/9//3//f/9//3//f/9//3//f/9//3//f/9//3//f/9//3//f/9//38IIf9/ZBD/f/9//3//f/9//3//f/9//3//f/9//3//f/9//3//f/9//3//f/9//3//f/9//3//f/9//3//f/9//3//f/9//3//f/9//3//f/9//3//f/9//3//f/9//3//fwAAQwyuOf9//3//f/9//3//f/9//3//f/9//3//f/9//3//f/9//3//f/9/rTWFFBBCphSmGP9//3//f0MMhRT/f/9//3//f/9//38qKYUQEEL/f/9//3//f6UUphj/f/9//3//f/9/Syn/f/9//3//f/9/pRRDDP9//3//f/9//3//f/9//3//f/9//3//f/9//39sLegc/3//f6YYQwzOPf9//3//f/9//3+MMf9/phT/f/9//3//f/9//3//f/9//3//f/9/phhDDIUU/3//f/9//3//f/9//3//f/9//3//f/9//3//f/9//3//f/9//3//f/9//3//f/9//3//f/9//3//f/9//3+mFMcYjDH/f/9//3//f/9//3//f/9//3//f/9//3//f/9//3//f/9//3//f/9//3//f/9//3//f/9//3//f/9//3//f/9//3//f/9//3//f/9//3//f/9//3/HHCIIYwz/f/9//3//f/9//3//f/9//3//f/9//3//f/9//3//f/9//3//f/9//3+FEP9/6CD/f/9//3//f2QMhBD/f/9//3//f/9//3//f4QQ/3//f/9//3//f2MM/3//f/9//3//f/9//38qJf9//3//f+89ZBBCCP9//3//f/9//3//f/9//3//f/9//3//f/9//3//fykl/3//f/9/Qwj/f/9//3//f/9//3//f0sp/38JIf9//3//f/9//3//f/9//3//f6YYQwwIIf9//3//f/9//3//f/9//3//f/9//3//f/9//3//f/9//3//f/9//3//f/9//3//f/9//3//f/9//3//f/9//3//f8ccphiMMf9//3//f/9//3//f/9//3//f/9//3//f/9//3//f/9//3//f/9//3//f/9//3//f/9//3//f/9//3//f/9//3//f/9//3//f/9//3//f/9//3//f0II/3+mFAghMUr/f/9//3//f/9//3//f/9//3//f/9//3//f/9//3//f/9/EEKmGEsp/39kEP9//3//f0II/3//f/9//3//f/9//3//f6YYKiX/f/9//3+tOUMMhRT/f/9//3//f/9/jTHHGK01/3//f/9/Qgj/f/9//3//f/9//3//f/9//3//f/9//3//f/9//3//f/9/CCH/fwolZBAxRv9//3//f/9//3//f/9/6BzoHP9//3//f/9//3//f/9//3/oICII5xz/f/9//3//f/9//3//f/9//3//f/9//3//f/9//3//f/9//3//f/9//3//f/9//3//f/9//3//f/9//3//f/9//3//f/9/yBzHGPBB/3//f/9//3//f/9//3//f/9//3//f/9//3//f/9//3//f/9//3//f/9//3//f/9//3//f/9//3//f/9//3//f/9//3//f/9//3//f/9//39jDP9//3//f2QM/3//f/9//3//f/9//3//f/9//3//f/9//3//f/9//3//f/9//3+mGP9//3+mGKYU/3//f2MMxxz/f/9//3//f/9//3//f6YU/3//f/9//3//f2MM/3//f/9//3//f/9//3/HGP9//3//f/9/Qwj/f/9//3//f/9//3//f/9//3//f/9//3//f/9//3//f/9//3//f/9/ZAz/f/9//3//f/9//3//f/9//3+mFP9//3//f/9//3//f/9/CCFjDKUU/3//f/9//3//f/9//3//f/9//3//f/9//3//f/9//3//f/9//3//f/9//3//f/9//3//f/9//3//f/9//3//f/9//3//f/9//3+mGP9//3//f/9//3//f/9//3//f/9//3//f/9//3//f/9//3//f/9//3//f/9//3//f/9//3//f/9//3//f/9//3//f/9//3//f/9//3//f/9/D0JjDGMM/3//f/9/hBDHHP9//3//f/9//3//f/9//3//f/9//3//f/9//3//f/9/rTWFFP9//38pJaUU/3//f0II/3//f/9//3//f/9//3//f8YYxxj/f/9//39KKWMMKSX/f/9//3//f/9//3//f4UQ/3//f/9/Qgj/f/9//3//f/9//3//f/9//3//f/9//3//f/9//3//f/9/0D3/f885ZAzvQf9//3//f/9//3//f/9//3/GGOgc/3//f/9//3//fwklQgjnHP9//3//f/9//3//f/9//3//f/9//3//f/9//3//f/9//3//f/9//3//f/9//3//f/9//3//f/9//3//f/9//3//f/9//3//f/9//3//f4UQ/3//f/9//3//f/9//3//f/9//3//f/9//3//f/9//3//f/9//3//f/9//3//f/9//3//f/9//3//f/9//3//f/9//3//f/9//3//f/9//39jDIUU/3//f/9//3+EEP9//3//f/9//3//f/9//3//f/9//3//f/9//3//f/9//3/HHP9//3//f4QQ/38qKWQM/3//f/9//3//f/9//3//f8ccZBD/f/9//3//f0MM/3//f/9//3//f/9//38qKYQQzjn/f8cc/3//f/9//3//f/9//3//f/9//3//f/9//3//f/9//3//fyol/3/POf9/Qwz/f/9//3//f/9//3//f/9//3/oIIUU/3//f/9//3//f6UUYwz/f/9//3//f/9//3//f/9//3//f/9//3//f/9//3//f/9//3//f/9//3//f/9//3//f/9//3//f/9//3//f/9//3//f/9//3//f/9//3//f/9/phj/f/9//3//f/9//3//f/9//3//f/9//3//f/9//3//f/9//3//f/9//3//f/9//3//f/9//3//f/9//3//f/9//3//f/9//3//f/9//39jDKUU/3//f/9/Wn8pJaYY/3+zVv9//3//f/9//3//f/9//3//f/9//3//f/9/xhjoHP9//3//f8YYKSUIISII/3//f/9//3//f/9//3//f/9/ZAz/f/9//39KKWQQrTX/f/9//3//f/9//3//f2QQCSUYY6YU5xz/f/9//3//f/9//3//f/9//3//f/9//3//f/9//3//f/9/rzX/fxBCYwwQQv9//3//f/9//3//f/9//3//f6YUhRDXWv9//3//f0MM/3//f/9//3//f/9//3//f/9//3//f/9//3//f/9//3//f/9//3//f/9//3//f/9//3//f/9//3//f/9//3//f/9//3//f/9//3//f/9//3//f/9/KiUqKf9//3//f/9//3//f/9//3//f/9//3//f/9//3//f/9//3//f/9//3//f/9//3//f/9//3//f/9//3//f/9//3//f/9//3//f/9//39jDP9//3//f/9//3//f/9/pRT/f/9//3//f/9//3//f/9//3//f/9//3//f/9//3//f/9//3//f+gg/3/HGEMI/3//f/9//3//f/9//3//f/9//38JIf9//3//f4QQ/3//f/9//3//f/9//3//f/9/ZBD/f4UU/3//f/9//3//f/9//3//f/9//3//f/9//3//f/9//3//f2sp/3//f/9/Ywz/f/9//3//f/9//3//f/9//3//f/9/Qwz/f/9//3+NNf9//3//f/9//3//f/9//3//f/9//3//f/9//3//f/9//3//f/9//3//f/9//3//f/9//3//f/9//3//f/9//3//f/9//3//f/9//3//f/9//3//f/9/bC3/f/9//3//f/9//3//f/9//3//f/9//3//f/9//3//f/9//3//f/9//3//f/9//3//f/9//3//f/9//3//f/9//3//f/9//3//f/9//39jDIQU/3//f/9//3//f/9//3+EEOggzjn/f/9//3//f/9//3//f/9//3//f/9/hBD/f/9//3//fykl6CDHHCIE/3//f/9//3//f/9//3//f/9/YwymGP9//3/oIP9//3//f/9//3//f/9//3//f7RWhRCmFIUQbDH/f/9//3//f/9//3//f/9//3//f/9//3//f/9//3//f/9/yBz/f641CCH/f/9//3//f/9//3//f/9//3//f9hexxylFP9//3/HGKUU/3//f/9//3//f/9//3//f/9//3//f/9//3//f/9//3//f/9//3//f/9//3//f/9//3//f/9//3//f/9//3//f/9//3//f/9//3//f/9//3//f/9//3/oHP9//3//f/9//3//f/9//3//f/9//3//f/9//3//f/9//3//f/9//3//f/9//3//f/9//3//f/9//3//f/9//3//f/9//3//f/9//39CDIUU/3//f/9//3//f/9//3//fwghpRRsMf9//3//f/9//3//f/9//3//f6YY/3//f/9//3//fykl/3+mGP9//3//f/9//3//f/9//3//f/9//39kDP9//3//f8cc/3//f/9//3//f/9//3//f/9/KSWFEGQM/3//f/9//3//f/9//3//f/9//3//f/9//3//f/9//3//f/9/yByuNf9/CCH/f/9//3//f/9//3//f/9//3//f/9//3+FFOgc/3+FFP9//3//f/9//3//f/9//3//f/9//3//f/9//3//f/9//3//f/9//3//f/9//3//f/9//3//f/9//3//f/9//3//f/9//3//f/9//3//f/9//3//f/9//3//f0sp/3//f/9//3//f/9//3//f/9//3//f/9//3//f/9//3//f/9//3//f/9//3//f/9//3//f/9//3//f/9//3//f/9//3//f/9//39jDGQQ/3//f/9//3//f/9//3//f/9/ay3HGM45/3//f/9//3//f/9//39sMaUUrTX/f/9//3//f/9/phToHCII/3//f/9//3//f/9//3//f/9/jDFkEEop/3/HHP9//3//f/9//3//f/9//3//f/9//3+EEGQM/3//f/9//3//f/9//3//f/9//3//f/9//3//f/9//3//f/9/xxjoHOgc/3//f/9//3//f/9//3//f/9//3//f/9//3/HHKYUjjWEEIUU/3//f/9//3//f/9//3//f/9//3//f/9//3//f/9//3//f/9//3//f/9//3//f/9//3//f/9//3//f/9//3//f/9//3//f/9//3//f/9//3//f/9//3+tNSol/3//f/9//3//f/9//3//f/9//3//f/9//3//f/9//3//f/9//3//f/9//3//f/9//3//f/9//3//f/9//3//f/9//3//f/9//39CCGQQ/3//f/9//3//f/9//3//f/9//3+lFP9//3//f/9//3//f/9//3//f8cY/3//f/9//3//f0oppRQJIf9//3//f/9//3//f/9//3//f/9//39kEP9//3//f/9//3//f/9//3//f/9//3//f/9//3//fwkl/3//f/9//3//f/9//3//f/9//3//f/9//3//f/9//3//f/9//3+nGKYY/3//f/9//3//f/9//3//f/9//3//f/9//3//f6YUphSEEP9//3//f/9//3//f/9//3//f/9//3//f/9//3//f/9//3//f/9//3//f/9//3//f/9//3//f/9//3//f/9//3//f/9//3//f/9//3//f/9//3//f/9//3//f0op/3//f/9//3//f/9//3//f/9//3//f/9//3//f/9//3//f/9//3//f/9//3//f/9//3//f/9//3//f/9//3//f/9//3//f/9//3+EFCII/3//f/9//3//f/9//3//f/9//3//f4UU/3//f/9//3//f/9//3/GGP9//3//f/9//3//f/9/hRAqJecc/3//f/9//3//f/9//3//f/9//3/oHKYU/39jDP9//3//f/9//3//f/9//3//f/9//3//f/9//3//f/9//3//f/9//3//f/9//3//f/9//3//f/9//3//f/9/xxhkEKUU/3//f/9//3//f/9//3//f/9//3//f/9//3//f/9/ZBBkDP9//3//f/9//3//f/9//3//f/9//3//f/9//3//f/9//3//f/9//3//f/9//3//f/9//3//f/9//3//f/9//3//f/9//3//f/9//3//f/9//3//f/9//3//f40xc07/f/9//3//f/9//3//f/9//3//f/9//3//f/9//3//f/9//3//f/9//3//f/9//3//f/9//3//f/9//3//f/9//3//f/9//38pJUIIrTX/f/9//3//f/9//3//f/9//3//fwghCCH/f/9//3//f/9//3/GGP9//3//f/9//3//f/9/xxjpIP9//3//f/9//3//f/9//3//f/9//39rLf9/CSXnHP9//3//f/9//3//f/9//3//f/9//3//f/9//3//f/9//3//f/9//3//f/9//3//f/9//3//f/9//3//f/9//38IJf9//3//f/9//3//f/9//3//f/9//3//f/9//3//f/9//3//f/9//3//f/9//3//f/9//3//f/9//3//f/9//3//f/9//3//f/9//3//f/9//3//f/9//3//f/9//3//f/9//3//f/9//3//f/9//3//f/9//3//f/9//3//f+89/3//f/9//3//f/9//3//f/9//3//f/9//3//f/9//3//f/9//3//f/9//3//f/9//3//f/9//3//f/9//3//f/9//3//f/9//3//fyEECSH/f/9//3//f/9//3//f/9//3//f2stxhj/f/9//3//fzFG5xzoHP9//3//f/9//3//f/9/xxjHGBA+/3//f/9//3//f/9//3//f/9//3//f4YUpxhKKf9//3//f/9//3//f/9//3//f/9//3//f/9//3//f/9//3//f/9//3//f/9//3//f/9//3//f/9//3//f/9//3//f/9//3//f/9//3//f/9//3//f/9//3//f/9//3//f/9//3//f/9//3//f/9//3//f/9//3//f/9//3//f/9//3//f/9//3//f/9//3//f/9//3//f/9//3//f/9//3//f/9//3//f/9//3//f/9//3//f/9//3//f/9//3+1Vv9//3//f/9//3//f/9//3//f/9//3//f/9//3//f/9//3//f/9//3//f/9//3//f/9//3//f/9//3//f/9//3//f/9//3//f/9//3//f/9/hBD/f/9//3//f/9//3//f/9//3//f/9/pRT/f/9//3//f/9/hBD/f/9//3//f/9//3//f/9//3+FEP9//3//f/9//3//f/9//3//f/9//3//f6YUZRD/f/9//3//f/9//3//f/9//3//f/9//3//f/9//3//f/9//3//f/9//3//f/9//3//f/9//3//f/9//3//f/9//3//f/9//3//f/9//3//f/9//3//f/9//3//f/9//3//f/9//3//f/9//3//f/9//3//f/9//3//f/9//3//f/9//3//f/9//3//f/9//3//f/9//3//f/9//3//f/9//3//f/9//3//f/9//3//f/9//3//f/9//3//f/9//3//f/9//3//f/9//3//f/9//3//f/9//3//f/9//3//f/9//3//f/9//3//f/9//3//f/9//3//f/9//3//f/9//3//f/9//3//f/9//3//fyopZAxKKf9//3//f/9//3//f/9//3//f2stphhsLf9//3//f4UU/3//f/9//3//f/9//3//f/9/phiFFFJK/3//f/9//3//f/9//3//f/9//3//f8cYZBDvPf9//3//f/9//3//f/9//3//f/9//3//f/9//3//f/9//3//f/9//3//f/9//3//f/9//3//f/9//3//f/9//3//f/9//3//f/9//3//f/9//3//f/9//3//f/9//3//f/9//3//f/9//3//f/9//3//f/9//3//f/9//3//f/9//3//f/9//3//f/9//3//f/9//3//f/9//3//f/9//3//f/9//3//f/9//3//f/9//3//f/9//3//f/9//3//f/9//3//f/9//3//f/9//3//f/9//3//f/9//3//f/9//3//f/9//3//f/9//3//f/9//3//f/9//3//f/9//3//f/9//3//f/9//3//f/9/phj/f/9//3//f/9//3//f/9//3//f/9/6Bz/f/9//3/HGP9//3//f/9//3//f/9//3//f/9//39DDP9//3//f/9//3//f/9//3//f/9//3//f/9/phT/f/9//3//f/9//3//f/9//3//f/9//3//f/9//3//f/9//3//f/9//3//f/9//3//f/9//3//f/9//3//f/9//3//f/9//3//f/9//3//f/9//3//f/9//3//f/9//3//f/9//3//f/9//3//f/9//3//f/9//3//f/9//3//f/9//3//f/9//3//f/9//3//f/9//3//f/9//3//f/9//3//f/9//3//f/9//3//f/9//3//f/9//3//f/9//3//f/9//3//f/9//3//f/9//3//f/9//3//f/9//3//f/9//3//f/9//3//f/9//3//f/9//3//f/9//3//f/9//3//f/9//3//f/9//3//f/9//3/GGP9/Ukr/f/9//3//f/9//3//fyop6CD/f/9/xxjGGK41/3//f/9//3//f/9//3//f/9/xxxjDM89/3//f/9//3//f/9//3//f/9//3//f/9//3//f/9//3//f/9//3//f/9//3//f/9//3//f/9//3//f/9//3//f/9//3//f/9//3//f/9//3//f/9//3//f/9//3//f/9//3//f/9//3//f/9//3//f/9//3//f/9//3//f/9//3//f/9//3//f/9//3//f/9//3//f/9//3//f/9//3//f/9//3//f/9//3//f/9//3//f/9//3//f/9//3//f/9//3//f/9//3//f/9//3//f/9//3//f/9//3//f/9//3//f/9//3//f/9//3//f/9//3//f/9//3//f/9//3//f/9//3//f/9//3//f/9//3//f/9//3//f/9//3//f/9//3//f/9//3//f/9//3//f4QQ/3//f/9//3//f/9//3//f/9/Sy3/f+cc/3//f/9//3//f/9//3//f/9//3//f/9//39DDP9//3//f/9//3//f/9//3//f/9//3//f/9//3//f/9//3//f/9//3//f/9//3//f/9//3//f/9//3//f/9//3//f/9//3//f/9//3//f/9//3//f/9//3//f/9//3//f/9//3//f/9//3//f/9//3//f/9//3//f/9//3//f/9//3//f/9//3//f/9//3//f/9//3//f/9//3//f/9//3//f/9//3//f/9//3//f/9//3//f/9//3//f/9//3//f/9//3//f/9//3//f/9//3//f/9//3//f/9//3//f/9//3//f/9//3//f/9//3//f/9//3//f/9//3//f/9//3//f/9//3//f/9//3//f/9//3//f/9//3//f/9//3//f/9//3//f/9//3//f/9//3/HGOccxxz/f845/3//f/9//3//f6YUxhiFEMYYrTX/f/9//3//f/9//3//f/9//3//f/9/xxxjDFJK/3//f/9//3//f/9//3//f/9//3//f/9//3//f/9//3//f/9//3//f/9//3//f/9//3//f/9//3//f/9//3//f/9//3//f/9//3//f/9//3//f/9//3//f/9//3//f/9//3//f/9//3//f/9//3//f/9//3//f/9//3//f/9//3//f/9//3//f/9//3//f/9//3//f/9//3//f/9//3//f/9//3//f/9//3//f/9//3//f/9//3//f/9//3//f/9//3//f/9//3//f/9//3//f/9//3//f/9//3//f/9//3//f/9//3//f/9//3//f/9//3//f/9//3//f/9//3//f/9//3//f/9//3//f/9//3//f/9//3//f/9//3//f/9//3//f/9//3//f/9//3//f6YYCSUIIf9//3//f/9//39kDIUU5xz/f/9//3//f/9//3//f/9//3//f/9//3//f/9//3/HGP9//3//f/9//3//f/9//3//f/9//3//f/9//3//f/9//3//f/9//3//f/9//3//f/9//3//f/9//3//f/9//3//f/9//3//f/9//3//f/9//3//f/9//3//f/9//3//f/9//3//f/9//3//f/9//3//f/9//3//f/9//3//f/9//3//f/9//3//f/9//3//f/9//3//f/9//3//f/9//3//f/9//3//f/9//3//f/9//3//f/9//3//f/9//3//f/9//3//f/9//3//f/9//3//f/9//3//f/9//3//f/9//3//f/9//3//f/9//3//f/9//3//f/9//3//f/9//3//f/9//3//f/9//3//f/9//3//f/9//3//f/9//3//f/9//3//f/9//3//f/9//3//f6YYCCH/fwghhRSEEGQQZBD/f2st/3//f/9//3//f/9//3//f/9//3//f/9//3//f/9/GGP/f/9//3//f/9//3//f/9//3//f/9//3//f/9//3//f/9//3//f/9//3//f/9//3//f/9//3//f/9//3//f/9//3//f/9//3//f/9//3//f/9//3//f/9//3//f/9//3//f/9//3//f/9//3//f/9//3//f/9//3//f/9//3//f/9//3//f/9//3//f/9//3//f/9//3//f/9//3//f/9//3//f/9//3//f/9//3//f/9//3//f/9//3//f/9//3//f/9//3//f/9//3//f/9//3//f/9//3//f/9//3//f/9//3//f/9//3//f/9//3//f/9//3//f/9//3//f/9//3//f/9//3//f/9//3//f/9//3//f/9//3//f/9//3//f/9//3//f/9//3//f/9//3//f/9//3/oHKYY6Bz/fwgh/3//f/9//3//f/9//3//f/9//3//f/9//3//f/9//3//f/9//3//f/9//3//f/9//3//f/9//3//f/9//3//f/9//3//f/9//3//f/9//3//f/9//3//f/9//3//f/9//3//f/9//3//f/9//3//f/9//3//f/9//3//f/9//3//f/9//3//f/9//3//f/9//3//f/9//3//f/9//3//f/9//3//f/9//3//f/9//3//f/9//3//f/9//3//f/9//3//f/9//3//f/9//3//f/9//3//f/9//3//f/9//3//f/9//3//f/9//3//f/9//3//f/9//3//f/9//3//f/9//3//f/9//3//f/9//3//f/9//3//f/9//3//f/9//3//f/9//3//f/9//3//f/9//3//f/9//3//f/9//3//f/9//3//f/9//3//f/9//3//f/9//3//f/9//3//f+cc/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38pJf9//3//f/9//3//f/9//3//f/9//3//f/9//3//f/9//3//f/9//3//f/9//3//f/9//3//f/9//3//f/9//3//f/9//3//f/9//3//f/9//3//f/9//3//f/9//3//f/9//3//f/9//3//f/9//3//f/9//3//f/9//3//f/9//3//f/9//3//f/9//3//f/9//3//f/9//3//f/9//3//f/9//3//f/9//3//f/9//3//f/9//3//f/9//3//f/9//3//f/9//3//f/9//3//f/9//3//f/9//3//f/9//3//f/9//3//f/9//3//f/9//3//f/9//3//f/9//3//f/9//3//f/9//3//f/9//3//f/9//3//f/9//3//f/9//3//f/9//3//f/9//3//f/9//3//f/9//3//f/9//3//f/9//3//f/9//3//f/9//3//f/9//3//fykl/3//f/9//3//f0op/3//f/9//3//f/9//3//f/9//3//f/9//3//f/9//3//f/9//3//f/9//3//f/9//3//f/9//3//f/9//3//f/9//3//f/9//3//f/9//3//f/9//3//f/9//3//f/9//3//f/9//3//f/9//3//f/9//3//f/9//3//f/9//3//f/9//3//f/9//3//f/9//3//f/9//3//f/9//3//f/9//3//f/9//3//f/9//3//f/9//3//f/9//3//f/9//3//f/9//3//f/9//3//f/9//3//f/9//3//f/9//3//f/9//3//f/9//3//f/9//3//f/9//3//f/9//3//f/9//3//f/9//3//f/9//3//f/9//3//f/9//3//f/9//3//f/9//3//f/9//3//f/9//3//f/9//3//f/9//3//f/9//3//f/9//3//f/9//3//f/9//3/oIP9//3//f/9//39sLQol/3//f/9//3//f/9//3//f/9//3//f/9//3//f/9//3//f/9//3//f/9//3//f/9//3//f/9//3//f/9//3//f/9//3//f/9//3//f/9//3//f/9//3//f/9//3//f/9//3//f/9//3//f/9//3//f/9//3//f/9//3//f/9//3//f/9//3//f/9//3//f/9//3//f/9//3//f/9//3//f/9//3//f/9//3//f/9//3//f/9//3//f/9//3//f/9//3//f/9//3//f/9//3//f/9//3//f/9//3//f/9//3//f/9//3//f/9//3//f/9//3//f/9//3//f/9//3//f/9//3//f/9//3//f/9//3//f/9//3//f/9//3//f/9//3//f/9//3//f/9//3//f/9//3//f/9//3//f/9//3//f/9//3//f/9//3//f/9//3//f/9//3+mGGst/3//f/9//3//f641/3//f/9//3//f/9//3//f/9//3//f/9//3//f/9//3//f/9//3//f/9//3//f/9//3//f/9//3//f/9//3//f/9//3//f/9//3//f/9//3//f/9//3//f/9//3//f/9//3//f/9//3//f/9//3//f/9//3//f/9//3//f/9//3//f/9//3//f/9//3//f/9//3//f/9//3//f/9//3//f/9//3//f/9//3//f/9//3//f/9//3//f/9//3//f/9//3//f/9//3//f/9//3//f/9//3//f/9//3//f/9//3//f/9//3//f/9//3//f/9//3//f/9//3//f/9//3//f/9//3//f/9//3//f/9//3//f/9//3//f/9//3//f/9//3//f/9//3//f/9//3//f/9//3//f/9//3//f/9//3//f/9//3//f/9//3//f/9//3//f/9//39kEP9//3//f/9//3/HGOgclFL/f/9//3//f/9//3//f/9//3//f/9//3//f/9//3//f/9//3//f/9//3//f/9//3//f/9//3//f/9//3//f/9//3//f/9//3//f/9//3//f/9//3//f/9//3//f/9//3//f/9//3//f/9//3//f/9//3//f/9//3//f/9//3//f/9//3//f/9//3//f/9//3//f/9//3//f/9//3//f/9//3//f/9//3//f/9//3//f/9//3//f/9//3//f/9//3//f/9//3//f/9//3//f/9//3//f/9//3//f/9//3//f/9//3//f/9//3//f/9//3//f/9//3//f/9//3//f/9//3//f/9//3//f/9//3//f/9//3//f/9//3//f/9//3//f/9//3//f/9//3//f/9//3//f/9//3//f/9//3//f/9//3//f/9//3//f/9//3//f/9/6CD/f/9//3//f/9//3//f0MI/3//f/9//3//f/9//3//f/9//3//f/9//3//f/9//3//f/9//3//f/9//3//f/9//3//f/9//3//f/9//3//f/9//3//f/9//3//f/9//3//f/9//3//f/9//3//f/9//3//f/9//3//f/9//3//f/9//3//f/9//3//f/9//3//f/9//3//f/9//3//f/9//3//f/9//3//f/9//3//f/9//3//f/9//3//f/9//3//f/9//3//f/9//3//f/9//3//f/9//3//f/9//3//f/9//3//f/9//3//f/9//3//f/9//3//f/9//3//f/9//3//f/9//3//f/9//3//f/9//3//f/9//3//f/9//3//f/9//3//f/9//3//f/9//3//f/9//3//f/9//3//f/9//3//f/9//3//f/9//3//f/9//3//f/9//3//f/9//3//f/9//3+EEP9//3//f/9//38RRkMMpRT/f/9//3//f/9//3//f/9//3//f/9//3//f/9//3//f/9//3//f/9//3//f/9//3//f/9//3//f/9//3//f/9//3//f/9//3//f/9//3//f/9//3//f/9//3//f/9//3//f/9//3//f/9//3//f/9//3//f/9//3//f/9//3//f/9//3//f/9//3//f/9//3//f/9//3//f/9//3//f/9//3//f/9//3//f/9//3//f/9//3//f/9//3//f/9//3//f/9//3//f/9//3//f/9//3//f/9//3//f/9//3//f/9//3//f/9//3//f/9//3//f/9//3//f/9//3//f/9//3//f/9//3//f/9//3//f/9//3//f/9//3//f/9//3//f/9//3//f/9//3//f/9//3//f/9//3//f/9//3//f/9//3//f/9//3//f/9//3//f/9/jTWlFP9//3//f/9//3//f2QQYwxLLf9//3//f/9//3//f/9//3//f/9//3//f/9//3//f/9//3//f/9//3//f/9//3//f/9//3//f/9//3//f/9//3//f/9//3//f/9//3//f/9//3//f/9//3//f/9//3//f/9//3//f/9//3//f/9//3//f/9//3//f/9//3//f/9//3//f/9//3//f/9//3//f/9//3//f/9//3//f/9//3//f/9//3//f/9//3//f/9//3//f/9//3//f/9//3//f/9//3//f/9//3//f/9//3//f/9//3//f/9//3//f/9//3//f/9//3//f/9//3//f/9//3//f/9//3//f/9//3//f/9//3//f/9//3//f/9//3//f/9//3//f/9//3//f/9//3//f/9//3//f/9//3//f/9//3//f/9//3//f/9//3//f/9//3//f/9//3//f/9//3+mFP9//3//f/9//3//f/9/ZAz/f/9//3//f/9//3//f/9//3//f/9//3//f/9//3//f/9//3//f/9//3//f/9//3//f/9//3//f/9//3//f/9//3//f/9//3//f/9//3//f/9//3//f/9//3//f/9//3//f/9//3//f/9//3//f/9//3//f/9//3//f/9//3//f/9//3//f/9//3//f/9//3//f/9//3//f/9//3//f/9//3//f/9//3//f/9//3//f/9//3//f/9//3//f/9//3//f/9//3//f/9//3//f/9//3//f/9//3//f/9//3//f/9//3//f/9//3//f/9//3//f/9//3//f/9//3//f/9//3//f/9//3//f/9//3//f/9//3//f/9//3//f/9//3//f/9//3//f/9//3//f/9//3//f/9//3//f/9//3//f/9//3//f/9//3//f/9//3//f/9//3//f/9//3//f/9//3//f/9/hRT/f/9//3//f/9//3//f/9//3//f/9//3//f/9//3//f/9//3//f/9//3//f/9//3//f/9//3//f/9//3//f/9//3//f/9//3//f/9//3//f/9//3//f/9//3//f/9//3//f/9//3//f/9//3//f/9//3//f/9//3//f/9//3//f/9//3//f/9//3//f/9//3//f/9//3//f/9//3//f/9//3//f/9//3//f/9//3//f/9//3//f/9//3//f/9//3//f/9//3//f/9//3//f/9//3//f/9//3//f/9//3//f/9//3//f/9//3//f/9//3//f/9//3//f/9//3//f/9//3//f/9//3//f/9//3//f/9//3//f/9//3//f/9//3//f/9//3//f/9//3//f/9//3//f/9//3//f/9//3//f/9//3//f/9//3//f/9//3//f/9//3+NMf9//3//f/9//3//f/9/hRT/f/9//3//f/9//3//f/9//3//f/9//3//f/9//3//f/9//3//f/9//3//f/9//3//f/9//3//f/9//3//f/9//3//f/9//3//f/9//3//f/9//3//f/9//3//f/9//3//f/9//3//f/9//3//f/9//3//f/9//3//f/9//3//f/9//3//f/9//3//f/9//3//f/9//3//f/9//3//f/9//3//f/9//3//f/9//3//f/9//3//f/9//3//f/9//3//f/9//3//f/9//3//f/9//3//f/9//3//f/9//3//f/9//3//f/9//3//f/9//3//f/9//3//f/9//3//f/9//3//f/9//3//f/9//3//f/9//3//f/9//3//f/9//3//f/9//3//f/9//3//f/9//3//f/9//3//f/9//3//f/9//3//f/9//3//f/9//3//f/9//3//f/9//3//f/9//3//f+gcphj/f/9//3//f/9//3//f/9//3//f/9//3//f/9//3//f/9//3//f/9//3//f/9//3//f/9//3//f/9//3//f/9//3//f/9//3//f/9//3//f/9//3//f/9//3//f/9//3//f/9//3//f/9//3//f/9//3//f/9//3//f/9//3//f/9//3//f/9//3//f/9//3//f/9//3//f/9//3//f/9//3//f/9//3//f/9//3//f/9//3//f/9//3//f/9//3//f/9//3//f/9//3//f/9//3//f/9//3//f/9//3//f/9//3//f/9//3//f/9//3//f/9//3//f/9//3//f/9//3//f/9//3//f/9//3//f/9//3//f/9//3//f/9//3//f/9//3//f/9//3//f/9//3//f/9//3//f/9//3//f/9//3//f/9//3//f/9//3//f/9//3+mGP9//3//f/9//3//f+ccphT/f/9//3//f/9//3//f/9//3//f/9//3//f/9//3//f/9//3//f/9//3//f/9//3//f/9//3//f/9//3//f/9//3//f/9//3//f/9//3//f/9//3//f/9//3//f/9//3//f/9//3//f/9//3//f/9//3//f/9//3//f/9//3//f/9//3//f/9//3//f/9//3//f/9//3//f/9//3//f/9//3//f/9//3//f/9//3//f/9//3//f/9//3//f/9//3//f/9//3//f/9//3//f/9//3//f/9//3//f/9//3//f/9//3//f/9//3//f/9//3//f/9//3//f/9//3//f/9//3//f/9//3//f/9//3//f/9//3//f/9//3//f/9//3//f/9//3//f/9//3//f/9//3//f/9//3//f/9//3//f/9//3//f/9//3//f/9//3//f/9//3+FECol/3//f/9//3//f4UU/3//f/9//3//f/9//3//f/9//3//f/9//3//f/9//3//f/9//3//f/9//3//f/9//3//f/9//3//f/9//3//f/9//3//f/9//3//f/9//3//f/9//3//f/9//3//f/9//3//f/9//3//f/9//3//f/9//3//f/9//3//f/9//3//f/9//3//f/9//3//f/9//3//f/9//3//f/9//3//f/9//3//f/9//3//f/9//3//f/9//3//f/9//3//f/9//3//f/9//3//f/9//3//f/9//3//f/9//3//f/9//3//f/9//3//f/9//3//f/9//3//f/9//3//f/9//3//f/9//3//f/9//3//f/9//3//f/9//3//f/9//3//f/9//3//f/9//3//f/9//3//f/9//3//f/9//3//f/9//3//f/9//3//f/9//3//f/9//3//f/9//3+mGP9//3//f/9//3/oIGQQ/3//f/9//3//f/9//3//f/9//3//f/9//3//f/9//3//f/9//3//f/9//3//f/9//3//f/9//3//f/9//3//f/9//3//f/9//3//f/9//3//f/9//3//f/9//3//f/9//3//f/9//3//f/9//3//f/9//3//f/9//3//f/9//3//f/9//3//f/9//3//f/9//3//f/9//3//f/9//3//f/9//3//f/9//3//f/9//3//f/9//3//f/9//3//f/9//3//f/9//3//f/9//3//f/9//3//f/9//3//f/9//3//f/9//3//f/9//3//f/9//3//f/9//3//f/9//3//f/9//3//f/9//3//f/9//3//f/9//3//f/9//3//f/9//3//f/9//3//f/9//3//f/9//3//f/9//3//f/9//3//f/9//3//f/9//3//f/9//3//f/9//3//f6YU/3//f/9/SymmFP9//3//f/9//3//f/9//3//f/9//3//f/9//3//f/9//3//f/9//3//f/9//3//f/9//3//f/9//3//f/9//3//f/9//3//f/9//3//f/9//3//f/9//3//f/9//3//f/9//3//f/9//3//f/9//3//f/9//3//f/9//3//f/9//3//f/9//3//f/9//3//f/9//3//f/9//3//f/9//3//f/9//3//f/9//3//f/9//3//f/9//3//f/9//3//f/9//3//f/9//3//f/9//3//f/9//3//f/9//3//f/9//3//f/9//3//f/9//3//f/9//3//f/9//3//f/9//3//f/9//3//f/9//3//f/9//3//f/9//3//f/9//3//f/9//3//f/9//3//f/9//3//f/9//3//f/9//3//f/9//3//f/9//3//f/9//3//f/9//3//f/9//3//f+gchBDoHOgcpRQIIf9//3//f/9//3//f/9//3//f/9//3//f/9//3//f/9//3//f/9//3//f/9//3//f/9//3//f/9//3//f/9//3//f/9//3//f/9//3//f/9//3//f/9//3//f/9//3//f/9//3//f/9//3//f/9//3//f/9//3//f/9//3//f/9//3//f/9//3//f/9//3//f/9//3//f/9//3//f/9//3//f/9//3//f/9//3//f/9//3//f/9//3//f/9//3//f/9//3//f/9//3//f/9//3//f/9//3//f/9//3//f/9//3//f/9//3//f/9//3//f/9//3//f/9//3//f/9//3//f/9//3//f/9//3//f/9//3//f/9//3//f/9//3//f/9//3//f/9//3//f/9//3//f/9//3//f/9//3//f/9//3//f/9//3//f/9//3//f/9//3//f/9//3//f/9//38II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39GAAAAFAAAAAgAAABUTlBQBwEAAEYAAAAUAAAACAAAAEdESUMDAAAAIgAAAAwAAAD/////IgAAAAwAAAD/////JQAAAAwAAAANAACAKAAAAAwAAAAEAAAAIgAAAAwAAAD/////IgAAAAwAAAD+////JwAAABgAAAAEAAAAAAAAAP///wAAAAAAJQAAAAwAAAAEAAAATAAAAGQAAAAAAAAAUAAAAP8AAAB8AAAAAAAAAFAAAAAAAQAALQAAACEA8AAAAAAAAAAAAAAAgD8AAAAAAAAAAAAAgD8AAAAAAAAAAAAAAAAAAAAAAAAAAAAAAAAAAAAAAAAAACUAAAAMAAAAAAAAgCgAAAAMAAAABAAAACcAAAAYAAAABAAAAAAAAAD///8AAAAAACUAAAAMAAAABAAAAEwAAABkAAAACQAAAFAAAAD2AAAAXAAAAAkAAABQAAAA7gAAAA0AAAAhAPAAAAAAAAAAAAAAAIA/AAAAAAAAAAAAAIA/AAAAAAAAAAAAAAAAAAAAAAAAAAAAAAAAAAAAAAAAAAAlAAAADAAAAAAAAIAoAAAADAAAAAQAAAAlAAAADAAAAAEAAAAYAAAADAAAAAAAAAASAAAADAAAAAEAAAAeAAAAGAAAAAkAAABQAAAA9wAAAF0AAAAlAAAADAAAAAEAAABUAAAAtAAAAAoAAABQAAAAbAAAAFwAAAABAAAA0XbJQVUVykEKAAAAUAAAABEAAABMAAAAAAAAAAAAAAAAAAAA//////////9wAAAASgBPAFMAyQAgAEwAVQBJAFMAIABBAFEAVQBJAE4ATwAgAP9/BAAAAAkAAAAGAAAABgAAAAMAAAAFAAAACAAAAAMAAAAGAAAAAwAAAAcAAAAIAAAACAAAAAMAAAAIAAAACQAAAAM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QAAABgAAAAMAAAAAAAAABIAAAAMAAAAAQAAAB4AAAAYAAAACQAAAGAAAAD3AAAAbQAAACUAAAAMAAAAAQAAAFQAAACoAAAACgAAAGAAAABiAAAAbAAAAAEAAADRdslBVRXKQQoAAABgAAAADwAAAEwAAAAAAAAAAAAAAAAAAAD//////////2wAAABTAEkATgBEAEkAQwBPACAAVABJAFQAVQBMAEEAUgD/fwYAAAADAAAACAAAAAgAAAADAAAABwAAAAkAAAADAAAABgAAAAMAAAAGAAAACAAAAAUAAAAHAAAABwAAAEsAAABAAAAAMAAAAAUAAAAgAAAAAQAAAAEAAAAQAAAAAAAAAAAAAAAAAQAAgAAAAAAAAAAAAAAAAAEAAIAAAAAlAAAADAAAAAIAAAAnAAAAGAAAAAQAAAAAAAAA////AAAAAAAlAAAADAAAAAQAAABMAAAAZAAAAAkAAABwAAAA5wAAAHwAAAAJAAAAcAAAAN8AAAANAAAAIQDwAAAAAAAAAAAAAACAPwAAAAAAAAAAAACAPwAAAAAAAAAAAAAAAAAAAAAAAAAAAAAAAAAAAAAAAAAAJQAAAAwAAAAAAACAKAAAAAwAAAAEAAAAJQAAAAwAAAABAAAAGAAAAAwAAAAAAAAAEgAAAAwAAAABAAAAFgAAAAwAAAAAAAAAVAAAADABAAAKAAAAcAAAAOYAAAB8AAAAAQAAANF2yUFVFcpBCgAAAHAAAAAmAAAATAAAAAQAAAAJAAAAcAAAAOgAAAB9AAAAmAAAAEYAaQByAG0AYQBkAG8AIABwAG8AcgA6ACAASgBPAFMARQAgAEwAVQBJAFMAIABBAFEAVQBJAE4ATwAgAE0AQQBSAFQASQBOAEUAWgAGAAAAAwAAAAQAAAAJAAAABgAAAAcAAAAHAAAAAwAAAAcAAAAHAAAABAAAAAMAAAADAAAABAAAAAkAAAAGAAAABgAAAAMAAAAFAAAACAAAAAMAAAAGAAAAAwAAAAcAAAAIAAAACAAAAAMAAAAIAAAACQAAAAMAAAAKAAAABwAAAAcAAAAGAAAAAwAAAAgAAAAGAAAABgAAABYAAAAMAAAAAAAAACUAAAAMAAAAAgAAAA4AAAAUAAAAAAAAABAAAAAUAAAA</Object>
</Signature>
</file>

<file path=_xmlsignatures/sig1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eQgfR4n5/VXal2JkSBTODHWCoi07oLUOcAP7ADCL5Gw=</DigestValue>
    </Reference>
    <Reference Type="http://www.w3.org/2000/09/xmldsig#Object" URI="#idOfficeObject">
      <DigestMethod Algorithm="http://www.w3.org/2001/04/xmlenc#sha256"/>
      <DigestValue>hTmKvysELQIssgmgByFlWUwAqieXTJKd0AS+DlfM2NQ=</DigestValue>
    </Reference>
    <Reference Type="http://uri.etsi.org/01903#SignedProperties" URI="#idSignedProperties">
      <Transforms>
        <Transform Algorithm="http://www.w3.org/TR/2001/REC-xml-c14n-20010315"/>
      </Transforms>
      <DigestMethod Algorithm="http://www.w3.org/2001/04/xmlenc#sha256"/>
      <DigestValue>LQ4GoTY1RKYiP4SLgi6zdx0sdW2I27fdgsxgxcULNoM=</DigestValue>
    </Reference>
    <Reference Type="http://www.w3.org/2000/09/xmldsig#Object" URI="#idValidSigLnImg">
      <DigestMethod Algorithm="http://www.w3.org/2001/04/xmlenc#sha256"/>
      <DigestValue>moPufBVLCT6P/ToC7SvQyDOdvv2uZQo63YeA7ZbS9VY=</DigestValue>
    </Reference>
    <Reference Type="http://www.w3.org/2000/09/xmldsig#Object" URI="#idInvalidSigLnImg">
      <DigestMethod Algorithm="http://www.w3.org/2001/04/xmlenc#sha256"/>
      <DigestValue>G1lJSPuzx5JUdAz8PsdDHJ+RugP5NUoRruqaZL0oqQY=</DigestValue>
    </Reference>
  </SignedInfo>
  <SignatureValue>L4LuhkV0pKL9guskCpi7KV6PK6EZ0nuWGy6orat3/nA8tQtUmW/1OKhUh9MvCcaTjkrdkUW3cv60
yoRR+cysc6Qh5ZH9r6SzQZpvZ+Zc1fwGXKXMq6sXSCQnmp+a+YaEDF0h/ALm4A6ChiurAObUKJWx
yGkSUwgI1ig/Rp8n/vKaeHU1JO9JbeafnUUvvPzKBQsIayK8aJKIDPL7fIIRjaVEfc/8BVL4yVxz
zRJYxQ3QS+AKxvZARUl8zotPIle3fvy20MVWsQ0EiV9RilpXPkXJscRDaKSFASxdGV687Her6Rfz
UiRsxdx+zFhQTLgwBL+pGz1nb1Wf3w66mGjmjw==</SignatureValue>
  <KeyInfo>
    <X509Data>
      <X509Certificate>MIIIgzCCBmugAwIBAgIIC+K+ZJHCUTMwDQYJKoZIhvcNAQELBQAwWjEaMBgGA1UEAwwRQ0EtRE9DVU1FTlRBIFMuQS4xFjAUBgNVBAUTDVJVQzgwMDUwMTcyLTExFzAVBgNVBAoMDkRPQ1VNRU5UQSBTLkEuMQswCQYDVQQGEwJQWTAeFw0yMzAzMjkxNTI2MDBaFw0yNTAzMjgxNTI2MDBaMIG3MSIwIAYDVQQDDBlKT1NFIExVSVMgQVFVSU5PIE1BUlRJTkVaMRIwEAYDVQQFEwlDSTIwNDQ2NzAxEjAQBgNVBCoMCUpPU0UgTFVJUzEYMBYGA1UEBAwPQVFVSU5PIE1BUlRJTkVaMQswCQYDVQQLDAJGMjE1MDMGA1UECgwsQ0VSVElGSUNBRE8gQ1VBTElGSUNBRE8gREUgRklSTUEgRUxFQ1RST05JQ0ExCzAJBgNVBAYTAlBZMIIBIjANBgkqhkiG9w0BAQEFAAOCAQ8AMIIBCgKCAQEAqFvBB4oKBddjMpL24jS+NDo4Kmrg/11b+sx2clEarIy/2uKTxRja9dV9fcY0NgZa3jq/jT4ZxP8S8z+IXkaobASrWgYUpVnOsjxyrq/vdqcUqoGub8vgjMbVye8IEPOjvVHpLgq/L5YzeEgTXSv/YTp7tUxcArd7uBfKjX2krbVcM36J8JohbHVHhEZw4v3tnuCwG1TE9trrLdL724F5/dAQjufLmVax9kT5sINvDfus7QLCw5Tpgt4lLkrAB2hom+b3fptmlub1YSiM3cyJkv3dFXo8GT19g59qJp7qE/s8heYMFqV5NGcu+dyJVxGPKcVcfBKOQ5XjBEJJ0caOGQIDAQABo4ID7TCCA+kwDAYDVR0TAQH/BAIwADAfBgNVHSMEGDAWgBShPYUrzdgslh85AgyfUztY2JULezCBlAYIKwYBBQUHAQEEgYcwgYQwVQYIKwYBBQUHMAKGSWh0dHBzOi8vd3d3LmRpZ2l0by5jb20ucHkvdXBsb2Fkcy9jZXJ0aWZpY2Fkby1kb2N1bWVudGEtc2EtMTUzNTExNzc3MS5jcnQwKwYIKwYBBQUHMAGGH2h0dHBzOi8vd3d3LmRpZ2l0by5jb20ucHkvb2NzcC8wUAYDVR0RBEkwR4EZanVyaWRpY29AZ3J1cG9jb2dvcm5vLmNvbaQqMCgxJjAkBgNVBA0MHUZJUk1BIEVMRUNUUk9OSUNBIENVQUxJRklDQURBMIIB9QYDVR0gBIIB7DCCAegwggHkBg0rBgEEAYL5OwEBAQoBMIIB0TAvBggrBgEFBQcCARYjaHR0cHM6Ly93d3cuZGlnaXRvLmNvbS5weS9kZXNjYXJnYXMwggGcBggrBgEFBQcCAjCCAY4eggGKAEMAZQByAHQAaQBmAGkAYwBhAGQAbwAgAGMAdQBhAGwAaQBmAGkAYwBhAGQAbwAgAGQAZQAgAGYAaQByAG0AYQAgAGUAbABlAGMAdAByAPMAbgBpAGMAYQAgAHQAaQBwAG8AIABGADIAIAAoAGMAbABhAHYAZQBzACAAZQBuACAAZABpAHMAcABvAHMAaQB0AGkAdgBvACAAYwB1AGEAbABpAGYAaQBjAGEAZABvACkALAAgAHMAdQBqAGUAdABhACAAYQAgAGwAYQBzACAAYwBvAG4AZABpAGMAaQBvAG4AZQBzACAAZABlACAAdQBzAG8AIABlAHgAcAB1AGUAcwB0AGEAcwAgAGUAbgAgAGwAYQAgAEQAZQBjAGwAYQByAGEAYwBpAPMAbgAgAGQAZQAgAFAAcgDhAGMAdABpAGMAYQBzACAAZABlACAAQwBlAHIAdABpAGYAaQBjAGEAYwBpAPMAbgAgAGQAZQAgAEQATwBDAFUATQBFAE4AVABBACAAUwAuAEEALjAqBgNVHSUBAf8EIDAeBggrBgEFBQcDAgYIKwYBBQUHAwQGCCsGAQUFBwMBMHsGA1UdHwR0MHIwNKAyoDCGLmh0dHBzOi8vd3d3LmRpZ2l0by5jb20ucHkvY3JsL2RvY3VtZW50YV9jYS5jcmwwOqA4oDaGNGh0dHBzOi8vd3d3LmRvY3VtZW50YS5jb20ucHkvZGlnaXRvL2RvY3VtZW50YV9jYS5jcmwwHQYDVR0OBBYEFMDkCa3kxdeV44ZqivyreecA/LlyMA4GA1UdDwEB/wQEAwIF4DANBgkqhkiG9w0BAQsFAAOCAgEAijzbU2/D3ikXMoytmjsioeo17Gqzi1svvA2Q4pAbcs3qK/f4QEDeBRJ69Pgu/kLw4ZePIAtBK4nRH+byfB+BS5tmWamDQ8voBm5hI8eOlJL+yajSX5K1sQaZdDcCfMrsVk3NVN5WkWK7rJjKTRe9X0MwZC5lShdICdrPc7DG89mEYf/My87rEWigVWU7Bg3zeKdj32Zu4ksCYoIa//mci1I+ZD/yrW5zEl29WKEM/MJ14H3YZwoYZoXZBrojNQsAjzkFbErjc42Lv6IBxb0DgMhWPHb3FWC5VLasvyoTJTI0ZrgpJGCZ7YGmrGah4fG+36KxJiaebqz0cNP3uEQjY5Gp51q1AWIpT1C/jbKVWez8EHTzw3lN9JubPT3WyaHEpBSh9r4LFX50UOdQK+nl4PGqmHDXqZ3CGgOFd2GX4sjWuEPnqqsEV0jP8UvmDSuoYpJLoiQpcWMjwmCFJAtT8kP5/XuqjjtgbH2g6ILHU27lSi1GnznK7RFNWlpXrNzp46/Ir8/My1CCAQphJcgLD3uys6DrLGuljdMQvhP49mUBpDXA21ioQXLmOliy9aR9gm27P698hV3dx/pteqoWjxPRRpbRkfI6fyPEQWQ+SJ3XLbdkHdNNZxP27yXAINAVRGwri4IqB1V2YbRH4s/32f5p6DLPlm4hvylbw/rPZwo=</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Transform>
          <Transform Algorithm="http://www.w3.org/TR/2001/REC-xml-c14n-20010315"/>
        </Transforms>
        <DigestMethod Algorithm="http://www.w3.org/2001/04/xmlenc#sha256"/>
        <DigestValue>1yPCdxLOwhVVgkLwZtinBeNPn0z+3K33epEQv1eEO0s=</DigestValue>
      </Reference>
      <Reference URI="/xl/calcChain.xml?ContentType=application/vnd.openxmlformats-officedocument.spreadsheetml.calcChain+xml">
        <DigestMethod Algorithm="http://www.w3.org/2001/04/xmlenc#sha256"/>
        <DigestValue>Cwwxd82IxGAryc02rxDQYDsehSKM0mYV35LXkUSiHoY=</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Xa8239MzABwfeSwVessQmgBws7qpEWV+d6lNwhHlGqw=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Xa8239MzABwfeSwVessQmgBws7qpEWV+d6lNwhHlGqw=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Xa8239MzABwfeSwVessQmgBws7qpEWV+d6lNwhHlGqw=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Xa8239MzABwfeSwVessQmgBws7qpEWV+d6lNwhHlGqw=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Xa8239MzABwfeSwVessQmgBws7qpEWV+d6lNwhHlGqw=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Xa8239MzABwfeSwVessQmgBws7qpEWV+d6lNwhHlGqw=</DigestValue>
      </Reference>
      <Reference URI="/xl/drawings/drawing1.xml?ContentType=application/vnd.openxmlformats-officedocument.drawing+xml">
        <DigestMethod Algorithm="http://www.w3.org/2001/04/xmlenc#sha256"/>
        <DigestValue>Aowvreq1vGllG65eajWdACOTB/uN8snkthxiusnlaLs=</DigestValue>
      </Reference>
      <Reference URI="/xl/drawings/vmlDrawing1.vml?ContentType=application/vnd.openxmlformats-officedocument.vmlDrawing">
        <DigestMethod Algorithm="http://www.w3.org/2001/04/xmlenc#sha256"/>
        <DigestValue>xUr1g0sFS43//if2fMHLS1jHOAwpWTV99VN55akJetQ=</DigestValue>
      </Reference>
      <Reference URI="/xl/drawings/vmlDrawing2.vml?ContentType=application/vnd.openxmlformats-officedocument.vmlDrawing">
        <DigestMethod Algorithm="http://www.w3.org/2001/04/xmlenc#sha256"/>
        <DigestValue>WFYj+KW08O95/jwtlepXtJXMUOdNk9n4TAGP7hFu+h4=</DigestValue>
      </Reference>
      <Reference URI="/xl/drawings/vmlDrawing3.vml?ContentType=application/vnd.openxmlformats-officedocument.vmlDrawing">
        <DigestMethod Algorithm="http://www.w3.org/2001/04/xmlenc#sha256"/>
        <DigestValue>gHfx3whdlQ+dQSpolZYLou1cOyfkrsW2f6Wyk7264VA=</DigestValue>
      </Reference>
      <Reference URI="/xl/drawings/vmlDrawing4.vml?ContentType=application/vnd.openxmlformats-officedocument.vmlDrawing">
        <DigestMethod Algorithm="http://www.w3.org/2001/04/xmlenc#sha256"/>
        <DigestValue>NWjIB+POGZkW73d5D5AgYYVsStdMCABUfrb8CcVrv8E=</DigestValue>
      </Reference>
      <Reference URI="/xl/drawings/vmlDrawing5.vml?ContentType=application/vnd.openxmlformats-officedocument.vmlDrawing">
        <DigestMethod Algorithm="http://www.w3.org/2001/04/xmlenc#sha256"/>
        <DigestValue>Qp9wQg56nMOFboRRLMFJThHZOeuYuUXqAfFstOD9pB0=</DigestValue>
      </Reference>
      <Reference URI="/xl/drawings/vmlDrawing6.vml?ContentType=application/vnd.openxmlformats-officedocument.vmlDrawing">
        <DigestMethod Algorithm="http://www.w3.org/2001/04/xmlenc#sha256"/>
        <DigestValue>ItQGSsmIXyq5R4qMiaoKdzGpaWRxDC6aTbtYi8rauKU=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NZmRTX7W5A2vtSkO7N6aeFOO4HKRed+JrhT5XPrfNDI=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wZPA/rF4GnteJFZcATFm5xCWADWwf2UAHkOvvzj7r/w=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QtIQ6uysmXQuHwBEqr68W98LNwYMTivV/fEmrJ8zrFA=</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5OsaGzyDCQcu2ZAf03yRw+COU026708H/NXGnMeZDZc=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I21utiWXlgrmCmg4ZpH8bKmLZT6sL0DYbiMLlOtgKIo=</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PqxoNpQd2q1U7jgyGUc8eYW1b5QzA8bTgWnMMGse46I=</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E90anLtrtoM6FrHuQCrtPBRHcGQl+1xICYXZFkU5bYs=</DigestValue>
      </Reference>
      <Reference URI="/xl/externalLinks/externalLink1.xml?ContentType=application/vnd.openxmlformats-officedocument.spreadsheetml.externalLink+xml">
        <DigestMethod Algorithm="http://www.w3.org/2001/04/xmlenc#sha256"/>
        <DigestValue>QDpkEODEOJKGhnB6+A8zHaGOXp5Nyn/9egXR/IyzsKc=</DigestValue>
      </Reference>
      <Reference URI="/xl/externalLinks/externalLink2.xml?ContentType=application/vnd.openxmlformats-officedocument.spreadsheetml.externalLink+xml">
        <DigestMethod Algorithm="http://www.w3.org/2001/04/xmlenc#sha256"/>
        <DigestValue>d6p9jhfh7rmMZazIsL7RkMaX5Xe/lZL+DuzlVKG8Ly4=</DigestValue>
      </Reference>
      <Reference URI="/xl/externalLinks/externalLink3.xml?ContentType=application/vnd.openxmlformats-officedocument.spreadsheetml.externalLink+xml">
        <DigestMethod Algorithm="http://www.w3.org/2001/04/xmlenc#sha256"/>
        <DigestValue>9XFDrp2eoUpW4bHGlUwjGbYmUoFM3HxXSGKCcIVZuq8=</DigestValue>
      </Reference>
      <Reference URI="/xl/externalLinks/externalLink4.xml?ContentType=application/vnd.openxmlformats-officedocument.spreadsheetml.externalLink+xml">
        <DigestMethod Algorithm="http://www.w3.org/2001/04/xmlenc#sha256"/>
        <DigestValue>Lum+ExC6YghdPwffYnk69Sc14GUapLzS1Xj4gx3OL5M=</DigestValue>
      </Reference>
      <Reference URI="/xl/externalLinks/externalLink5.xml?ContentType=application/vnd.openxmlformats-officedocument.spreadsheetml.externalLink+xml">
        <DigestMethod Algorithm="http://www.w3.org/2001/04/xmlenc#sha256"/>
        <DigestValue>ktD5Gwm5nx2SEJ3izUiLDPdRILgjuC0L20ZdzKIPPtg=</DigestValue>
      </Reference>
      <Reference URI="/xl/externalLinks/externalLink6.xml?ContentType=application/vnd.openxmlformats-officedocument.spreadsheetml.externalLink+xml">
        <DigestMethod Algorithm="http://www.w3.org/2001/04/xmlenc#sha256"/>
        <DigestValue>zcVceu0tChTshHC/+QQd/6lPoSH2b+IegujGIZvqgQ4=</DigestValue>
      </Reference>
      <Reference URI="/xl/externalLinks/externalLink7.xml?ContentType=application/vnd.openxmlformats-officedocument.spreadsheetml.externalLink+xml">
        <DigestMethod Algorithm="http://www.w3.org/2001/04/xmlenc#sha256"/>
        <DigestValue>hsT0RKacKDvXqt8OrlH27mz7koK57W45WaoX0A2bQjc=</DigestValue>
      </Reference>
      <Reference URI="/xl/media/image1.emf?ContentType=image/x-emf">
        <DigestMethod Algorithm="http://www.w3.org/2001/04/xmlenc#sha256"/>
        <DigestValue>8UwYp6pyw98/5fxhx7LWx4UBpFz/C1eXcZPCsjgMLXU=</DigestValue>
      </Reference>
      <Reference URI="/xl/media/image2.emf?ContentType=image/x-emf">
        <DigestMethod Algorithm="http://www.w3.org/2001/04/xmlenc#sha256"/>
        <DigestValue>ocrfF6B9kS7D9mbluD2C49uyig+/fseRjrvuqMlh5dM=</DigestValue>
      </Reference>
      <Reference URI="/xl/media/image3.emf?ContentType=image/x-emf">
        <DigestMethod Algorithm="http://www.w3.org/2001/04/xmlenc#sha256"/>
        <DigestValue>si4jBb2z3IFShMR8fH266AYBbRUZh34J9sawEiKsaY4=</DigestValue>
      </Reference>
      <Reference URI="/xl/media/image4.emf?ContentType=image/x-emf">
        <DigestMethod Algorithm="http://www.w3.org/2001/04/xmlenc#sha256"/>
        <DigestValue>6b/qO5RPDhNl5Y9g3asQGf68hcgEiNQAD0T34uX7ep4=</DigestValue>
      </Reference>
      <Reference URI="/xl/media/image5.emf?ContentType=image/x-emf">
        <DigestMethod Algorithm="http://www.w3.org/2001/04/xmlenc#sha256"/>
        <DigestValue>l+jCpnKk2QYmvg61yXP70AKYRT61Sgc6yQJFyS6DWQ8=</DigestValue>
      </Reference>
      <Reference URI="/xl/printerSettings/printerSettings1.bin?ContentType=application/vnd.openxmlformats-officedocument.spreadsheetml.printerSettings">
        <DigestMethod Algorithm="http://www.w3.org/2001/04/xmlenc#sha256"/>
        <DigestValue>PomAk00LjNX0TmsJc6zgIqZ1exjQxSMz9FZ0oHNLuZ0=</DigestValue>
      </Reference>
      <Reference URI="/xl/printerSettings/printerSettings2.bin?ContentType=application/vnd.openxmlformats-officedocument.spreadsheetml.printerSettings">
        <DigestMethod Algorithm="http://www.w3.org/2001/04/xmlenc#sha256"/>
        <DigestValue>PomAk00LjNX0TmsJc6zgIqZ1exjQxSMz9FZ0oHNLuZ0=</DigestValue>
      </Reference>
      <Reference URI="/xl/printerSettings/printerSettings3.bin?ContentType=application/vnd.openxmlformats-officedocument.spreadsheetml.printerSettings">
        <DigestMethod Algorithm="http://www.w3.org/2001/04/xmlenc#sha256"/>
        <DigestValue>CIEckKbjmz+lut/wRXlfeRQwthJRTodxlHUlYnCh/Ec=</DigestValue>
      </Reference>
      <Reference URI="/xl/printerSettings/printerSettings4.bin?ContentType=application/vnd.openxmlformats-officedocument.spreadsheetml.printerSettings">
        <DigestMethod Algorithm="http://www.w3.org/2001/04/xmlenc#sha256"/>
        <DigestValue>CIEckKbjmz+lut/wRXlfeRQwthJRTodxlHUlYnCh/Ec=</DigestValue>
      </Reference>
      <Reference URI="/xl/printerSettings/printerSettings5.bin?ContentType=application/vnd.openxmlformats-officedocument.spreadsheetml.printerSettings">
        <DigestMethod Algorithm="http://www.w3.org/2001/04/xmlenc#sha256"/>
        <DigestValue>P1vk/m0KDfia+eyWbH6GJjYYs/QaShRIS+My+bEWdfE=</DigestValue>
      </Reference>
      <Reference URI="/xl/printerSettings/printerSettings6.bin?ContentType=application/vnd.openxmlformats-officedocument.spreadsheetml.printerSettings">
        <DigestMethod Algorithm="http://www.w3.org/2001/04/xmlenc#sha256"/>
        <DigestValue>CIEckKbjmz+lut/wRXlfeRQwthJRTodxlHUlYnCh/Ec=</DigestValue>
      </Reference>
      <Reference URI="/xl/printerSettings/printerSettings7.bin?ContentType=application/vnd.openxmlformats-officedocument.spreadsheetml.printerSettings">
        <DigestMethod Algorithm="http://www.w3.org/2001/04/xmlenc#sha256"/>
        <DigestValue>rpj545RtakdnDQNeP8JSQKvZ57TFQrixCsxx1kNgmrs=</DigestValue>
      </Reference>
      <Reference URI="/xl/printerSettings/printerSettings8.bin?ContentType=application/vnd.openxmlformats-officedocument.spreadsheetml.printerSettings">
        <DigestMethod Algorithm="http://www.w3.org/2001/04/xmlenc#sha256"/>
        <DigestValue>/ax5bNEFHV49MOtpiS741TCmMpKky2mSmN57o7VA6sA=</DigestValue>
      </Reference>
      <Reference URI="/xl/sharedStrings.xml?ContentType=application/vnd.openxmlformats-officedocument.spreadsheetml.sharedStrings+xml">
        <DigestMethod Algorithm="http://www.w3.org/2001/04/xmlenc#sha256"/>
        <DigestValue>RKCDZsSEe1zUcMDlZC/uXz0BR1J9/SjijjepP6FW3ao=</DigestValue>
      </Reference>
      <Reference URI="/xl/styles.xml?ContentType=application/vnd.openxmlformats-officedocument.spreadsheetml.styles+xml">
        <DigestMethod Algorithm="http://www.w3.org/2001/04/xmlenc#sha256"/>
        <DigestValue>0unmvvZC8v2X1k1LzxeJ5dITa6xQPZpK8OhOkz8cLQk=</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aHfvOMM8hMP7F4QwnvrD/sB2C7l8N+/I5GoL8ylQtxU=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PuEniog20HoIbFAIps2zsmYgmS5aLQboJfHPDaNqpo4=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Q6gzhdu4voGIfD8yCgb4iLr0HA1XNcROXBjhP0fZfJo=</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LczjMHCbIPr3FsLnIo/1raGagvzIwjONJXEhU1NgdEQ=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LPvOcyzMWuCzjQ0DWjc7YPS2SZsQiO5cfLeEmoeLFBo=</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csdGLUBC+EtFx3rRcsosro01QEHkSmnIzNoX8/pr8pQ=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KZdZVQawy2cAXSI/Y351XhOsH7LeYFecCh9NBop3jO8=</DigestValue>
      </Reference>
      <Reference URI="/xl/worksheets/sheet1.xml?ContentType=application/vnd.openxmlformats-officedocument.spreadsheetml.worksheet+xml">
        <DigestMethod Algorithm="http://www.w3.org/2001/04/xmlenc#sha256"/>
        <DigestValue>VaI9m8yxo9W4cRUWyymbCp58uQjKzlSto2rVA3QDk8E=</DigestValue>
      </Reference>
      <Reference URI="/xl/worksheets/sheet2.xml?ContentType=application/vnd.openxmlformats-officedocument.spreadsheetml.worksheet+xml">
        <DigestMethod Algorithm="http://www.w3.org/2001/04/xmlenc#sha256"/>
        <DigestValue>BkFxiamMLHUUEDN/32NYNoOtnD86uwD+l1687ne+3rk=</DigestValue>
      </Reference>
      <Reference URI="/xl/worksheets/sheet3.xml?ContentType=application/vnd.openxmlformats-officedocument.spreadsheetml.worksheet+xml">
        <DigestMethod Algorithm="http://www.w3.org/2001/04/xmlenc#sha256"/>
        <DigestValue>ObtLnu/t3t3MUZUAVY1yq4to8gfw+K0eoso4q7nMURY=</DigestValue>
      </Reference>
      <Reference URI="/xl/worksheets/sheet4.xml?ContentType=application/vnd.openxmlformats-officedocument.spreadsheetml.worksheet+xml">
        <DigestMethod Algorithm="http://www.w3.org/2001/04/xmlenc#sha256"/>
        <DigestValue>gOtRJDFNx5LhFFbOoU1/YhAkEqSA9r2Y00dSxY4M3fQ=</DigestValue>
      </Reference>
      <Reference URI="/xl/worksheets/sheet5.xml?ContentType=application/vnd.openxmlformats-officedocument.spreadsheetml.worksheet+xml">
        <DigestMethod Algorithm="http://www.w3.org/2001/04/xmlenc#sha256"/>
        <DigestValue>G0oJ1YrTQqIYXDreTVS3EgYRtxipkIy5ACcr9E7dA9Y=</DigestValue>
      </Reference>
      <Reference URI="/xl/worksheets/sheet6.xml?ContentType=application/vnd.openxmlformats-officedocument.spreadsheetml.worksheet+xml">
        <DigestMethod Algorithm="http://www.w3.org/2001/04/xmlenc#sha256"/>
        <DigestValue>VNSlOjgC/oSzx1YloAF3zzjwksvY4st8Ju7XqTj7WKA=</DigestValue>
      </Reference>
      <Reference URI="/xl/worksheets/sheet7.xml?ContentType=application/vnd.openxmlformats-officedocument.spreadsheetml.worksheet+xml">
        <DigestMethod Algorithm="http://www.w3.org/2001/04/xmlenc#sha256"/>
        <DigestValue>rMD0l8EqOrIeRE8tHMOH58GK2hwArT5w7BOn3qS3pAE=</DigestValue>
      </Reference>
      <Reference URI="/xl/worksheets/sheet8.xml?ContentType=application/vnd.openxmlformats-officedocument.spreadsheetml.worksheet+xml">
        <DigestMethod Algorithm="http://www.w3.org/2001/04/xmlenc#sha256"/>
        <DigestValue>JS5fHaJI/DPAafRZhqnIgDxk8l5DA+JKghcmxnIZelg=</DigestValue>
      </Reference>
    </Manifest>
    <SignatureProperties>
      <SignatureProperty Id="idSignatureTime" Target="#idPackageSignature">
        <mdssi:SignatureTime xmlns:mdssi="http://schemas.openxmlformats.org/package/2006/digital-signature">
          <mdssi:Format>YYYY-MM-DDThh:mm:ssTZD</mdssi:Format>
          <mdssi:Value>2023-03-30T15:20:51Z</mdssi:Value>
        </mdssi:SignatureTime>
      </SignatureProperty>
    </SignatureProperties>
  </Object>
  <Object Id="idOfficeObject">
    <SignatureProperties>
      <SignatureProperty Id="idOfficeV1Details" Target="#idPackageSignature">
        <SignatureInfoV1 xmlns="http://schemas.microsoft.com/office/2006/digsig">
          <SetupID>{29BFF5DC-1928-4FE3-864A-6296918E414A}</SetupID>
          <SignatureText/>
          <SignatureImage>AQAAAGwAAAAAAAAAAAAAAFYAAAA8AAAAAAAAAAAAAACOCAAABAYAACBFTUYAAAEASO4AAA8AAAABAAAAAAAAAAAAAAAAAAAAVgUAAAADAABYAQAAwgAAAAAAAAAAAAAAAAAAAMA/BQDQ9QIARgAAACwAAAAgAAAARU1GKwFAAQAcAAAAEAAAAAIQwNsBAAAAYAAAAGAAAABGAAAAxCkAALgpAABFTUYrIkAEAAwAAAAAAAAAHkAJAAwAAAAAAAAAJEABAAwAAAAAAAAAMEACABAAAAAEAAAAAACAPyFABwAMAAAAAAAAAAhAAAUQKQAABCkAAAIQwNsBAAAAAAAAAAAAAAAAAAAAAAAAAAEAAACJUE5HDQoaCgAAAA1JSERSAAAAtQAAAIAIBgAAAE3kKLcAAAABc1JHQgCuzhzpAAAACXBIWXMAAB7CAAAewgFu0HU+AAAAGXRFWHRTb2Z0d2FyZQBNaWNyb3NvZnQgT2ZmaWNlf+01cQAAKGdJREFUeF7tXQdck1fXz14QIIQQQth7gyIbURRHXa0tWvW1trVVu6y1WuvXAWi1Vau1apfYqlVed+sCceAWlCmIbAgQ9kqAEJJAxnceW3zRAgnIMn3SX3+1Pned//k/9zn33HPPJWzYsAGD/lAEtAkBgjYJg8qCIoAggJIa5YHWIYCSWutUigqEkhrlgNYhgJJa61SKCoSSGuWA1iGAklrrVIoKhJIa5YDWIYCSWutUigqEkhrlgNYhgJJa61SKCoSSGuWA1iGAklrrVIoKhJIa5YDWIYCSWutUigqEkhrlgNYhgJJa61SKCoSSWkMOODs743k8Hg2K4z/99NPWjRs3KjWsihYbZgRQUmsAeHt7u8XBgwdfk4glwSqlinrnzp04Uyp1L9fNrVWD6miRYUYAJbUawBcsWEB68423f2qob5hqxDJOIhLw8qJ83v9JLU1Z0ZGR6+GMJzpjDzNp1XWHkloNQtG/RC8RtYjGTQ6dtNrEzPg4Ujz7fu6nD7MfrljzwYdF8L/71IGMPh9eBFBS94F3REQEbdwY/3VOzm7HXpk692hSXpIAKf7G269t3f7tLss/T8fuOXBwf8LNpJulw6s2tLe+EEBJ3Qc6n62PmF5f32DPMTXFhM0LEyVtTMIYGBgQMzIyGgP9fKLrqmtCdmzf+da4wLFfoDQbPQigpO5DF2YWZsVMBqPMzMI8BbwdnUjR5ubmR//9etvXyTdu3Cos4/NDz108Q4XnktGj1n/3SFBS96F/C5Zpjde4MQfGjHFNrq2tfaIkkFhEwBNESqXSbv/+/Rx4yPt3U2n0SI+Sug9d5PAKjEl4kggIXRIZGYkFT4eqe3ELG4uMprQm77u3k23NrbkoqUcJr1FS960InYKSgklcS/bOpwmNVHN3c01NTkpdx6+sZAGpR4lK0WGgpO6FA+D5wG7duoMubBBY9kaTB5m5fjKpDMtgMrm+vr6klJSUDpRSI48ASupedJCQkEDjFRZ7SGTt9N7UdDvxxuud8s4OjFJJ5PP5uJFXJzoCBAGU1L3wICwsrHPntp1WKpUC21MRMp48XiqRstlsk3uffLo6Oi4uTopSanQggJK6Fz2Ad6OjXdKuwhPwT2yDdy0Yk5KSApUqDMHb1/cwELpxdKgTHQU6U6vhgE+Az82TR08tAfvaAEjejBRHFozW1tZGZ89cnOJo73xn8uSQ26Wl6IbiaHqd0Jm6D22EBAQ8jDt/oRWCmpa4uLjs7ipaUFBgOM7P+xYBR5YGBXGA0yipUVKPJgT6GEtGdnYRm2WcU5hX7A6kflQS4qpxuTmF5u1t9fq11eWeMTF6qC09yvSJztRqFOIb6BuZk5Ud9kQxLAGXn5MTYmbOTR1l+kSHg3o/1HOARqOlzZ77YlHXNnleXp6SwTDIMuYYJvsHen8jk8nUN4KWGFYE0JlaA7iB0C3di0FQU72fn88HKKE1AG8EiqCkHgHQ0S6HFgGU1EOLL9r6CCCAknoEQEe7HFoEUFIPLb5o6yOAAErqEQAd7XJoEUBJPbT4oq2PAAIoqUcAdLTLoUUAJfXQ4ou2PgIIjCipH50u2bzB78Cho58aMVn5016YegmHw0kcHBxKYeeufgTwQLvUAgRGlNS7o3e4/Xn20s/GbC6+uUkw8/Llq3PodHrNtSs3ieZmpred3Z03wa4dGjCkBUQbThFGjNTOztbMTVHf7WWx2MoJEyf8cvvW9bnl5Xy/emyNQiKVmPNKeSF1DTWWLDZ7w6FDh0ognvmJk9yaggRnBwk2Njb4Y8eOoUEamoL2nJcbEVJDliPSwV+PfYBVYrywKkXtjRvXZinkSsOpU6e9vvrtVbc279rsmpOf+8HD7PyF5EJeSHBgyK8TJwVeIZFo9/qLd3R09KxKftXUn/f+tB5OqKBZSvsL4HNYfkRIXVKSY9LYJFhM1qV2iiViKpNpLHV1dfrA2887LSYuRmlpZ5k4ffb0jONHT9QUF/FebBe1v3386Nn3dPVoD0KDJ+z9bs93pzWZucFmJwf6BYZU8KuWJicm/xf0k/gc6ggdcj8RGBFSGxuaclXKLHGToEnPwdnh0oql/1mdkZdXBYvDx8OHP0teXThn1969/3Vm6jNTqVSioriYNynu4pW92VOm2S5f/vZ3UEahRl6lEo9TKJQKohyDIfUTG7T4c4rAiJBaKBB5KDFKBteMG/PCC1OjEEL3hF9eXmk5XUentLqmxunD1e8uS01NTb51K3FlXU3DxzduJF9ls/Uy1JEaA5k4sFgsrray0pKiS9FYTSaBJhRvhg05Li7pibBTjRtAC44YAsNOahMTE9c/T575iEjC102eMvEziE2u6Et6UxOT2w11jatOnz7NcHJyujh9+hRefHzCb+lpd3feS04M60rc2FMbCekJOkqV3BpYjTEzM6tobNbs0DeYLfjQ0NDlPzQI5nyw/K03a9WMccS0h3bcIwLDTuqEC5cXNwqaHH39fFbBDNonoZERi0SixlZxmwEGQyUi/x8VFVUkFLZuv3Tx0r6XXwrf7DXWY11vuk2MTTSQK+R2hvoMsRwDBogGP+QM4ooVK4zb2zqWCZpa3GoaG72xBILacWrQNFpkmBAYVlLDDKhnwjJ+XU/foHTu3BfjNTmFrVR2GHd2dJAsWKxH/mpkgbhr13cXFy9aEp2UdPcDv4CAEzKZOK0nvOrr6/UIeBK9U96u0yIUMzA9pqV5siZyXEsuk7s2C0QuRCIV0yiUmrFYusOkDrSbwUBgWEm9/uN3gyRSGcPVzeoqELpYnQDwEuAWLVrkQCaR2ihUyuOpFogtc/d0jS0pLpkTHxv33heRn30AyWXae2gP7h3Cquh0g2YFpgOP04TV0AiJTHHCE/Gd+hQdWXVVuSeL5apuqOjzIUIAuRXN09MTn5WVJUcmHE26GVZSZ+fxXHE4PMXBwTpFk8EJhUJqdUVNKMvIMDE4LLgFiPu4Glz7llxYWPhjasr9yOjo/Z5ubk53u7eJmBGZqZn0zo5OBpPBqq4oK7O2tLbWpFtMe2ubJYVCqjViGZVV8SvHeHqNHKmRKzqmTZ36BcvQMNnBxeWsRgI8VQgJR3jjrTcWySUdBAcnp98H0sZI1QEdO96/nz1+zBj3kzCGR9eTqPsNG6kBWJK9tbUvMiAbO7siiUR94v2oiIhFDY1NdtPCwjY+PRMjZoiFhcWpnAc5S4UCwTuwoZMOi87HWUeRt1oi7yTLZBIyzPLiouJSP01IjRAg2H98sEKu4M9/Nfw7GMOIkiAgIPBAFb/mlSoD3UIcifTQzs6uRJ1Sn34eGjp5dXkpP1IqlcrtHR3zYS2T3N82Rqo8nc7A8XjZs0QiITKjjS5SC3k8YqtYbEClUuVWVlbl3X3SPQEG5NJxd/P8P9iYSYHNlutA4n8U8/PzE2WkZMVW11S+DrM6HZTV1L2QPpVsBT5qMiQmpTc1NGiUQDo2NtaqoqrKl8FgbMfpkJr09OgtY93HOmVkZ+SrUyzydfjj5Mk1wuYWD30D/Xfc3NzE6ur09XzdsmWM82cvWRsaGjfC2sKkMKvQub+kLi+u8qurblhLwFNUJLKKknQnaUzQ+KDnhtSdnRhyk6DBAbwEGmeVHbaZGm6LxcM6jUQhk5uDg4Nr+yJ1RMRK6uLFb7xPwpNJgf7jYoDQPW6yIPmgjZiMS3mFuR/W19bPYHPYh7tI4mtgQLgvV3hRyVRJW3urbk1NrYEmBDt7+uzLCrkc4+DgmDHRz7Nsn55hfczRmCkubi5qSV2YW+iRlp4ZIRZJdGfMnvol9PdMpP7xyBELnApPo+oQ6ghYnVYKjegBCSrjekoA35NsgYGBuhfjvvpSpcISpoRNjYiLP7u5gl/hrgkOo6VMWVnBuA6ZjGLjaFNfWvnkFSW9jXHYSJ1bU4OHiCQCDo/r4HA4PSYnj4iIxCYmXjGbEjp/XSm//K3xgUE7t2zfcqanWbpLoIVLFpZkZKY/vJOY/FnWg7QTyCISeZYlkRAl0g4uzLh5LSKBpUKpxCAmEJLNtC+FVdfWuWJVuNa5M2Zn2di4CHRp1IZSXqkLkFqtnu8k3l3XKVPqwroBQyEwqGorqClQVsw3UchVFN+Acb/k5xZg5XLpFKiyFf5Vt5P6qOWLFy6HN9TVTjXlmu2et3Bu3LVrF9d1dspsAIfn4uIleCl1du74cbKOjk4+i2UBX+H/ran6gm7YSE2RSLAEPB5HJOCAdMJ/jAmxZSM+k84+evLd3znG3Afhc+esWGphcQxI2KeDGfJIC20dHGIz72d9cePiRStouABJt7t3717we6g6iCRsKXhP8CqVygojxTDgeV1vgEyYMMHm1+gDswwNDR8sXLqwCPlCQLpeRaOw2UwdQZ2d7V0O/nZkJtj2JW1tIqZUJnwJg9H7376/ugZ6eJ7P41mTKESJvaNTCo6Aa3lwP3MqLJCR7X61C5LAsZPN10esXUemUcrGjx9/aOLEID5Fh1rf2Yljw0zPAlONP4AhDWsVSHxvIW4XeVtYmX0JUZYa39IwbKTOqa7WUakw+nQdesXGjXue+CzDLiNt9szZ75WVln9sZW5zYeLkkO2ff/55tjpCIwgjF9+7u7um5OYUCE/HXfZmsgwKgMBYiM4jSGGmJpGIfwAxmQQCwe7wycOsvkh9/cp1WyhHNOKwcrpMHjwBI4MIQiewl437Oriw75cDy1VKZef8ea9siok5sqFB0GBvadPrzRoakYPB1G81NbG+LBA2MIRCEbaopMhn+swpJhBjrjbN6q+HfnytqrLK2cPddTuJhnuAfO38fXx/iL988duCrAIDJy+nUU1qZGICE/R1EpEkYbOZT3i21IE3bKTGSIUE2K3Gi6USBszKhC7CRsDd3zM/XPVVdW3jTBtbu42Ll0w/kZdXK+jL5HhaKAAg6/yZ+IaUlLQZL8wMO4IQnaxScYQtQgsO17RKj05thBeKcufWHVuuOfdhb6AkJ9/16uzs1A3wCbzRVUbPgFGrkMtC79y5w2UymT2exrE3s7c5UPT7iw6OTvETw0IuxBw5+lFzc4tGC9O+FCSXSol6TL1yYYvI0NbWovbKJYVULpcbQ50+SQ0vIPeP42fDdXSore98sOrH7Oy/PKg4EiZZJpUy6gTVE45EHEEmjQHFqKsj1WA8P3/+ivmPe3bN0NWhnfD396+A9ZPGzQ4bqW1NTcU4LKZZ1tGBKBvZ8n5kVqz/NXpBfmHJ+06O9jvffX/5ARh8v4P5QTmtRAJeBJ4OOhJuitjVdQJBiFgsYlEJxBaKvkEdmUwiNNQ2MIDUPYKDbPQEjAtwUCow+OBgv7yUjL9AVMg7SZ1yBbWiokIfSP2Puki9F2e//KJcrrRwH+t6KygoSKBvQH/QLGwdp7EWeikoEXfSGfrU2na5hAzrEKkSAlnkMhkdtu17bRqJW5kYHPq2SNzqFf7y3LeA0GVdhQkiQrWBnn4RRDtu2B29+xj8fcOzjnEo6iNrn9mz5/5QXVOlu+TV/5wATmgW4/D3YIaN1NVCCVGhwpDa29v1wb1HhoF3vrFk8YqkpLTNRgbMy3HxMd+AWdJvQneBOs53bNzli9dW/bTjJxv4u7wiHm8CDkdq9PYPquTz8iuVCgVO2Cak9aEEkrRDZsw1N70PhM7uKkfC4eQ4jAovk8jIPdUF+1SPRCC7kSgUqZ+PD+J6lNN19XglxcULQEY6conoQBVPJenA4lBOhDGICgv5cgJkecfgcI9u3O3tB3ErrJZW0WsWFuY3dQ10D3QvZzvOVmxbx7uZdDdp2Z+HT+1fNGvmm7UymWZRXgMVYgD1lr21YnVhfvEsZ2fbbWKFWK3X6ekuho3UVAxWDrYuvHFYHCwTyZvXrnW9dj1xo6eH29G5i+duBUI/06kUI2NGKVWHJruVfMvq2IljfFcXd38iEc/7/PM1Fd989Q0PB7ZPp7izV4/E1q27WQqFykaHTHnCwU8kEyV4DJ4kFov1etJPVlYBl19ePtPOxiZx3rx5pYjZZGVhVZyWlkL44osvZpBIpOMD0CuGTCbrjPF1LxKJOsycHOyTbyTc0Sdg8QQKkSiSKXp3frQ0iZfDV8PI1t72s6f7RTanAkL8t8CGlCo3J3fJHsHhmLPnzy2IiYlpHsgYh6JOa2tHSGpK2sdcU9PbZ86dieqPGfr4izQUA+upzQ8jIwU7f/u1uEXU7vPrL/tfSLhybYWtrU3SxED/rZVFlY8/kQMdD4lEbVfBYQAlBiePioiaLG2XGhmzTc4DKBIIO63EqDDYxuYmk97ar64u0Qe7W8/IUD+nexljJqMSrpXD1tXUIYvMf/yYDH2H8jIsycHRLr5rcTnGZ0zBudjTsoyUjGD/YP8BkVoolBgwmUbEq1fPvbBtW+T+0yfPB6lUSioBvggycc/ub3d3d9urVxLn0nRoiQ4Odpd7SjWsUCh4UWs/Wr9xxy79tNSMV19ftGRL5KYlHycl1fYUOzNQdQyonomJte2luP27wTNDnjwpZDXgOaBD18M2U4OUco4xp6y+IVd+8PcDv1paWWd6uNpFiRWKZyY0gmBTbZNlm7jdAA7Zyq9fvzmDStNtmjI59AryjE6lSuCcgFIqk7ERm7OnzZy6mhrTdqnY1NLS9pEztOsWLjtHx3tEsGEh+boD+E0psF3/GGjEDbny/ZWeXA4nVSknXuzSJBxIYIAXRZ6cmjwDSL1yIBq+d++mDYmk+46NjdVDZOErFDXoSaRSMkYq7fVrc/jwsc/16PRmMFOuAaF7nX2vZmQI7Rzs7jQ2CV1zc/JXfLv5hO7b7614D7w7z/S1HIicXXXgcijXn3btPSsSi4x9/H3fUGAV6g6A9NrdsJEaWWmbWnAK0rMeyOWKTsV4f9/tb7//Tjb4H58Fi8d1ZUoZEZwrHXS6jllDnSCIRMG3bvx6403k80UlEDpgj1VJIZL0YWcTIUVb906RSLDM9ExdmM0Jhkb0dORZ164di0LJ19PTq4DZwwP8pmQg92NSIzLVNwqsx/p4npBKxdVdbbo72xcZGTIfVlVXucDGwVgwXfqtIDMzK8NSXhnHwsI0Emm3QySGfSs8RigSmZJotEdj7P4rr6hYALugRbGx8WEnTvwec+rUqT5xZXM5PwQGBQDxVR9lZmb/J/LziPEuzg7/5xMY+OdwpqXIzMx0Bmtq9h+nYldj4VPrFxz49m/7fu5zw00dYYaN1MhAOCwzASSrUUjaZSqMEtPYH4e6OkHa29rpeBxWWV5a4QH85QQEBX+LmB5IvVnz5lVR1n7ahMfhzA8fPozEiDxBarCFlTEHY4xIRGInzLAqbzqdnNLc/GjRWiOVthkaMnjllZWBIpHEDkj9mFAwu1hmZDwkGxuzC+RyC3Fz818ekzyIq4VbQ/Oqa6rHxZ6PHRc6KbRfpEa+EkuXvuPAMTFJgiCkHOgTQ6PTZLB3JS8uLp7s4uFxvjsesPjWIxDoTIlEiudwjBOA0L1uMHWvZ+9sfwxHwhWU5JUs4VdUjr916+7vJWVloe++//4auD1hSGftxYsXGy1duuK1hpr61aK2VnOuKSfF0dHmc0tzTsJA7Ojucg0bqRHX15TQUG8qxHSCLxibnn3ff8Kk0AR1ZNX0OZfLLVWqFPTch3n+nQqlro+P54XKv2MFAKQ2fbpebXNrKxvicvW9vLxqure7atUqAhaHtcNgIOQag2nvIjRSBp4pF4cvuFdQXDRBLG6ZhMEwH5M6Le3+NCNDVvHJEyddQyeNv9O9TZj90+FquldKiooCgNTRmsiBxGpkZSU7btmyXXX4cMwaEhb/zak/j0offW2IxA4cDtvZKmr7p21Poeg7mFrVX718cfbyeS8uyKvVLEYCFo5ycFOmSq2l2eN8vTyvXr6+tbC46D9ffv55yC8HoudnZ2RnaTLu/pRB9ijefOutJVPDpv+fSonlwpes0TfA5z0mk3ESdDgonphhI/X69avMOzoU45gso5aaqhqjutp6z5UrV9L27NkzKAuUuro6SwKBomxsFIz18HQ7AoR+7JZ79JXgsHMEQuEciUhCha1sIij0sWvM1NQUL26VKVUqUgLM1GWwmHqsJzBDlMX5maeoFOqKkiLeNLDZv+16KG2XGFbyK8cKmoT/2JSZv2h+3KlTJ3aDe88V/MtsIGQd7JxaQywKEqH4j2B3xD4PD18wH2Z4moWpYypdl1471tMdMZ8ebZAwGHQJ7K6JeSUl/v5BgY/Hh8zqGzd+7Xjot4NfTZ4Y+B0QGkyK/v2ATIhJlTzrlTnLkq7d/iQrO3vusiXLUgN8Ar53HeP6nbe3d4MGJ/f77BS+JtSOjo4XPNw8d4COrOg6umXOY533vTpr3g9FlUVF/Rtx36WHhdRISGbMwYMzwU3VOnH8+C+Pnzr5Q1OzwBvOG9rDTDEos0HOw5yJ7dI2PUsLq1RnB+efnhZbz8CgXKlQ0iBEVQ9y9am671DB31HgymZLE1N2LvxZhnzuu/9cHT3r83KqivmVfN+u3VBkgyB8TjiztLzUb/aL0zc93d/Vq1fLGAzDkmZhs1vizRtmwRMmGCRcvDzVzctjTy8qwVEIJDIOR5UnXI//pLGuTsDmhmV2LVgxFIoci8fK8Vgk28P/foCh4bmz5/aIRUKOQqp3+lnIAbZ00eSZU6MY+nrpxWVlL6Wlp35SWlb68p2bdy7QDagHAgLG39e0fQSn6OiTjPT0G0bFhfnebWLJu5WVVQFGTKMCH5+x61euWrkXFt3NQGhNm9S43LCQuqamhtnU1LQIXGu/mFtbxozxcJ+Ykpb26t2kpLVff7PunaSkvGcK0USkbWuT2Do7ON22tDa7L5IIK5i0J3f/9Az1kjvknWDS49hwmPfx9jAyQ65fv57a2NDIGeM55gRZB98Js/gTAIa99prwz7OxRa2C5nH79+/3gYdILAIhJ78wHBwjJWvWrMnft2/fP0AfM8brWHzcpS9xBMrk4qJSdkr6fc/eSH3y5EmVvbNjRmN9U2h+Xs4rbm6OSOjq/xasDJYMh8EppJ3SJ944QaM4XIdKbzV2NPp+196oxme1R0H26oMnjkRvWLU+3oRtMrapRfhKXV3T1BIe7z8V/Jojfv5+d2Fjpwq+HOIPP1yDeGb+4XYrfljMGevpswUWyK4QbmwEXiczCpUq9XRz32Zubfvb3r27eD15oDRmrZqCw0JqOJniCxFipYEh7pcQvji5uW0pLimdlp31YPHJ4xfvcc0tf3wWgcA/a5N4M7W2rr5hDBarvBZ/ZWXTxo1PxQrIlUV4PF5B09P1g5cMmdEe2RhwXIhApdI5sJtI0Gfr81a89ZYCTI4nhhMXEyOC4zPZZDJl4bEjx18PDgm6CwFT7i2tQpaLm+sfQOgeT2RwjY3iYMv8fYgg/NLEhFNPo5If9CYnYpLA/lAyk6Wn+3L4SwtNTdnnuvuZLWws2uBL11RZW/U4Hjr3Qe7qazeubzUxMbu9ectuJOx2UGI5kHawTBrfg+nFf/jw4fkA/6A55y/EbW5qbHw3PvbycghchJ8K8/Wm7SKWkVGZjo5uk4Eho5II+DY2NVo0NDR6yeUqUyKBLOCamyTb2tnsZrGY8WDGFCJmzLO+eOq4MuSktjYxcd707beHvD09NzU3Yx/FGkBYaPaEBw92pQiaIs+dv/Dltm83XyotrVR7ELc3YS6euzipuUXAFQiaqu4/uLerK1iqe3lTFqva1NQkWdwq8u/+9+CB6ZSI24PMLSyKqvkV0t4C8KdNm3ytCo7EZGdmTgNSY/bs2vOBQtFBWzT/5ZOVvSzMJr7wQnpZVc1XiXeSo6oqy2yM2OweT713Hw98Sa4ymQaYpzdOIBusFI8ntKgUKmxISIhDQ2GD8OD+35fD4lY+fkLg92Du/DOeV532NXgOp3eQl/90yIRAWuq9zFmIOUWjUTthQ4qKJ+AJbeI2p5bWNrxA2KJAHAAQf6OiUSi1Lm5OWxcunHeoqKgot6sbdaedNBiORkWGnNRXbl2bTSKTRY5ubo8jvJFPj5uH9fmyispFVdXV9t9u27nty3URy/JK8544jqWJBGCvG969kzwO/M92L0ydtg7a7lG54NvrJBJJtQ0CYSAFflBP0bVggxneBvE/83h8Azu7nsNFP4+MzD986HhNZ1uLA51MD29ubh1P19MrAUL3ejQKCcT5ed/e6MULFhH4/IrFzu4e8ZrI1FMZcLHVwuLxAZFIHB/5WeSajs6OxvZ2GRISu4XNZj3h4htoH33VgwXsf1PSE4/USGsM0hPSaWDCkcGTZFjXUGckEyuITU01LKY+Q8hkMYXuY8aUwnDLgdBDMRS1bQ4pqVeuXKw/KWTObBtb28uRUVGp3T87P+49koF5d9nHBw/994/8goJZP0X/8Mne3/ZF9Md3/ZfHIHxGWnraUo6pSf6uryP27YmJ6VHoLVu2SH3H+WYKmxpfBt+vARBahCxgwUeNnRgyeWxba5thUJB/r2YQjL3FjGuaKWgWjj3+5x+fQsi25ZwZ099UhzDi3Ym7FP/9kvnzT3+xKariWTabQsNCT4Hv+9W83PwlRApJamdrfeXm7atfDvXnvEvGv80bZNJ4NHHARMCDI/p/PwaP6N+/riuv1WEzVM+HlNQLwpfNaxWJvMeN8fwK2ertLgQCEJtjHuvu7hSbnHz/5fsZGZ9+HRX10MbJqWdW9oDAF+vXB9+8cWs/2MrYV8LnhgOhm3sDCvk6kAiketh4wcBn0gxeiKrdu3fj09PTia7OLlfzCwvMd/24q7gvgvgH+t7ILcp7Ddxq44yNWBVWRvbxzZheu3w8FMQcsnNzK3kWQiONESiEG35Bfntv3bi9jkalSWzMrT/uydQaKrI8L+0OGalNyGRaRWXlFFMOOzkgOAQcHT2fL7t3L2PJlAkh/Ltp6SsvXkn4ZToJ12Rj46D2Mx0ePpM5/+XXD0MqA6JvgHeEi6srTL59n55ydLB5WFpeJoAT1YthZY54MJQ3btwIOBt39jMOi/uTugCaL6JWxp/581xVXW2NDYOhf/tOzp1GsDmHVddHjh3ZAPEmOR3S9iKupWWvBx6GdVCjrLMhI3V6To4TcCaMY8zeAYTuNaYYiCS2cTKJlCk8CKlp95fHnr1wxNur8pvVH646kZKdXdYTXoGBzpzXFry1q5xfaenp5f7bi3Pnfq9J9p658+cXJCYl593PuD/zj9N/REDfTdDfm6KWVtyCV+bfUKebbdv2CSBueyuvhBdixjHf4eTmpNEBWHXt9uc5jLmTxWYd7U+df1vZISO1UNpiK1cqsQwTxiV1oHK5bq1bln+6bsEna5S3Eu99eDvp3ua7qWmrJ02YcPDYHzE7t23b82jHDkwG4uaoqMC331z7fV19vZeHp1fsoZjfV0E8sEZ+7oyMjEYO2+heZnbumjfeeCN85cpl5/976EgAhUwVLVyx8H7cqTh1Q8XMfHH2b7BBc2j58uWy4bJl1Q4KLfAEAkNCauSelaRb11+Bo0OXwmxc8/Nk6g+07ImLk1y6duPjiPXrrx89fmJ9VVWNz6XLV9ezDC0+MuWa5lPIlLZ9P+2zaxQ2muBwBMWUKdO2n4s9s76/TvyJU6ZcKeJVrLiecPN1CP6Xt4nFFhaW5klAaI0ym/69XTzkvlaUpwNHYEhIzefzORB7ERQQEPwBEFqjWRQRASEogUY7s3L1R7fPnvrz7fr6hrEtLS1OLS0inXacmAB5pgWWFuapk8MmR/84adLjoPz+iD9r9uy0C7Fxt/gVdVPOnDkfwGAalL0058UNCs1SafSnK7TsCCEwJKQuzMkOlcOWk5Mdt0g8AKsTtmqbJoRN2gqZmmibN+w2rubXE4zNWSqVFCMP9nYVJkEw+0Y1i8Le8ITLjJpmzJ61POVexlJxe4udo4NjDASk3x4h/NFuhwCBQSf1X6eZg19hc0xSlr63qhz8tAMeNpxbbIfZuYxtyX7UBhaiHoDQA26vqyK49areWLp4c03NflxzM7dfJ5WfuXO0gSFHYNBJDSMm1wsEjrbWlueA0BqbHkMu6VMd/OUtCdAo3/Fwjw3t79kQGHRSxx4+zATzlOLs6KA2zuHZho7WRhHoGYFBJ3UBj2cGR4+a7Kws8mqbR+1EjfJBixEYVFIj9rSbs+saMzPzyuV/xdpqMXSoaKMVgUEl9YYNUXZwE6cH18zk18GK7R2twKHjGr0IDCqpS/Ny7dnGRh3mXJPnJlP96FUNOrKBIjBopEbCOB9kplvpGxoVSOWYDBp6afJAdYLWe0YEBo3UcESKCKfFzXA4lQAC9tuHO3rtGXFAq2sRAoNGauSUNhyytIWjPFlz581TqQsD1SIMUVFGGQKDRmqJSGBb19Dg7unltVOTMNBRhgM6HC1CYNBIXVfbMKmluZUIiWE0Sw+kRSAi6wnkRYbkPNTTp086VFXUcEtKStzb2ztojQ31VnBIlTZrxvTtUrmkE4sl9SsFmRbBNGyiDAqpI1bOpE166eo0uM+Fb2PDaCktbR42AUaiI18DX0J8Wjw9PTdd35hjbFZYWBz08MHDJefOxkkq+JU2OjqUOhKRKoZEmBIDfYNyOB17K2z69AcQTKX2AqKRkEfb+hwUUick8HQh2z4B0s4m+PlNF5WWDk4m09EGtrJD6XIx4bJ/rPyCB5zmDpBJZbZCcQsWUv3yFRhlgoOt3eUlr/+nFA7z1sJimQBpCx6nIwNCjzZxtHY8g0JqyJ3MqK6psbd1sP25P6fBRzuqsEOqt3bt2ilp9zKCyvhlkJlJBbd3EfUhTW8+x4R9maqjs00kEhe6uDjUwoWnTYgJgmR36ilb02iXVZvGNyik5gsbdKlkSqsOhTQkCVWGC3BIHAlXt1AIkLVpRub9zEUctulkIomAUcpxcAckTurgZH/1w48+XAv3qtci6X+775qi3p7h0pL6fgaF1HKRpHnR4gUrpKLO8gGcCVA/yiEuATmfHRoaGuYKBS0z+WXlgRisCgu53yqZRsybbGPjtLCpYbeYOObDWlltI5xzfDQaNK5liJXyDM0PCqkZVEZdg0jCkBMwIvBVPxe/wLHOlsfPXnZKS0ubJBFLw1tb22wguXqBra3tERVJGTcldEqWn59fMZJlCfKEYGrhH/T3fCAwKKSGa8vaVARMOYWKJVKpBgQkmfdoFD9i5UqDqB07Qi8nXFv84w97Q0g4EglLUBIh+WPTpIkT3oOs+idcXV3FXddD9OdCytEo7791TINCagQ8LA7XgBwa7+P+nGHHGLKE0pEMTCwLFltc3z7LzidgdYuwmUMkEDssLMwSvDy9Ljg5ODxc8+maJCSfBjLAnm60GvaBox0+EwKDRupnGsUAKsOGB/Xk0aN+Di4u/E2bNpUjJ9GR3HpAYuqOzTvc88t4vngsZppI1ObfmdKhA69dByR0vEen6cQGjg8+A/ddX0C6FcNhd9Q+HoACRnGV55bUGIzUorCo9LcWsTTOxNjUTYlRSU4e+aOJRKKQm0VwhXNbO9uQySjnmpqc1qXqZLRIWnNCQyfmwKHbfmdWHcX6Q4fWAwLPLak9Pf3Kpk+b9kni3cSFsDgNwGOwSrmys9qcy010Zdr/bGFmdldOpaZujYpqQeTuLe80ygrtQ+C5JTVs8shoerQ/bx/4La5GLjfkuLggFyKJu2cBRUK6n74VQPtUiEr0NALPLam7BNkI5IY/P3GFHKrmfzcCzz2p/93qQ6XvCQGU1CgvtA4BlNRap1JUIJTUKAe0DgGU1FqnUlQglNQoB7QOAZTUWqdSVCCU1CgHtA4BlNRap1JUIJTUKAe0DgGU1FqnUlQglNQoB7QOAZTUWqdSVCCU1CgHtA4BlNRap1JUIJTUKAe0DoH/B2VGFoNsmTkgAAAAAElFTkSuQmCCAAhAAQgkAAAAGAAAAAIQwNsBAAAAAwAAAAAAAAAAAAAAAAAAABtAAABAAAAANAAAAAEAAAACAAAAAAAAvwAAAL8AADVDAAAAQwMAAAAAAACAAAAAgP7/rUIAAACAAAAAgP7/c0IhAAAACAAAAGIAAAAMAAAAAQAAABUAAAAMAAAABAAAABUAAAAMAAAABAAAAEYAAAAUAAAACAAAAFROUFAGAQAAUQAAAIAMAAAAAAAAAAAAAFYAAAA8AAAAAAAAAAAAAAAAAAAAAAAAALUAAACAAAAAUAAAADAAAACAAAAAAAwAAAAAAACGAO4AVwAAAD0AAAAoAAAAtQAAAIAAAAABAAEAAAAAAAAAAAAAAAAAAAAAAAAAAAAAAAAAAAAAAP///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0AAAAAAAAAAAAAAAAAAAAAAAAAAAAAAPvoAAAAAAAAAAAAAAAAAAAAAAAAAAAAAABcAAAAAAAAAAAAAAAAAAAAAAAAAAAAAAAPoAAAAAAAAAAAAAAAAAAAAAAAAAAAAAAB8AAAAAAAAAAAAAAAAAAAAAAACAAAAAAAPgAAAAAAAAAAAAAAAAAAAAAAAAAAAAAAB8AAAAAAAAAAAAAAAAAAAAAACAAAAAAAAPwAAAAAAAAAAAAAAAAAAAAAAAAAAAAAABcAAAAAAAAAAAAAAAAAAAAACgAAAAAAAAP6AAAAAAAAAAAAAAAAAAAABAAAAAAAAAAdQAAAAAAAAAAAAAAAAAAADAAAAAAAAAAAqAAAAAAAAAAAAAAAAAAABAAAAAAAAAAAAAAAAAAAAAAAAAAAAAAABgAAAAAAAAAAAAAAAAAAAAAAAAAAAAAABAAAAAAAAAAAAAAAAAAAAAAAAAAAAAAAAgAAAAAAAAAAAAAAAAAAAAAAAAAAAAAAAgAAAAAAAAAAAAAAAAAAAAAAAAAAAAAAAgAAAAAAAAAAAAAAAAAAAAAAAAAAAAAAAQAAAAAAAAAAAAAAAAAAAAAAAAAAAAAAAYAAAAAAAAAAAAAAAAAAAAAAAAAAAAAAAQAAAAAAAAAAAAAAAAAAAAAAAAAAAAAAAYAAAAAAAAAAAAAAAAAAAAAAAAAAAAAAAQAAAAAAAAAAAAAAAAAAAAAAAAAAAAAAAIAACAAA4AAAAAAAAAAAAAAAAAAAAAAAAAAAdQAB4AAAAAAAAAAAAAAAAAAAAAAAAMAD/4ADsAAAAAAAAAAAAAAAAAAAAAAAAEAHwcABEAAAAAAAAAAAAAAAAAAAAAAAAOAOgOADOAKAAAAAAAAAAAAAAAAAAAAAAEAcAHADEAMAAAABAAAAAAAAAAAAAAAAACA4ADgCKAOAAAADgAAAAAAAAAAAAAAAABAQABAGEAfAAAABwAAAAAAAAAAAAAAAADjgAAgGCAbACAAC4AAAAKoAAAAAAAAAABBgABQEEAZAHAAGYAAAB38AAAAAAAAAAAjgAA4GCA7gPAIGMAAAD/vgAAAAAAAAAAXAAAwEAARAdAEEEAAAHABcAAAAAAAAAA+AAA4OCAwgaAKOGAAA6AAOAAAAAAAAAAcAAAcEBAxQYAAGFAABwAADQAAAAAAAAAOAAA+ODjgg4AKODgAPgAAA4AAAAAAAAAEAAAUMBBgAQABEBAAUAAAAUAAAAAAAAAOAAA+MDhggwADOCgA4AAAADgAAAAAAAAcAAAUMBBARwABEBQBwAAAABwAAAAAAAALgAA6IBjg4gAAuAwDgAAAAA4AAAAAAAARAAATMBBAQgAAEAQHAAAAAAQAAAAAAAA4wAAzIBjgIgAAuAYOAAAAAAIAAAAAAAAYQAARYBhAdAABUAYMAAAAAAEAAAAAAAAY6AAx4AjgPgAAuAOIAAAAAAGAAAAAAAAQEAABYARAFAABEAEQAAAAAAEAAAAAAAAYDgAh4AyAPgAAsAOYAAAAAACAAAAAAAAYBwBBQARAHAAA0ADQAAAAAABAAAAAAAAYA4Dg4A6ADAAA4AD4AAAAAADAAAAAAAAYAQBBwAQABAAAYABwAAAAAABAAAAAAAAYAICA4AaAAAAA4AAwAAAAAABgAAAAAAAcAMCAwAWAAAAAQAAAAAAAAABAAAAAAAAMAMOA4AOAAAAAAAAAAAAAAACAAAAAAAAEAEEAQAMAAAAAAAAAAAAAAAAAAAAAAAAOAOIA4AOAAAAAAAAAAAAAAAAAAAAAAAAEAEQAQAEAAAAAAAAAAAAAAAAAAAAAAAACgM4A4AAAAAAAAAAAAAAAAAAAAAAAAAABAFAAQAAAAAAAAAAAAAAAAAAAAAAAAAADoPgA4AAAAAAAAAAAAAAAAAAAAAAAAAABwcAAQAAAAAAAAAAAAAAAAAAAAAAAAAABvoAAgAAAAAAAAAAAAAAAAAAAAAAAAAAAdAAAAAAAAAAAAAAAAAAAAAAAAAAAAA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AAAAAAAAAAAAAAAAAAAAAAAAAAAAAABBAAAAAAAAAAAAAAAAAAAAAAAAAAAAAACDAAAAAAAAAAAAAAAAAAAAAAAAAAAAAADBAAAAAAAAAAAAAAAAAAAAAAAAAAAAAACDgAAAAAAAAAAAAAAAAAAAAAAAAAAAAAEBAAAAAAAAAAAAAAAAAAAAAAAAAAAAAACDgAAAAAAAAAAAAAAAAAAAAAAAAAAAAAGBwAAAAAAAAAAAAAAAAAAAAAAAAAAAAACAgAAAAAAAAAAAAAAAAAAAAAAAAAAAAAAAgAAAAAAAAAAAAAAAAAAAAAAAAAAAAACAgAAAAAAAAAAAAAAAAAAAAAAAAAAAAAABgAAAAAAAAAAAAAAAAAAAAAAAAAAAAACBgAAAAAAAAAAAAAAAAAAAAAAAAAAAAADBAAAAAAAAAAAAAAAAAAAAAAAAAAAAAACDAAAAAAAAAAAAAAAAAAAAAAAAAAAAAABGAAAAAAAAAAAAAAAAAAAAAAAAAAAAAAB+AAAAAAAAAAAAAAAAAAAAAAAAAAAAA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RAAAAeLYAAAAAAAAAAAAAVgAAADwAAAAAAAAAAAAAAAAAAAAAAAAAtQAAAIAAAABQAAAAKAAAAHgAAAAAtgAAAAAAAMYAiABXAAAAPQAAACgAAAC1AAAAgAAAAAEAEAAAAAAAAAAAAAAAAAAAAAAAAAAAAAAA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2MMQwylFP9/jDH/f/9//3//f/9//3//f/9//3//f/9//3//f/9//3//f/9//3//f/9//3//f/9//3//f/9//3//f/9//3//f/9//3//f/9//3//f/9//3//f/9//3//f/9//3//f/9//3//f/9//3//f/9//3//f/9//3//f/9//3//f/9//3//f/9//3//f/9//3//f/9//3//f/9//3//f/9//3//f/9//3//f/9//3//f/9//3//f/9//3//f/9//3//f/9//3//f/9//3//f/9//3//f/9//3//f/9//3//f/9//3//f/9//3//f/9//3//f/9//3//f/9//3//f/9//3//fwAA/3//f/9//3//f/9//3//f/9//3//f/9//3//f/9//3//f/9//3//f/9//3//f/9//3//f/9//3//f/9//3//f/9//3//f/9//3//f/9//3//f/9//3//f/9//3/VWqYYKiVjDGMM/3/HHIQQZAylFAkl/38IIf9//3//f/9//3//f/9//3//f/9//3//f/9//3//f/9//3//f/9//3//f/9//3//f/9//3//f/9//3//f/9//3//f/9//3//f/9//3//f/9//3//f/9//3//f/9//3//f/9//3//f/9//3//f/9//3//f/9//3//f/9//3//f/9//3//f/9//3//f/9//3//f/9//3//f/9//3//f/9//3//f/9//3//f/9//3//f/9//3//f/9//3//f/9//3//f/9//3//f/9//3//f/9//3//f/9//3//f/9//3//f/9//3//f/9//3//f/9//3//f/9//38AAP9//3//f/9//3//f/9//3//f/9//3//f/9//3//f/9//3//f/9//3//f/9//3//f/9//3//f/9//3//f/9//3//f/9//3//f/9//3//f/9//3//f/9//3//f/9//3//f/9//3//f/9//3//f/9/xxz/f4UQhBDHGP9//3//f/9//3//f/9//3//f/9//3//f/9//3//f/9//3//f/9//3//f/9//3//f/9//3//f/9//3//f/9//3//f/9//3//f/9//3//f/9//3//f/9//3//f/9//3//f/9//3//f/9//3//f/9//3//f/9//3//f/9//3//f/9//3//f/9//3//f/9//3//f/9//3//f/9//3//f/9//3//f/9//3//f/9//3//f/9//3//f/9//3//f/9//3//f/9//3//f/9//3//f/9//3//f/9//3//f/9//3//f/9//3//f/9//3//f/9//3//f/9/AAD/f/9//3//f/9//3//f/9//3//f/9//3//f/9//3//f/9//3//f/9//3//f/9//3//f/9//3//f/9//3//f/9//3//f/9//3//f/9//3//f/9//3//f/9//3//f/9//3//f/9//3//f/9//3//f/9//3//f4wxhRBjDGMM5xz/fzJK/3//f/9//3//f/9//3//f/9//3//f/9//3//f/9//3//f/9//3//f/9//3//f/9//3//f/9//3//f/9//3//f/9//3//f/9//3//f/9//3//f/9//3//f/9//3//f/9//3//f/9//3//f/9//3//f/9//3//f/9//3//f/9//3//f/9//3//f/9//3//f/9//3//f/9//3//f/9//3//f/9//3//f/9//3//f/9//3//f/9//3//f/9//3//f/9//3//f/9//3//f/9//3//f/9//3//f/9//3//f/9//3//f/9//3//fwAA/3//f/9//3//f/9//3//f/9//3//f/9//3//f/9//3//f/9//3//f/9//3//f/9//3//f/9//3//f/9//3//f/9//3//f/9//3//f/9//3//f/9//3//f/9//3//f/9//3//f/9//3//f/9//3//f/9//3//f/9//3/nHEMIZBBjDKUU/3//f/9//3//f/9//3//f/9//3//f/9//3//f/9//3//f/9//3//f/9//3//f/9//3//f/9//3//f/9//3//f/9//3//f/9//3//f/9//3//f/9//3//f/9//3//f/9//3//f/9//3//f/9//3//f/9//3//f/9//3//f/9//3//f/9//3//f/9//3//f/9//3//f/9//3//f/9//3//f/9//3//f/9//3//f/9//3//f/9//3//f/9//3//f/9//3//f/9//3//f/9//3//f/9//3//f/9//3//f/9//3//f/9//38AAP9//3//f/9//3//f/9//3//f/9//3//f/9//3//f/9//3//fxBG/3//f/9//3//f/9//3//f/9//3//f/9//3//f/9//3//f/9//3//f/9//3//f/9//3//f/9//3//f/9//3//f/9//3//f/9//3//f/9//3//f/9//3//f/9/xhilFGQMpRQIIf9//3//f/9//3//f/9//3//f/9//3//f/9//3//f/9//3//f/9//3//f/9//3//f/9//3//f/9//3//f/9//3//f/9//3//f/9//3//f/9//3//f/9//3//f/9//3//f/9//3//f/9//3//f/9//3//f/9//3//f/9//3//f/9//3//f/9//3//f/9//3//f/9//3//f/9//3//f/9//3//f/9//3//f/9//3//f/9//3//f/9//3//f/9//3//f/9//3//f/9//3//f/9//3//f/9//3//f/9//3//f/9/AAD/f/9//3//f/9//3//f/9//3//f/9//3//f/9//3//f/9//3//f/9//3//f/9//3//f/9//3//f/9//3//f/9//3//f/9//3//f/9//3//f/9//3//f/9//3//f/9//3//f/9//3//f/9//3//f/9//3//f/9//3//f/9//3//f/9//3//f+ccQwxjDIQQphj/f/9//3//f/9//3//f/9//3//f/9//3//f/9//3//f/9//3//f/9//3//f/9//3//f/9//3//f/9//3//f/9//3//f/9//3//f/9//3//f/9//3//f/9//3//f/9//3//f/9//3//f/9//3//f/9//3//f/9//3//f/9//3//f/9//3//f/9//3//f/9//3//f/9//3//f/9//3//f/9//3//f/9//3//f/9//3//f/9//3//f/9//3//f/9//3//f/9//3//f/9//3//f/9//3//f/9//3//fwAA/3//f/9//3//f/9//3//f/9//3//f/9//3//f/9//3//f/9/xhz/f/9//3//f/9//3//f/9//3//f/9//3//f/9//3//f/9//3//f/9//3//f/9//3//f/9//3//f/9//3//f/9//3//f/9//3//f/9//3//f/9//3//f/9//3//f/9//3//f/9//38pJWMMhBBkDIUQCSX/f/9//3//f/9//3//f/9//3//f/9//3//f/9//3//f/9//3//f/9//3//f/9//3//f/9//3//f/9//3//f/9//3//f/9//3//f/9//3//f/9//3//f/9//3//f/9//3//f/9//3//f/9//3//f/9//3//f/9//3//f/9//3//f/9//3//f/9//3//f/9//3//f/9//3//f/9//3//f/9//3//f/9//3//f/9//3//f/9//3//f/9//3//f/9//3//f/9//3//f/9//3//f/9//38AAP9//3//f/9//3//f/9//3//f/9//3//f/9//3//f/9//3//f/9//3//f/9//3//f/9//3//f/9//3//f/9//3//f/9//3//f/9//3//f/9//3//f/9//3//f/9//3//f/9//3//f/9//3//f/9//3//f/9//3//f/9//3//f/9//3//f/9//3//f/9//3//f/9/CCH/f4QQhBDnHP9//3//f/9//3//f/9//3//f/9//3//f/9//3//f/9//3//f/9//3//f/9//3//f/9//3//f/9//3//f/9//3//f/9//3//f/9//3//f/9//3//f/9//3//f/9//3//f/9//3//f/9//3//f/9//3//f/9//3//f/9//3//f/9//3//f/9//3//f/9//3//f/9//3//f/9//3//f/9//3//f/9//3//f/9//3//f/9//3//f/9//3//f/9//3//f/9//3//f/9//3//f/9/AAD/f/9//3//f/9//3//f/9//3//f/9//3//f/9//3//f/9//38IJf9/nHP/f/9//3//f/9//3//f/9//3//f/9//3//f/9//3//f/9//3//f/9//3//f/9//3//f/9//3//f/9//3//f/9//3//f/9//3//f/9//3//f/9//3//f/9//3//f/9//3//f/9//3//f/9//3//f+gcxxzGGKUUphimGMYY/39zTv9//3//f/9//3//f/9//3//f/9//3//f/9//3//f/9//3//f/9//3//f/9//3//f/9//3//f/9//3//f/9//3//f/9//3//f/9//3//f/9//3//f/9//3//f/9//3//f/9//3//f/9//3//f/9//3//f/9//3//f/9//3//f/9//3//f/9//3//f/9//3//f/9//3//f/9//3//f/9//3//f/9//3//f/9//3//f/9//3//f/9//3//f/9//3//fwAA/3//f/9//3//f/9//3//f/9//3//f/9//3//f/9//3//f/9//3/HHP9//3//f/9//3//f/9//3//f/9//3//f/9//3//f/9//3//f/9//3//f/9//3//f/9//3//f/9//3//f/9//3//f/9//3//f/9//3//f/9//3//f/9//3//f/9//3//f/9//3//f/9//3//f/9//3//f/9//3//f/9/bC2mGMcc/3+EEP9/hRT/f/9//3//f/9//3//f/9//3//f/9//3//f/9//3//f/9//3//f/9//3//f/9//3//f/9//3//f/9//3//f/9//3//f/9//3//f/9//3//f/9//3//f/9//3//f/9//3//f/9//3//f/9//3//f/9//3//f/9//3//f/9//3//f/9//3//f/9//3//f/9//3//f/9//3//f/9//3//f/9//3//f/9//3//f/9//3//f/9//3//f/9//38AAP9//3//f/9//3//f/9//3//f/9//3//f/9//3//f/9//3//f4wxpRT/f/9//3//f/9//3//f/9//3//f/9//3//f/9//3//f/9//3//f/9//3//f/9//3//f/9//3//f/9//3//f/9//3//f/9//3//f/9//3//f/9//3//f/9//3//f/9//3//f/9//3//f/9//3//f/9//3//f/9//3//f/9//3//f/9//3+MMf9/CCH/fzFG/3//f/9//3//f/9//3//f/9//3//f/9//3//f/9//3//f/9//3//f/9//3//f/9//3//f/9//3//f/9//3//f/9//3//f/9//3//f/9//3//f/9//3//f/9//3//f/9//3//f/9//3//f/9//3//f/9//3//f/9//3//f/9//3//f/9//3//f/9//3//f/9//3//f/9//3//f/9//3//f/9//3//f/9//3//f/9//3//f/9/AAD/f/9//3//f/9//3//f/9//3//f/9//3//f/9//3//f/9//3//f+cc/3//f/9//3//f/9//3//f/9//3//f/9//3//f/9//3//f/9//3//f/9//3//f/9//3//f/9//3//f/9//3//f/9//3//f/9//3//f/9//3//f/9//3//f/9//3//f/9//3//f/9//3//f/9//3//f/9//3//f/9//3//f/9//3//f/9//3//f/9//3//f/9//3//f/9//3//f/9//3//f/9//3//f/9//3//f/9//3//f/9//3//f/9//3//f/9//3//f/9//3//f/9//3//f/9//3//f/9//3//f/9//3//f/9//3//f/9//3//f/9//3//f/9//3//f/9//3//f/9//3//f/9//3//f/9//3//f/9//3//f/9//3//f/9//3//f/9//3//f/9//3//f/9//3//f/9//3//f/9//3//fwAA/3//f/9//3//f/9//3//f/9//3//f/9//3//f/9//3//f/9//38pKWsx/3//f/9//3//f/9//3//f/9//3//f/9//3//f/9//3//f/9//3//f/9//3//f/9//3//f/9//3//f/9//3//f/9//3//f/9//3//f/9//3//f/9//3//f/9//3//f/9//3//f/9//3//f/9//3//f/9//3//f/9//3//f/9//3//f/9//3//f/9//3//f/9//3//f/9//3//f/9//3//f/9//3//f/9//3//f/9//3//f/9//3//f/9//3//f/9//3//f/9//3//f/9//3//f/9//3//f/9//3//f/9//3//f/9//3//f/9//3//f/9//3//f/9//3//f/9//3//f/9//3//f/9//3//f/9//3//f/9//3//f/9//3//f/9//3//f/9//3//f/9//3//f/9//3//f/9//3//f/9//38AAP9//3//f/9//3//f/9//3//f/9//3//f/9//3//f/9//3//f/9/Sin/f/9//3//f/9//3//f/9//3//f/9//3//f/9//3//f/9//3//f/9//3//f/9//3//f/9//3//f/9//3//f/9//3//f/9//3//f/9//3//f/9//3//f/9//3//f/9//3//f/9//3//f/9//3//f/9//3//f/9//3//f/9//3//f/9//3//f/9//3//f/9//3//f/9//3//f/9//3//f/9//3//f/9//3//f/9//3//f/9//3//f/9//3//f/9//3//f/9//3//f/9//3//f/9//3//f/9//3//f/9//3//f/9//3//f/9//3//f/9//3//f/9//3//f/9//3//f/9//3//f/9//3//f/9//3//f/9//3//f/9//3//f/9//3//f/9//3//f/9//3//f/9//3//f/9//3//f/9//3//f/9/AAD/f/9//3//f/9//3//f/9//3//f/9//3//f/9//3//f/9//3//f/9/Sin/f/9//3//f/9//3//f/9//3//f/9//3//f/9//3//f/9//3//f/9//3//f/9//3//f/9//3//f/9//3//f/9//3//f/9//3//f/9//3//f/9//3//f/9//3//f/9//3//f/9//3//f/9//3//f/9//3//f/9//3//f/9//3//f/9//3//f/9//3//f/9//3//f/9//3//f/9//3//f/9//3//f/9//3//f/9//3//f/9//3//f/9//3//f/9//3//f/9//3//f/9//3//f/9//3//f/9//3//f/9//3//f/9//3//f/9//3//f/9//3//f/9//3//f/9//3//f/9//3//f/9//3//f/9//3//f/9//3//f/9//3//f/9//3//f/9//3//f/9//3//f/9//3//f/9//3//f/9//3//fwAA/3//f/9//3//f/9//3//f/9//3//f/9//3//f/9//3//f/9//3//f+cg/3//f/9//3//f/9//3//f/9//3//f/9//3//f/9//3//f/9//3//f/9//3//f/9//3//f/9//3//f/9//3//f/9//3//f/9//3//f/9//3//f/9//3//f/9//3//f/9//3//f/9//3//f/9//3//f/9//3//f/9//3//f/9//3//f/9//3//f/9//3//f/9//3//f/9//3//f/9//3//f/9//3//f/9//3//f/9//3//f/9//3//f/9//3//f/9//3//f/9//3//f/9//3//f/9//3//f/9//3//f/9//3//f/9//3//f/9//3//f/9//3//f/9//3//f/9//3//f/9//3//f/9//3//f/9//3//f/9//3//f/9//3//f/9//3//f/9//3//f/9//3//f/9//3//f/9//3//f/9//38AAP9//3//f/9//3//f/9//3//f/9//3//f/9//3//f/9//3//f/9//3+lFP9//3//f/9//3//f/9//3//f/9//3//f/9//3//f/9//3//f/9//3//f/9//3//f/9//3//f/9//3//f/9//3//f/9//3//f/9//3//f/9//3//f/9//3//f/9//3//f/9//3//f/9//3//f/9//3//f/9//3//f/9//3//f/9//3//f/9//3//f/9//3//f/9//3//f/9//3//f/9//3//f/9//3//f/9//3//f/9//3//f/9//3//f/9//3//f/9//3//f/9//3//f/9//3//f/9//3//f/9//3//f/9//3//f/9//3//f/9//3//f/9//3//f/9//3//f/9//3//f/9//3//f/9//3//f/9//3//f/9//3//f/9//3//f/9//3//f/9//3//f/9//3//f/9//3//f/9//3//f/9/AAD/f/9//3//f/9//3//f/9//3//f/9//3//f/9//3//f/9//3//f/9//38pJf9//3//f/9//3//f/9//3//f/9//3//f/9//3//f/9//3//f/9//3//f/9//3//f/9//3//f/9//3//f/9//3//f/9//3//f/9//3//f/9//3//f/9//3//f/9//3//f/9//3//f/9//3//f/9//3//f/9//3//f/9//3//f/9//3//f/9//3//f/9//3//f/9//3//f/9//3//f/9//3//f/9//3//f/9//3//f/9//3//f/9//3//f/9//3//f/9//3//f/9//3//f/9//3//f/9//3//f/9//3//f/9//3//f/9//3//f/9//3//f/9//3//f/9//3//f/9//3//f/9//3//f/9//3//f/9//3//f/9//3//f/9//3//f/9//3//f/9//3//f/9//3//f/9//3//f/9//3//fwAA/3//f/9//3//f/9//3//f/9//3//f/9//3//f/9//3//f/9//3//f/9/xhhyUv9//3//f/9//3//f/9//3//f/9//3//f/9//3//f/9//3//f/9//3//f/9//3//f/9//3//f/9//3//f/9//3//f/9//3//f/9//3//f/9//3//f/9//3//f/9//3//f/9//3//f/9//3//f/9//3//f/9//3//f/9//3//f/9//3//f/9//3//f/9//3//f/9//3//f/9//3//f/9//3//f/9//3//f/9//3//f/9//3//f/9//3//f/9//3//f/9//3//f/9//3//f/9//3//f/9//3//f/9//3//f/9//3//f/9//3//f/9//3//f/9//3//f/9//3//f/9//3//f/9//3//f/9//3//f/9//3//f/9//3//f/9//3//f/9//3//f/9//3//f/9//3//f/9//3//f/9//38AAP9//3//f/9//3//f/9//3//f/9//3//f/9//3//f/9//3//f/9//3//f6UU/3//f/9//3//f/9//3//f/9//3//f/9//3//f/9//3//f/9//3//f/9//3//f/9//3//f/9//3//f/9//3//f/9//3//f/9//3//f/9//3//f/9//3//f/9//3//f/9//3//f/9//3//f/9//3//f/9//3//f/9//3//f/9//3//f/9//3//f/9//3//f/9//3//f/9//3//f/9//3//f/9//3//f/9//3//f/9//3//f/9//3//f/9//3//f/9//3//f/9//3//f/9//3//f/9//3//f/9//3//f/9//3//f/9//3//f/9//3//f/9//3//f/9//3//f/9//3//f/9//3//f/9//3//f/9//3//f/9//3//f/9//3//f/9//3//f/9//3//f/9//3//f/9//3//f/9//3//f/9/AAD/f/9//3//f/9//3//f/9//3//f/9//3//f/9//3//f/9//3//f/9//3+lFEkp/3//f/9//3//f/9//3//f/9//3//f/9//3//f/9//3//f/9//3//f/9//3//f/9//3//f/9//3//f/9//3//f/9//3//f/9//3//f/9//3//f/9//3//f/9//3//f/9//3//f/9//3//f/9//3//f/9//3//f/9//3//f/9//3//f/9//3//f/9//3//f/9//3//f/9//3//f/9//3//f/9//3//f/9//3//f/9//3//f/9//3//f/9//3//f/9//3//f/9//3//f/9//3//f/9//3//f/9//3//f/9//3//f/9//3//f/9//3//f/9//3//f/9//3//f/9//3//f/9//3//f/9//3//f/9//3//f/9//3//f/9//3//f/9//3//f/9//3//f/9//3//f/9//3//f/9//3//fwAA/3//f/9//3//f/9//3//f/9//3//f/9//3//f/9//3//f/9//3//f/9/5yD/f/9//3//f/9//3//f/9//3//f/9//3//f/9//3//f/9//3//f/9//3//f/9//3//f/9//3//f/9//3//f/9//3//f/9//3//f/9//3//f/9//3//f/9//3//f/9//3//f/9//3//f/9//3//f/9//3//f/9//3//f/9//3//f/9//3//f/9//3//f/9//3//f/9//3//f/9//3//f/9//3//f/9//3//f/9//3//f/9//3//f/9//3//f/9//3//f/9//3//f/9//3//f/9//3//f/9//3//f/9//3//f/9//3//f/9//3//f/9//3//f/9//3//f/9//3//f/9//3//f/9//3//f/9//3//f/9//3//f/9//3//f/9//3//f/9//3//f/9//3//f/9//3//f/9//3//f/9//38AAP9//3//f/9//3//f/9//3//f/9//3//f/9//3//f/9//3//f/9//3//f/9/pRT/f/9//3//f/9//3//f/9//3//f/9//3//f/9//3//f/9//3//fxBC/3//f/9//3//f/9//3//f/9//3//f/9//3//f/9//3//f/9//38qKQghrTX/f/9//3//f/9//3//f/9//3//f/9//3//f/9//3//f/9//3//f/9//3//f/9//3//f/9//3//f/9//3//f/9//3//f/9//3//f/9//3//f/9//3//f/9//3//f/9//3//f/9//3//f/9//3//f/9//3//f/9//3//f/9//3//f/9//3//f/9//3//f/9//3//f/9//3//f/9//3//f/9//3//f/9//3//f/9//3//f/9//3//f/9//3//f/9//3//f/9//3//f/9//3//f/9//3//f/9//3//f/9//3//f/9//3//f/9/AAD/f/9//3//f/9//3//f/9//3//f/9//3//f/9//3//f/9//3//f/9//3//f/9//3//f/9//3//f/9//3//f/9//3//f/9//3//f/9//3+lGGMMYwz/f2QQ/3+tNf9//3//f/9//3//f/9//3//f/9//3//f/9//3//f+ccQwxDCIQQ/3//f/9//3//f/9//3//f/9//3//f/9//3//f/9//3//f/9//3//f/9//3//f/9//3//f/9//3//f/9//3//f/9//3//f/9//3//f/9//3//f/9//3//f/9//3//f/9//3//f/9//3//f/9//3//f/9//3//f/9//3//f/9//3//f/9//3//f/9//3//f/9//3//f/9//3//f/9//3//f/9//3//f/9//3//f/9//3//f/9//3//f/9//3//f/9//3//f/9//3//f/9//3//f/9//3//f/9//3//f/9//3//f/9//3//fwAA/3//f/9//3//f/9//3//f/9//3//f/9//3//f/9//3//f/9//3//f/9//38oJcYY/3//f/9//3//f/9//3//f/9//3//f/9/70GEECEEAQRCCIUUxhhjDCEEIQRKKf9//3//f/9//3//f/9//3//f/9//3//f/9/EEJkDIQQ/39kEMcY/3//f/9//3//f/9//3//f/9//3//f/9//3//f/9//3//f/9//3//f/9//3//f/9//3//f/9//3//f/9//3//f/9//3//f/9//3//f/9//3//f/9//3//f/9//3//f/9//3//f/9//3//f/9//3//f/9//3//f/9//3//f/9//3//f/9//3//f/9//3//f/9//3//f/9//3//f/9//3//f/9//3//f/9//3//f/9//3//f/9//3//f/9//3//f/9//3//f/9//3//f/9//3//f/9//3//f/9//3//f/9//3//f/9//38AAP9//3//f/9//3//f/9//3//f/9//3//f/9//3//f/9//3//f/9//3//f/9//3+kFP9//3//f/9//3//f/9//3//f/9//38IJQAEIQQhBCkp/3//f/9//3//f4QQAQTnHP9//3//f/9//3//f/9//3//f/9//3//f/9/Qgj/f/9//39DDP9//3//f/9//3//f/9//3//f/9//3//f/9//3//f/9//3//f/9//3//f/9//3//f/9//3//f/9//3//f/9//3//f/9//3//f/9//3//f/9//3//f/9//3//f/9//3//f/9//3//f/9//3//f/9//3//f/9//3//f/9//3//f/9//3//f/9//3//f/9//3//f/9//3//f/9//3//f/9//3//f/9//3//f/9//3//f/9//3//f/9//3//f/9//3//f/9//3//f/9//3//f/9//3//f/9//3//f/9//3//f/9//3//f/9/AAD/f/9//3//f/9//3//f/9//3//f/9//3//f/9//3//f/9//3//f/9//3//f4w1pBRKLf9//3//f/9//3//f/9//3//fwchIQRCDP9/1l7/f/9//3//f/9//3//f8YcIgToIP9//3//f/9//3//f/9//3//f/9//3+lFIQQ/3//fwkhIgjPPf9//3//f/9//3//f/9//3//f4wx/39sMf9//3//f/9//3//f/9//3//f/9//3//f/9//3//f/9//3//f/9//3//f/9//3//f/9//3//f/9//3//f/9//3//f/9//3//f/9//3//f/9//3//f/9//3//f/9//3//f/9//3//f/9//3//f/9//3//f/9//3//f/9//3//f/9//3//f/9//3//f/9//3//f/9//3//f/9//3//f/9//3//f/9//3//f/9//3//f/9//3//f/9//3//f/9//3//f/9//3//f/9//3//fwAA/3//f/9//3//f/9//3//f/9//3//f/9//3//f/9//3//f/9//3//f/9//3//f6UU/3//f/9//3//f/9//3//f/9/CCUhBGMM/3//f/9//3//f/9//3//f/9//3//f6UUQggpJf9//3//f/9//3//f/9//3//f/9/YwxKKf9//3//f4QQ/3//f/9//3//f/9//3//f/9//3+FFEIM/3//f/9//3//f/9//3//f/9//3//f/9//3//f/9//3//f/9//3//f/9//3//f/9//3//f/9//3//f/9//3+uOf9//3//f/9//3//f/9//3//f/9//3//f/9//3//f/9//3//f/9//3//f/9//3//f/9//3//f/9//3//f/9//3//f/9//3//f/9//3//f/9//3//f/9//3//f/9//3//f/9//3//f/9//3//f/9//3//f/9//3//f/9//3//f/9//3//f/9//3//f/9//38AAP9//3//f/9//3//f/9//3//f/9//3//f/9//3//f/9//3//f/9//3//f/9//3//f4QU/3//f/9//3//f/9//3/nHAAAQgj/f/9//3//f/9//3//f/9//3//f/9//3//f2MMYwwQQv9//3//f/9//3//f/9//3//f2MM/3//f/9/Wmv/fwkl/3//f/9//3//f/9//3//f/9/ZBBDDKYY/3//f/9//3//f/9//3//f/9//3//f/9//3//f/9//3//f/9//3//f/9//3//f/9//3//f/9//3//f2wxYwyFFP9//3//f/9//3//f/9//3//f/9//3//f/9//3//f/9//3//f/9//3//f/9//3//f/9//3//f/9//3//f/9//3//f/9//3//f/9//3//f/9//3//f/9//3//f/9//3//f/9//3//f/9//3//f/9//3//f/9//3//f/9//3//f/9//3//f/9//3//f/9/AAD/f/9//3//f/9//3//f/9//3//f/9//3//f/9//3//f/9//3//f/9//3//f/9//3//f0op/3//f/9//3//f/9//38hBP9//3//f/9//3//f/9//3//f/9//3//f/9//3//f0MM/3//f/9//3//f/9//3//f/9/5xxCCP9//3//f/9/CCH/f/9//3//f/9//3//f/9//38JJUMI5xxkDM45/3//f/9//3//f/9//3//f/9//3//f/9//3//f/9//3//f/9//3//f/9//3//f/9//3//f/9//3//f0MMYwzoIP9//3//f/9//3//f/9//3//f/9//3//f/9//3//f/9//3//f/9//3//f/9//3//f/9//3//f/9//3//f/9//3//f/9//3//f/9//3//f/9//3//f/9//3//f/9//3//f/9//3//f/9//3//f/9//3//f/9//3//f/9//3//f/9//3//f/9//3//fwAA/3//f/9//3//f/9//3//f/9//3//f/9//3//f/9//3//f/9//3//f/9//3//f/9/izGlFBBC/3//f/9/rDljEAEE/3//f/9//3//f/9//3//f/9//3//f/9//3//f/9//3//f2MM/3//f/9//3//f/9//3//f+ccpRT/f/9//3//f/9/rjX/f/9//3//f/9//3//f/9/hRRDDP9/hBCEEP9//3//f/9//3//f/9//3//f/9/phj/f/9//3//f/9//3//f/9//3//f/9//3//f/9//3//f/9/Qwz/f+ccYwwJIf9//3//f/9//3//f/9//3//f/9//3//f/9//3//f/9//3//f/9//3//f/9//3//f/9//3//f/9//3+1Vv9/rDH/fykl/3+tOf9//3//f/9//3//f/9//3//f/9//3//f/9//3//f/9//3//f/9//3//f/9//3//f/9//3//f/9//3//f/9//38AAP9//3//f/9//3//f/9//3//f/9//3//f/9//3//f/9//3//f/9//3//f/9//3//f/9/pRT/f/9//3//f/9/IQRjDP9//3//f/9//3//f/9//3//f/9//3//f/9//3//f/9/jTX/f2UQ/3//f/9//3//f/9//3/GHP9//3//f/9//3/vPf9//3//f/9//3//f/9//3//f4QQQgz/f/9/Ywz/f/9//3//f/9//3//f/9//39kECIIpRT/f/9//3//f/9//3//f/9//3//f/9//3//f/9//3+mGCII/3//f4QQQwj/f/9//3//f/9//3//f/9//3//f/9//3//f/9//3//f/9//3//f/9//3//f/9//3//f/9/xxyFEMcY/3+mGIQQhBCFEIUQZAylFP9//3//f/9//3//f/9//3//f/9//3//f/9//3//f/9//3//f/9//3//f/9//3//f/9//3//f/9//3//f/9/AAD/f/9//3//f/9//3//f/9//3//f/9//3//f/9//3//f/9//3//f/9//3//f/9//3//f/9/KCX/f/9//39jEAEErTX/f/9//3//f/9//3//f/9//3//f/9//3//f/9//3//f/9/KiWnGCol/3//f/9//3//f/9/YwwpJf9//3//f/9//38JIf9//3//f/9//3//f/9/6CBDDCkl/39zTmMMKSX/f/9//3//f/9//3//f4QUQwzHGKUU/3//f/9//3//f/9//3//fxBC/3//f/9//3//f/9/pRRCCP9//3//f2MMphj/f/9//3//f/9//3//f/9//3//f/9//3//f/9//3//f/9//3//f/9//3//f/9//3/GGGMMZBBjDGMMQwzGGMccKSX/f+cchBCFEIUQCSH/f/9//3//f/9//3//f/9//3//f/9//3//f/9//3//f/9//3//f/9//3//f/9//3//f/9//3//fwAA/3//f/9//3//f/9//3//f/9//3//f/9//3//f/9//3//f/9//3//f/9//3//f/9//3//f/9/ay3/f+cgAATnHP9//3//f/9//3//f/9//3//f/9//3//f/9//3//f/9//3//f6YYKiX/f/9//3//f/9//3//f2MM/3//f/9//3//f/9//3//f/9//3//f/9//3//f/9/Qgj/f/9//3+mFP9//3//f/9//3//f/9/azEiCCkl/3+EEP9//3//f/9//3//f/9//3//f2QQ/3//f/9//3//f4UU/3//f/9//3//fwkh/3//f/9//3//f/9//3//f/9//3//f/9//3//f/9//3//f/9//3//f/9//3//f6YUQwymGP9//3//f/9//3//f/9//3//f/9//3+lFP9/hBCFFCol/3//f/9//3//f/9//3//f/9//3//f/9//3//f/9//3//f/9//3//f/9//3//f/9//38AAP9//3//f/9//3//f/9//3//f/9//3//f/9//3//f/9//3//f/9//3//f/9//3//f/9//39KKQgljTUhBGMM/3//f/9//3//f/9//3//f/9//3//f/9//3//f/9//3//f/9//3/oIIQQCSH/f/9//3//f/9/ay1jEOcc/3//f/9//3//f2wx/3//f/9//3//f/9//3/HHIQQ/3//f/9//3+mFP9//3//f/9//3//f6UUZBD/fxBC/3//f/9//3//f/9//3//f/9/zzn/f4UU/3//f/9/jDGEEKUY/3//f/9//3/HGKUU/3//f/9//3//f/9//3//f/9//3//f/9//3//f/9//3//f/9//3/oIEMMphj/fykl/3//f/9//3//f/9//3//f/9//3//f/9//3//f/9/6BxkDMcY/3//f/9//3//f/9//3//f/9//3//f/9//3//f/9//3//f/9//3//f/9//3//f/9/AAD/f/9//3//f/9//3//f/9//3//f/9//3//f/9//3//f/9//3//f/9//3//f/9//3//f/9//3/oIIQQIgj/f/9//3//f/9//3//f/9//3//f/9//3//f/9//3//f/9//3//f/9//3+mFIUUSyn/f/9//3//f/9/ZBD/f/9//3//f/9//3//fysp/3//f/9//3//f/9/YwzoIP9//3//f601/3/HGP9//3//f/9//39jDIQU/3//f/9//3//f/9//3//f/9//3//f/9//3//f/9//3//f/9/hBCEFP9//3//f/9/EUL/f845/3//f/9//3//f/9//3//f/9//3//f/9//3//f/9//3//f2QQQggqKf9//3//f/9//3//f/9//3//f/9//3//f/9//3//f/9//3//f/9//3+lFGQM/39KKf9//3//f/9//3//f/9//3//f/9//3//f/9//3//f/9//3//f/9//3//fwAA/3//f/9//3//f/9//3//f/9//3//f/9//3//f/9//3//f/9//3//f/9//3//f/9//3//f/9//39DDCEECCX/f/9//3//f/9//3//f/9//3//f/9//3//f/9//3//f/9//3//fxBChRDoIIUQk1L/f/9//3/GGGQQay3/f/9//3//f/9/SimFFDFG/3//f/9/AABLLWMM/3//f/9//3//f641/3//f/9//3//f845ZBCEEP9//3//f/9//3//f/9//3//f/9//39RSv9/xhj/f/9//38JJWMMKSn/f/9//3//f/9/U0oqJZRa/3//f/9//3//f/9//3//f/9//3//f/9//38QQsccYwxCDPZa/3//f/9//3//f/9//3//f/9//3//f/9//3//f/9//3//f/9//3//f/9//3//f4UUhRDHGP9//3//f/9//3//f/9//3//f/9//3//f/9//3//f/9//3//f/9//38AAP9//3//f/9//3//f/9//3//f/9//3//f/9//3//f/9//3//f/9//3//f/9//3//f/9//3//f/9//38iCP9//3//f/9//3//f/9//3//f/9//3//f/9//3//f/9//3//f/9//3//f4YU/3+mFP9//3//f/9/ZBClFP9//3//f/9//3//f/9/pRT/f/9//3//f/9/5yBjDP9//3//f/9//3//f/9//3//f/9//3//f0MM/3//f/9//3//f/9//3//f/9//3//f/9//3//f/9/Sy3/f/9//39jDP9//3//f/9//3//f/9/zzn/f/9//3//f/9//3//f/9//3//f/9//3//fykl/39DDP9//3//f/9//3//f/9//3//f/9//3//f/9//3//f/9//3//f/9//3//f/9//3//f/9//3//fwkh/39kEP9//3//f/9//3//f/9//3//f/9//3//f/9//3//f/9//3//f/9/AAD/f/9//3//f/9//3//f/9//3//f/9//3//f/9//3//f/9//3//f/9//3//f/9//3//f/9//3//fyEEQgjPPf9//3//f/9//3//f/9//3//f/9//3//f/9//3//f/9//3//f/9/zjmFEDFGhhTHGP9//3//f2QQhRT/f/9//3//f/9//39LLYUQEEL/f/9//3//f4UUxxz/f/9//3//f/9/bC3/f/9//3//f/9/xhhCCP9//3//f/9//3//f/9//3//f/9//3//f/9//3+MMegc/3//f8ccQwzvQf9//3//f/9//3+tNf9/xxj/f/9//3//f/9//3//f/9//3//f/9/xxxDDKUY/3//f/9//3//f/9//3//f/9//3//f/9//3//f/9//3//f/9//3//f/9//3//f/9//3//f/9//3//f/9//3/HGKYYrTX/f/9//3//f/9//3//f/9//3//f/9//3//f/9//3//fwAA/3//f/9//3//f/9//3//f/9//3//f/9//3//f/9//3//f/9//3//f/9//3//f/9//3//f/9/xxwhBGMM/3//f/9//3//f/9//3//f/9//3//f/9//3//f/9//3//f/9//3//f/9/hRD/fwgh/3//f/9//39DDIQQ/3//f/9//3//f/9//3+FEP9//3//f/9//39kEP9//3//f/9//3//f/9/Kyn/f/9//3/wQWMMQgj/f/9//3//f/9//3//f/9//3//f/9//3//f/9//38qJf9//3//f0MM/3//f/9//3//f/9//39LKf9/CSH/f/9//3//f/9//3//f/9//3/GGCIICSX/f/9//3//f/9//3//f/9//3//f/9//3//f/9//3//f/9//3//f/9//3//f/9//3//f/9//3//f/9//3//f/9//3/HHKUUjTH/f/9//3//f/9//3//f/9//3//f/9//3//f/9//38AAP9//3//f/9//3//f/9//3//f/9//3//f/9//3//f/9//3//f/9//3//f/9//3//f/9//3//f/9/Qwz/f8YYCCExSv9//3//f/9//3//f/9//3//f/9//3//f/9//3//f/9//38xRqYYbC3/f4UU/3//f/9/Ywz/f/9//3//f/9//3//f/9/phRKKf9//3//f849QwylFP9//3//f/9//3+tNccYzjn/f/9//39jDP9//3//f/9//3//f/9//3//f/9//3//f/9//3//f/9//38JIf9/KyljDFJK/3//f/9//3//f/9//38JIccc/3//f/9//3//f/9//3//fwklIgjoIP9//3//f/9//3//f/9//3//f/9//3//f/9//3//f/9//3//f/9//3//f/9//3//f/9//3//f/9//3//f/9//3//f/9//3/oIMYYEUb/f/9//3//f/9//3//f/9//3//f/9//3//f/9/AAD/f/9//3//f/9//3//f/9//3//f/9//3//f/9//3//f/9//3//f/9//3//f/9//3//f/9//39jDP9//3//f4QQ/3//f/9//3//f/9//3//f/9//3//f/9//3//f/9//3//f/9//3/HGP9//3+lFKYY/3//f0MM6CD/f/9//3//f/9//3//f6YY/3//f/9//3//f2QQ/3//f/9//3//f/9//3/HGP9//3//f/9/Igj/f/9//3//f/9//3//f/9//3//f/9//3//f/9//3//f/9//3//f/9/ZBD/f/9//3//f/9//3//f/9//3+mGP9//3//f/9//3//f/9/CCVDDKYY/3//f/9//3//f/9//3//f/9//3//f/9//3//f/9//3//f/9//3//f/9//3//f/9//3//f/9//3//f/9//3//f/9//3//f/9//3/GGP9//3//f/9//3//f/9//3//f/9//3//f/9//3//fwAA/3//f/9//3//f/9//3//f/9//3//f/9//3//f/9//3//f/9//3//f/9//3//f/9//3//fxBGYwxjDP9//3//f6UUxxz/f/9//3//f/9//3//f/9//3//f/9//3//f/9//3//f845hRT/f/9/SimFFP9//39jDP9//3//f/9//3//f/9//3/GGOcc/3//f/9/Sy1jDCop/3//f/9//3//f/9//3+lFP9//3//f2MM/3//f/9//3//f/9//3//f/9//3//f/9//3//f/9//3//f/A9/3/wPWMMEEL/f/9//3//f/9//3//f/9/phgJIf9//3//f/9//38qKSIICCH/f/9//3//f/9//3//f/9//3//f/9//3//f/9//3//f/9//3//f/9//3//f/9//3//f/9//3//f/9//3//f/9//3//f/9//3//f/9//3+mFP9//3//f/9//3//f/9//3//f/9//3//f/9//38AAP9//3//f/9//3//f/9//3//f/9//3//f/9//3//f/9//3//f/9//3//f/9//3//f/9//3//f2MQhBD/f/9//3//f4UQ/3//f/9//3//f/9//3//f/9//3//f/9//3//f/9//3//f+cc/3//f/9/hRT/f0opQwj/f/9//3//f/9//3//f/9/xxxkDP9//3//f/9/Ywz/f/9//3//f/9//3//f0opZAzvOf9/5xz/f/9//3//f/9//3//f/9//3//f/9//3//f/9//3//f/9/KiX/f/A9/39jDP9//3//f/9//3//f/9//3//fwghZBD/f/9//3//f/9/hRSEEP9//3//f/9//3//f/9//3//f/9//3//f/9//3//f/9//3//f/9//3//f/9//3//f/9//3//f/9//3//f/9//3//f/9//3//f/9//3//f/9//3/GGP9//3//f/9//3//f/9//3//f/9//3//f/9/AAD/f/9//3//f/9//3//f/9//3//f/9//3//f/9//3//f/9//3//f/9//3//f/9//3//f/9//39jDKYY/3//f/9/nH8pJccY/3/UWv9//3//f/9//3//f/9//3//f/9//3//f/9/xxznHP9//3//f6YYKiUIIUMI/3//f/9//3//f/9//3//f/9/hBD/f/9//39rLWQMzjn/f/9//3//f/9//3//f4UQCSU5Z6YUCCH/f/9//3//f/9//3//f/9//3//f/9//3//f/9//3//f/9/0Dn/fxFCYwwxRv9//3//f/9//3//f/9//3//f8cYhRDXWv9//3//f2QM/3//f/9//3//f/9//3//f/9//3//f/9//3//f/9//3//f/9//3//f/9//3//f/9//3//f/9//3//f/9//3//f/9//3//f/9//3//f/9//3//f/9/KSVLLf9//3//f/9//3//f/9//3//f/9//3//fwAA/3//f/9//3//f/9//3//f/9//3//f/9//3//f/9//3//f/9//3//f/9//3//f/9//3//f/9/Ywz/f/9//3//f/9//3//f6YY/3//f/9//3//f/9//3//f/9//3//f/9//3//f/9//3//f/9//38JIf9/xxxCCP9//3//f/9//3//f/9//3//f/9/CSH/f/9//3+FEP9//3//f/9//3//f/9//3//f4UQ/3+mFP9//3//f/9//3//f/9//3//f/9//3//f/9//3//f/9//39sLf9//3//f2QQ/3//f/9//3//f/9//3//f/9//3//f2QM/3//f/9/rTX/f/9//3//f/9//3//f/9//3//f/9//3//f/9//3//f/9//3//f/9//3//f/9//3//f/9//3//f/9//3//f/9//3//f/9//3//f/9//3//f/9//3//f4wx/3//f/9//3//f/9//3//f/9//3//f/9//38AAP9//3//f/9//3//f/9//3//f/9//3//f/9//3//f/9//3//f/9//3//f/9//3//f/9//3//f2MMpRT/f/9//3//f/9//3//f6UU6BzvPf9//3//f/9//3//f/9//3//f/9//3+lFP9//3//f/9/CSUJJcccQgj/f/9//3//f/9//3//f/9//3+EEKYY/3//fwkl/3//f/9//3//f/9//3//f/9/1VqFEMcYhRCNNf9//3//f/9//3//f/9//3//f/9//3//f/9//3//f/9//3/oHP9/zzkIIf9//3//f/9//3//f/9//3//f/9/+WLHGKYY/3//f8YYxhj/f/9//3//f/9//3//f/9//3//f/9//3//f/9//3//f/9//3//f/9//3//f/9//3//f/9//3//f/9//3//f/9//3//f/9//3//f/9//3//f/9//3//fwkh/3//f/9//3//f/9//3//f/9//3//f/9/AAD/f/9//3//f/9//3//f/9//3//f/9//3//f/9//3//f/9//3//f/9//3//f/9//3//f/9//39jDIQQ/3//f/9//3//f/9//3//fwklhBCMMf9//3//f/9//3//f/9//3//f8YY/3//f/9//3//fykl/3/GGP9//3//f/9//3//f/9//3//f/9//39kEP9//3//f+cc/3//f/9//3//f/9//3//f/9/KSVkDGQM/3//f/9//3//f/9//3//f/9//3//f/9//3//f/9//3//f/9/pxiuOf9/CCH/f/9//3//f/9//3//f/9//3//f/9//3+EEOgg/3+lFP9//3//f/9//3//f/9//3//f/9//3//f/9//3//f/9//3//f/9//3//f/9//3//f/9//3//f/9//3//f/9//3//f/9//3//f/9//3//f/9//3//f/9//3//f2st/3//f/9//3//f/9//3//f/9//3//fwAA/3//f/9//3//f/9//3//f/9//3//f/9//3//f/9//3//f/9//3//f/9//3//f/9//3//f/9/QgyFFP9//3//f/9//3//f/9//3//f4wxxhjvPf9//3//f/9//3//f/9/jTWFFK45/3//f/9//3//f8cY6BxDCP9//3//f/9//3//f/9//3//f601ZAxrLf9/6Bz/f/9//3//f/9//3//f/9//3//f/9/pRRjDP9//3//f/9//3//f/9//3//f/9//3//f/9//3//f/9//3//f+gc6BzoIP9//3//f/9//3//f/9//3//f/9//3//f/9/6CCmFK85ZBCmGP9//3//f/9//3//f/9//3//f/9//3//f/9//3//f/9//3//f/9//3//f/9//3//f/9//3//f/9//3//f/9//3//f/9//3//f/9//3//f/9//3//f/9/zjkpJf9//3//f/9//3//f/9//3//f/9//38AAP9//3//f/9//3//f/9//3//f/9//3//f/9//3//f/9//3//f/9//3//f/9//3//f/9//3//f2MMQwz/f/9//3//f/9//3//f/9//3//f8YY/3//f/9//3//f/9//3//f/9/xxz/f/9//3//f/9/Sy2FEAol/3//f/9//3//f/9//3//f/9//3//f4QQ/3//f/9//3//f/9//3//f/9//3//f/9//3//f/9/KSX/f/9//3//f/9//3//f/9//3//f/9//3//f/9//3//f/9//3//f8cYphT/f/9//3//f/9//3//f/9//3//f/9//3//f/9/phSFEIUQ/3//f/9//3//f/9//3//f/9//3//f/9//3//f/9//3//f/9//3//f/9//3//f/9//3//f/9//3//f/9//3//f/9//3//f/9//3//f/9//3//f/9//3//f/9/Sin/f/9//3//f/9//3//f/9//3//f/9/AAD/f/9//3//f/9//3//f/9//3//f/9//3//f/9//3//f/9//3//f/9//3//f/9//3//f/9//3+EEEII/3//f/9//3//f/9//3//f/9//3//f6YY/3//f/9//3//f/9//3/nHP9//3//f/9//3//f/9/phQKJQgh/3//f/9//3//f/9//3//f/9//3/nHMcY/39kEP9//3//f/9//3//f/9//3//f/9//3//f/9//3//f/9//3//f/9//3//f/9//3//f/9//3//f/9//3//f/9/5xxkDMYY/3//f/9//3//f/9//3//f/9//3//f/9//3//f/9/hRRjDP9//3//f/9//3//f/9//3//f/9//3//f/9//3//f/9//3//f/9//3//f/9//3//f/9//3//f/9//3//f/9//3//f/9//3//f/9//3//f/9//3//f/9//3//f40xlFL/f/9//3//f/9//3//f/9//3//fwAA/3//f/9//3//f/9//3//f/9//3//f/9//3//f/9//3//f/9//3//f/9//3//f/9//3//f/9/KSUiCK01/3//f/9//3//f/9//3//f/9//3/oIAkl/3//f/9//3//f/9/phT/f/9//3//f/9//3//f6YUCSH/f/9//3//f/9//3//f/9//3//f/9/bDH/fyolxxz/f/9//3//f/9//3//f/9//3//f/9//3//f/9//3//f/9//3//f/9//3//f/9//3//f/9//3//f/9//3//f/9/KSX/f/9//3//f/9//3//f/9//3//f/9//3//f/9//3//f/9//3//f/9//3//f/9//3//f/9//3//f/9//3//f/9//3//f/9//3//f/9//3//f/9//3//f/9//3//f/9//3//f/9//3//f/9//3//f/9//3//f/9//3//f/9//3/wPf9//3//f/9//3//f/9//3//f/9//38AAP9//3//f/9//3//f/9//3//f/9//3//f/9//3//f/9//3//f/9//3//f/9//3//f/9//3//f/9/QggJIf9//3//f/9//3//f/9//3//f/9/jDGmGP9//3//f/9/MUbHHAkh/3//f/9//3//f/9//3/oHMcYEEL/f/9//3//f/9//3//f/9//3//f/9/phSnGGst/3//f/9//3//f/9//3//f/9//3//f/9//3//f/9//3//f/9//3//f/9//3//f/9//3//f/9//3//f/9//3//f/9//3//f/9//3//f/9//3//f/9//3//f/9//3//f/9//3//f/9//3//f/9//3//f/9//3//f/9//3//f/9//3//f/9//3//f/9//3//f/9//3//f/9//3//f/9//3//f/9//3//f/9//3//f/9//3//f/9//3//f/9//3//f9Za/3//f/9//3//f/9//3//f/9//3//f/9/AAD/f/9//3//f/9//3//f/9//3//f/9//3//f/9//3//f/9//3//f/9//3//f/9//3//f/9//3//f/9/hRT/f/9//3//f/9//3//f/9//3//f/9/phT/f/9//3//f/9/hRD/f/9//3//f/9//3//f/9//3+FEP9//3//f/9//3//f/9//3//f/9//3//f4UQhRD/f/9//3//f/9//3//f/9//3//f/9//3//f/9//3//f/9//3//f/9//3//f/9//3//f/9//3//f/9//3//f/9//3//f/9//3//f/9//3//f/9//3//f/9//3//f/9//3//f/9//3//f/9//3//f/9//3//f/9//3//f/9//3//f/9//3//f/9//3//f/9//3//f/9//3//f/9//3//f/9//3//f/9//3//f/9//3//f/9//3//f/9//3//f/9//3//f/9//3//f/9//3//f/9//3//f/9//3//fwAA/3//f/9//3//f/9//3//f/9//3//f/9//3//f/9//3//f/9//3//f/9//3//f/9//3//f/9//39LLWQMay3/f/9//3//f/9//3//f/9//39sMaYUjTH/f/9//3+mFP9//3//f/9//3//f/9//3//f8cYhRRzTv9//3//f/9//3//f/9//3//f/9//3/oHGQMEEL/f/9//3//f/9//3//f/9//3//f/9//3//f/9//3//f/9//3//f/9//3//f/9//3//f/9//3//f/9//3//f/9//3//f/9//3//f/9//3//f/9//3//f/9//3//f/9//3//f/9//3//f/9//3//f/9//3//f/9//3//f/9//3//f/9//3//f/9//3//f/9//3//f/9//3//f/9//3//f/9//3//f/9//3//f/9//3//f/9//3//f/9//3//f/9//3//f/9//3//f/9//3//f/9//3//f/9//38AAP9//3//f/9//3//f/9//3//f/9//3//f/9//3//f/9//3//f/9//3//f/9//3//f/9//3//f/9//3/GGP9//3//f/9//3//f/9//3//f/9//3/oIP9//3//f+gc/3//f/9//3//f/9//3//f/9//3//f2MM/3//f/9//3//f/9//3//f/9//3//f/9//3+mGP9//3//f/9//3//f/9//3//f/9//3//f/9//3//f/9//3//f/9//3//f/9//3//f/9//3//f/9//3//f/9//3//f/9//3//f/9//3//f/9//3//f/9//3//f/9//3//f/9//3//f/9//3//f/9//3//f/9//3//f/9//3//f/9//3//f/9//3//f/9//3//f/9//3//f/9//3//f/9//3//f/9//3//f/9//3//f/9//3//f/9//3//f/9//3//f/9//3//f/9//3//f/9//3//f/9//3//f/9/AAD/f/9//3//f/9//3//f/9//3//f/9//3//f/9//3//f/9//3//f/9//3//f/9//3//f/9//3//f/9//3/HHP9/c07/f/9//3//f/9//3//f0sp6Bz/f/9/6BymGM85/3//f/9//3//f/9//3//f/9/6BxDDO89/3//f/9//3//f/9//3//f/9//3//f/9//3//f/9//3//f/9//3//f/9//3//f/9//3//f/9//3//f/9//3//f/9//3//f/9//3//f/9//3//f/9//3//f/9//3//f/9//3//f/9//3//f/9//3//f/9//3//f/9//3//f/9//3//f/9//3//f/9//3//f/9//3//f/9//3//f/9//3//f/9//3//f/9//3//f/9//3//f/9//3//f/9//3//f/9//3//f/9//3//f/9//3//f/9//3//f/9//3//f/9//3//f/9//3//f/9//3//f/9//3//fwAA/3//f/9//3//f/9//3//f/9//3//f/9//3//f/9//3//f/9//3//f/9//3//f/9//3//f/9//3//f/9//3+FEP9//3//f/9//3//f/9//3//f0st/3/oIP9//3//f/9//3//f/9//3//f/9//3//f/9/Qwz/f/9//3//f/9//3//f/9//3//f/9//3//f/9//3//f/9//3//f/9//3//f/9//3//f/9//3//f/9//3//f/9//3//f/9//3//f/9//3//f/9//3//f/9//3//f/9//3//f/9//3//f/9//3//f/9//3//f/9//3//f/9//3//f/9//3//f/9//3//f/9//3//f/9//3//f/9//3//f/9//3//f/9//3//f/9//3//f/9//3//f/9//3//f/9//3//f/9//3//f/9//3//f/9//3//f/9//3//f/9//3//f/9//3//f/9//3//f/9//3//f/9//38AAP9//3//f/9//3//f/9//3//f/9//3//f/9//3//f/9//3//f/9//3//f/9//3//f/9//3//f/9//3//f+ccxxznHP9/7z3/f/9//3//f/9/xximGKUUxhjOOf9//3//f/9//3//f/9//3//f/9//3/nHEMMc07/f/9//3//f/9//3//f/9//3//f/9//3//f/9//3//f/9//3//f/9//3//f/9//3//f/9//3//f/9//3//f/9//3//f/9//3//f/9//3//f/9//3//f/9//3//f/9//3//f/9//3//f/9//3//f/9//3//f/9//3//f/9//3//f/9//3//f/9//3//f/9//3//f/9//3//f/9//3//f/9//3//f/9//3//f/9//3//f/9//3//f/9//3//f/9//3//f/9//3//f/9//3//f/9//3//f/9//3//f/9//3//f/9//3//f/9//3//f/9//3//f/9/AAD/f/9//3//f/9//3//f/9//3//f/9//3//f/9//3//f/9//3//f/9//3//f/9//3//f/9//3//f/9//3//f6YY6CAJIf9//3//f/9//39kEIQQ6CD/f/9//3//f/9//3//f/9//3//f/9//3//f/9//3/nHP9//3//f/9//3//f/9//3//f/9//3//f/9//3//f/9//3//f/9//3//f/9//3//f/9//3//f/9//3//f/9//3//f/9//3//f/9//3//f/9//3//f/9//3//f/9//3//f/9//3//f/9//3//f/9//3//f/9//3//f/9//3//f/9//3//f/9//3//f/9//3//f/9//3//f/9//3//f/9//3//f/9//3//f/9//3//f/9//3//f/9//3//f/9//3//f/9//3//f/9//3//f/9//3//f/9//3//f/9//3//f/9//3//f/9//3//f/9//3//f/9//3//fwAA/3//f/9//3//f/9//3//f/9//3//f/9//3//f/9//3//f/9//3//f/9//3//f/9//3//f/9//3//f/9//3+mGAkl/38JJYUUpRRkEIUQ/3+MMf9//3//f/9//3//f/9//3//f/9//3//f/9//3//f/de/3//f/9//3//f/9//3//f/9//3//f/9//3//f/9//3//f/9//3//f/9//3//f/9//3//f/9//3//f/9//3//f/9//3//f/9//3//f/9//3//f/9//3//f/9//3//f/9//3//f/9//3//f/9//3//f/9//3//f/9//3//f/9//3//f/9//3//f/9//3//f/9//3//f/9//3//f/9//3//f/9//3//f/9//3//f/9//3//f/9//3//f/9//3//f/9//3//f/9//3//f/9//3//f/9//3//f/9//3//f/9//3//f/9//3//f/9//3//f/9//3//f/9//38AAP9//3//f/9//3//f/9//3//f/9//3//f/9//3//f/9//3//f/9//3//f/9//3//f/9//3//f/9//3//f/9//3//fwghphQIIf9/CSH/f/9//3//f/9//3//f/9//3//f/9//3//f/9//3//f/9//3//f/9//3//f/9//3//f/9//3//f/9//3//f/9//3//f/9//3//f/9//3//f/9//3//f/9//3//f/9//3//f/9//3//f/9//3//f/9//3//f/9//3//f/9//3//f/9//3//f/9//3//f/9//3//f/9//3//f/9//3//f/9//3//f/9//3//f/9//3//f/9//3//f/9//3//f/9//3//f/9//3//f/9//3//f/9//3//f/9//3//f/9//3//f/9//3//f/9//3//f/9//3//f/9//3//f/9//3//f/9//3//f/9//3//f/9//3//f/9//3//f/9//3//f/9/AAD/f/9//3//f/9//3//f/9//3//f/9//3//f/9//3//f/9//3//f/9//3//f/9//3//f/9//3//f/9//3//f/9//3//fwgh/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Sin/f/9//3//f/9//3//f/9//3//f/9//3//f/9//3//f/9//3//f/9//3//f/9//3//f/9//3//f/9//3//f/9//3//f/9//3//f/9//3//f/9//3//f/9//3//f/9//3//f/9//3//f/9//3//f/9//3//f/9//3//f/9//3//f/9//3//f/9//3//f/9//3//f/9//3//f/9//3//f/9//3//f/9//3//f/9//3//f/9//3//f/9//3//f/9//3//f/9//3//f/9//38AAP9//3//f/9//3//f/9//3//f/9//3//f/9//3//f/9//3//f/9//3//f/9//3//f/9//3//f/9//3//f/9//3//f/9//3//f/9//3//f/9//3//f/9//3//f/9//3//f/9//3//f/9//3//f/9//3//f/9//3//f/9//3//f/9//3//f/9//3//f/9//3//f/9/KSn/f/9//3//f/9/Syn/f/9//3//f/9//3//f/9//3//f/9//3//f/9//3//f/9//3//f/9//3//f/9//3//f/9//3//f/9//3//f/9//3//f/9//3//f/9//3//f/9//3//f/9//3//f/9//3//f/9//3//f/9//3//f/9//3//f/9//3//f/9//3//f/9//3//f/9//3//f/9//3//f/9//3//f/9//3//f/9//3//f/9//3//f/9//3//f/9//3//f/9//3//f/9//3//f/9//3//f/9/AAD/f/9//3//f/9//3//f/9//3//f/9//3//f/9//3//f/9//3//f/9//3//f/9//3//f/9//3//f/9//3//f/9//3//f/9//3//f/9//3//f/9//3//f/9//3//f/9//3//f/9//3//f/9//3//f/9//3//f/9//3//f/9//3//f/9//3//f/9//3//f/9//38IIf9//3//f/9//3+NMQoh/3//f/9//3//f/9//3//f/9//3//f/9//3//f/9//3//f/9//3//f/9//3//f/9//3//f/9//3//f/9//3//f/9//3//f/9//3//f/9//3//f/9//3//f/9//3//f/9//3//f/9//3//f/9//3//f/9//3//f/9//3//f/9//3//f/9//3//f/9//3//f/9//3//f/9//3//f/9//3//f/9//3//f/9//3//f/9//3//f/9//3//f/9//3//f/9//3//f/9//3//fwAA/3//f/9//3//f/9//3//f/9//3//f/9//3//f/9//3//f/9//3//f/9//3//f/9//3//f/9//3//f/9//3//f/9//3//f/9//3//f/9//3//f/9//3//f/9//3//f/9//3//f/9//3//f/9//3//f/9//3//f/9//3//f/9//3//f/9//3//f/9//3//f/9/pRRrLf9//3//f/9//3+uNf9//3//f/9//3//f/9//3//f/9//3//f/9//3//f/9//3//f/9//3//f/9//3//f/9//3//f/9//3//f/9//3//f/9//3//f/9//3//f/9//3//f/9//3//f/9//3//f/9//3//f/9//3//f/9//3//f/9//3//f/9//3//f/9//3//f/9//3//f/9//3//f/9//3//f/9//3//f/9//3//f/9//3//f/9//3//f/9//3//f/9//3//f/9//3//f/9//3//f/9//38AAP9//3//f/9//3//f/9//3//f/9//3//f/9//3//f/9//3//f/9//3//f/9//3//f/9//3//f/9//3//f/9//3//f/9//3//f/9//3//f/9//3//f/9//3//f/9//3//f/9//3//f/9//3//f/9//3//f/9//3//f/9//3//f/9//3//f/9//3//f/9//3//f4UQ/3//f/9//3//f8cc6By1Vv9//3//f/9//3//f/9//3//f/9//3//f/9//3//f/9//3//f/9//3//f/9//3//f/9//3//f/9//3//f/9//3//f/9//3//f/9//3//f/9//3//f/9//3//f/9//3//f/9//3//f/9//3//f/9//3//f/9//3//f/9//3//f/9//3//f/9//3//f/9//3//f/9//3//f/9//3//f/9//3//f/9//3//f/9//3//f/9//3//f/9//3//f/9//3//f/9//3//f/9/AAD/f/9//3//f/9//3//f/9//3//f/9//3//f/9//3//f/9//3//f/9//3//f/9//3//f/9//3//f/9//3//f/9//3//f/9//3//f/9//3//f/9//3//f/9//3//f/9//3//f/9//3//f/9//3//f/9//3//f/9//3//f/9//3//f/9//3//f/9//3//f/9/CCH/f/9//3//f/9//3//f0MM/3//f/9//3//f/9//3//f/9//3//f/9//3//f/9//3//f/9//3//f/9//3//f/9//3//f/9//3//f/9//3//f/9//3//f/9//3//f/9//3//f/9//3//f/9//3//f/9//3//f/9//3//f/9//3//f/9//3//f/9//3//f/9//3//f/9//3//f/9//3//f/9//3//f/9//3//f/9//3//f/9//3//f/9//3//f/9//3//f/9//3//f/9//3//f/9//3//f/9//3//fwAA/3//f/9//3//f/9//3//f/9//3//f/9//3//f/9//3//f/9//3//f/9//3//f/9//3//f/9//3//f/9//3//f/9//3//f/9//3//f/9//3//f/9//3//f/9//3//f/9//3//f/9//3//f/9//3//f/9//3//f/9//3//f/9//3//f/9//3//f/9//3//f/9/pRT/f/9//3//f/9/MUZDDKYY/3//f/9//3//f/9//3//f/9//3//f/9//3//f/9//3//f/9//3//f/9//3//f/9//3//f/9//3//f/9//3//f/9//3//f/9//3//f/9//3//f/9//3//f/9//3//f/9//3//f/9//3//f/9//3//f/9//3//f/9//3//f/9//3//f/9//3//f/9//3//f/9//3//f/9//3//f/9//3//f/9//3//f/9//3//f/9//3//f/9//3//f/9//3//f/9//3//f/9//38AAP9//3//f/9//3//f/9//3//f/9//3//f/9//3//f/9//3//f/9//3//f/9//3//f/9//3//f/9//3//f/9//3//f/9//3//f/9//3//f/9//3//f/9//3//f/9//3//f/9//3//f/9//3//f/9//3//f/9//3//f/9//3//f/9//3//f/9//3//f/9//3+NNYUQ/3//f/9//3//f/9/ZBBDDGwt/3//f/9//3//f/9//3//f/9//3//f/9//3//f/9//3//f/9//3//f/9//3//f/9//3//f/9//3//f/9//3//f/9//3//f/9//3//f/9//3//f/9//3//f/9//3//f/9//3//f/9//3//f/9//3//f/9//3//f/9//3//f/9//3//f/9//3//f/9//3//f/9//3//f/9//3//f/9//3//f/9//3//f/9//3//f/9//3//f/9//3//f/9//3//f/9//3//f/9/AAD/f/9//3//f/9//3//f/9//3//f/9//3//f/9//3//f/9//3//f/9//3//f/9//3//f/9//3//f/9//3//f/9//3//f/9//3//f/9//3//f/9//3//f/9//3//f/9//3//f/9//3//f/9//3//f/9//3//f/9//3//f/9//3//f/9//3//f/9//3//f/9//3/HGP9//3//f/9//3//f/9/ZRD/f/9//3//f/9//3//f/9//3//f/9//3//f/9//3//f/9//3//f/9//3//f/9//3//f/9//3//f/9//3//f/9//3//f/9//3//f/9//3//f/9//3//f/9//3//f/9//3//f/9//3//f/9//3//f/9//3//f/9//3//f/9//3//f/9//3//f/9//3//f/9//3//f/9//3//f/9//3//f/9//3//f/9//3//f/9//3//f/9//3//f/9//3//f/9//3//f/9//3//fwAA/3//f/9//3//f/9//3//f/9//3//f/9//3//f/9//3//f/9//3//f/9//3//f/9//3//f/9//3//f/9//3//f/9//3//f/9//3//f/9//3//f/9//3//f/9//3//f/9//3//f/9//3//f/9//3//f/9//3//f/9//3//f/9//3//f/9//3//f/9//3//f/9//3//f/9//3//f/9//3//f4UQ/3//f/9//3//f/9//3//f/9//3//f/9//3//f/9//3//f/9//3//f/9//3//f/9//3//f/9//3//f/9//3//f/9//3//f/9//3//f/9//3//f/9//3//f/9//3//f/9//3//f/9//3//f/9//3//f/9//3//f/9//3//f/9//3//f/9//3//f/9//3//f/9//3//f/9//3//f/9//3//f/9//3//f/9//3//f/9//3//f/9//3//f/9//3//f/9//3//f/9//38AAP9//3//f/9//3//f/9//3//f/9//3//f/9//3//f/9//3//f/9//3//f/9//3//f/9//3//f/9//3//f/9//3//f/9//3//f/9//3//f/9//3//f/9//3//f/9//3//f/9//3//f/9//3//f/9//3//f/9//3//f/9//3//f/9//3//f/9//3//f/9//3//f641/3//f/9//3//f/9//3+mGP9//3//f/9//3//f/9//3//f/9//3//f/9//3//f/9//3//f/9//3//f/9//3//f/9//3//f/9//3//f/9//3//f/9//3//f/9//3//f/9//3//f/9//3//f/9//3//f/9//3//f/9//3//f/9//3//f/9//3//f/9//3//f/9//3//f/9//3//f/9//3//f/9//3//f/9//3//f/9//3//f/9//3//f/9//3//f/9//3//f/9//3//f/9//3//f/9//3//f/9/AAD/f/9//3//f/9//3//f/9//3//f/9//3//f/9//3//f/9//3//f/9//3//f/9//3//f/9//3//f/9//3//f/9//3//f/9//3//f/9//3//f/9//3//f/9//3//f/9//3//f/9//3//f/9//3//f/9//3//f/9//3//f/9//3//f/9//3//f/9//3//f/9//3//f/9//3//f/9//3//f+ggphT/f/9//3//f/9//3//f/9//3//f/9//3//f/9//3//f/9//3//f/9//3//f/9//3//f/9//3//f/9//3//f/9//3//f/9//3//f/9//3//f/9//3//f/9//3//f/9//3//f/9//3//f/9//3//f/9//3//f/9//3//f/9//3//f/9//3//f/9//3//f/9//3//f/9//3//f/9//3//f/9//3//f/9//3//f/9//3//f/9//3//f/9//3//f/9//3//f/9//3//fwAA/3//f/9//3//f/9//3//f/9//3//f/9//3//f/9//3//f/9//3//f/9//3//f/9//3//f/9//3//f/9//3//f/9//3//f/9//3//f/9//3//f/9//3//f/9//3//f/9//3//f/9//3//f/9//3//f/9//3//f/9//3//f/9//3//f/9//3//f/9//3//f/9/xxj/f/9//3//f/9//3/HHMcY/3//f/9//3//f/9//3//f/9//3//f/9//3//f/9//3//f/9//3//f/9//3//f/9//3//f/9//3//f/9//3//f/9//3//f/9//3//f/9//3//f/9//3//f/9//3//f/9//3//f/9//3//f/9//3//f/9//3//f/9//3//f/9//3//f/9//3//f/9//3//f/9//3//f/9//3//f/9//3//f/9//3//f/9//3//f/9//3//f/9//3//f/9//3//f/9//3//f/9//38AAP9//3//f/9//3//f/9//3//f/9//3//f/9//3//f/9//3//f/9//3//f/9//3//f/9//3//f/9//3//f/9//3//f/9//3//f/9//3//f/9//3//f/9//3//f/9//3//f/9//3//f/9//3//f/9//3//f/9//3//f/9//3//f/9//3//f/9//3//f/9//3//f2QMKin/f/9//3//f/9/phT/f/9//3//f/9//3//f/9//3//f/9//3//f/9//3//f/9//3//f/9//3//f/9//3//f/9//3//f/9//3//f/9//3//f/9//3//f/9//3//f/9//3//f/9//3//f/9//3//f/9//3//f/9//3//f/9//3//f/9//3//f/9//3//f/9//3//f/9//3//f/9//3//f/9//3//f/9//3//f/9//3//f/9//3//f/9//3//f/9//3//f/9//3//f/9//3//f/9//3//f/9/AAD/f/9//3//f/9//3//f/9//3//f/9//3//f/9//3//f/9//3//f/9//3//f/9//3//f/9//3//f/9//3//f/9//3//f/9//3//f/9//3//f/9//3//f/9//3//f/9//3//f/9//3//f/9//3//f/9//3//f/9//3//f/9//3//f/9//3//f/9//3//f/9//3/HHP9//3//f/9//38JIWQQ/3//f/9//3//f/9//3//f/9//3//f/9//3//f/9//3//f/9//3//f/9//3//f/9//3//f/9//3//f/9//3//f/9//3//f/9//3//f/9//3//f/9//3//f/9//3//f/9//3//f/9//3//f/9//3//f/9//3//f/9//3//f/9//3//f/9//3//f/9//3//f/9//3//f/9//3//f/9//3//f/9//3//f/9//3//f/9//3//f/9//3//f/9//3//f/9//3//f/9//3//fwAA/3//f/9//3//f/9//3//f/9//3//f/9//3//f/9//3//f/9//3//f/9//3//f/9//3//f/9//3//f/9//3//f/9//3//f/9//3//f/9//3//f/9//3//f/9//3//f/9//3//f/9//3//f/9//3//f/9//3//f/9//3//f/9//3//f/9//3//f/9//3//f/9//3+mGP9//3//f0sthRD/f/9//3//f/9//3//f/9//3//f/9//3//f/9//3//f/9//3//f/9//3//f/9//3//f/9//3//f/9//3//f/9//3//f/9//3//f/9//3//f/9//3//f/9//3//f/9//3//f/9//3//f/9//3//f/9//3//f/9//3//f/9//3//f/9//3//f/9//3//f/9//3//f/9//3//f/9//3//f/9//3//f/9//3//f/9//3//f/9//3//f/9//3//f/9//3//f/9//3//f/9//38AAP9//3//f/9//3//f/9//3//f/9//3//f/9//3//f/9//3//f/9//3//f/9//3//f/9//3//f/9//3//f/9//3//f/9//3//f/9//3//f/9//3//f/9//3//f/9//3//f/9//3//f/9//3//f/9//3//f/9//3//f/9//3//f/9//3//f/9//3//f/9//3//f/9/6BylFOgcCSGFFCkl/3//f/9//3//f/9//3//f/9//3//f/9//3//f/9//3//f/9//3//f/9//3//f/9//3//f/9//3//f/9//3//f/9//3//f/9//3//f/9//3//f/9//3//f/9//3//f/9//3//f/9//3//f/9//3//f/9//3//f/9//3//f/9//3//f/9//3//f/9//3//f/9//3//f/9//3//f/9//3//f/9//3//f/9//3//f/9//3//f/9//3//f/9//3//f/9//3//f/9//3//f/9/AAD/f/9//3//f/9//3//f/9//3//f/9//3//f/9//3//f/9//3//f/9//3//f/9//3//f/9//3//f/9//3//f/9//3//f/9//3//f/9//3//f/9//3//f/9//3//f/9//3//f/9//3//f/9//3//f/9//3//f/9//3//f/9//3//f/9//3//f/9//3//f/9//3//f/9//38II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EYAAAAUAAAACAAAAFROUFAHAQAATAAAAGQAAAAAAAAAAAAAAFYAAAA8AAAAAAAAAAAAAABXAAAAPQAAACkAqgAAAAAAAAAAAAAAgD8AAAAAAAAAAAAAgD8AAAAAAAAAAAAAAAAAAAAAAAAAAAAAAAAAAAAAAAAAACIAAAAMAAAA/////0YAAAAcAAAAEAAAAEVNRisCQAAADAAAAAAAAAAOAAAAFAAAAAAAAAAQAAAAFAAAAA==</SignatureImage>
          <SignatureComments/>
          <WindowsVersion>10.0</WindowsVersion>
          <OfficeVersion>16.0.16130/24</OfficeVersion>
          <ApplicationVersion>16.0.16130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2023-03-30T15:20:51Z</xd:SigningTime>
          <xd:SigningCertificate>
            <xd:Cert>
              <xd:CertDigest>
                <DigestMethod Algorithm="http://www.w3.org/2001/04/xmlenc#sha256"/>
                <DigestValue>IJq8N2Q191mAbwHjP40yax+U5NeBLWR3fRTpM5k57a4=</DigestValue>
              </xd:CertDigest>
              <xd:IssuerSerial>
                <X509IssuerName>C=PY, O=DOCUMENTA S.A., SERIALNUMBER=RUC80050172-1, CN=CA-DOCUMENTA S.A.</X509IssuerName>
                <X509SerialNumber>856456218305253683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vGQAAogwAACBFTUYAAAEAoNoAAMEAAAAFAAAAAAAAAAAAAAAAAAAAVgUAAAADAABYAQAAwgAAAAAAAAAAAAAAAAAAAMA/BQDQ9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AACQnWPI/38AAHC4rjE7AgAAcLiuMQIAAACIPmko+H8AAAAAAAAAAAAAmeuwx/9/AAAAAAAA/38AAAAAAAAAAAAAAAAAAAAAAAAAAAAAAAAAAF0aQ4+3QQAAAAAAAAAAAABwuK4xOwIAAOD///8AAAAAUDjZHDsCAAC4cU7dAAAAAAAAAAAAAAAABgAAAAAAAAAgAAAAAAAAANxwTt1zAAAAGXFO3XMAAABxzUEo+H8AAIB1Tt1zAAAAAAAAAAAAAADg+RcxOwIAALhhOsj/fwAAUDjZHDsCAADb4EUo+H8AAIBwTt1zAAAAGXFO3XMAAABwm2ExOwIAAAAAAABkdgAIAAAAACUAAAAMAAAAAQAAABgAAAAMAAAAAAAAABIAAAAMAAAAAQAAABYAAAAMAAAACAAAAFQAAABUAAAACgAAACcAAAAeAAAASgAAAAEAAADRdslBVRXKQQoAAABLAAAAAQAAAEwAAAAEAAAACQAAACcAAAAgAAAASwAAAFAAAABYAAAAFQAAABYAAAAMAAAAAAAAAFIAAABwAQAAAgAAABAAAAAHAAAAAAAAAAAAAAC8AgAAAAAAAAECAiJTAHkAcwB0AGUAbQAAAAAAAAAAAAAAAAAAAAAAAAAAAAAAAAAAAAAAAAAAAAAAAAAAAAAAAAAAAAAAAAAAAAAAAAAAAEjB7sv/fwAAONZP3XMAAAAA3U/dcwAAAIg+aSj4fwAAAAAAAAAAAAAJAAAAAAAAACj01SU7AgAASMHuy/9/AAAAAAAAAAAAAAAAAAAAAAAAnaJCj7dBAAC410/dcwAAALBUeiU7AgAAIHbzHDsCAABQONkcOwIAAODYT90AAAAAAAAAAAAAAAAHAAAAAAAAADhy9CU7AgAAHNhP3XMAAABZ2E/dcwAAAHHNQSj4fwAABAAAAAAAAADQVHolAAAAAAAAAAAAAAAAAAAAAAAAAABQONkcOwIAANvgRSj4fwAAwNdP3XMAAABZ2E/dcwAAABBqjis7AgAAAA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9gAAAEcAAAApAAAAGQAAAM4AAAAvAAAAIQDwAAAAAAAAAAAAAACAPwAAAAAAAAAAAACAPwAAAAAAAAAAAAAAAAAAAAAAAAAAAAAAAAAAAAAAAAAAJQAAAAwAAAAAAACAKAAAAAwAAAADAAAAIQAAAAgAAABiAAAADAAAAAEAAABLAAAAEAAAAAAAAAAFAAAAIQAAAAgAAAAeAAAAGAAAAAAAAAAAAAAAAAEAAI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nSUI/AAAAAAAAAAAAKUE/AAAkQgAAyEEkAAAAJAAAAOdJQj8AAAAAAAAAAAApQT8AACRCAADIQQQAAABzAAAADAAAAAAAAAANAAAAEAAAACkAAAAZAAAAUgAAAHABAAADAAAAEAAAAAcAAAAAAAAAAAAAALwCAAAAAAAABwICIlMAeQBzAHQAZQBtAAAAAAAAAAAAAAAAAAAAAAAAAAAAAAAAAAAAAAAAAAAAAAAAAAAAAAAAAAAAAAAAAAAAAAAAAAAA8F9P3XMAAAAAAAAAAAAAAAAAAAAAAAAAsH7RKzsCAAAQi10xOwIAAI4lvyn4fwAAEItdMTsCAADAOQQdOwIAABCLXTE7AgAAqNzlKfh/AACAW0/dcwAAAKRjT91zAAAAyFxP3XMAAADAOQQdOwIAAIAAAAAAAAAAAAAAAAAAAAAAAAAAAAAAAGA6iTE7AgAAYC3XHDsCAADAOQQdOwIAAGBbT91zAAAArp3DKfh/AAAAAAAAOwIAAMA5BB0AAAAAAAAAAAAAAAAAAOUp+H8AAAAAAAAAAAAA2+BFKPh/AABAW0/dcwAAAGQAAAAAAAAACADZNDsCAAAAAAAAZHYACAAAAAAlAAAADAAAAAMAAABGAAAAKAAAABwAAABHRElDAgAAAAAAAAAAAAAAVwAAAD0AAAAAAAAAIQAAAAgAAABiAAAADAAAAAEAAAAVAAAADAAAAAQAAAAVAAAADAAAAAQAAABGAAAAFAAAAAgAAABUTlBQBgEAAFEAAABoDAAAKQAAABkAAABpAAAARQAAAAAAAAAAAAAAAAAAAAAAAAC0AAAAfwAAAFAAAAAwAAAAgAAAAOgLAAAAAAAAhgDuAFYAAAA8AAAAKAAAALQAAAB/AAAAAQABAAAAAAAAAAAAAAAAAAAAAAAAAAAAAAAAAAAAAAD///8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AAAAAAAAAAAAAAAAAAAAAAAAAAAAAAD76AAAAAAAAAAAAAAAAAAAAAAAAAAAAAAAXAAAAAAAAAAAAAAAAAAAAAAAAAAAAAAAD6AAAAAAAAAAAAAAAAAAAAAAAAAAAAAAAfAAAAAAAAAAAAAAAAAAAAAAAAgAAAAAAD4AAAAAAAAAAAAAAAAAAAAAAAAAAAAAAAfAAAAAAAAAAAAAAAAAAAAAAAgAAAAAAAD8AAAAAAAAAAAAAAAAAAAAAAAAAAAAAAAXAAAAAAAAAAAAAAAAAAAAAAoAAAAAAAAD+gAAAAAAAAAAAAAAAAAAAAQAAAAAAAAAHUAAAAAAAAAAAAAAAAAAAAwAAAAAAAAAAKgAAAAAAAAAAAAAAAAAAAQAAAAAAAAAAAAAAAAAAAAAAAAAAAAAAAYAAAAAAAAAAAAAAAAAAAAAAAAAAAAAAAQAAAAAAAAAAAAAAAAAAAAAAAAAAAAAAAIAAAAAAAAAAAAAAAAAAAAAAAAAAAAAAAIAAAAAAAAAAAAAAAAAAAAAAAAAAAAAAAIAAAAAAAAAAAAAAAAAAAAAAAAAAAAAAAEAAAAAAAAAAAAAAAAAAAAAAAAAAAAAAAGAAAAAAAAAAAAAAAAAAAAAAAAAAAAAAAEAAAAAAAAAAAAAAAAAAAAAAAAAAAAAAAGAAAAAAAAAAAAAAAAAAAAAAAAAAAAAAAEAAAAAAAAAAAAAAAAAAAAAAAAAAAAAAACAAAgAAOAAAAAAAAAAAAAAAAAAAAAAAAAAAHUAAeAAAAAAAAAAAAAAAAAAAAAAAADAA/+AA7AAAAAAAAAAAAAAAAAAAAAAAABAB8HAARAAAAAAAAAAAAAAAAAAAAAAAADgDoDgAzgCgAAAAAAAAAAAAAAAAAAAAABAHABwAxADAAAAAQAAAAAAAAAAAAAAAAAgOAA4AigDgAAAA4AAAAAAAAAAAAAAAAAQEAAQBhAHwAAAAcAAAAAAAAAAAAAAAAA44AAIBggGwAgAAuAAAACqAAAAAAAAAAAQYAAUBBAGQBwABmAAAAd/AAAAAAAAAAAI4AAOBggO4DwCBjAAAA/74AAAAAAAAAAFwAAMBAAEQHQBBBAAABwAXAAAAAAAAAAPgAAODggMIGgCjhgAAOgADgAAAAAAAAAHAAAHBAQMUGAABhQAAcAAA0AAAAAAAAADgAAPjg44IOACjg4AD4AAAOAAAAAAAAABAAAFDAQYAEAARAQAFAAAAFAAAAAAAAADgAAPjA4YIMAAzgoAOAAAAA4AAAAAAAAHAAAFDAQQEcAARAUAcAAAAAcAAAAAAAAC4AAOiAY4OIAALgMA4AAAAAOAAAAAAAAEQAAEzAQQEIAABAEBwAAAAAEAAAAAAAAOMAAMyAY4CIAALgGDgAAAAACAAAAAAAAGEAAEWAYQHQAAVAGDAAAAAABAAAAAAAAGOgAMeAI4D4AALgDiAAAAAABgAAAAAAAEBAAAWAEQBQAARABEAAAAAABAAAAAAAAGA4AIeAMgD4AALADmAAAAAAAgAAAAAAAGAcAQUAEQBwAANAA0AAAAAAAQAAAAAAAGAOA4OAOgAwAAOAA+AAAAAAAwAAAAAAAGAEAQcAEAAQAAGAAcAAAAAAAQAAAAAAAGACAgOAGgAAAAOAAMAAAAAAAYAAAAAAAHADAgMAFgAAAAEAAAAAAAAAAQAAAAAAADADDgOADgAAAAAAAAAAAAAAAgAAAAAAABABBAEADAAAAAAAAAAAAAAAAAAAAAAAADgDiAOADgAAAAAAAAAAAAAAAAAAAAAAABABEAEABAAAAAAAAAAAAAAAAAAAAAAAAAoDOAOAAAAAAAAAAAAAAAAAAAAAAAAAAAQBQAEAAAAAAAAAAAAAAAAAAAAAAAAAAA6D4AOAAAAAAAAAAAAAAAAAAAAAAAAAAAcHAAEAAAAAAAAAAAAAAAAAAAAAAAAAAAb6AAIAAAAAAAAAAAAAAAAAAAAAAAAAAAHQAAAAAAAAAAAAAAAAAAAAAAAAAAAA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AAAAAAAAAAAAAAAAAAAAAAAAAAAAAAQQAAAAAAAAAAAAAAAAAAAAAAAAAAAAAAgwAAAAAAAAAAAAAAAAAAAAAAAAAAAAAAwQAAAAAAAAAAAAAAAAAAAAAAAAAAAAAAg4AAAAAAAAAAAAAAAAAAAAAAAAAAAAABAQAAAAAAAAAAAAAAAAAAAAAAAAAAAAAAg4AAAAAAAAAAAAAAAAAAAAAAAAAAAAABgcAAAAAAAAAAAAAAAAAAAAAAAAAAAAAAgIAAAAAAAAAAAAAAAAAAAAAAAAAAAAAAAIAAAAAAAAAAAAAAAAAAAAAAAAAAAAAAgIAAAAAAAAAAAAAAAAAAAAAAAAAAAAAAAYAAAAAAAAAAAAAAAAAAAAAAAAAAAAAAgYAAAAAAAAAAAAAAAAAAAAAAAAAAAAAAwQAAAAAAAAAAAAAAAAAAAAAAAAAAAAAAgwAAAAAAAAAAAAAAAAAAAAAAAAAAAAAARgAAAAAAAAAAAAAAAAAAAAAAAAAAAAAAfgAAAAAAAAAAAAAAAAAAAAAAAAAAAA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UQAAABCzAAApAAAAGQAAAGkAAABFAAAAAAAAAAAAAAAAAAAAAAAAALQAAAB/AAAAUAAAACgAAAB4AAAAmLIAAAAAAADGAIgAVgAAADwAAAAoAAAAtAAAAH8AAAABABAAAAAAAAAAAAAAAAAAAAAAAAAAAAAAAAAA/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39DDGMMpRT/f2st/3//f/9//3//f/9//3//f/9//3//f/9//3//f/9//3//f/9//3//f/9//3//f/9//3//f/9//3//f/9//3//f/9//3//f/9//3//f/9//3//f/9//3//f/9//3//f/9//3//f/9//3//f/9//3//f/9//3//f/9//3//f/9//3//f/9//3//f/9//3//f/9//3//f/9//3//f/9//3//f/9//3//f/9//3//f/9//3//f/9//3//f/9//3//f/9//3//f/9//3//f/9//3//f/9//3//f/9//3//f/9//3//f/9//3//f/9//3//f/9//3//f/9//3//f/9//3//f/9//3//f/9//3//f/9//3//f/9//3//f/9//3//f/9//3//f/9//3//f/9//3//f/9//3//f/9//3//f/9//3//f/9//3//f/9//3//f/9//3//f/9//3+0VqYYCSFjDEII/3+mGIUQQwilFOgg/3/oHP9//3//f/9//3//f/9//3//f/9//3//f/9//3//f/9//3//f/9//3//f/9//3//f/9//3//f/9//3//f/9//3//f/9//3//f/9//3//f/9//3//f/9//3//f/9//3//f/9//3//f/9//3//f/9//3//f/9//3//f/9//3//f/9//3//f/9//3//f/9//3//f/9//3//f/9//3//f/9//3//f/9//3//f/9//3//f/9//3//f/9//3//f/9//3//f/9//3//f/9//3//f/9//3//f/9//3//f/9//3//f/9//3//f/9//3//f/9//3//f/9//3//f/9//3//f/9//3//f/9//3//f/9//3//f/9//3//f/9//3//f/9//3//f/9//3//f/9//3//f/9//3//f/9//3//f/9//3//f/9//3//f/9//3//f/9//3//f/9//3//f/9//3//f/9//3/HGP9/hRCFEKYY/3//f/9//3//f/9//3//f/9//3//f/9//3//f/9//3//f/9//3//f/9//3//f/9//3//f/9//3//f/9//3//f/9//3//f/9//3//f/9//3//f/9//3//f/9//3//f/9//3//f/9//3//f/9//3//f/9//3//f/9//3//f/9//3//f/9//3//f/9//3//f/9//3//f/9//3//f/9//3//f/9//3//f/9//3//f/9//3//f/9//3//f/9//3//f/9//3//f/9//3//f/9//3//f/9//3//f/9//3//f/9//3//f/9//3//f/9//3//f/9//3//f/9//3//f/9//3//f/9//3//f/9//3//f/9//3//f/9//3//f/9//3//f/9//3//f/9//3//f/9//3//f/9//3//f/9//3//f/9//3//f/9//3//f/9//3//f/9//3//f/9//3//f/9//3//f/9//39sMaUUQghjDMYY/38xRv9//3//f/9//3//f/9//3//f/9//3//f/9//3//f/9//3//f/9//3//f/9//3//f/9//3//f/9//3//f/9//3//f/9//3//f/9//3//f/9//3//f/9//3//f/9//3//f/9//3//f/9//3//f/9//3//f/9//3//f/9//3//f/9//3//f/9//3//f/9//3//f/9//3//f/9//3//f/9//3//f/9//3//f/9//3//f/9//3//f/9//3//f/9//3//f/9//3//f/9//3//f/9//3//f/9//3//f/9//3//f/9//3//f/9//3//f/9//3//f/9//3//f/9//3//f/9//3//f/9//3//f/9//3//f/9//3//f/9//3//f/9//3//f/9//3//f/9//3//f/9//3//f/9//3//f/9//3//f/9//3//f/9//3//f/9//3//f/9//3//f/9//3//f/9//3/nHGQMZAyEEIUQ/3//f/9//3//f/9//3//f/9//3//f/9//3//f/9//3//f/9//3//f/9//3//f/9//3//f/9//3//f/9//3//f/9//3//f/9//3//f/9//3//f/9//3//f/9//3//f/9//3//f/9//3//f/9//3//f/9//3//f/9//3//f/9//3//f/9//3//f/9//3//f/9//3//f/9//3//f/9//3//f/9//3//f/9//3//f/9//3//f/9//3//f/9//3//f/9//3//f/9//3//f/9//3//f/9//3//f/9//3//f/9//3//f/9//3//f/9//3//f/9//3//f/9//3//f/9//3//f/9//3//f/9/70H/f/9//3//f/9//3//f/9//3//f/9//3//f/9//3//f/9//3//f/9//3//f/9//3//f/9//3//f/9//3//f/9//3//f/9//3//f/9//3//f/9//3//f/9//3/GGKUUQwymFOcc/3//f/9//3//f/9//3//f/9//3//f/9//3//f/9//3//f/9//3//f/9//3//f/9//3//f/9//3//f/9//3//f/9//3//f/9//3//f/9//3//f/9//3//f/9//3//f/9//3//f/9//3//f/9//3//f/9//3//f/9//3//f/9//3//f/9//3//f/9//3//f/9//3//f/9//3//f/9//3//f/9//3//f/9//3//f/9//3//f/9//3//f/9//3//f/9//3//f/9//3//f/9//3//f/9//3//f/9//3//f/9//3//f/9//3//f/9//3//f/9//3//f/9//3//f/9//3//f/9//3//f/9//3//f/9//3//f/9//3//f/9//3//f/9//3//f/9//3//f/9//3//f/9//3//f/9//3//f/9//3//f/9//3//f/9//3//f/9//3//f/9//3//f/9//3//f/9//3/HHGQQYwyEEKUU/3//f/9//3//f/9//3//f/9//3//f/9//3//f/9//3//f/9//3//f/9//3//f/9//3//f/9//3//f/9//3//f/9//3//f/9//3//f/9//3//f/9//3//f/9//3//f/9//3//f/9//3//f/9//3//f/9//3//f/9//3//f/9//3//f/9//3//f/9//3//f/9//3//f/9//3//f/9//3//f/9//3//f/9//3//f/9//3//f/9//3//f/9//3//f/9//3//f/9//3//f/9//3//f/9//3//f/9//3//f/9//3//f/9//3//f/9//3//f/9//3//f/9//3//f/9/pRj/f/9//3//f/9//3//f/9//3//f/9//3//f/9//3//f/9//3//f/9//3//f/9//3//f/9//3//f/9//3//f/9//3//f/9//3//f/9//3//f/9//3//f/9//3//f/9//3//f/9//38IIWMMYwxkDGQMKSX/f/9//3//f/9//3//f/9//3//f/9//3//f/9//3//f/9//3//f/9//3//f/9//3//f/9//3//f/9//3//f/9//3//f/9//3//f/9//3//f/9//3//f/9//3//f/9//3//f/9//3//f/9//3//f/9//3//f/9//3//f/9//3//f/9//3//f/9//3//f/9//3//f/9//3//f/9//3//f/9//3//f/9//3//f/9//3//f/9//3//f/9//3//f/9//3//f/9//3//f/9//3//f/9//3//f/9//3//f/9//3//f/9//3//f/9//3//f/9//3//f/9//3//f/9//3//f/9//3//f/9//3//f/9//3//f/9//3//f/9//3//f/9//3//f/9//3//f/9//3//f/9//3//f/9//3//f/9//3//f/9//3//f/9//3//f/9//3//f/9//3//f/9//3//f/9//3/oIP9/ZBCFFMcc/3//f/9//3//f/9//3//f/9//3//f/9//3//f/9//3//f/9//3//f/9//3//f/9//3//f/9//3//f/9//3//f/9//3//f/9//3//f/9//3//f/9//3//f/9//3//f/9//3//f/9//3//f/9//3//f/9//3//f/9//3//f/9//3//f/9//3//f/9//3//f/9//3//f/9//3//f/9//3//f/9//3//f/9//3//f/9//3//f/9//3//f/9//3//f/9//3//f/9//3//f/9//3//f/9//3//f/9//3//f/9//3//f/9//3//f/9//3//f/9/5yD/f1pr/3//f/9//3//f/9//3//f/9//3//f/9//3//f/9//3//f/9//3//f/9//3//f/9//3//f/9//3//f/9//3//f/9//3//f/9//3//f/9//3//f/9//3//f/9//3//f/9//3//f/9//3//f/9//3/HGOccphSlFKUUxhilFP9/Ukr/f/9//3//f/9//3//f/9//3//f/9//3//f/9//3//f/9//3//f/9//3//f/9//3//f/9//3//f/9//3//f/9//3//f/9//3//f/9//3//f/9//3//f/9//3//f/9//3//f/9//3//f/9//3//f/9//3//f/9//3//f/9//3//f/9//3//f/9//3//f/9//3//f/9//3//f/9//3//f/9//3//f/9//3//f/9//3//f/9//3//f/9//3//f/9//3//f/9//3//f/9//3//f/9//3//f/9//3//f/9//3//f/9//3/GGP9//3//f/9//3//f/9//3//f/9//3//f/9//3//f/9//3//f/9//3//f/9//3//f/9//3//f/9//3//f/9//3//f/9//3//f/9//3//f/9//3//f/9//3//f/9//3//f/9//3//f/9//3//f/9//3//f/9//3//f/9/ay3GGMYY/3+EEP9/hBD/f/9//3//f/9//3//f/9//3//f/9//3//f/9//3//f/9//3//f/9//3//f/9//3//f/9//3//f/9//3//f/9//3//f/9//3//f/9//3//f/9//3//f/9//3//f/9//3//f/9//3//f/9//3//f/9//3//f/9//3//f/9//3//f/9//3//f/9//3//f/9//3//f/9//3//f/9//3//f/9//3//f/9//3//f/9//3//f/9//3//f/9//3//f/9//3//f/9//3//f/9//3//f/9//3//f/9//3//f/9/azGlFP9//3//f/9//3//f/9//3//f/9//3//f/9//3//f/9//3//f/9//3//f/9//3//f/9//3//f/9//3//f/9//3//f/9//3//f/9//3//f/9//3//f/9//3//f/9//3//f/9//3//f/9//3//f/9//3//f/9//3//f/9//3//f/9//3//f2st/3/oIP9/EEL/f/9//3//f/9//3//f/9//3//f/9//3//f/9//3//f/9//3//f/9//3//f/9//3//f/9//3//f/9//3//f/9//3//f/9//3//f/9//3//f/9//3//f/9//3//f/9//3//f/9//3//f/9//3//f/9//3//f/9//3//f/9//3//f/9//3//f/9//3//f/9//3//f/9//3//f/9//3//f/9//3//f/9//3//f/9//3//f/9//3//f/9//3//f/9//3//f/9//3//f/9//3//f/9//3//f/9//3/nHP9//3//f/9//3//f/9//3//f/9//3//f/9//3//f/9//3//f/9//3//f/9//3//f/9//3//f/9//3//f/9//3//f/9//3//f/9//3//f/9//3//f/9//3//f/9//3//f/9//3//f/9//3//f/9//3//f/9//3//f/9//3//f/9//3//f/9//3//f/9//3//f/9//3//f/9//3//f/9//3//f/9//3//f/9//3//f/9//3//f/9//3//f/9//3//f/9//3//f/9//3//f/9//3//f/9//3//f/9//3//f/9//3//f/9//3//f/9//3//f/9//3//f/9//3//f/9//3//f/9//3//f/9//3//f/9//3//f/9//3//f/9//3//f/9//3//f/9//3//f/9//3//f/9//3//f/9//3//f/9//3//f/9//3//f/9//3//f/9//3//f/9//3//f/9//3//f/9//38pKUot/3//f/9//3//f/9//3//f/9//3//f/9//3//f/9//3//f/9//3//f/9//3//f/9//3//f/9//3//f/9//3//f/9//3//f/9//3//f/9//3//f/9//3//f/9//3//f/9//3//f/9//3//f/9//3//f/9//3//f/9//3//f/9//3//f/9//3//f/9//3//f/9//3//f/9//3//f/9//3//f/9//3//f/9//3//f/9//3//f/9//3//f/9//3//f/9//3//f/9//3//f/9//3//f/9//3//f/9//3//f/9//3//f/9//3//f/9//3//f/9//3//f/9//3//f/9//3//f/9//3//f/9//3//f/9//3//f/9//3//f/9//3//f/9//3//f/9//3//f/9//3//f/9//3//f/9//3//f/9//3//f/9//3//f/9//3//f/9//3//f/9//3//f/9//3//f/9//38pJf9//3//f/9//3//f/9//3//f/9//3//f/9//3//f/9//3//f/9//3//f/9//3//f/9//3//f/9//3//f/9//3//f/9//3//f/9//3//f/9//3//f/9//3//f/9//3//f/9//3//f/9//3//f/9//3//f/9//3//f/9//3//f/9//3//f/9//3//f/9//3//f/9//3//f/9//3//f/9//3//f/9//3//f/9//3//f/9//3//f/9//3//f/9//3//f/9//3//f/9//3//f/9//3//f/9//3//f/9//3//f/9//3//f/9//3//f/9//3//f/9//3//f/9//3//f/9//3//f/9//3//f/9//3//f/9//3//f/9//3//f/9//3//f/9//3//f/9//3//f/9//3//f/9//3//f/9//3//f/9//3//f/9//3//f/9//3//f/9//3//f/9//3//f/9//3//f/9//3//fykl/3//f/9//3//f/9//3//f/9//3//f/9//3//f/9//3//f/9//3//f/9//3//f/9//3//f/9//3//f/9//3//f/9//3//f/9//3//f/9//3//f/9//3//f/9//3//f/9//3//f/9//3//f/9//3//f/9//3//f/9//3//f/9//3//f/9//3//f/9//3//f/9//3//f/9//3//f/9//3//f/9//3//f/9//3//f/9//3//f/9//3//f/9//3//f/9//3//f/9//3//f/9//3//f/9//3//f/9//3//f/9//3//f/9//3//f/9//3//f/9//3//f/9//3//f/9//3//f/9//3//f/9//3//f/9//3//f/9//3//f/9//3//f/9//3//f/9//3//f/9//3//f/9//3//f/9//3//f/9//3//f/9//3//f/9//3//f/9//3//f/9//3//f/9//3//f/9//3//fwgh/3//f/9//3//f/9//3//f/9//3//f/9//3//f/9//3//f/9//3//f/9//3//f/9//3//f/9//3//f/9//3//f/9//3//f/9//3//f/9//3//f/9//3//f/9//3//f/9//3//f/9//3//f/9//3//f/9//3//f/9//3//f/9//3//f/9//3//f/9//3//f/9//3//f/9//3//f/9//3//f/9//3//f/9//3//f/9//3//f/9//3//f/9//3//f/9//3//f/9//3//f/9//3//f/9//3//f/9//3//f/9//3//f/9//3//f/9//3//f/9//3//f/9//3//f/9//3//f/9//3//f/9//3//f/9//3//f/9//3//f/9//3//f/9//3//f/9//3//f/9//3//f/9//3//f/9//3//f/9//3//f/9//3//f/9//3//f/9//3//f/9//3//f/9//3//f/9//3//f4UU/3//f/9//3//f/9//3//f/9//3//f/9//3//f/9//3//f/9//3//f/9//3//f/9//3//f/9//3//f/9//3//f/9//3//f/9//3//f/9//3//f/9//3//f/9//3//f/9//3//f/9//3//f/9//3//f/9//3//f/9//3//f/9//3//f/9//3//f/9//3//f/9//3//f/9//3//f/9//3//f/9//3//f/9//3//f/9//3//f/9//3//f/9//3//f/9//3//f/9//3//f/9//3//f/9//3//f/9//3//f/9//3//f/9//3//f/9//3//f/9//3//f/9//3//f/9//3//f/9//3//f/9//3//f/9//3//f/9//3//f/9//3//f/9//3//f/9//3//f/9//3//f/9//3//f/9//3//f/9//3//f/9//3//f/9//3//f/9//3//f/9//3//f/9//3//f/9//3//f/9/CSX/f/9//3//f/9//3//f/9//3//f/9//3//f/9//3//f/9//3//f/9//3//f/9//3//f/9//3//f/9//3//f/9//3//f/9//3//f/9//3//f/9//3//f/9//3//f/9//3//f/9//3//f/9//3//f/9//3//f/9//3//f/9//3//f/9//3//f/9//3//f/9//3//f/9//3//f/9//3//f/9//3//f/9//3//f/9//3//f/9//3//f/9//3//f/9//3//f/9//3//f/9//3//f/9//3//f/9//3//f/9//3//f/9//3//f/9//3//f/9//3//f/9//3//f/9//3//f/9//3//f/9//3//f/9//3//f/9//3//f/9//3//f/9//3//f/9//3//f/9//3//f/9//3//f/9//3//f/9//3//f/9//3//f/9//3//f/9//3//f/9//3//f/9//3//f/9//3//f/9/xhhRTv9//3//f/9//3//f/9//3//f/9//3//f/9//3//f/9//3//f/9//3//f/9//3//f/9//3//f/9//3//f/9//3//f/9//3//f/9//3//f/9//3//f/9//3//f/9//3//f/9//3//f/9//3//f/9//3//f/9//3//f/9//3//f/9//3//f/9//3//f/9//3//f/9//3//f/9//3//f/9//3//f/9//3//f/9//3//f/9//3//f/9//3//f/9//3//f/9//3//f/9//3//f/9//3//f/9//3//f/9//3//f/9//3//f/9//3//f/9//3//f/9//3//f/9//3//f/9//3//f/9//3//f/9//3//f/9//3//f/9//3//f/9//3//f/9//3//f/9//3//f/9//3//f/9//3//f/9//3//f/9//3//f/9//3//f/9//3//f/9//3//f/9//3//f/9//3//f/9/hRT/f/9//3//f/9//3//f/9//3//f/9//3//f/9//3//f/9//3//f/9//3//f/9//3//f/9//3//f/9//3//f/9//3//f/9//3//f/9//3//f/9//3//f/9//3//f/9//3//f/9//3//f/9//3//f/9//3//f/9//3//f/9//3//f/9//3//f/9//3//f/9//3//f/9//3//f/9//3//f/9//3//f/9//3//f/9//3//f/9//3//f/9//3//f/9//3//f/9//3//f/9//3//f/9//3//f/9//3//f/9//3//f/9//3//f/9//3//f/9//3//f/9//3//f/9//3//f/9//3//f/9//3//f/9//3//f/9//3//f/9//3//f/9//3//f/9//3//f/9//3//f/9//3//f/9//3//f/9//3//f/9//3//f/9//3//f/9//3//f/9//3//f/9//3//f/9//3//f/9/pRQpJf9//3//f/9//3//f/9//3//f/9//3//f/9//3//f/9//3//f/9//3//f/9//3//f/9//3//f/9//3//f/9//3//f/9//3//f/9//3//f/9//3//f/9//3//f/9//3//f/9//3//f/9//3//f/9//3//f/9//3//f/9//3//f/9//3//f/9//3//f/9//3//f/9//3//f/9//3//f/9//3//f/9//3//f/9//3//f/9//3//f/9//3//f/9//3//f/9//3//f/9//3//f/9//3//f/9//3//f/9//3//f/9//3//f/9//3//f/9//3//f/9//3//f/9//3//f/9//3//f/9//3//f/9//3//f/9//3//f/9//3//f/9//3//f/9//3//f/9//3//f/9//3//f/9//3//f/9//3//f/9//3//f/9//3//f/9//3//f/9//3//f/9//3//f/9//3//f/9/5yD/f/9//3//f/9//3//f/9//3//f/9//3//f/9//3//f/9//3//f/9//3//f/9//3//f/9//3//f/9//3//f/9//3//f/9//3//f/9//3//f/9//3//f/9//3//f/9//3//f/9//3//f/9//3//f/9//3//f/9//3//f/9//3//f/9//3//f/9//3//f/9//3//f/9//3//f/9//3//f/9//3//f/9//3//f/9//3//f/9//3//f/9//3//f/9//3//f/9//3//f/9//3//f/9//3//f/9//3//f/9//3//f/9//3//f/9//3//f/9//3//f/9//3//f/9//3//f/9//3//f/9//3//f/9//3//f/9//3//f/9//3//f/9//3//f/9//3//f/9//3//f/9//3//f/9//3//f/9//3//f/9//3//f/9//3//f/9//3//f/9//3//f/9//3//f/9//3//f/9//3+EFP9//3//f/9//3//f/9//3//f/9//3//f/9//3//f/9//3//f/9/70H/f/9//3//f/9//3//f/9//3//f/9//3//f/9//3//f/9//3//fyklCCGMMf9//3//f/9//3//f/9//3//f/9//3//f/9//3//f/9//3//f/9//3//f/9//3//f/9//3//f/9//3//f/9//3//f/9//3//f/9//3//f/9//3//f/9//3//f/9//3//f/9//3//f/9//3//f/9//3//f/9//3//f/9//3//f/9//3//f/9//3//f/9//3//f/9//3//f/9//3//f/9//3//f/9//3//f/9//3//f/9//3//f/9//3//f/9//3//f/9//3//f/9//3//f/9//3//f/9//3//f/9//3//f/9//3//f/9//3//f/9//3//f/9//3//f/9//3//f/9//3//f/9//3//f/9//3//f/9//3//f/9//3//f/9//3//f/9//3//f/9//3//f/9//3//f/9/pRRkEEMM/39jDP9/rTX/f/9//3//f/9//3//f/9//3//f/9//3//f/9//3/GGGQMQwilFP9//3//f/9//3//f/9//3//f/9//3//f/9//3//f/9//3//f/9//3//f/9//3//f/9//3//f/9//3//f/9//3//f/9//3//f/9//3//f/9//3//f/9//3//f/9//3//f/9//3//f/9//3//f/9//3//f/9//3//f/9//3//f/9//3//f/9//3//f/9//3//f/9//3//f/9//3//f/9//3//f/9//3//f/9//3//f/9//3//f/9//3//f/9//3//f/9//3//f/9//3//f/9//3//f/9//3//f/9//3//f/9//3//f/9//3//f/9//3//f/9//3//f/9//3//f/9//3//f/9//3//f/9//3//f/9//38HIcYc/3//f/9//3//f/9//3//f/9//3//f/9/zj2EFAEEIQQhBKUUpRRjDAEEIgQpJf9//3//f/9//3//f/9//3//f/9//3//f/9/70FkEGQM/39jDMcc/3//f/9//3//f/9//3//f/9//3//f/9//3//f/9//3//f/9//3//f/9//3//f/9//3//f/9//3//f/9//3//f/9//3//f/9//3//f/9//3//f/9//3//f/9//3//f/9//3//f/9//3//f/9//3//f/9//3//f/9//3//f/9//3//f/9//3//f/9//3//f/9//3//f/9//3//f/9//3//f/9//3//f/9//3//f/9//3//f/9//3//f/9//3//f/9//3//f/9//3//f/9//3//f/9//3//f/9//3//f/9//3//f/9//3//f/9//3//f/9//3//f/9//3//f/9//3//f/9//3//f/9//3//f/9//3//f4QQ/3//f/9//3//f/9//3//f/9//3//fwglIQQhBEIIKSn/f/9//3//f/9/ZBAhBMcc/3//f/9//3//f/9//3//f/9//3//f/9//39CCP9//3//f0MM/3//f/9//3//f/9//3//f/9//3//f/9//3//f/9//3//f/9//3//f/9//3//f/9//3//f/9//3//f/9//3//f/9//3//f/9//3//f/9//3//f/9//3//f/9//3//f/9//3//f/9//3//f/9//3//f/9//3//f/9//3//f/9//3//f/9//3//f/9//3//f/9//3//f/9//3//f/9//3//f/9//3//f/9//3//f/9//3//f/9//3//f/9//3//f/9//3//f/9//3//f/9//3//f/9//3//f/9//3//f/9//3//f/9//3//f/9//3//f/9//3//f/9//3//f/9//3//f/9//3//f/9//3//f/9//39rMaUUKSn/f/9//3//f/9//3//f/9//3/nHCEEQgj/f9Ze/3//f/9//3//f/9//3+lGCII5xz/f/9//3//f/9//3//f/9//3//f/9/hBCEEP9//3/oIEIIzjn/f/9//3//f/9//3//f/9//39rLf9/Sy3/f/9//3//f/9//3//f/9//3//f/9//3//f/9//3//f/9//3//f/9//3//f/9//3//f/9//3//f/9//3//f/9//3//f/9//3//f/9//3//f/9//3//f/9//3//f/9//3//f/9//3//f/9//3//f/9//3//f/9//3//f/9//3//f/9//3//f/9//3//f/9//3//f/9//3//f/9//3//f/9//3//f/9//3//f/9//3//f/9//3//f/9//3//f/9//3//f/9//3//f/9//3//f/9//3//f/9//3//f/9//3//f/9//3//f/9//3//f/9//3//f/9//3//f6UU/3//f/9//3//f/9//3//f/9/ByFCCEIM/3//f/9//3//f/9//3//f/9//3//f6UUQwgpJf9//3//f/9//3//f/9//3//f/9/ZAxKKf9//3//f2MM/3//f/9//3//f/9//3//f/9//3+mGCII/3//f/9//3//f/9//3//f/9//3//f/9//3//f/9//3//f/9//3//f/9//3//f/9//3//f/9//3//f/9//3+tNf9//3//f/9//3//f/9//3//f/9//3//f/9//3//f/9//3//f/9//3//f/9//3//f/9//3//f/9//3//f/9//3//f/9//3//f/9//3//f/9//3//f/9//3//f/9//3//f/9//3//f/9//3//f/9//3//f/9//3//f/9//3//f/9//3//f/9//3//f/9//3//f/9//3//f/9//3//f/9//3//f/9//3//f/9//3//f/9//3//f/9//3//f/9/gxD/f/9//3//f/9//3//f8YYAAAhBP9//3//f/9//3//f/9//3//f/9//3//f/9/QghjDO9B/3//f/9//3//f/9//3//f/9/Qgj/f/9//385Z/9/CCH/f/9//3//f/9//3//f/9//39jDGMMhRT/f/9//3//f/9//3//f/9//3//f/9//3//f/9//3//f/9//3//f/9//3//f/9//3//f/9//3//f/9/Sy1kDIQQ/3//f/9//3//f/9//3//f/9//3//f/9//3//f/9//3//f/9//3//f/9//3//f/9//3//f/9//3//f/9//3//f/9//3//f/9//3//f/9//3//f/9//3//f/9//3//f/9//3//f/9//3//f/9//3//f/9//3//f/9//3//f/9//3//f/9//3//f/9//3//f/9//3//f/9//3//f/9//3//f/9//3//f/9//3//f/9//3//f/9//3//f/9//39KKf9//3//f/9//3//f/9/IQT/f/9//3//f/9//3//f/9//3//f/9//3//f/9//39DCP9//3//f/9//3//f/9//3//f8YYQwz/f/9//3//f+gg/3//f/9//3//f/9//3//f/9/6CBjDOccZBCtOf9//3//f/9//3//f/9//3//f/9//3//f/9//3//f/9//3//f/9//3//f/9//3//f/9//3//f/9//39DCGQM5xz/f/9//3//f/9//3//f/9//3//f/9//3//f/9//3//f/9//3//f/9//3//f/9//3//f/9//3//f/9//3//f/9//3//f/9//3//f/9//3//f/9//3//f/9//3//f/9//3//f/9//3//f/9//3//f/9//3//f/9//3//f/9//3//f/9//3//f/9//3//f/9//3//f/9//3//f/9//3//f/9//3//f/9//3//f/9//3//f/9//3//f/9/ai2lGO9B/3//f/9/izVkEAAA/3//f/9//3//f/9//3//f/9//3//f/9//3//f/9//3//f0MI/3//f/9//3//f/9//3//f+cchBD/f/9//3//f/9/jTH/f/9//3//f/9//3//f/9/hRQiCP9/YwyFEP9//3//f/9//3//f/9//3//f/9/pRT/f/9//3//f/9//3//f/9//3//f/9//3//f/9//3//f/9/Qgj/f8ccZAzoHP9//3//f/9//3//f/9//3//f/9//3//f/9//3//f/9//3//f/9//3//f/9//3//f/9//3//f/9//3+UUv9/iy3/fwgh/3+MNf9//3//f/9//3//f/9//3//f/9//3//f/9//3//f/9//3//f/9//3//f/9//3//f/9//3//f/9//3//f/9//3//f/9//3//f/9//3//f/9//3//f/9//3//f/9//3//f/9//3//f/9//3//f/9//3+EEP9//3//f/9//38hBGMM/3//f/9//3//f/9//3//f/9//3//f/9//3//f/9//3+MMf9/ZBD/f/9//3//f/9//3//f8YY/3//f/9//3//f889/3//f/9//3//f/9//3//f/9/ZBBjDP9//39DDP9//3//f/9//3//f/9//3//f2MMQwylFP9//3//f/9//3//f/9//3//f/9//3//f/9//3//f6YYQgj/f/9/hBBjDP9//3//f/9//3//f/9//3//f/9//3//f/9//3//f/9//3//f/9//3//f/9//3//f/9//3/HHIYUphj/f6YYhRBkDKYUhBCEEIUU/3//f/9//3//f/9//3//f/9//3//f/9//3//f/9//3//f/9//3//f/9//3//f/9//3//f/9//3//f/9//3//f/9//3//f/9//3//f/9//3//f/9//3//f/9//3//f/9//3//f/9//3//f/9//3//fwgh/3//f/9/QwwhBIwx/3//f/9//3//f/9//3//f/9//3//f/9//3//f/9//3//fwkhxxgJJf9//3//f/9//3//f2MMCCH/f/9//3//f/9/6Bz/f/9//3//f/9//3//f+ccQwwIIf9/c05kDAkh/3//f/9//3//f/9//39kEEMMphSlFP9//3//f/9//3//f/9//3/vPf9//3//f/9//3//f6UUIgj/f/9//39CCMYY/3//f/9//3//f/9//3//f/9//3//f/9//3//f/9//3//f/9//3//f/9//3//f/9/pRRkDEMMYwxCCGMMpRTnHAkh/3/HHIUQZAyFEOgg/3//f/9//3//f/9//3//f/9//3//f/9//3//f/9//3//f/9//3//f/9//3//f/9//3//f/9//3//f/9//3//f/9//3//f/9//3//f/9//3//f/9//3//f/9//3//f/9//3//f/9//3//f/9/Sin/f+cgIQTGGP9//3//f/9//3//f/9//3//f/9//3//f/9//3//f/9//3//f8YYCSX/f/9//3//f/9//3//f0MM/3//f/9//3//f/9//3//f/9//3//f/9//3//f/9/Igj/f/9//3+FFP9//3//f/9//3//f/9/ay1DDAkl/39kEP9//3//f/9//3//f/9//3//f2QM/3//f/9//3//f4QQ/3//f/9//3//f+gg/3//f/9//3//f/9//3//f/9//3//f/9//3//f/9//3//f/9//3//f/9//3//f6UUYwylFP9//3//f/9//3//f/9//3//f/9//3+FEP9/ZBCmFAkl/3//f/9//3//f/9//3//f/9//3//f/9//3//f/9//3//f/9//3//f/9//3//f/9//3//f/9//3//f/9//3//f/9//3//f/9//3//f/9//3//f/9//3//f/9//3//f/9//3//fyklCSVsMUIIQwz/f/9//3//f/9//3//f/9//3//f/9//3//f/9//3//f/9//3//f+cchRDoHP9//3//f/9//39KLWQQxxz/f/9//3//f/9/ay3/f/9//3//f/9//3//f6YYhBD/f/9//3//f4UQ/3//f/9//3//f/9/pRhDDP9/70H/f/9//3//f/9//3//f/9//3+vNf9/hBD/f/9//39rLYQUhRT/f/9//3//f8cchBD/f/9//3//f/9//3//f/9//3//f/9//3//f/9//3//f/9//3//f8ccYwyFFP9/KCX/f/9//3//f/9//3//f/9//3//f/9//3//f/9//3/HGGQMphT/f/9//3//f/9//3//f/9//3//f/9//3//f/9//3//f/9//3//f/9//3//f/9//3//f/9//3//f/9//3//f/9//3//f/9//3//f/9//3//f/9//3//f/9//3//f/9//3//f/9/5yClFCEE/3//f/9//3//f/9//3//f/9//3//f/9//3//f/9//3//f/9//3//f/9/phSmFEop/3//f/9//3//f2QQ/3//f/9//3//f/9//38qKf9//3//f/9//3//f4QQ6Bz/f/9//3+NNf9/phj/f/9//3//f/9/YwylFP9//3//f/9//3//f/9//3//f/9//3//f/9//3//f/9//3//f2QQpRT/f/9//3//fxFC/3/OOf9//3//f/9//3//f/9//3//f/9//3//f/9//3//f/9//39kEGMMKSX/f/9//3//f/9//3//f/9//3//f/9//3//f/9//3//f/9//3//f/9/xhhjDP9/Sin/f/9//3//f/9//3//f/9//3//f/9//3//f/9//3//f/9//3//f/9//3//f/9//3//f/9//3//f/9//3//f/9//3//f/9//3//f/9//3//f/9//3//f/9//3//f/9//38iCCII5yD/f/9//3//f/9//3//f/9//3//f/9//3//f/9//3//f/9//3//f+89hRDIHIUUc07/f/9//3+lGIQQSin/f/9//3//f/9/KSWmFBBC/3//f/9/AABrMUII/3//f/9//3//f40x/3//f/9//3//f601ZBBjDP9//3//f/9//3//f/9//3//f/9//38wRv9/phT/f/9//3/oIGMMCSX/f/9//3//f/9/UkYqJZRa/3//f/9//3//f/9//3//f/9//3//f/9//3/vPeccQghjDNVW/3//f/9//3//f/9//3//f/9//3//f/9//3//f/9//3//f/9//3//f/9//3//f4QQhRCmFP9//3//f/9//3//f/9//3//f/9//3//f/9//3//f/9//3//f/9//3//f/9//3//f/9//3//f/9//3//f/9//3//f/9//3//f/9//3//f/9//3//f/9//3//f/9//3//fyIE/3//f/9//3//f/9//3//f/9//3//f/9//3//f/9//3//f/9//3//f/9/hRD/f4UU/3//f/9//3+EFIUU/3//f/9//3//f/9//3+FFP9//3//f/9//3/nHGQQ/3//f/9//3//f/9//3//f/9//3//f/9/Qgj/f/9//3//f/9//3//f/9//3//f/9//3//f/9//39LKf9//3//f0MM/3//f/9//3//f/9//3+uNf9//3//f/9//3//f/9//3//f/9//3//f/9/KSX/f0II/3//f/9//3//f/9//3//f/9//3//f/9//3//f/9//3//f/9//3//f/9//3//f/9//3//f/9/CCH/f2QQ/3//f/9//3//f/9//3//f/9//3//f/9//3//f/9//3//f/9//3//f/9//3//f/9//3//f/9//3//f/9//3//f/9//3//f/9//3//f/9//3//f/9//3//f/9//38AAEMMrjn/f/9//3//f/9//3//f/9//3//f/9//3//f/9//3//f/9//3//f601hRQQQqYUphj/f/9//39DDIUU/3//f/9//3//f/9/KimFEBBC/3//f/9//3+lFKYY/3//f/9//3//f0sp/3//f/9//3//f6UUQwz/f/9//3//f/9//3//f/9//3//f/9//3//f/9/bC3oHP9//3+mGEMMzj3/f/9//3//f/9/jDH/f6YU/3//f/9//3//f/9//3//f/9//3//f6YYQwyFFP9//3//f/9//3//f/9//3//f/9//3//f/9//3//f/9//3//f/9//3//f/9//3//f/9//3//f/9//3//f/9/phTHGIwx/3//f/9//3//f/9//3//f/9//3//f/9//3//f/9//3//f/9//3//f/9//3//f/9//3//f/9//3//f/9//3//f/9//3//f/9//3//f/9//3//f/9/xxwiCGMM/3//f/9//3//f/9//3//f/9//3//f/9//3//f/9//3//f/9//3//f/9/hRD/f+gg/3//f/9//39kDIQQ/3//f/9//3//f/9//3+EEP9//3//f/9//39jDP9//3//f/9//3//f/9/KiX/f/9//3/vPWQQQgj/f/9//3//f/9//3//f/9//3//f/9//3//f/9//38pJf9//3//f0MI/3//f/9//3//f/9//39LKf9/CSH/f/9//3//f/9//3//f/9//3+mGEMMCCH/f/9//3//f/9//3//f/9//3//f/9//3//f/9//3//f/9//3//f/9//3//f/9//3//f/9//3//f/9//3//f/9//3/HHKYYjDH/f/9//3//f/9//3//f/9//3//f/9//3//f/9//3//f/9//3//f/9//3//f/9//3//f/9//3//f/9//3//f/9//3//f/9//3//f/9//3//f/9//39CCP9/phQIITFK/3//f/9//3//f/9//3//f/9//3//f/9//3//f/9//3//fxBCphhLKf9/ZBD/f/9//39CCP9//3//f/9//3//f/9//3+mGCol/3//f/9/rTlDDIUU/3//f/9//3//f40xxxitNf9//3//f0II/3//f/9//3//f/9//3//f/9//3//f/9//3//f/9//3//fwgh/38KJWQQMUb/f/9//3//f/9//3//f+gc6Bz/f/9//3//f/9//3//f/9/6CAiCOcc/3//f/9//3//f/9//3//f/9//3//f/9//3//f/9//3//f/9//3//f/9//3//f/9//3//f/9//3//f/9//3//f/9//3//f8gcxxjwQf9//3//f/9//3//f/9//3//f/9//3//f/9//3//f/9//3//f/9//3//f/9//3//f/9//3//f/9//3//f/9//3//f/9//3//f/9//3//f/9/Ywz/f/9//39kDP9//3//f/9//3//f/9//3//f/9//3//f/9//3//f/9//3//f/9/phj/f/9/phimFP9//39jDMcc/3//f/9//3//f/9//3+mFP9//3//f/9//39jDP9//3//f/9//3//f/9/xxj/f/9//3//f0MI/3//f/9//3//f/9//3//f/9//3//f/9//3//f/9//3//f/9//3//f2QM/3//f/9//3//f/9//3//f/9/phT/f/9//3//f/9//3//fwghYwylFP9//3//f/9//3//f/9//3//f/9//3//f/9//3//f/9//3//f/9//3//f/9//3//f/9//3//f/9//3//f/9//3//f/9//3//f/9/phj/f/9//3//f/9//3//f/9//3//f/9//3//f/9//3//f/9//3//f/9//3//f/9//3//f/9//3//f/9//3//f/9//3//f/9//3//f/9//3//fw9CYwxjDP9//3//f4QQxxz/f/9//3//f/9//3//f/9//3//f/9//3//f/9//3//f601hRT/f/9/KSWlFP9//39CCP9//3//f/9//3//f/9//3/GGMcY/3//f/9/SiljDCkl/3//f/9//3//f/9//3+FEP9//3//f0II/3//f/9//3//f/9//3//f/9//3//f/9//3//f/9//3//f9A9/3/POWQM70H/f/9//3//f/9//3//f/9/xhjoHP9//3//f/9//38JJUII5xz/f/9//3//f/9//3//f/9//3//f/9//3//f/9//3//f/9//3//f/9//3//f/9//3//f/9//3//f/9//3//f/9//3//f/9//3//f/9//3+FEP9//3//f/9//3//f/9//3//f/9//3//f/9//3//f/9//3//f/9//3//f/9//3//f/9//3//f/9//3//f/9//3//f/9//3//f/9//3//f/9/YwyFFP9//3//f/9/hBD/f/9//3//f/9//3//f/9//3//f/9//3//f/9//3//f/9/xxz/f/9//3+EEP9/KilkDP9//3//f/9//3//f/9//3/HHGQQ/3//f/9//39DDP9//3//f/9//3//f/9/KimEEM45/3/HHP9//3//f/9//3//f/9//3//f/9//3//f/9//3//f/9//38qJf9/zzn/f0MM/3//f/9//3//f/9//3//f/9/6CCFFP9//3//f/9//3+lFGMM/3//f/9//3//f/9//3//f/9//3//f/9//3//f/9//3//f/9//3//f/9//3//f/9//3//f/9//3//f/9//3//f/9//3//f/9//3//f/9//3//f6YY/3//f/9//3//f/9//3//f/9//3//f/9//3//f/9//3//f/9//3//f/9//3//f/9//3//f/9//3//f/9//3//f/9//3//f/9//3//f/9/YwylFP9//3//f1p/KSWmGP9/s1b/f/9//3//f/9//3//f/9//3//f/9//3//f8YY6Bz/f/9//3/GGCklCCEiCP9//3//f/9//3//f/9//3//f2QM/3//f/9/SilkEK01/3//f/9//3//f/9//39kEAklGGOmFOcc/3//f/9//3//f/9//3//f/9//3//f/9//3//f/9//3//f681/38QQmMMEEL/f/9//3//f/9//3//f/9//3+mFIUQ11r/f/9//39DDP9//3//f/9//3//f/9//3//f/9//3//f/9//3//f/9//3//f/9//3//f/9//3//f/9//3//f/9//3//f/9//3//f/9//3//f/9//3//f/9//3//fyolKin/f/9//3//f/9//3//f/9//3//f/9//3//f/9//3//f/9//3//f/9//3//f/9//3//f/9//3//f/9//3//f/9//3//f/9//3//f/9/Ywz/f/9//3//f/9//3//f6UU/3//f/9//3//f/9//3//f/9//3//f/9//3//f/9//3//f/9//3/oIP9/xxhDCP9//3//f/9//3//f/9//3//f/9/CSH/f/9//3+EEP9//3//f/9//3//f/9//3//f2QQ/3+FFP9//3//f/9//3//f/9//3//f/9//3//f/9//3//f/9//39rKf9//3//f2MM/3//f/9//3//f/9//3//f/9//3//f0MM/3//f/9/jTX/f/9//3//f/9//3//f/9//3//f/9//3//f/9//3//f/9//3//f/9//3//f/9//3//f/9//3//f/9//3//f/9//3//f/9//3//f/9//3//f/9//3//f2wt/3//f/9//3//f/9//3//f/9//3//f/9//3//f/9//3//f/9//3//f/9//3//f/9//3//f/9//3//f/9//3//f/9//3//f/9//3//f/9/YwyEFP9//3//f/9//3//f/9/hBDoIM45/3//f/9//3//f/9//3//f/9//3//f4QQ/3//f/9//38pJeggxxwiBP9//3//f/9//3//f/9//3//f2MMphj/f/9/6CD/f/9//3//f/9//3//f/9//3+0VoUQphSFEGwx/3//f/9//3//f/9//3//f/9//3//f/9//3//f/9//3//f8gc/3+uNQgh/3//f/9//3//f/9//3//f/9//3/YXsccpRT/f/9/xxilFP9//3//f/9//3//f/9//3//f/9//3//f/9//3//f/9//3//f/9//3//f/9//3//f/9//3//f/9//3//f/9//3//f/9//3//f/9//3//f/9//3//f/9/6Bz/f/9//3//f/9//3//f/9//3//f/9//3//f/9//3//f/9//3//f/9//3//f/9//3//f/9//3//f/9//3//f/9//3//f/9//3//f/9/QgyFFP9//3//f/9//3//f/9//38IIaUUbDH/f/9//3//f/9//3//f/9//3+mGP9//3//f/9//38pJf9/phj/f/9//3//f/9//3//f/9//3//f/9/ZAz/f/9//3/HHP9//3//f/9//3//f/9//3//fyklhRBkDP9//3//f/9//3//f/9//3//f/9//3//f/9//3//f/9//3//f8gcrjX/fwgh/3//f/9//3//f/9//3//f/9//3//f/9/hRToHP9/hRT/f/9//3//f/9//3//f/9//3//f/9//3//f/9//3//f/9//3//f/9//3//f/9//3//f/9//3//f/9//3//f/9//3//f/9//3//f/9//3//f/9//3//f/9//39LKf9//3//f/9//3//f/9//3//f/9//3//f/9//3//f/9//3//f/9//3//f/9//3//f/9//3//f/9//3//f/9//3//f/9//3//f/9/YwxkEP9//3//f/9//3//f/9//3//f2stxxjOOf9//3//f/9//3//f/9/bDGlFK01/3//f/9//3//f6YU6BwiCP9//3//f/9//3//f/9//3//f4wxZBBKKf9/xxz/f/9//3//f/9//3//f/9//3//f/9/hBBkDP9//3//f/9//3//f/9//3//f/9//3//f/9//3//f/9//3//f8cY6BzoHP9//3//f/9//3//f/9//3//f/9//3//f/9/xxymFI41hBCFFP9//3//f/9//3//f/9//3//f/9//3//f/9//3//f/9//3//f/9//3//f/9//3//f/9//3//f/9//3//f/9//3//f/9//3//f/9//3//f/9//3//f/9/rTUqJf9//3//f/9//3//f/9//3//f/9//3//f/9//3//f/9//3//f/9//3//f/9//3//f/9//3//f/9//3//f/9//3//f/9//3//f/9/QghkEP9//3//f/9//3//f/9//3//f/9/pRT/f/9//3//f/9//3//f/9//3/HGP9//3//f/9//39KKaUUCSH/f/9//3//f/9//3//f/9//3//f/9/ZBD/f/9//3//f/9//3//f/9//3//f/9//3//f/9//38JJf9//3//f/9//3//f/9//3//f/9//3//f/9//3//f/9//3//f/9/pximGP9//3//f/9//3//f/9//3//f/9//3//f/9//3+mFKYUhBD/f/9//3//f/9//3//f/9//3//f/9//3//f/9//3//f/9//3//f/9//3//f/9//3//f/9//3//f/9//3//f/9//3//f/9//3//f/9//3//f/9//3//f/9//39KKf9//3//f/9//3//f/9//3//f/9//3//f/9//3//f/9//3//f/9//3//f/9//3//f/9//3//f/9//3//f/9//3//f/9//3//f/9/hBQiCP9//3//f/9//3//f/9//3//f/9//3+FFP9//3//f/9//3//f/9/xhj/f/9//3//f/9//3//f4UQKiXnHP9//3//f/9//3//f/9//3//f/9/6BymFP9/Ywz/f/9//3//f/9//3//f/9//3//f/9//3//f/9//3//f/9//3//f/9//3//f/9//3//f/9//3//f/9//3//f8cYZBClFP9//3//f/9//3//f/9//3//f/9//3//f/9//3//f2QQZAz/f/9//3//f/9//3//f/9//3//f/9//3//f/9//3//f/9//3//f/9//3//f/9//3//f/9//3//f/9//3//f/9//3//f/9//3//f/9//3//f/9//3//f/9//3+NMXNO/3//f/9//3//f/9//3//f/9//3//f/9//3//f/9//3//f/9//3//f/9//3//f/9//3//f/9//3//f/9//3//f/9//3//f/9/KSVCCK01/3//f/9//3//f/9//3//f/9//38IIQgh/3//f/9//3//f/9/xhj/f/9//3//f/9//3//f8cY6SD/f/9//3//f/9//3//f/9//3//f/9/ay3/fwkl5xz/f/9//3//f/9//3//f/9//3//f/9//3//f/9//3//f/9//3//f/9//3//f/9//3//f/9//3//f/9//3//f/9/CCX/f/9//3//f/9//3//f/9//3//f/9//3//f/9//3//f/9//3//f/9//3//f/9//3//f/9//3//f/9//3//f/9//3//f/9//3//f/9//3//f/9//3//f/9//3//f/9//3//f/9//3//f/9//3//f/9//3//f/9//3//f/9//3/vPf9//3//f/9//3//f/9//3//f/9//3//f/9//3//f/9//3//f/9//3//f/9//3//f/9//3//f/9//3//f/9//3//f/9//3//f/9//38hBAkh/3//f/9//3//f/9//3//f/9//39rLcYY/3//f/9//38xRucc6Bz/f/9//3//f/9//3//f8cYxxgQPv9//3//f/9//3//f/9//3//f/9//3+GFKcYSin/f/9//3//f/9//3//f/9//3//f/9//3//f/9//3//f/9//3//f/9//3//f/9//3//f/9//3//f/9//3//f/9//3//f/9//3//f/9//3//f/9//3//f/9//3//f/9//3//f/9//3//f/9//3//f/9//3//f/9//3//f/9//3//f/9//3//f/9//3//f/9//3//f/9//3//f/9//3//f/9//3//f/9//3//f/9//3//f/9//3//f/9//3//f/9/tVb/f/9//3//f/9//3//f/9//3//f/9//3//f/9//3//f/9//3//f/9//3//f/9//3//f/9//3//f/9//3//f/9//3//f/9//3//f/9//3//f4QQ/3//f/9//3//f/9//3//f/9//3//f6UU/3//f/9//3//f4QQ/3//f/9//3//f/9//3//f/9/hRD/f/9//3//f/9//3//f/9//3//f/9//3+mFGUQ/3//f/9//3//f/9//3//f/9//3//f/9//3//f/9//3//f/9//3//f/9//3//f/9//3//f/9//3//f/9//3//f/9//3//f/9//3//f/9//3//f/9//3//f/9//3//f/9//3//f/9//3//f/9//3//f/9//3//f/9//3//f/9//3//f/9//3//f/9//3//f/9//3//f/9//3//f/9//3//f/9//3//f/9//3//f/9//3//f/9//3//f/9//3//f/9//3//f/9//3//f/9//3//f/9//3//f/9//3//f/9//3//f/9//3//f/9//3//f/9//3//f/9//3//f/9//3//f/9//3//f/9//3//f/9//38qKWQMSin/f/9//3//f/9//3//f/9//39rLaYYbC3/f/9//3+FFP9//3//f/9//3//f/9//3//f6YYhRRSSv9//3//f/9//3//f/9//3//f/9//3/HGGQQ7z3/f/9//3//f/9//3//f/9//3//f/9//3//f/9//3//f/9//3//f/9//3//f/9//3//f/9//3//f/9//3//f/9//3//f/9//3//f/9//3//f/9//3//f/9//3//f/9//3//f/9//3//f/9//3//f/9//3//f/9//3//f/9//3//f/9//3//f/9//3//f/9//3//f/9//3//f/9//3//f/9//3//f/9//3//f/9//3//f/9//3//f/9//3//f/9//3//f/9//3//f/9//3//f/9//3//f/9//3//f/9//3//f/9//3//f/9//3//f/9//3//f/9//3//f/9//3//f/9//3//f/9//3//f/9//3//f6YY/3//f/9//3//f/9//3//f/9//3//f+gc/3//f/9/xxj/f/9//3//f/9//3//f/9//3//f/9/Qwz/f/9//3//f/9//3//f/9//3//f/9//3//f6YU/3//f/9//3//f/9//3//f/9//3//f/9//3//f/9//3//f/9//3//f/9//3//f/9//3//f/9//3//f/9//3//f/9//3//f/9//3//f/9//3//f/9//3//f/9//3//f/9//3//f/9//3//f/9//3//f/9//3//f/9//3//f/9//3//f/9//3//f/9//3//f/9//3//f/9//3//f/9//3//f/9//3//f/9//3//f/9//3//f/9//3//f/9//3//f/9//3//f/9//3//f/9//3//f/9//3//f/9//3//f/9//3//f/9//3//f/9//3//f/9//3//f/9//3//f/9//3//f/9//3//f/9//3//f/9//3//f/9/xhj/f1JK/3//f/9//3//f/9//38qKegg/3//f8cYxhiuNf9//3//f/9//3//f/9//3//f8ccYwzPPf9//3//f/9//3//f/9//3//f/9//3//f/9//3//f/9//3//f/9//3//f/9//3//f/9//3//f/9//3//f/9//3//f/9//3//f/9//3//f/9//3//f/9//3//f/9//3//f/9//3//f/9//3//f/9//3//f/9//3//f/9//3//f/9//3//f/9//3//f/9//3//f/9//3//f/9//3//f/9//3//f/9//3//f/9//3//f/9//3//f/9//3//f/9//3//f/9//3//f/9//3//f/9//3//f/9//3//f/9//3//f/9//3//f/9//3//f/9//3//f/9//3//f/9//3//f/9//3//f/9//3//f/9//3//f/9//3//f/9//3//f/9//3//f/9//3//f/9//3//f/9//3+EEP9//3//f/9//3//f/9//3//f0st/3/nHP9//3//f/9//3//f/9//3//f/9//3//f/9/Qwz/f/9//3//f/9//3//f/9//3//f/9//3//f/9//3//f/9//3//f/9//3//f/9//3//f/9//3//f/9//3//f/9//3//f/9//3//f/9//3//f/9//3//f/9//3//f/9//3//f/9//3//f/9//3//f/9//3//f/9//3//f/9//3//f/9//3//f/9//3//f/9//3//f/9//3//f/9//3//f/9//3//f/9//3//f/9//3//f/9//3//f/9//3//f/9//3//f/9//3//f/9//3//f/9//3//f/9//3//f/9//3//f/9//3//f/9//3//f/9//3//f/9//3//f/9//3//f/9//3//f/9//3//f/9//3//f/9//3//f/9//3//f/9//3//f/9//3//f/9//3//f/9/xxjnHMcc/3/OOf9//3//f/9//3+mFMYYhRDGGK01/3//f/9//3//f/9//3//f/9//3//f8ccYwxSSv9//3//f/9//3//f/9//3//f/9//3//f/9//3//f/9//3//f/9//3//f/9//3//f/9//3//f/9//3//f/9//3//f/9//3//f/9//3//f/9//3//f/9//3//f/9//3//f/9//3//f/9//3//f/9//3//f/9//3//f/9//3//f/9//3//f/9//3//f/9//3//f/9//3//f/9//3//f/9//3//f/9//3//f/9//3//f/9//3//f/9//3//f/9//3//f/9//3//f/9//3//f/9//3//f/9//3//f/9//3//f/9//3//f/9//3//f/9//3//f/9//3//f/9//3//f/9//3//f/9//3//f/9//3//f/9//3//f/9//3//f/9//3//f/9//3//f/9//3//f/9//3+mGAklCCH/f/9//3//f/9/ZAyFFOcc/3//f/9//3//f/9//3//f/9//3//f/9//3//f/9/xxj/f/9//3//f/9//3//f/9//3//f/9//3//f/9//3//f/9//3//f/9//3//f/9//3//f/9//3//f/9//3//f/9//3//f/9//3//f/9//3//f/9//3//f/9//3//f/9//3//f/9//3//f/9//3//f/9//3//f/9//3//f/9//3//f/9//3//f/9//3//f/9//3//f/9//3//f/9//3//f/9//3//f/9//3//f/9//3//f/9//3//f/9//3//f/9//3//f/9//3//f/9//3//f/9//3//f/9//3//f/9//3//f/9//3//f/9//3//f/9//3//f/9//3//f/9//3//f/9//3//f/9//3//f/9//3//f/9//3//f/9//3//f/9//3//f/9//3//f/9//3//f/9//3+mGAgh/38IIYUUhBBkEGQQ/39rLf9//3//f/9//3//f/9//3//f/9//3//f/9//3//fxhj/3//f/9//3//f/9//3//f/9//3//f/9//3//f/9//3//f/9//3//f/9//3//f/9//3//f/9//3//f/9//3//f/9//3//f/9//3//f/9//3//f/9//3//f/9//3//f/9//3//f/9//3//f/9//3//f/9//3//f/9//3//f/9//3//f/9//3//f/9//3//f/9//3//f/9//3//f/9//3//f/9//3//f/9//3//f/9//3//f/9//3//f/9//3//f/9//3//f/9//3//f/9//3//f/9//3//f/9//3//f/9//3//f/9//3//f/9//3//f/9//3//f/9//3//f/9//3//f/9//3//f/9//3//f/9//3//f/9//3//f/9//3//f/9//3//f/9//3//f/9//3//f/9//3//f/9/6BymGOgc/38IIf9//3//f/9//3//f/9//3//f/9//3//f/9//3//f/9//3//f/9//3//f/9//3//f/9//3//f/9//3//f/9//3//f/9//3//f/9//3//f/9//3//f/9//3//f/9//3//f/9//3//f/9//3//f/9//3//f/9//3//f/9//3//f/9//3//f/9//3//f/9//3//f/9//3//f/9//3//f/9//3//f/9//3//f/9//3//f/9//3//f/9//3//f/9//3//f/9//3//f/9//3//f/9//3//f/9//3//f/9//3//f/9//3//f/9//3//f/9//3//f/9//3//f/9//3//f/9//3//f/9//3//f/9//3//f/9//3//f/9//3//f/9//3//f/9//3//f/9//3//f/9//3//f/9//3//f/9//3//f/9//3//f/9//3//f/9//3//f/9//3//f/9//3//f/9//3/nHP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KSX/f/9//3//f/9//3//f/9//3//f/9//3//f/9//3//f/9//3//f/9//3//f/9//3//f/9//3//f/9//3//f/9//3//f/9//3//f/9//3//f/9//3//f/9//3//f/9//3//f/9//3//f/9//3//f/9//3//f/9//3//f/9//3//f/9//3//f/9//3//f/9//3//f/9//3//f/9//3//f/9//3//f/9//3//f/9//3//f/9//3//f/9//3//f/9//3//f/9//3//f/9//3//f/9//3//f/9//3//f/9//3//f/9//3//f/9//3//f/9//3//f/9//3//f/9//3//f/9//3//f/9//3//f/9//3//f/9//3//f/9//3//f/9//3//f/9//3//f/9//3//f/9//3//f/9//3//f/9//3//f/9//3//f/9//3//f/9//3//f/9//3//f/9//38pJf9//3//f/9//39KKf9//3//f/9//3//f/9//3//f/9//3//f/9//3//f/9//3//f/9//3//f/9//3//f/9//3//f/9//3//f/9//3//f/9//3//f/9//3//f/9//3//f/9//3//f/9//3//f/9//3//f/9//3//f/9//3//f/9//3//f/9//3//f/9//3//f/9//3//f/9//3//f/9//3//f/9//3//f/9//3//f/9//3//f/9//3//f/9//3//f/9//3//f/9//3//f/9//3//f/9//3//f/9//3//f/9//3//f/9//3//f/9//3//f/9//3//f/9//3//f/9//3//f/9//3//f/9//3//f/9//3//f/9//3//f/9//3//f/9//3//f/9//3//f/9//3//f/9//3//f/9//3//f/9//3//f/9//3//f/9//3//f/9//3//f/9//3//f/9//3//f/9/6CD/f/9//3//f/9/bC0KJf9//3//f/9//3//f/9//3//f/9//3//f/9//3//f/9//3//f/9//3//f/9//3//f/9//3//f/9//3//f/9//3//f/9//3//f/9//3//f/9//3//f/9//3//f/9//3//f/9//3//f/9//3//f/9//3//f/9//3//f/9//3//f/9//3//f/9//3//f/9//3//f/9//3//f/9//3//f/9//3//f/9//3//f/9//3//f/9//3//f/9//3//f/9//3//f/9//3//f/9//3//f/9//3//f/9//3//f/9//3//f/9//3//f/9//3//f/9//3//f/9//3//f/9//3//f/9//3//f/9//3//f/9//3//f/9//3//f/9//3//f/9//3//f/9//3//f/9//3//f/9//3//f/9//3//f/9//3//f/9//3//f/9//3//f/9//3//f/9//3//f/9/phhrLf9//3//f/9//3+uNf9//3//f/9//3//f/9//3//f/9//3//f/9//3//f/9//3//f/9//3//f/9//3//f/9//3//f/9//3//f/9//3//f/9//3//f/9//3//f/9//3//f/9//3//f/9//3//f/9//3//f/9//3//f/9//3//f/9//3//f/9//3//f/9//3//f/9//3//f/9//3//f/9//3//f/9//3//f/9//3//f/9//3//f/9//3//f/9//3//f/9//3//f/9//3//f/9//3//f/9//3//f/9//3//f/9//3//f/9//3//f/9//3//f/9//3//f/9//3//f/9//3//f/9//3//f/9//3//f/9//3//f/9//3//f/9//3//f/9//3//f/9//3//f/9//3//f/9//3//f/9//3//f/9//3//f/9//3//f/9//3//f/9//3//f/9//3//f/9//3//f/9/ZBD/f/9//3//f/9/xxjoHJRS/3//f/9//3//f/9//3//f/9//3//f/9//3//f/9//3//f/9//3//f/9//3//f/9//3//f/9//3//f/9//3//f/9//3//f/9//3//f/9//3//f/9//3//f/9//3//f/9//3//f/9//3//f/9//3//f/9//3//f/9//3//f/9//3//f/9//3//f/9//3//f/9//3//f/9//3//f/9//3//f/9//3//f/9//3//f/9//3//f/9//3//f/9//3//f/9//3//f/9//3//f/9//3//f/9//3//f/9//3//f/9//3//f/9//3//f/9//3//f/9//3//f/9//3//f/9//3//f/9//3//f/9//3//f/9//3//f/9//3//f/9//3//f/9//3//f/9//3//f/9//3//f/9//3//f/9//3//f/9//3//f/9//3//f/9//3//f/9//3//f+gg/3//f/9//3//f/9//39DCP9//3//f/9//3//f/9//3//f/9//3//f/9//3//f/9//3//f/9//3//f/9//3//f/9//3//f/9//3//f/9//3//f/9//3//f/9//3//f/9//3//f/9//3//f/9//3//f/9//3//f/9//3//f/9//3//f/9//3//f/9//3//f/9//3//f/9//3//f/9//3//f/9//3//f/9//3//f/9//3//f/9//3//f/9//3//f/9//3//f/9//3//f/9//3//f/9//3//f/9//3//f/9//3//f/9//3//f/9//3//f/9//3//f/9//3//f/9//3//f/9//3//f/9//3//f/9//3//f/9//3//f/9//3//f/9//3//f/9//3//f/9//3//f/9//3//f/9//3//f/9//3//f/9//3//f/9//3//f/9//3//f/9//3//f/9//3//f/9//3//f/9/hBD/f/9//3//f/9/EUZDDKUU/3//f/9//3//f/9//3//f/9//3//f/9//3//f/9//3//f/9//3//f/9//3//f/9//3//f/9//3//f/9//3//f/9//3//f/9//3//f/9//3//f/9//3//f/9//3//f/9//3//f/9//3//f/9//3//f/9//3//f/9//3//f/9//3//f/9//3//f/9//3//f/9//3//f/9//3//f/9//3//f/9//3//f/9//3//f/9//3//f/9//3//f/9//3//f/9//3//f/9//3//f/9//3//f/9//3//f/9//3//f/9//3//f/9//3//f/9//3//f/9//3//f/9//3//f/9//3//f/9//3//f/9//3//f/9//3//f/9//3//f/9//3//f/9//3//f/9//3//f/9//3//f/9//3//f/9//3//f/9//3//f/9//3//f/9//3//f/9//3//f401pRT/f/9//3//f/9//39kEGMMSy3/f/9//3//f/9//3//f/9//3//f/9//3//f/9//3//f/9//3//f/9//3//f/9//3//f/9//3//f/9//3//f/9//3//f/9//3//f/9//3//f/9//3//f/9//3//f/9//3//f/9//3//f/9//3//f/9//3//f/9//3//f/9//3//f/9//3//f/9//3//f/9//3//f/9//3//f/9//3//f/9//3//f/9//3//f/9//3//f/9//3//f/9//3//f/9//3//f/9//3//f/9//3//f/9//3//f/9//3//f/9//3//f/9//3//f/9//3//f/9//3//f/9//3//f/9//3//f/9//3//f/9//3//f/9//3//f/9//3//f/9//3//f/9//3//f/9//3//f/9//3//f/9//3//f/9//3//f/9//3//f/9//3//f/9//3//f/9//3//f/9/phT/f/9//3//f/9//3//f2QM/3//f/9//3//f/9//3//f/9//3//f/9//3//f/9//3//f/9//3//f/9//3//f/9//3//f/9//3//f/9//3//f/9//3//f/9//3//f/9//3//f/9//3//f/9//3//f/9//3//f/9//3//f/9//3//f/9//3//f/9//3//f/9//3//f/9//3//f/9//3//f/9//3//f/9//3//f/9//3//f/9//3//f/9//3//f/9//3//f/9//3//f/9//3//f/9//3//f/9//3//f/9//3//f/9//3//f/9//3//f/9//3//f/9//3//f/9//3//f/9//3//f/9//3//f/9//3//f/9//3//f/9//3//f/9//3//f/9//3//f/9//3//f/9//3//f/9//3//f/9//3//f/9//3//f/9//3//f/9//3//f/9//3//f/9//3//f/9//3//f/9//3//f/9//3//f/9//3//f4UU/3//f/9//3//f/9//3//f/9//3//f/9//3//f/9//3//f/9//3//f/9//3//f/9//3//f/9//3//f/9//3//f/9//3//f/9//3//f/9//3//f/9//3//f/9//3//f/9//3//f/9//3//f/9//3//f/9//3//f/9//3//f/9//3//f/9//3//f/9//3//f/9//3//f/9//3//f/9//3//f/9//3//f/9//3//f/9//3//f/9//3//f/9//3//f/9//3//f/9//3//f/9//3//f/9//3//f/9//3//f/9//3//f/9//3//f/9//3//f/9//3//f/9//3//f/9//3//f/9//3//f/9//3//f/9//3//f/9//3//f/9//3//f/9//3//f/9//3//f/9//3//f/9//3//f/9//3//f/9//3//f/9//3//f/9//3//f/9//3//f/9/jTH/f/9//3//f/9//3//f4UU/3//f/9//3//f/9//3//f/9//3//f/9//3//f/9//3//f/9//3//f/9//3//f/9//3//f/9//3//f/9//3//f/9//3//f/9//3//f/9//3//f/9//3//f/9//3//f/9//3//f/9//3//f/9//3//f/9//3//f/9//3//f/9//3//f/9//3//f/9//3//f/9//3//f/9//3//f/9//3//f/9//3//f/9//3//f/9//3//f/9//3//f/9//3//f/9//3//f/9//3//f/9//3//f/9//3//f/9//3//f/9//3//f/9//3//f/9//3//f/9//3//f/9//3//f/9//3//f/9//3//f/9//3//f/9//3//f/9//3//f/9//3//f/9//3//f/9//3//f/9//3//f/9//3//f/9//3//f/9//3//f/9//3//f/9//3//f/9//3//f/9//3//f/9//3//f/9//3/oHKYY/3//f/9//3//f/9//3//f/9//3//f/9//3//f/9//3//f/9//3//f/9//3//f/9//3//f/9//3//f/9//3//f/9//3//f/9//3//f/9//3//f/9//3//f/9//3//f/9//3//f/9//3//f/9//3//f/9//3//f/9//3//f/9//3//f/9//3//f/9//3//f/9//3//f/9//3//f/9//3//f/9//3//f/9//3//f/9//3//f/9//3//f/9//3//f/9//3//f/9//3//f/9//3//f/9//3//f/9//3//f/9//3//f/9//3//f/9//3//f/9//3//f/9//3//f/9//3//f/9//3//f/9//3//f/9//3//f/9//3//f/9//3//f/9//3//f/9//3//f/9//3//f/9//3//f/9//3//f/9//3//f/9//3//f/9//3//f/9//3//f/9/phj/f/9//3//f/9//3/nHKYU/3//f/9//3//f/9//3//f/9//3//f/9//3//f/9//3//f/9//3//f/9//3//f/9//3//f/9//3//f/9//3//f/9//3//f/9//3//f/9//3//f/9//3//f/9//3//f/9//3//f/9//3//f/9//3//f/9//3//f/9//3//f/9//3//f/9//3//f/9//3//f/9//3//f/9//3//f/9//3//f/9//3//f/9//3//f/9//3//f/9//3//f/9//3//f/9//3//f/9//3//f/9//3//f/9//3//f/9//3//f/9//3//f/9//3//f/9//3//f/9//3//f/9//3//f/9//3//f/9//3//f/9//3//f/9//3//f/9//3//f/9//3//f/9//3//f/9//3//f/9//3//f/9//3//f/9//3//f/9//3//f/9//3//f/9//3//f/9//3//f/9/hRAqJf9//3//f/9//3+FFP9//3//f/9//3//f/9//3//f/9//3//f/9//3//f/9//3//f/9//3//f/9//3//f/9//3//f/9//3//f/9//3//f/9//3//f/9//3//f/9//3//f/9//3//f/9//3//f/9//3//f/9//3//f/9//3//f/9//3//f/9//3//f/9//3//f/9//3//f/9//3//f/9//3//f/9//3//f/9//3//f/9//3//f/9//3//f/9//3//f/9//3//f/9//3//f/9//3//f/9//3//f/9//3//f/9//3//f/9//3//f/9//3//f/9//3//f/9//3//f/9//3//f/9//3//f/9//3//f/9//3//f/9//3//f/9//3//f/9//3//f/9//3//f/9//3//f/9//3//f/9//3//f/9//3//f/9//3//f/9//3//f/9//3//f/9//3//f/9//3//f/9/phj/f/9//3//f/9/6CBkEP9//3//f/9//3//f/9//3//f/9//3//f/9//3//f/9//3//f/9//3//f/9//3//f/9//3//f/9//3//f/9//3//f/9//3//f/9//3//f/9//3//f/9//3//f/9//3//f/9//3//f/9//3//f/9//3//f/9//3//f/9//3//f/9//3//f/9//3//f/9//3//f/9//3//f/9//3//f/9//3//f/9//3//f/9//3//f/9//3//f/9//3//f/9//3//f/9//3//f/9//3//f/9//3//f/9//3//f/9//3//f/9//3//f/9//3//f/9//3//f/9//3//f/9//3//f/9//3//f/9//3//f/9//3//f/9//3//f/9//3//f/9//3//f/9//3//f/9//3//f/9//3//f/9//3//f/9//3//f/9//3//f/9//3//f/9//3//f/9//3//f/9//3+mFP9//3//f0spphT/f/9//3//f/9//3//f/9//3//f/9//3//f/9//3//f/9//3//f/9//3//f/9//3//f/9//3//f/9//3//f/9//3//f/9//3//f/9//3//f/9//3//f/9//3//f/9//3//f/9//3//f/9//3//f/9//3//f/9//3//f/9//3//f/9//3//f/9//3//f/9//3//f/9//3//f/9//3//f/9//3//f/9//3//f/9//3//f/9//3//f/9//3//f/9//3//f/9//3//f/9//3//f/9//3//f/9//3//f/9//3//f/9//3//f/9//3//f/9//3//f/9//3//f/9//3//f/9//3//f/9//3//f/9//3//f/9//3//f/9//3//f/9//3//f/9//3//f/9//3//f/9//3//f/9//3//f/9//3//f/9//3//f/9//3//f/9//3//f/9//3//f/9//3/oHIQQ6BzoHKUUCCH/f/9//3//f/9//3//f/9//3//f/9//3//f/9//3//f/9//3//f/9//3//f/9//3//f/9//3//f/9//3//f/9//3//f/9//3//f/9//3//f/9//3//f/9//3//f/9//3//f/9//3//f/9//3//f/9//3//f/9//3//f/9//3//f/9//3//f/9//3//f/9//3//f/9//3//f/9//3//f/9//3//f/9//3//f/9//3//f/9//3//f/9//3//f/9//3//f/9//3//f/9//3//f/9//3//f/9//3//f/9//3//f/9//3//f/9//3//f/9//3//f/9//3//f/9//3//f/9//3//f/9//3//f/9//3//f/9//3//f/9//3//f/9//3//f/9//3//f/9//3//f/9//3//f/9//3//f/9//3//f/9//3//f/9//3//f/9//3//f/9//3//f/9//3//f/9/CCH/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RgAAABQAAAAIAAAAVE5QUAcBAABGAAAAFAAAAAgAAABHRElDAwAAACIAAAAMAAAA/////yIAAAAMAAAA/////yUAAAAMAAAADQAAgCgAAAAMAAAAAwAAACIAAAAMAAAA/////yIAAAAMAAAA/v///ycAAAAYAAAAAwAAAAAAAAD///8AAAAAACUAAAAMAAAAAwAAAEwAAABkAAAAAAAAAFAAAAD/AAAAfAAAAAAAAABQAAAAAAEAAC0AAAAhAPAAAAAAAAAAAAAAAIA/AAAAAAAAAAAAAIA/AAAAAAAAAAAAAAAAAAAAAAAAAAAAAAAAAAAAAAAAAAAlAAAADAAAAAAAAIAoAAAADAAAAAMAAAAnAAAAGAAAAAMAAAAAAAAA////AAAAAAAlAAAADAAAAAMAAABMAAAAZAAAAAkAAABQAAAA9gAAAFwAAAAJAAAAUAAAAO4AAAANAAAAIQDwAAAAAAAAAAAAAACAPwAAAAAAAAAAAACAPwAAAAAAAAAAAAAAAAAAAAAAAAAAAAAAAAAAAAAAAAAAJQAAAAwAAAAAAACAKAAAAAwAAAADAAAAUgAAAHABAAADAAAA9f///wAAAAAAAAAAAAAAAJABAAAAAAABAAAAAHMAZQBnAG8AZQAgAHUAaQAAAAAAAAAAAAAAAAAAAAAAAAAAAAAAAAAAAAAAAAAAAAAAAAAAAAAAAAAAAAAAAAAAAAAAACAAAAAAAAAA8JvM/38AAADwm8z/fwAAEwAAAAAAAAAAAHsp+H8AAA2/7sv/fwAAMBZ7Kfh/AAATAAAAAAAAAOAWAAAAAAAAQAAAwP9/AAAAAHsp+H8AANXB7sv/fwAABAAAAAAAAAAwFnsp+H8AAJC2T91zAAAAEwAAAAAAAABIAAAAAAAAAMwuf8z/fwAAkPObzP9/AAAAM3/M/38AAAEAAAAAAAAAWFh/zP9/AAAAAHsp+H8AAAAAAAAAAAAAAAAAAAAAAAAwtk/dcwAAAFA42Rw7AgAA2+BFKPh/AABgt0/dcwAAAPm3T91zAAAAAAAAAAAAAAAAAAAAZHYACAAAAAAlAAAADAAAAAMAAAAYAAAADAAAAAAAAAASAAAADAAAAAEAAAAeAAAAGAAAAAkAAABQAAAA9wAAAF0AAAAlAAAADAAAAAMAAABUAAAAtAAAAAoAAABQAAAAbAAAAFwAAAABAAAA0XbJQVUVykEKAAAAUAAAABEAAABMAAAAAAAAAAAAAAAAAAAA//////////9wAAAASgBPAFMAyQAgAEwAVQBJAFMAIABBAFEAVQBJAE4ATwAgAP9/BAAAAAkAAAAGAAAABgAAAAMAAAAFAAAACAAAAAMAAAAGAAAAAwAAAAcAAAAIAAAACAAAAAMAAAAIAAAACQAAAAM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wAAABgAAAAMAAAAAAAAABIAAAAMAAAAAQAAAB4AAAAYAAAACQAAAGAAAAD3AAAAbQAAACUAAAAMAAAAAwAAAFQAAACoAAAACgAAAGAAAABiAAAAbAAAAAEAAADRdslBVRXKQQoAAABgAAAADwAAAEwAAAAAAAAAAAAAAAAAAAD//////////2wAAABTAEkATgBEAEkAQwBPACAAVABJAFQAVQBMAEEAUgD/fwYAAAADAAAACAAAAAgAAAADAAAABwAAAAkAAAADAAAABgAAAAMAAAAGAAAACAAAAAUAAAAHAAAABwAAAEsAAABAAAAAMAAAAAUAAAAgAAAAAQAAAAEAAAAQAAAAAAAAAAAAAAAAAQAAgAAAAAAAAAAAAAAAAAEAAIAAAAAlAAAADAAAAAIAAAAnAAAAGAAAAAQAAAAAAAAA////AAAAAAAlAAAADAAAAAQAAABMAAAAZAAAAAkAAABwAAAA5wAAAHwAAAAJAAAAcAAAAN8AAAANAAAAIQDwAAAAAAAAAAAAAACAPwAAAAAAAAAAAACAPwAAAAAAAAAAAAAAAAAAAAAAAAAAAAAAAAAAAAAAAAAAJQAAAAwAAAAAAACAKAAAAAwAAAAEAAAAJQAAAAwAAAADAAAAGAAAAAwAAAAAAAAAEgAAAAwAAAABAAAAFgAAAAwAAAAAAAAAVAAAADABAAAKAAAAcAAAAOYAAAB8AAAAAQAAANF2yUFVFcpBCgAAAHAAAAAmAAAATAAAAAQAAAAJAAAAcAAAAOgAAAB9AAAAmAAAAEYAaQByAG0AYQBkAG8AIABwAG8AcgA6ACAASgBPAFMARQAgAEwAVQBJAFMAIABBAFEAVQBJAE4ATwAgAE0AQQBSAFQASQBOAEUAWgAGAAAAAwAAAAQAAAAJAAAABgAAAAcAAAAHAAAAAwAAAAcAAAAHAAAABAAAAAMAAAADAAAABAAAAAkAAAAGAAAABgAAAAMAAAAFAAAACAAAAAMAAAAGAAAAAwAAAAcAAAAIAAAACAAAAAMAAAAIAAAACQAAAAMAAAAKAAAABwAAAAcAAAAGAAAAAwAAAAgAAAAGAAAABgAAABYAAAAMAAAAAAAAACUAAAAMAAAAAgAAAA4AAAAUAAAAAAAAABAAAAAUAAAA</Object>
  <Object Id="idInvalidSigLnImg">AQAAAGwAAAAAAAAAAAAAAP8AAAB/AAAAAAAAAAAAAAAvGQAAogwAACBFTUYAAAEA+N8AANQAAAAFAAAAAAAAAAAAAAAAAAAAVgUAAAADAABYAQAAwgAAAAAAAAAAAAAAAAAAAMA/BQDQ9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qUJgAAAAcKDQcKDQcJDQ4WMShFrjFU1TJV1gECBAIDBAECBQoRKyZBowsTMQAAAAAAfqbJd6PIeqDCQFZ4JTd0Lk/HMVPSGy5uFiE4GypVJ0KnHjN9AAABlCYAAACcz+7S6ffb7fnC0t1haH0hMm8aLXIuT8ggOIwoRKslP58cK08AAAEAAAAAAMHg9P///////////+bm5k9SXjw/SzBRzTFU0y1NwSAyVzFGXwEBApQm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gAAAAAAAAAPCbzP9/AAAA8JvM/38AABMAAAAAAAAAAAB7Kfh/AAANv+7L/38AADAWeyn4fwAAEwAAAAAAAADgFgAAAAAAAEAAAMD/fwAAAAB7Kfh/AADVwe7L/38AAAQAAAAAAAAAMBZ7Kfh/AACQtk/dcwAAABMAAAAAAAAASAAAAAAAAADMLn/M/38AAJDzm8z/fwAAADN/zP9/AAABAAAAAAAAAFhYf8z/fwAAAAB7Kfh/AAAAAAAAAAAAAAAAAAAAAAAAMLZP3XMAAABQONkcOwIAANvgRSj4fwAAYLdP3XMAAAD5t0/dcwAAAAAAAAAAAAAAAAAAAGR2AAgAAAAAJQAAAAwAAAABAAAAGAAAAAwAAAD/AAAAEgAAAAwAAAABAAAAHgAAABgAAAAiAAAABAAAAHIAAAARAAAAJQAAAAwAAAABAAAAVAAAAKgAAAAjAAAABAAAAHAAAAAQAAAAAQAAANF2yUFVFcpBIwAAAAQAAAAPAAAATAAAAAAAAAAAAAAAAAAAAP//////////bAAAAEYAaQByAG0AYQAgAG4AbwAgAHYA4QBsAGkAZABhAE/d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EjB7sv/fwAAONZP3XMAAAAA3U/dcwAAAIg+aSj4fwAAAAAAAAAAAAAJAAAAAAAAACj01SU7AgAASMHuy/9/AAAAAAAAAAAAAAAAAAAAAAAAnaJCj7dBAAC410/dcwAAALBUeiU7AgAAIHbzHDsCAABQONkcOwIAAODYT90AAAAAAAAAAAAAAAAHAAAAAAAAADhy9CU7AgAAHNhP3XMAAABZ2E/dcwAAAHHNQSj4fwAABAAAAAAAAADQVHolAAAAAAAAAAAAAAAAAAAAAAAAAABQONkcOwIAANvgRSj4fwAAwNdP3XMAAABZ2E/dcwAAABBqjis7Ag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kJ1jyP9/AABwuK4xOwIAAHC4rjECAAAAiD5pKPh/AAAAAAAAAAAAAJnrsMf/fwAAAAAAAP9/AAAAAAAAAAAAAAAAAAAAAAAAAAAAAAAAAABdGkOPt0EAAAAAAAAAAAAAcLiuMTsCAADg////AAAAAFA42Rw7AgAAuHFO3QAAAAAAAAAAAAAAAAYAAAAAAAAAIAAAAAAAAADccE7dcwAAABlxTt1zAAAAcc1BKPh/AACAdU7dcwAAAAAAAAAAAAAA4PkXMTsCAAC4YTrI/38AAFA42Rw7AgAA2+BFKPh/AACAcE7dcwAAABlxTt1zAAAAcJthMTsCAAAAAAAAZHYACAAAAAAlAAAADAAAAAMAAAAYAAAADAAAAAAAAAASAAAADAAAAAEAAAAWAAAADAAAAAgAAABUAAAAVAAAAAoAAAAnAAAAHgAAAEoAAAABAAAA0XbJQVUVyk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BkAAAD2AAAARwAAACkAAAAZAAAAzgAAAC8AAAAhAPAAAAAAAAAAAAAAAIA/AAAAAAAAAAAAAIA/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OdJQj8AAAAAAAAAAAApQT8AACRCAADIQSQAAAAkAAAA50lCPwAAAAAAAAAAAClBPwAAJEIAAMhBBAAAAHMAAAAMAAAAAAAAAA0AAAAQAAAAKQAAABkAAABSAAAAcAEAAAQAAAAQAAAABwAAAAAAAAAAAAAAvAIAAAAAAAAHAgIiUwB5AHMAdABlAG0AAAAAAAAAAAAAAAAAAAAAAAAAAAAAAAAAAAAAAAAAAAAAAAAAAAAAAAAAAAAAAAAAAAAAAAAAAACws+grOwIAAKzvfyj4fwAAgAVoLjsCAAABJSG3/////wEAAAAAAAAAUFpP3XMAAAAAAAAA/38AAAEAAAAAAAAAASW3//////+EPwAAIbcBBIAFaC47AgAAZwBvAGUAIACCAAABAAAAAAjrfyj4fwAAASUht/////8BJSG3AAD//wEAAAAAAAAAAAAAAAAAAAAAAAAAAAAAAHheT91zAAAAEAAAAAMBAABKogEAggAAAdScJZSRtgAAhD8AAAAAAQR0nyWUkbYAAAElIbf/////AAAAAAAAAADb4EUo+H8AAEBbT91zAAAAZAAAAAAAAAAIANw0OwIAAAAAAABkdgAIAAAAACUAAAAMAAAABAAAAEYAAAAoAAAAHAAAAEdESUMCAAAAAAAAAAAAAABXAAAAPQAAAAAAAAAhAAAACAAAAGIAAAAMAAAAAQAAABUAAAAMAAAABAAAABUAAAAMAAAABAAAAEYAAAAUAAAACAAAAFROUFAGAQAAUQAAAGgMAAApAAAAGQAAAGkAAABFAAAAAAAAAAAAAAAAAAAAAAAAALQAAAB/AAAAUAAAADAAAACAAAAA6AsAAAAAAACGAO4AVgAAADwAAAAoAAAAtAAAAH8AAAABAAEAAAAAAAAAAAAAAAAAAAAAAAAAAAAAAAAAAAAAAP///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0AAAAAAAAAAAAAAAAAAAAAAAAAAAAAAPvoAAAAAAAAAAAAAAAAAAAAAAAAAAAAAABcAAAAAAAAAAAAAAAAAAAAAAAAAAAAAAAPoAAAAAAAAAAAAAAAAAAAAAAAAAAAAAAB8AAAAAAAAAAAAAAAAAAAAAAACAAAAAAAPgAAAAAAAAAAAAAAAAAAAAAAAAAAAAAAB8AAAAAAAAAAAAAAAAAAAAAACAAAAAAAAPwAAAAAAAAAAAAAAAAAAAAAAAAAAAAAABcAAAAAAAAAAAAAAAAAAAAACgAAAAAAAAP6AAAAAAAAAAAAAAAAAAAABAAAAAAAAAAdQAAAAAAAAAAAAAAAAAAADAAAAAAAAAAAqAAAAAAAAAAAAAAAAAAABAAAAAAAAAAAAAAAAAAAAAAAAAAAAAAABgAAAAAAAAAAAAAAAAAAAAAAAAAAAAAABAAAAAAAAAAAAAAAAAAAAAAAAAAAAAAAAgAAAAAAAAAAAAAAAAAAAAAAAAAAAAAAAgAAAAAAAAAAAAAAAAAAAAAAAAAAAAAAAgAAAAAAAAAAAAAAAAAAAAAAAAAAAAAAAQAAAAAAAAAAAAAAAAAAAAAAAAAAAAAAAYAAAAAAAAAAAAAAAAAAAAAAAAAAAAAAAQAAAAAAAAAAAAAAAAAAAAAAAAAAAAAAAYAAAAAAAAAAAAAAAAAAAAAAAAAAAAAAAQAAAAAAAAAAAAAAAAAAAAAAAAAAAAAAAIAACAAA4AAAAAAAAAAAAAAAAAAAAAAAAAAAdQAB4AAAAAAAAAAAAAAAAAAAAAAAAMAD/4ADsAAAAAAAAAAAAAAAAAAAAAAAAEAHwcABEAAAAAAAAAAAAAAAAAAAAAAAAOAOgOADOAKAAAAAAAAAAAAAAAAAAAAAAEAcAHADEAMAAAABAAAAAAAAAAAAAAAAACA4ADgCKAOAAAADgAAAAAAAAAAAAAAAABAQABAGEAfAAAABwAAAAAAAAAAAAAAAADjgAAgGCAbACAAC4AAAAKoAAAAAAAAAABBgABQEEAZAHAAGYAAAB38AAAAAAAAAAAjgAA4GCA7gPAIGMAAAD/vgAAAAAAAAAAXAAAwEAARAdAEEEAAAHABcAAAAAAAAAA+AAA4OCAwgaAKOGAAA6AAOAAAAAAAAAAcAAAcEBAxQYAAGFAABwAADQAAAAAAAAAOAAA+ODjgg4AKODgAPgAAA4AAAAAAAAAEAAAUMBBgAQABEBAAUAAAAUAAAAAAAAAOAAA+MDhggwADOCgA4AAAADgAAAAAAAAcAAAUMBBARwABEBQBwAAAABwAAAAAAAALgAA6IBjg4gAAuAwDgAAAAA4AAAAAAAARAAATMBBAQgAAEAQHAAAAAAQAAAAAAAA4wAAzIBjgIgAAuAYOAAAAAAIAAAAAAAAYQAARYBhAdAABUAYMAAAAAAEAAAAAAAAY6AAx4AjgPgAAuAOIAAAAAAGAAAAAAAAQEAABYARAFAABEAEQAAAAAAEAAAAAAAAYDgAh4AyAPgAAsAOYAAAAAACAAAAAAAAYBwBBQARAHAAA0ADQAAAAAABAAAAAAAAYA4Dg4A6ADAAA4AD4AAAAAADAAAAAAAAYAQBBwAQABAAAYABwAAAAAABAAAAAAAAYAICA4AaAAAAA4AAwAAAAAABgAAAAAAAcAMCAwAWAAAAAQAAAAAAAAABAAAAAAAAMAMOA4AOAAAAAAAAAAAAAAACAAAAAAAAEAEEAQAMAAAAAAAAAAAAAAAAAAAAAAAAOAOIA4AOAAAAAAAAAAAAAAAAAAAAAAAAEAEQAQAEAAAAAAAAAAAAAAAAAAAAAAAACgM4A4AAAAAAAAAAAAAAAAAAAAAAAAAABAFAAQAAAAAAAAAAAAAAAAAAAAAAAAAADoPgA4AAAAAAAAAAAAAAAAAAAAAAAAAABwcAAQAAAAAAAAAAAAAAAAAAAAAAAAAABvoAAgAAAAAAAAAAAAAAAAAAAAAAAAAAAdAAAAAAAAAAAAAAAAAAAAAAAAAAAAA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AAAAAAAAAAAAAAAAAAAAAAAAAAAAAABBAAAAAAAAAAAAAAAAAAAAAAAAAAAAAACDAAAAAAAAAAAAAAAAAAAAAAAAAAAAAADBAAAAAAAAAAAAAAAAAAAAAAAAAAAAAACDgAAAAAAAAAAAAAAAAAAAAAAAAAAAAAEBAAAAAAAAAAAAAAAAAAAAAAAAAAAAAACDgAAAAAAAAAAAAAAAAAAAAAAAAAAAAAGBwAAAAAAAAAAAAAAAAAAAAAAAAAAAAACAgAAAAAAAAAAAAAAAAAAAAAAAAAAAAAAAgAAAAAAAAAAAAAAAAAAAAAAAAAAAAACAgAAAAAAAAAAAAAAAAAAAAAAAAAAAAAABgAAAAAAAAAAAAAAAAAAAAAAAAAAAAACBgAAAAAAAAAAAAAAAAAAAAAAAAAAAAADBAAAAAAAAAAAAAAAAAAAAAAAAAAAAAACDAAAAAAAAAAAAAAAAAAAAAAAAAAAAAABGAAAAAAAAAAAAAAAAAAAAAAAAAAAAAAB+AAAAAAAAAAAAAAAAAAAAAAAAAAAAA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RAAAAELMAACkAAAAZAAAAaQAAAEUAAAAAAAAAAAAAAAAAAAAAAAAAtAAAAH8AAABQAAAAKAAAAHgAAACYsgAAAAAAAMYAiABWAAAAPAAAACgAAAC0AAAAfwAAAAEAEAAAAAAAAAAAAAAAAAAAAAAAAAAAAAAAAAD/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0MMYwylFP9/ay3/f/9//3//f/9//3//f/9//3//f/9//3//f/9//3//f/9//3//f/9//3//f/9//3//f/9//3//f/9//3//f/9//3//f/9//3//f/9//3//f/9//3//f/9//3//f/9//3//f/9//3//f/9//3//f/9//3//f/9//3//f/9//3//f/9//3//f/9//3//f/9//3//f/9//3//f/9//3//f/9//3//f/9//3//f/9//3//f/9//3//f/9//3//f/9//3//f/9//3//f/9//3//f/9//3//f/9//3//f/9//3//f/9//3//f/9//3//f/9//3//f/9//3//f/9//3//f/9//3//f/9//3//f/9//3//f/9//3//f/9//3//f/9//3//f/9//3//f/9//3//f/9//3//f/9//3//f/9//3//f/9//3//f/9//3//f/9//3//f/9//3//f7RWphgJIWMMQgj/f6YYhRBDCKUU6CD/f+gc/3//f/9//3//f/9//3//f/9//3//f/9//3//f/9//3//f/9//3//f/9//3//f/9//3//f/9//3//f/9//3//f/9//3//f/9//3//f/9//3//f/9//3//f/9//3//f/9//3//f/9//3//f/9//3//f/9//3//f/9//3//f/9//3//f/9//3//f/9//3//f/9//3//f/9//3//f/9//3//f/9//3//f/9//3//f/9//3//f/9//3//f/9//3//f/9//3//f/9//3//f/9//3//f/9//3//f/9//3//f/9//3//f/9//3//f/9//3//f/9//3//f/9//3//f/9//3//f/9//3//f/9//3//f/9//3//f/9//3//f/9//3//f/9//3//f/9//3//f/9//3//f/9//3//f/9//3//f/9//3//f/9//3//f/9//3//f/9//3//f/9//3//f/9//3//f8cY/3+FEIUQphj/f/9//3//f/9//3//f/9//3//f/9//3//f/9//3//f/9//3//f/9//3//f/9//3//f/9//3//f/9//3//f/9//3//f/9//3//f/9//3//f/9//3//f/9//3//f/9//3//f/9//3//f/9//3//f/9//3//f/9//3//f/9//3//f/9//3//f/9//3//f/9//3//f/9//3//f/9//3//f/9//3//f/9//3//f/9//3//f/9//3//f/9//3//f/9//3//f/9//3//f/9//3//f/9//3//f/9//3//f/9//3//f/9//3//f/9//3//f/9//3//f/9//3//f/9//3//f/9//3//f/9//3//f/9//3//f/9//3//f/9//3//f/9//3//f/9//3//f/9//3//f/9//3//f/9//3//f/9//3//f/9//3//f/9//3//f/9//3//f/9//3//f/9//3//f/9//3//f2wxpRRCCGMMxhj/fzFG/3//f/9//3//f/9//3//f/9//3//f/9//3//f/9//3//f/9//3//f/9//3//f/9//3//f/9//3//f/9//3//f/9//3//f/9//3//f/9//3//f/9//3//f/9//3//f/9//3//f/9//3//f/9//3//f/9//3//f/9//3//f/9//3//f/9//3//f/9//3//f/9//3//f/9//3//f/9//3//f/9//3//f/9//3//f/9//3//f/9//3//f/9//3//f/9//3//f/9//3//f/9//3//f/9//3//f/9//3//f/9//3//f/9//3//f/9//3//f/9//3//f/9//3//f/9//3//f/9//3//f/9//3//f/9//3//f/9//3//f/9//3//f/9//3//f/9//3//f/9//3//f/9//3//f/9//3//f/9//3//f/9//3//f/9//3//f/9//3//f/9//3//f/9//3//f+ccZAxkDIQQhRD/f/9//3//f/9//3//f/9//3//f/9//3//f/9//3//f/9//3//f/9//3//f/9//3//f/9//3//f/9//3//f/9//3//f/9//3//f/9//3//f/9//3//f/9//3//f/9//3//f/9//3//f/9//3//f/9//3//f/9//3//f/9//3//f/9//3//f/9//3//f/9//3//f/9//3//f/9//3//f/9//3//f/9//3//f/9//3//f/9//3//f/9//3//f/9//3//f/9//3//f/9//3//f/9//3//f/9//3//f/9//3//f/9//3//f/9//3//f/9//3//f/9//3//f/9//3//f/9//3//f/9//3/vQf9//3//f/9//3//f/9//3//f/9//3//f/9//3//f/9//3//f/9//3//f/9//3//f/9//3//f/9//3//f/9//3//f/9//3//f/9//3//f/9//3//f/9//3//f8YYpRRDDKYU5xz/f/9//3//f/9//3//f/9//3//f/9//3//f/9//3//f/9//3//f/9//3//f/9//3//f/9//3//f/9//3//f/9//3//f/9//3//f/9//3//f/9//3//f/9//3//f/9//3//f/9//3//f/9//3//f/9//3//f/9//3//f/9//3//f/9//3//f/9//3//f/9//3//f/9//3//f/9//3//f/9//3//f/9//3//f/9//3//f/9//3//f/9//3//f/9//3//f/9//3//f/9//3//f/9//3//f/9//3//f/9//3//f/9//3//f/9//3//f/9//3//f/9//3//f/9//3//f/9//3//f/9//3//f/9//3//f/9//3//f/9//3//f/9//3//f/9//3//f/9//3//f/9//3//f/9//3//f/9//3//f/9//3//f/9//3//f/9//3//f/9//3//f/9//3//f/9//3//f8ccZBBjDIQQpRT/f/9//3//f/9//3//f/9//3//f/9//3//f/9//3//f/9//3//f/9//3//f/9//3//f/9//3//f/9//3//f/9//3//f/9//3//f/9//3//f/9//3//f/9//3//f/9//3//f/9//3//f/9//3//f/9//3//f/9//3//f/9//3//f/9//3//f/9//3//f/9//3//f/9//3//f/9//3//f/9//3//f/9//3//f/9//3//f/9//3//f/9//3//f/9//3//f/9//3//f/9//3//f/9//3//f/9//3//f/9//3//f/9//3//f/9//3//f/9//3//f/9//3//f/9//3+lGP9//3//f/9//3//f/9//3//f/9//3//f/9//3//f/9//3//f/9//3//f/9//3//f/9//3//f/9//3//f/9//3//f/9//3//f/9//3//f/9//3//f/9//3//f/9//3//f/9//3//fwghYwxjDGQMZAwpJf9//3//f/9//3//f/9//3//f/9//3//f/9//3//f/9//3//f/9//3//f/9//3//f/9//3//f/9//3//f/9//3//f/9//3//f/9//3//f/9//3//f/9//3//f/9//3//f/9//3//f/9//3//f/9//3//f/9//3//f/9//3//f/9//3//f/9//3//f/9//3//f/9//3//f/9//3//f/9//3//f/9//3//f/9//3//f/9//3//f/9//3//f/9//3//f/9//3//f/9//3//f/9//3//f/9//3//f/9//3//f/9//3//f/9//3//f/9//3//f/9//3//f/9//3//f/9//3//f/9//3//f/9//3//f/9//3//f/9//3//f/9//3//f/9//3//f/9//3//f/9//3//f/9//3//f/9//3//f/9//3//f/9//3//f/9//3//f/9//3//f/9//3//f/9//3//f+gg/39kEIUUxxz/f/9//3//f/9//3//f/9//3//f/9//3//f/9//3//f/9//3//f/9//3//f/9//3//f/9//3//f/9//3//f/9//3//f/9//3//f/9//3//f/9//3//f/9//3//f/9//3//f/9//3//f/9//3//f/9//3//f/9//3//f/9//3//f/9//3//f/9//3//f/9//3//f/9//3//f/9//3//f/9//3//f/9//3//f/9//3//f/9//3//f/9//3//f/9//3//f/9//3//f/9//3//f/9//3//f/9//3//f/9//3//f/9//3//f/9//3//f/9//3/nIP9/Wmv/f/9//3//f/9//3//f/9//3//f/9//3//f/9//3//f/9//3//f/9//3//f/9//3//f/9//3//f/9//3//f/9//3//f/9//3//f/9//3//f/9//3//f/9//3//f/9//3//f/9//3//f/9//3//f8cY5xymFKUUpRTGGKUU/39SSv9//3//f/9//3//f/9//3//f/9//3//f/9//3//f/9//3//f/9//3//f/9//3//f/9//3//f/9//3//f/9//3//f/9//3//f/9//3//f/9//3//f/9//3//f/9//3//f/9//3//f/9//3//f/9//3//f/9//3//f/9//3//f/9//3//f/9//3//f/9//3//f/9//3//f/9//3//f/9//3//f/9//3//f/9//3//f/9//3//f/9//3//f/9//3//f/9//3//f/9//3//f/9//3//f/9//3//f/9//3//f/9//3//f8YY/3//f/9//3//f/9//3//f/9//3//f/9//3//f/9//3//f/9//3//f/9//3//f/9//3//f/9//3//f/9//3//f/9//3//f/9//3//f/9//3//f/9//3//f/9//3//f/9//3//f/9//3//f/9//3//f/9//3//f/9//39rLcYYxhj/f4QQ/3+EEP9//3//f/9//3//f/9//3//f/9//3//f/9//3//f/9//3//f/9//3//f/9//3//f/9//3//f/9//3//f/9//3//f/9//3//f/9//3//f/9//3//f/9//3//f/9//3//f/9//3//f/9//3//f/9//3//f/9//3//f/9//3//f/9//3//f/9//3//f/9//3//f/9//3//f/9//3//f/9//3//f/9//3//f/9//3//f/9//3//f/9//3//f/9//3//f/9//3//f/9//3//f/9//3//f/9//3//f/9//39rMaUU/3//f/9//3//f/9//3//f/9//3//f/9//3//f/9//3//f/9//3//f/9//3//f/9//3//f/9//3//f/9//3//f/9//3//f/9//3//f/9//3//f/9//3//f/9//3//f/9//3//f/9//3//f/9//3//f/9//3//f/9//3//f/9//3//f/9/ay3/f+gg/38QQv9//3//f/9//3//f/9//3//f/9//3//f/9//3//f/9//3//f/9//3//f/9//3//f/9//3//f/9//3//f/9//3//f/9//3//f/9//3//f/9//3//f/9//3//f/9//3//f/9//3//f/9//3//f/9//3//f/9//3//f/9//3//f/9//3//f/9//3//f/9//3//f/9//3//f/9//3//f/9//3//f/9//3//f/9//3//f/9//3//f/9//3//f/9//3//f/9//3//f/9//3//f/9//3//f/9//3//f+cc/3//f/9//3//f/9//3//f/9//3//f/9//3//f/9//3//f/9//3//f/9//3//f/9//3//f/9//3//f/9//3//f/9//3//f/9//3//f/9//3//f/9//3//f/9//3//f/9//3//f/9//3//f/9//3//f/9//3//f/9//3//f/9//3//f/9//3//f/9//3//f/9//3//f/9//3//f/9//3//f/9//3//f/9//3//f/9//3//f/9//3//f/9//3//f/9//3//f/9//3//f/9//3//f/9//3//f/9//3//f/9//3//f/9//3//f/9//3//f/9//3//f/9//3//f/9//3//f/9//3//f/9//3//f/9//3//f/9//3//f/9//3//f/9//3//f/9//3//f/9//3//f/9//3//f/9//3//f/9//3//f/9//3//f/9//3//f/9//3//f/9//3//f/9//3//f/9//3//fykpSi3/f/9//3//f/9//3//f/9//3//f/9//3//f/9//3//f/9//3//f/9//3//f/9//3//f/9//3//f/9//3//f/9//3//f/9//3//f/9//3//f/9//3//f/9//3//f/9//3//f/9//3//f/9//3//f/9//3//f/9//3//f/9//3//f/9//3//f/9//3//f/9//3//f/9//3//f/9//3//f/9//3//f/9//3//f/9//3//f/9//3//f/9//3//f/9//3//f/9//3//f/9//3//f/9//3//f/9//3//f/9//3//f/9//3//f/9//3//f/9//3//f/9//3//f/9//3//f/9//3//f/9//3//f/9//3//f/9//3//f/9//3//f/9//3//f/9//3//f/9//3//f/9//3//f/9//3//f/9//3//f/9//3//f/9//3//f/9//3//f/9//3//f/9//3//f/9//3//fykl/3//f/9//3//f/9//3//f/9//3//f/9//3//f/9//3//f/9//3//f/9//3//f/9//3//f/9//3//f/9//3//f/9//3//f/9//3//f/9//3//f/9//3//f/9//3//f/9//3//f/9//3//f/9//3//f/9//3//f/9//3//f/9//3//f/9//3//f/9//3//f/9//3//f/9//3//f/9//3//f/9//3//f/9//3//f/9//3//f/9//3//f/9//3//f/9//3//f/9//3//f/9//3//f/9//3//f/9//3//f/9//3//f/9//3//f/9//3//f/9//3//f/9//3//f/9//3//f/9//3//f/9//3//f/9//3//f/9//3//f/9//3//f/9//3//f/9//3//f/9//3//f/9//3//f/9//3//f/9//3//f/9//3//f/9//3//f/9//3//f/9//3//f/9//3//f/9//3//f/9/KSX/f/9//3//f/9//3//f/9//3//f/9//3//f/9//3//f/9//3//f/9//3//f/9//3//f/9//3//f/9//3//f/9//3//f/9//3//f/9//3//f/9//3//f/9//3//f/9//3//f/9//3//f/9//3//f/9//3//f/9//3//f/9//3//f/9//3//f/9//3//f/9//3//f/9//3//f/9//3//f/9//3//f/9//3//f/9//3//f/9//3//f/9//3//f/9//3//f/9//3//f/9//3//f/9//3//f/9//3//f/9//3//f/9//3//f/9//3//f/9//3//f/9//3//f/9//3//f/9//3//f/9//3//f/9//3//f/9//3//f/9//3//f/9//3//f/9//3//f/9//3//f/9//3//f/9//3//f/9//3//f/9//3//f/9//3//f/9//3//f/9//3//f/9//3//f/9//3//f/9/CCH/f/9//3//f/9//3//f/9//3//f/9//3//f/9//3//f/9//3//f/9//3//f/9//3//f/9//3//f/9//3//f/9//3//f/9//3//f/9//3//f/9//3//f/9//3//f/9//3//f/9//3//f/9//3//f/9//3//f/9//3//f/9//3//f/9//3//f/9//3//f/9//3//f/9//3//f/9//3//f/9//3//f/9//3//f/9//3//f/9//3//f/9//3//f/9//3//f/9//3//f/9//3//f/9//3//f/9//3//f/9//3//f/9//3//f/9//3//f/9//3//f/9//3//f/9//3//f/9//3//f/9//3//f/9//3//f/9//3//f/9//3//f/9//3//f/9//3//f/9//3//f/9//3//f/9//3//f/9//3//f/9//3//f/9//3//f/9//3//f/9//3//f/9//3//f/9//3//f/9/hRT/f/9//3//f/9//3//f/9//3//f/9//3//f/9//3//f/9//3//f/9//3//f/9//3//f/9//3//f/9//3//f/9//3//f/9//3//f/9//3//f/9//3//f/9//3//f/9//3//f/9//3//f/9//3//f/9//3//f/9//3//f/9//3//f/9//3//f/9//3//f/9//3//f/9//3//f/9//3//f/9//3//f/9//3//f/9//3//f/9//3//f/9//3//f/9//3//f/9//3//f/9//3//f/9//3//f/9//3//f/9//3//f/9//3//f/9//3//f/9//3//f/9//3//f/9//3//f/9//3//f/9//3//f/9//3//f/9//3//f/9//3//f/9//3//f/9//3//f/9//3//f/9//3//f/9//3//f/9//3//f/9//3//f/9//3//f/9//3//f/9//3//f/9//3//f/9//3//f/9//38JJf9//3//f/9//3//f/9//3//f/9//3//f/9//3//f/9//3//f/9//3//f/9//3//f/9//3//f/9//3//f/9//3//f/9//3//f/9//3//f/9//3//f/9//3//f/9//3//f/9//3//f/9//3//f/9//3//f/9//3//f/9//3//f/9//3//f/9//3//f/9//3//f/9//3//f/9//3//f/9//3//f/9//3//f/9//3//f/9//3//f/9//3//f/9//3//f/9//3//f/9//3//f/9//3//f/9//3//f/9//3//f/9//3//f/9//3//f/9//3//f/9//3//f/9//3//f/9//3//f/9//3//f/9//3//f/9//3//f/9//3//f/9//3//f/9//3//f/9//3//f/9//3//f/9//3//f/9//3//f/9//3//f/9//3//f/9//3//f/9//3//f/9//3//f/9//3//f/9//3/GGFFO/3//f/9//3//f/9//3//f/9//3//f/9//3//f/9//3//f/9//3//f/9//3//f/9//3//f/9//3//f/9//3//f/9//3//f/9//3//f/9//3//f/9//3//f/9//3//f/9//3//f/9//3//f/9//3//f/9//3//f/9//3//f/9//3//f/9//3//f/9//3//f/9//3//f/9//3//f/9//3//f/9//3//f/9//3//f/9//3//f/9//3//f/9//3//f/9//3//f/9//3//f/9//3//f/9//3//f/9//3//f/9//3//f/9//3//f/9//3//f/9//3//f/9//3//f/9//3//f/9//3//f/9//3//f/9//3//f/9//3//f/9//3//f/9//3//f/9//3//f/9//3//f/9//3//f/9//3//f/9//3//f/9//3//f/9//3//f/9//3//f/9//3//f/9//3//f/9//3+FFP9//3//f/9//3//f/9//3//f/9//3//f/9//3//f/9//3//f/9//3//f/9//3//f/9//3//f/9//3//f/9//3//f/9//3//f/9//3//f/9//3//f/9//3//f/9//3//f/9//3//f/9//3//f/9//3//f/9//3//f/9//3//f/9//3//f/9//3//f/9//3//f/9//3//f/9//3//f/9//3//f/9//3//f/9//3//f/9//3//f/9//3//f/9//3//f/9//3//f/9//3//f/9//3//f/9//3//f/9//3//f/9//3//f/9//3//f/9//3//f/9//3//f/9//3//f/9//3//f/9//3//f/9//3//f/9//3//f/9//3//f/9//3//f/9//3//f/9//3//f/9//3//f/9//3//f/9//3//f/9//3//f/9//3//f/9//3//f/9//3//f/9//3//f/9//3//f/9//3+lFCkl/3//f/9//3//f/9//3//f/9//3//f/9//3//f/9//3//f/9//3//f/9//3//f/9//3//f/9//3//f/9//3//f/9//3//f/9//3//f/9//3//f/9//3//f/9//3//f/9//3//f/9//3//f/9//3//f/9//3//f/9//3//f/9//3//f/9//3//f/9//3//f/9//3//f/9//3//f/9//3//f/9//3//f/9//3//f/9//3//f/9//3//f/9//3//f/9//3//f/9//3//f/9//3//f/9//3//f/9//3//f/9//3//f/9//3//f/9//3//f/9//3//f/9//3//f/9//3//f/9//3//f/9//3//f/9//3//f/9//3//f/9//3//f/9//3//f/9//3//f/9//3//f/9//3//f/9//3//f/9//3//f/9//3//f/9//3//f/9//3//f/9//3//f/9//3//f/9//3/nIP9//3//f/9//3//f/9//3//f/9//3//f/9//3//f/9//3//f/9//3//f/9//3//f/9//3//f/9//3//f/9//3//f/9//3//f/9//3//f/9//3//f/9//3//f/9//3//f/9//3//f/9//3//f/9//3//f/9//3//f/9//3//f/9//3//f/9//3//f/9//3//f/9//3//f/9//3//f/9//3//f/9//3//f/9//3//f/9//3//f/9//3//f/9//3//f/9//3//f/9//3//f/9//3//f/9//3//f/9//3//f/9//3//f/9//3//f/9//3//f/9//3//f/9//3//f/9//3//f/9//3//f/9//3//f/9//3//f/9//3//f/9//3//f/9//3//f/9//3//f/9//3//f/9//3//f/9//3//f/9//3//f/9//3//f/9//3//f/9//3//f/9//3//f/9//3//f/9//3//f4QU/3//f/9//3//f/9//3//f/9//3//f/9//3//f/9//3//f/9//3/vQf9//3//f/9//3//f/9//3//f/9//3//f/9//3//f/9//3//f/9/KSUIIYwx/3//f/9//3//f/9//3//f/9//3//f/9//3//f/9//3//f/9//3//f/9//3//f/9//3//f/9//3//f/9//3//f/9//3//f/9//3//f/9//3//f/9//3//f/9//3//f/9//3//f/9//3//f/9//3//f/9//3//f/9//3//f/9//3//f/9//3//f/9//3//f/9//3//f/9//3//f/9//3//f/9//3//f/9//3//f/9//3//f/9//3//f/9//3//f/9//3//f/9//3//f/9//3//f/9//3//f/9//3//f/9//3//f/9//3//f/9//3//f/9//3//f/9//3//f/9//3//f/9//3//f/9//3//f/9//3//f/9//3//f/9//3//f/9//3//f/9//3//f/9//3//f/9//3+lFGQQQwz/f2MM/3+tNf9//3//f/9//3//f/9//3//f/9//3//f/9//3//f8YYZAxDCKUU/3//f/9//3//f/9//3//f/9//3//f/9//3//f/9//3//f/9//3//f/9//3//f/9//3//f/9//3//f/9//3//f/9//3//f/9//3//f/9//3//f/9//3//f/9//3//f/9//3//f/9//3//f/9//3//f/9//3//f/9//3//f/9//3//f/9//3//f/9//3//f/9//3//f/9//3//f/9//3//f/9//3//f/9//3//f/9//3//f/9//3//f/9//3//f/9//3//f/9//3//f/9//3//f/9//3//f/9//3//f/9//3//f/9//3//f/9//3//f/9//3//f/9//3//f/9//3//f/9//3//f/9//3//f/9//3//fwchxhz/f/9//3//f/9//3//f/9//3//f/9//3/OPYQUAQQhBCEEpRSlFGMMAQQiBCkl/3//f/9//3//f/9//3//f/9//3//f/9//3/vQWQQZAz/f2MMxxz/f/9//3//f/9//3//f/9//3//f/9//3//f/9//3//f/9//3//f/9//3//f/9//3//f/9//3//f/9//3//f/9//3//f/9//3//f/9//3//f/9//3//f/9//3//f/9//3//f/9//3//f/9//3//f/9//3//f/9//3//f/9//3//f/9//3//f/9//3//f/9//3//f/9//3//f/9//3//f/9//3//f/9//3//f/9//3//f/9//3//f/9//3//f/9//3//f/9//3//f/9//3//f/9//3//f/9//3//f/9//3//f/9//3//f/9//3//f/9//3//f/9//3//f/9//3//f/9//3//f/9//3//f/9//3//f/9/hBD/f/9//3//f/9//3//f/9//3//f/9/CCUhBCEEQggpKf9//3//f/9//39kECEExxz/f/9//3//f/9//3//f/9//3//f/9//3//f0II/3//f/9/Qwz/f/9//3//f/9//3//f/9//3//f/9//3//f/9//3//f/9//3//f/9//3//f/9//3//f/9//3//f/9//3//f/9//3//f/9//3//f/9//3//f/9//3//f/9//3//f/9//3//f/9//3//f/9//3//f/9//3//f/9//3//f/9//3//f/9//3//f/9//3//f/9//3//f/9//3//f/9//3//f/9//3//f/9//3//f/9//3//f/9//3//f/9//3//f/9//3//f/9//3//f/9//3//f/9//3//f/9//3//f/9//3//f/9//3//f/9//3//f/9//3//f/9//3//f/9//3//f/9//3//f/9//3//f/9//3//f2sxpRQpKf9//3//f/9//3//f/9//3//f+ccIQRCCP9/1l7/f/9//3//f/9//3//f6UYIgjnHP9//3//f/9//3//f/9//3//f/9//3+EEIQQ/3//f+ggQgjOOf9//3//f/9//3//f/9//3//f2st/39LLf9//3//f/9//3//f/9//3//f/9//3//f/9//3//f/9//3//f/9//3//f/9//3//f/9//3//f/9//3//f/9//3//f/9//3//f/9//3//f/9//3//f/9//3//f/9//3//f/9//3//f/9//3//f/9//3//f/9//3//f/9//3//f/9//3//f/9//3//f/9//3//f/9//3//f/9//3//f/9//3//f/9//3//f/9//3//f/9//3//f/9//3//f/9//3//f/9//3//f/9//3//f/9//3//f/9//3//f/9//3//f/9//3//f/9//3//f/9//3//f/9//3//f/9/pRT/f/9//3//f/9//3//f/9//38HIUIIQgz/f/9//3//f/9//3//f/9//3//f/9/pRRDCCkl/3//f/9//3//f/9//3//f/9//39kDEop/3//f/9/Ywz/f/9//3//f/9//3//f/9//3//f6YYIgj/f/9//3//f/9//3//f/9//3//f/9//3//f/9//3//f/9//3//f/9//3//f/9//3//f/9//3//f/9//3//f601/3//f/9//3//f/9//3//f/9//3//f/9//3//f/9//3//f/9//3//f/9//3//f/9//3//f/9//3//f/9//3//f/9//3//f/9//3//f/9//3//f/9//3//f/9//3//f/9//3//f/9//3//f/9//3//f/9//3//f/9//3//f/9//3//f/9//3//f/9//3//f/9//3//f/9//3//f/9//3//f/9//3//f/9//3//f/9//3//f/9//3//f/9//3+DEP9//3//f/9//3//f/9/xhgAACEE/3//f/9//3//f/9//3//f/9//3//f/9//39CCGMM70H/f/9//3//f/9//3//f/9//39CCP9//3//fzln/38IIf9//3//f/9//3//f/9//3//f2MMYwyFFP9//3//f/9//3//f/9//3//f/9//3//f/9//3//f/9//3//f/9//3//f/9//3//f/9//3//f/9//39LLWQMhBD/f/9//3//f/9//3//f/9//3//f/9//3//f/9//3//f/9//3//f/9//3//f/9//3//f/9//3//f/9//3//f/9//3//f/9//3//f/9//3//f/9//3//f/9//3//f/9//3//f/9//3//f/9//3//f/9//3//f/9//3//f/9//3//f/9//3//f/9//3//f/9//3//f/9//3//f/9//3//f/9//3//f/9//3//f/9//3//f/9//3//f/9//3//f0op/3//f/9//3//f/9//38hBP9//3//f/9//3//f/9//3//f/9//3//f/9//3//f0MI/3//f/9//3//f/9//3//f/9/xhhDDP9//3//f/9/6CD/f/9//3//f/9//3//f/9//3/oIGMM5xxkEK05/3//f/9//3//f/9//3//f/9//3//f/9//3//f/9//3//f/9//3//f/9//3//f/9//3//f/9//3//f0MIZAznHP9//3//f/9//3//f/9//3//f/9//3//f/9//3//f/9//3//f/9//3//f/9//3//f/9//3//f/9//3//f/9//3//f/9//3//f/9//3//f/9//3//f/9//3//f/9//3//f/9//3//f/9//3//f/9//3//f/9//3//f/9//3//f/9//3//f/9//3//f/9//3//f/9//3//f/9//3//f/9//3//f/9//3//f/9//3//f/9//3//f/9//39qLaUY70H/f/9//3+LNWQQAAD/f/9//3//f/9//3//f/9//3//f/9//3//f/9//3//f/9/Qwj/f/9//3//f/9//3//f/9/5xyEEP9//3//f/9//3+NMf9//3//f/9//3//f/9//3+FFCII/39jDIUQ/3//f/9//3//f/9//3//f/9//3+lFP9//3//f/9//3//f/9//3//f/9//3//f/9//3//f/9//39CCP9/xxxkDOgc/3//f/9//3//f/9//3//f/9//3//f/9//3//f/9//3//f/9//3//f/9//3//f/9//3//f/9//3//f5RS/3+LLf9/CCH/f4w1/3//f/9//3//f/9//3//f/9//3//f/9//3//f/9//3//f/9//3//f/9//3//f/9//3//f/9//3//f/9//3//f/9//3//f/9//3//f/9//3//f/9//3//f/9//3//f/9//3//f/9//3//f/9//3//f4QQ/3//f/9//3//fyEEYwz/f/9//3//f/9//3//f/9//3//f/9//3//f/9//3//f4wx/39kEP9//3//f/9//3//f/9/xhj/f/9//3//f/9/zz3/f/9//3//f/9//3//f/9//39kEGMM/3//f0MM/3//f/9//3//f/9//3//f/9/YwxDDKUU/3//f/9//3//f/9//3//f/9//3//f/9//3//f/9/phhCCP9//3+EEGMM/3//f/9//3//f/9//3//f/9//3//f/9//3//f/9//3//f/9//3//f/9//3//f/9//3//f8cchhSmGP9/phiFEGQMphSEEIQQhRT/f/9//3//f/9//3//f/9//3//f/9//3//f/9//3//f/9//3//f/9//3//f/9//3//f/9//3//f/9//3//f/9//3//f/9//3//f/9//3//f/9//3//f/9//3//f/9//3//f/9//3//f/9//3//f/9/CCH/f/9//39DDCEEjDH/f/9//3//f/9//3//f/9//3//f/9//3//f/9//3//f/9/CSHHGAkl/3//f/9//3//f/9/YwwIIf9//3//f/9//3/oHP9//3//f/9//3//f/9/5xxDDAgh/39zTmQMCSH/f/9//3//f/9//3//f2QQQwymFKUU/3//f/9//3//f/9//3//f+89/3//f/9//3//f/9/pRQiCP9//3//f0IIxhj/f/9//3//f/9//3//f/9//3//f/9//3//f/9//3//f/9//3//f/9//3//f/9//3+lFGQMQwxjDEIIYwylFOccCSH/f8cchRBkDIUQ6CD/f/9//3//f/9//3//f/9//3//f/9//3//f/9//3//f/9//3//f/9//3//f/9//3//f/9//3//f/9//3//f/9//3//f/9//3//f/9//3//f/9//3//f/9//3//f/9//3//f/9//3//f/9//39KKf9/5yAhBMYY/3//f/9//3//f/9//3//f/9//3//f/9//3//f/9//3//f/9/xhgJJf9//3//f/9//3//f/9/Qwz/f/9//3//f/9//3//f/9//3//f/9//3//f/9//38iCP9//3//f4UU/3//f/9//3//f/9//39rLUMMCSX/f2QQ/3//f/9//3//f/9//3//f/9/ZAz/f/9//3//f/9/hBD/f/9//3//f/9/6CD/f/9//3//f/9//3//f/9//3//f/9//3//f/9//3//f/9//3//f/9//3//f/9/pRRjDKUU/3//f/9//3//f/9//3//f/9//3//f4UQ/39kEKYUCSX/f/9//3//f/9//3//f/9//3//f/9//3//f/9//3//f/9//3//f/9//3//f/9//3//f/9//3//f/9//3//f/9//3//f/9//3//f/9//3//f/9//3//f/9//3//f/9//3//f/9/KSUJJWwxQghDDP9//3//f/9//3//f/9//3//f/9//3//f/9//3//f/9//3//f/9/5xyFEOgc/3//f/9//3//f0otZBDHHP9//3//f/9//39rLf9//3//f/9//3//f/9/phiEEP9//3//f/9/hRD/f/9//3//f/9//3+lGEMM/3/vQf9//3//f/9//3//f/9//3//f681/3+EEP9//3//f2sthBSFFP9//3//f/9/xxyEEP9//3//f/9//3//f/9//3//f/9//3//f/9//3//f/9//3//f/9/xxxjDIUU/38oJf9//3//f/9//3//f/9//3//f/9//3//f/9//3//f8cYZAymFP9//3//f/9//3//f/9//3//f/9//3//f/9//3//f/9//3//f/9//3//f/9//3//f/9//3//f/9//3//f/9//3//f/9//3//f/9//3//f/9//3//f/9//3//f/9//3//f/9//3/nIKUUIQT/f/9//3//f/9//3//f/9//3//f/9//3//f/9//3//f/9//3//f/9//3+mFKYUSin/f/9//3//f/9/ZBD/f/9//3//f/9//3//fyop/3//f/9//3//f/9/hBDoHP9//3//f401/3+mGP9//3//f/9//39jDKUU/3//f/9//3//f/9//3//f/9//3//f/9//3//f/9//3//f/9/ZBClFP9//3//f/9/EUL/f845/3//f/9//3//f/9//3//f/9//3//f/9//3//f/9//3//f2QQYwwpJf9//3//f/9//3//f/9//3//f/9//3//f/9//3//f/9//3//f/9//3/GGGMM/39KKf9//3//f/9//3//f/9//3//f/9//3//f/9//3//f/9//3//f/9//3//f/9//3//f/9//3//f/9//3//f/9//3//f/9//3//f/9//3//f/9//3//f/9//3//f/9//3//fyIIIgjnIP9//3//f/9//3//f/9//3//f/9//3//f/9//3//f/9//3//f/9/7z2FEMgchRRzTv9//3//f6UYhBBKKf9//3//f/9//38pJaYUEEL/f/9//38AAGsxQgj/f/9//3//f/9/jTH/f/9//3//f/9/rTVkEGMM/3//f/9//3//f/9//3//f/9//3//fzBG/3+mFP9//3//f+ggYwwJJf9//3//f/9//39SRiollFr/f/9//3//f/9//3//f/9//3//f/9//3//f+895xxCCGMM1Vb/f/9//3//f/9//3//f/9//3//f/9//3//f/9//3//f/9//3//f/9//3//f/9/hBCFEKYU/3//f/9//3//f/9//3//f/9//3//f/9//3//f/9//3//f/9//3//f/9//3//f/9//3//f/9//3//f/9//3//f/9//3//f/9//3//f/9//3//f/9//3//f/9//3//f/9/IgT/f/9//3//f/9//3//f/9//3//f/9//3//f/9//3//f/9//3//f/9//3+FEP9/hRT/f/9//3//f4QUhRT/f/9//3//f/9//3//f4UU/3//f/9//3//f+ccZBD/f/9//3//f/9//3//f/9//3//f/9//39CCP9//3//f/9//3//f/9//3//f/9//3//f/9//3//f0sp/3//f/9/Qwz/f/9//3//f/9//3//f641/3//f/9//3//f/9//3//f/9//3//f/9//38pJf9/Qgj/f/9//3//f/9//3//f/9//3//f/9//3//f/9//3//f/9//3//f/9//3//f/9//3//f/9//38IIf9/ZBD/f/9//3//f/9//3//f/9//3//f/9//3//f/9//3//f/9//3//f/9//3//f/9//3//f/9//3//f/9//3//f/9//3//f/9//3//f/9//3//f/9//3//f/9//3//fwAAQwyuOf9//3//f/9//3//f/9//3//f/9//3//f/9//3//f/9//3//f/9/rTWFFBBCphSmGP9//3//f0MMhRT/f/9//3//f/9//38qKYUQEEL/f/9//3//f6UUphj/f/9//3//f/9/Syn/f/9//3//f/9/pRRDDP9//3//f/9//3//f/9//3//f/9//3//f/9//39sLegc/3//f6YYQwzOPf9//3//f/9//3+MMf9/phT/f/9//3//f/9//3//f/9//3//f/9/phhDDIUU/3//f/9//3//f/9//3//f/9//3//f/9//3//f/9//3//f/9//3//f/9//3//f/9//3//f/9//3//f/9//3+mFMcYjDH/f/9//3//f/9//3//f/9//3//f/9//3//f/9//3//f/9//3//f/9//3//f/9//3//f/9//3//f/9//3//f/9//3//f/9//3//f/9//3//f/9//3/HHCIIYwz/f/9//3//f/9//3//f/9//3//f/9//3//f/9//3//f/9//3//f/9//3+FEP9/6CD/f/9//3//f2QMhBD/f/9//3//f/9//3//f4QQ/3//f/9//3//f2MM/3//f/9//3//f/9//38qJf9//3//f+89ZBBCCP9//3//f/9//3//f/9//3//f/9//3//f/9//3//fykl/3//f/9/Qwj/f/9//3//f/9//3//f0sp/38JIf9//3//f/9//3//f/9//3//f6YYQwwIIf9//3//f/9//3//f/9//3//f/9//3//f/9//3//f/9//3//f/9//3//f/9//3//f/9//3//f/9//3//f/9//3//f8ccphiMMf9//3//f/9//3//f/9//3//f/9//3//f/9//3//f/9//3//f/9//3//f/9//3//f/9//3//f/9//3//f/9//3//f/9//3//f/9//3//f/9//3//f0II/3+mFAghMUr/f/9//3//f/9//3//f/9//3//f/9//3//f/9//3//f/9/EEKmGEsp/39kEP9//3//f0II/3//f/9//3//f/9//3//f6YYKiX/f/9//3+tOUMMhRT/f/9//3//f/9/jTHHGK01/3//f/9/Qgj/f/9//3//f/9//3//f/9//3//f/9//3//f/9//3//f/9/CCH/fwolZBAxRv9//3//f/9//3//f/9/6BzoHP9//3//f/9//3//f/9//3/oICII5xz/f/9//3//f/9//3//f/9//3//f/9//3//f/9//3//f/9//3//f/9//3//f/9//3//f/9//3//f/9//3//f/9//3//f/9/yBzHGPBB/3//f/9//3//f/9//3//f/9//3//f/9//3//f/9//3//f/9//3//f/9//3//f/9//3//f/9//3//f/9//3//f/9//3//f/9//3//f/9//39jDP9//3//f2QM/3//f/9//3//f/9//3//f/9//3//f/9//3//f/9//3//f/9//3+mGP9//3+mGKYU/3//f2MMxxz/f/9//3//f/9//3//f6YU/3//f/9//3//f2MM/3//f/9//3//f/9//3/HGP9//3//f/9/Qwj/f/9//3//f/9//3//f/9//3//f/9//3//f/9//3//f/9//3//f/9/ZAz/f/9//3//f/9//3//f/9//3+mFP9//3//f/9//3//f/9/CCFjDKUU/3//f/9//3//f/9//3//f/9//3//f/9//3//f/9//3//f/9//3//f/9//3//f/9//3//f/9//3//f/9//3//f/9//3//f/9//3+mGP9//3//f/9//3//f/9//3//f/9//3//f/9//3//f/9//3//f/9//3//f/9//3//f/9//3//f/9//3//f/9//3//f/9//3//f/9//3//f/9/D0JjDGMM/3//f/9/hBDHHP9//3//f/9//3//f/9//3//f/9//3//f/9//3//f/9/rTWFFP9//38pJaUU/3//f0II/3//f/9//3//f/9//3//f8YYxxj/f/9//39KKWMMKSX/f/9//3//f/9//3//f4UQ/3//f/9/Qgj/f/9//3//f/9//3//f/9//3//f/9//3//f/9//3//f/9/0D3/f885ZAzvQf9//3//f/9//3//f/9//3/GGOgc/3//f/9//3//fwklQgjnHP9//3//f/9//3//f/9//3//f/9//3//f/9//3//f/9//3//f/9//3//f/9//3//f/9//3//f/9//3//f/9//3//f/9//3//f/9//3//f4UQ/3//f/9//3//f/9//3//f/9//3//f/9//3//f/9//3//f/9//3//f/9//3//f/9//3//f/9//3//f/9//3//f/9//3//f/9//3//f/9//39jDIUU/3//f/9//3+EEP9//3//f/9//3//f/9//3//f/9//3//f/9//3//f/9//3/HHP9//3//f4QQ/38qKWQM/3//f/9//3//f/9//3//f8ccZBD/f/9//3//f0MM/3//f/9//3//f/9//38qKYQQzjn/f8cc/3//f/9//3//f/9//3//f/9//3//f/9//3//f/9//3//fyol/3/POf9/Qwz/f/9//3//f/9//3//f/9//3/oIIUU/3//f/9//3//f6UUYwz/f/9//3//f/9//3//f/9//3//f/9//3//f/9//3//f/9//3//f/9//3//f/9//3//f/9//3//f/9//3//f/9//3//f/9//3//f/9//3//f/9/phj/f/9//3//f/9//3//f/9//3//f/9//3//f/9//3//f/9//3//f/9//3//f/9//3//f/9//3//f/9//3//f/9//3//f/9//3//f/9//39jDKUU/3//f/9/Wn8pJaYY/3+zVv9//3//f/9//3//f/9//3//f/9//3//f/9/xhjoHP9//3//f8YYKSUIISII/3//f/9//3//f/9//3//f/9/ZAz/f/9//39KKWQQrTX/f/9//3//f/9//3//f2QQCSUYY6YU5xz/f/9//3//f/9//3//f/9//3//f/9//3//f/9//3//f/9/rzX/fxBCYwwQQv9//3//f/9//3//f/9//3//f6YUhRDXWv9//3//f0MM/3//f/9//3//f/9//3//f/9//3//f/9//3//f/9//3//f/9//3//f/9//3//f/9//3//f/9//3//f/9//3//f/9//3//f/9//3//f/9//3//f/9/KiUqKf9//3//f/9//3//f/9//3//f/9//3//f/9//3//f/9//3//f/9//3//f/9//3//f/9//3//f/9//3//f/9//3//f/9//3//f/9//39jDP9//3//f/9//3//f/9/pRT/f/9//3//f/9//3//f/9//3//f/9//3//f/9//3//f/9//3//f+gg/3/HGEMI/3//f/9//3//f/9//3//f/9//38JIf9//3//f4QQ/3//f/9//3//f/9//3//f/9/ZBD/f4UU/3//f/9//3//f/9//3//f/9//3//f/9//3//f/9//3//f2sp/3//f/9/Ywz/f/9//3//f/9//3//f/9//3//f/9/Qwz/f/9//3+NNf9//3//f/9//3//f/9//3//f/9//3//f/9//3//f/9//3//f/9//3//f/9//3//f/9//3//f/9//3//f/9//3//f/9//3//f/9//3//f/9//3//f/9/bC3/f/9//3//f/9//3//f/9//3//f/9//3//f/9//3//f/9//3//f/9//3//f/9//3//f/9//3//f/9//3//f/9//3//f/9//3//f/9//39jDIQU/3//f/9//3//f/9//3+EEOggzjn/f/9//3//f/9//3//f/9//3//f/9/hBD/f/9//3//fykl6CDHHCIE/3//f/9//3//f/9//3//f/9/YwymGP9//3/oIP9//3//f/9//3//f/9//3//f7RWhRCmFIUQbDH/f/9//3//f/9//3//f/9//3//f/9//3//f/9//3//f/9/yBz/f641CCH/f/9//3//f/9//3//f/9//3//f9hexxylFP9//3/HGKUU/3//f/9//3//f/9//3//f/9//3//f/9//3//f/9//3//f/9//3//f/9//3//f/9//3//f/9//3//f/9//3//f/9//3//f/9//3//f/9//3//f/9//3/oHP9//3//f/9//3//f/9//3//f/9//3//f/9//3//f/9//3//f/9//3//f/9//3//f/9//3//f/9//3//f/9//3//f/9//3//f/9//39CDIUU/3//f/9//3//f/9//3//fwghpRRsMf9//3//f/9//3//f/9//3//f6YY/3//f/9//3//fykl/3+mGP9//3//f/9//3//f/9//3//f/9//39kDP9//3//f8cc/3//f/9//3//f/9//3//f/9/KSWFEGQM/3//f/9//3//f/9//3//f/9//3//f/9//3//f/9//3//f/9/yByuNf9/CCH/f/9//3//f/9//3//f/9//3//f/9//3+FFOgc/3+FFP9//3//f/9//3//f/9//3//f/9//3//f/9//3//f/9//3//f/9//3//f/9//3//f/9//3//f/9//3//f/9//3//f/9//3//f/9//3//f/9//3//f/9//3//f0sp/3//f/9//3//f/9//3//f/9//3//f/9//3//f/9//3//f/9//3//f/9//3//f/9//3//f/9//3//f/9//3//f/9//3//f/9//39jDGQQ/3//f/9//3//f/9//3//f/9/ay3HGM45/3//f/9//3//f/9//39sMaUUrTX/f/9//3//f/9/phToHCII/3//f/9//3//f/9//3//f/9/jDFkEEop/3/HHP9//3//f/9//3//f/9//3//f/9//3+EEGQM/3//f/9//3//f/9//3//f/9//3//f/9//3//f/9//3//f/9/xxjoHOgc/3//f/9//3//f/9//3//f/9//3//f/9//3/HHKYUjjWEEIUU/3//f/9//3//f/9//3//f/9//3//f/9//3//f/9//3//f/9//3//f/9//3//f/9//3//f/9//3//f/9//3//f/9//3//f/9//3//f/9//3//f/9//3+tNSol/3//f/9//3//f/9//3//f/9//3//f/9//3//f/9//3//f/9//3//f/9//3//f/9//3//f/9//3//f/9//3//f/9//3//f/9//39CCGQQ/3//f/9//3//f/9//3//f/9//3+lFP9//3//f/9//3//f/9//3//f8cY/3//f/9//3//f0oppRQJIf9//3//f/9//3//f/9//3//f/9//39kEP9//3//f/9//3//f/9//3//f/9//3//f/9//3//fwkl/3//f/9//3//f/9//3//f/9//3//f/9//3//f/9//3//f/9//3+nGKYY/3//f/9//3//f/9//3//f/9//3//f/9//3//f6YUphSEEP9//3//f/9//3//f/9//3//f/9//3//f/9//3//f/9//3//f/9//3//f/9//3//f/9//3//f/9//3//f/9//3//f/9//3//f/9//3//f/9//3//f/9//3//f0op/3//f/9//3//f/9//3//f/9//3//f/9//3//f/9//3//f/9//3//f/9//3//f/9//3//f/9//3//f/9//3//f/9//3//f/9//3+EFCII/3//f/9//3//f/9//3//f/9//3//f4UU/3//f/9//3//f/9//3/GGP9//3//f/9//3//f/9/hRAqJecc/3//f/9//3//f/9//3//f/9//3/oHKYU/39jDP9//3//f/9//3//f/9//3//f/9//3//f/9//3//f/9//3//f/9//3//f/9//3//f/9//3//f/9//3//f/9/xxhkEKUU/3//f/9//3//f/9//3//f/9//3//f/9//3//f/9/ZBBkDP9//3//f/9//3//f/9//3//f/9//3//f/9//3//f/9//3//f/9//3//f/9//3//f/9//3//f/9//3//f/9//3//f/9//3//f/9//3//f/9//3//f/9//3//f40xc07/f/9//3//f/9//3//f/9//3//f/9//3//f/9//3//f/9//3//f/9//3//f/9//3//f/9//3//f/9//3//f/9//3//f/9//38pJUIIrTX/f/9//3//f/9//3//f/9//3//fwghCCH/f/9//3//f/9//3/GGP9//3//f/9//3//f/9/xxjpIP9//3//f/9//3//f/9//3//f/9//39rLf9/CSXnHP9//3//f/9//3//f/9//3//f/9//3//f/9//3//f/9//3//f/9//3//f/9//3//f/9//3//f/9//3//f/9//38IJf9//3//f/9//3//f/9//3//f/9//3//f/9//3//f/9//3//f/9//3//f/9//3//f/9//3//f/9//3//f/9//3//f/9//3//f/9//3//f/9//3//f/9//3//f/9//3//f/9//3//f/9//3//f/9//3//f/9//3//f/9//3//f+89/3//f/9//3//f/9//3//f/9//3//f/9//3//f/9//3//f/9//3//f/9//3//f/9//3//f/9//3//f/9//3//f/9//3//f/9//3//fyEECSH/f/9//3//f/9//3//f/9//3//f2stxhj/f/9//3//fzFG5xzoHP9//3//f/9//3//f/9/xxjHGBA+/3//f/9//3//f/9//3//f/9//3//f4YUpxhKKf9//3//f/9//3//f/9//3//f/9//3//f/9//3//f/9//3//f/9//3//f/9//3//f/9//3//f/9//3//f/9//3//f/9//3//f/9//3//f/9//3//f/9//3//f/9//3//f/9//3//f/9//3//f/9//3//f/9//3//f/9//3//f/9//3//f/9//3//f/9//3//f/9//3//f/9//3//f/9//3//f/9//3//f/9//3//f/9//3//f/9//3//f/9//3+1Vv9//3//f/9//3//f/9//3//f/9//3//f/9//3//f/9//3//f/9//3//f/9//3//f/9//3//f/9//3//f/9//3//f/9//3//f/9//3//f/9/hBD/f/9//3//f/9//3//f/9//3//f/9/pRT/f/9//3//f/9/hBD/f/9//3//f/9//3//f/9//3+FEP9//3//f/9//3//f/9//3//f/9//3//f6YUZRD/f/9//3//f/9//3//f/9//3//f/9//3//f/9//3//f/9//3//f/9//3//f/9//3//f/9//3//f/9//3//f/9//3//f/9//3//f/9//3//f/9//3//f/9//3//f/9//3//f/9//3//f/9//3//f/9//3//f/9//3//f/9//3//f/9//3//f/9//3//f/9//3//f/9//3//f/9//3//f/9//3//f/9//3//f/9//3//f/9//3//f/9//3//f/9//3//f/9//3//f/9//3//f/9//3//f/9//3//f/9//3//f/9//3//f/9//3//f/9//3//f/9//3//f/9//3//f/9//3//f/9//3//f/9//3//fyopZAxKKf9//3//f/9//3//f/9//3//f2stphhsLf9//3//f4UU/3//f/9//3//f/9//3//f/9/phiFFFJK/3//f/9//3//f/9//3//f/9//3//f8cYZBDvPf9//3//f/9//3//f/9//3//f/9//3//f/9//3//f/9//3//f/9//3//f/9//3//f/9//3//f/9//3//f/9//3//f/9//3//f/9//3//f/9//3//f/9//3//f/9//3//f/9//3//f/9//3//f/9//3//f/9//3//f/9//3//f/9//3//f/9//3//f/9//3//f/9//3//f/9//3//f/9//3//f/9//3//f/9//3//f/9//3//f/9//3//f/9//3//f/9//3//f/9//3//f/9//3//f/9//3//f/9//3//f/9//3//f/9//3//f/9//3//f/9//3//f/9//3//f/9//3//f/9//3//f/9//3//f/9/phj/f/9//3//f/9//3//f/9//3//f/9/6Bz/f/9//3/HGP9//3//f/9//3//f/9//3//f/9//39DDP9//3//f/9//3//f/9//3//f/9//3//f/9/phT/f/9//3//f/9//3//f/9//3//f/9//3//f/9//3//f/9//3//f/9//3//f/9//3//f/9//3//f/9//3//f/9//3//f/9//3//f/9//3//f/9//3//f/9//3//f/9//3//f/9//3//f/9//3//f/9//3//f/9//3//f/9//3//f/9//3//f/9//3//f/9//3//f/9//3//f/9//3//f/9//3//f/9//3//f/9//3//f/9//3//f/9//3//f/9//3//f/9//3//f/9//3//f/9//3//f/9//3//f/9//3//f/9//3//f/9//3//f/9//3//f/9//3//f/9//3//f/9//3//f/9//3//f/9//3//f/9//3/GGP9/Ukr/f/9//3//f/9//3//fyop6CD/f/9/xxjGGK41/3//f/9//3//f/9//3//f/9/xxxjDM89/3//f/9//3//f/9//3//f/9//3//f/9//3//f/9//3//f/9//3//f/9//3//f/9//3//f/9//3//f/9//3//f/9//3//f/9//3//f/9//3//f/9//3//f/9//3//f/9//3//f/9//3//f/9//3//f/9//3//f/9//3//f/9//3//f/9//3//f/9//3//f/9//3//f/9//3//f/9//3//f/9//3//f/9//3//f/9//3//f/9//3//f/9//3//f/9//3//f/9//3//f/9//3//f/9//3//f/9//3//f/9//3//f/9//3//f/9//3//f/9//3//f/9//3//f/9//3//f/9//3//f/9//3//f/9//3//f/9//3//f/9//3//f/9//3//f/9//3//f/9//3//f4QQ/3//f/9//3//f/9//3//f/9/Sy3/f+cc/3//f/9//3//f/9//3//f/9//3//f/9//39DDP9//3//f/9//3//f/9//3//f/9//3//f/9//3//f/9//3//f/9//3//f/9//3//f/9//3//f/9//3//f/9//3//f/9//3//f/9//3//f/9//3//f/9//3//f/9//3//f/9//3//f/9//3//f/9//3//f/9//3//f/9//3//f/9//3//f/9//3//f/9//3//f/9//3//f/9//3//f/9//3//f/9//3//f/9//3//f/9//3//f/9//3//f/9//3//f/9//3//f/9//3//f/9//3//f/9//3//f/9//3//f/9//3//f/9//3//f/9//3//f/9//3//f/9//3//f/9//3//f/9//3//f/9//3//f/9//3//f/9//3//f/9//3//f/9//3//f/9//3//f/9//3/HGOccxxz/f845/3//f/9//3//f6YUxhiFEMYYrTX/f/9//3//f/9//3//f/9//3//f/9/xxxjDFJK/3//f/9//3//f/9//3//f/9//3//f/9//3//f/9//3//f/9//3//f/9//3//f/9//3//f/9//3//f/9//3//f/9//3//f/9//3//f/9//3//f/9//3//f/9//3//f/9//3//f/9//3//f/9//3//f/9//3//f/9//3//f/9//3//f/9//3//f/9//3//f/9//3//f/9//3//f/9//3//f/9//3//f/9//3//f/9//3//f/9//3//f/9//3//f/9//3//f/9//3//f/9//3//f/9//3//f/9//3//f/9//3//f/9//3//f/9//3//f/9//3//f/9//3//f/9//3//f/9//3//f/9//3//f/9//3//f/9//3//f/9//3//f/9//3//f/9//3//f/9//3//f6YYCSUIIf9//3//f/9//39kDIUU5xz/f/9//3//f/9//3//f/9//3//f/9//3//f/9//3/HGP9//3//f/9//3//f/9//3//f/9//3//f/9//3//f/9//3//f/9//3//f/9//3//f/9//3//f/9//3//f/9//3//f/9//3//f/9//3//f/9//3//f/9//3//f/9//3//f/9//3//f/9//3//f/9//3//f/9//3//f/9//3//f/9//3//f/9//3//f/9//3//f/9//3//f/9//3//f/9//3//f/9//3//f/9//3//f/9//3//f/9//3//f/9//3//f/9//3//f/9//3//f/9//3//f/9//3//f/9//3//f/9//3//f/9//3//f/9//3//f/9//3//f/9//3//f/9//3//f/9//3//f/9//3//f/9//3//f/9//3//f/9//3//f/9//3//f/9//3//f/9//3//f6YYCCH/fwghhRSEEGQQZBD/f2st/3//f/9//3//f/9//3//f/9//3//f/9//3//f/9/GGP/f/9//3//f/9//3//f/9//3//f/9//3//f/9//3//f/9//3//f/9//3//f/9//3//f/9//3//f/9//3//f/9//3//f/9//3//f/9//3//f/9//3//f/9//3//f/9//3//f/9//3//f/9//3//f/9//3//f/9//3//f/9//3//f/9//3//f/9//3//f/9//3//f/9//3//f/9//3//f/9//3//f/9//3//f/9//3//f/9//3//f/9//3//f/9//3//f/9//3//f/9//3//f/9//3//f/9//3//f/9//3//f/9//3//f/9//3//f/9//3//f/9//3//f/9//3//f/9//3//f/9//3//f/9//3//f/9//3//f/9//3//f/9//3//f/9//3//f/9//3//f/9//3//f/9//3/oHKYY6Bz/fwgh/3//f/9//3//f/9//3//f/9//3//f/9//3//f/9//3//f/9//3//f/9//3//f/9//3//f/9//3//f/9//3//f/9//3//f/9//3//f/9//3//f/9//3//f/9//3//f/9//3//f/9//3//f/9//3//f/9//3//f/9//3//f/9//3//f/9//3//f/9//3//f/9//3//f/9//3//f/9//3//f/9//3//f/9//3//f/9//3//f/9//3//f/9//3//f/9//3//f/9//3//f/9//3//f/9//3//f/9//3//f/9//3//f/9//3//f/9//3//f/9//3//f/9//3//f/9//3//f/9//3//f/9//3//f/9//3//f/9//3//f/9//3//f/9//3//f/9//3//f/9//3//f/9//3//f/9//3//f/9//3//f/9//3//f/9//3//f/9//3//f/9//3//f/9//3//f+cc/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38pJf9//3//f/9//3//f/9//3//f/9//3//f/9//3//f/9//3//f/9//3//f/9//3//f/9//3//f/9//3//f/9//3//f/9//3//f/9//3//f/9//3//f/9//3//f/9//3//f/9//3//f/9//3//f/9//3//f/9//3//f/9//3//f/9//3//f/9//3//f/9//3//f/9//3//f/9//3//f/9//3//f/9//3//f/9//3//f/9//3//f/9//3//f/9//3//f/9//3//f/9//3//f/9//3//f/9//3//f/9//3//f/9//3//f/9//3//f/9//3//f/9//3//f/9//3//f/9//3//f/9//3//f/9//3//f/9//3//f/9//3//f/9//3//f/9//3//f/9//3//f/9//3//f/9//3//f/9//3//f/9//3//f/9//3//f/9//3//f/9//3//f/9//3//fykl/3//f/9//3//f0op/3//f/9//3//f/9//3//f/9//3//f/9//3//f/9//3//f/9//3//f/9//3//f/9//3//f/9//3//f/9//3//f/9//3//f/9//3//f/9//3//f/9//3//f/9//3//f/9//3//f/9//3//f/9//3//f/9//3//f/9//3//f/9//3//f/9//3//f/9//3//f/9//3//f/9//3//f/9//3//f/9//3//f/9//3//f/9//3//f/9//3//f/9//3//f/9//3//f/9//3//f/9//3//f/9//3//f/9//3//f/9//3//f/9//3//f/9//3//f/9//3//f/9//3//f/9//3//f/9//3//f/9//3//f/9//3//f/9//3//f/9//3//f/9//3//f/9//3//f/9//3//f/9//3//f/9//3//f/9//3//f/9//3//f/9//3//f/9//3//f/9//3/oIP9//3//f/9//39sLQol/3//f/9//3//f/9//3//f/9//3//f/9//3//f/9//3//f/9//3//f/9//3//f/9//3//f/9//3//f/9//3//f/9//3//f/9//3//f/9//3//f/9//3//f/9//3//f/9//3//f/9//3//f/9//3//f/9//3//f/9//3//f/9//3//f/9//3//f/9//3//f/9//3//f/9//3//f/9//3//f/9//3//f/9//3//f/9//3//f/9//3//f/9//3//f/9//3//f/9//3//f/9//3//f/9//3//f/9//3//f/9//3//f/9//3//f/9//3//f/9//3//f/9//3//f/9//3//f/9//3//f/9//3//f/9//3//f/9//3//f/9//3//f/9//3//f/9//3//f/9//3//f/9//3//f/9//3//f/9//3//f/9//3//f/9//3//f/9//3//f/9//3+mGGst/3//f/9//3//f641/3//f/9//3//f/9//3//f/9//3//f/9//3//f/9//3//f/9//3//f/9//3//f/9//3//f/9//3//f/9//3//f/9//3//f/9//3//f/9//3//f/9//3//f/9//3//f/9//3//f/9//3//f/9//3//f/9//3//f/9//3//f/9//3//f/9//3//f/9//3//f/9//3//f/9//3//f/9//3//f/9//3//f/9//3//f/9//3//f/9//3//f/9//3//f/9//3//f/9//3//f/9//3//f/9//3//f/9//3//f/9//3//f/9//3//f/9//3//f/9//3//f/9//3//f/9//3//f/9//3//f/9//3//f/9//3//f/9//3//f/9//3//f/9//3//f/9//3//f/9//3//f/9//3//f/9//3//f/9//3//f/9//3//f/9//3//f/9//3//f/9//39kEP9//3//f/9//3/HGOgclFL/f/9//3//f/9//3//f/9//3//f/9//3//f/9//3//f/9//3//f/9//3//f/9//3//f/9//3//f/9//3//f/9//3//f/9//3//f/9//3//f/9//3//f/9//3//f/9//3//f/9//3//f/9//3//f/9//3//f/9//3//f/9//3//f/9//3//f/9//3//f/9//3//f/9//3//f/9//3//f/9//3//f/9//3//f/9//3//f/9//3//f/9//3//f/9//3//f/9//3//f/9//3//f/9//3//f/9//3//f/9//3//f/9//3//f/9//3//f/9//3//f/9//3//f/9//3//f/9//3//f/9//3//f/9//3//f/9//3//f/9//3//f/9//3//f/9//3//f/9//3//f/9//3//f/9//3//f/9//3//f/9//3//f/9//3//f/9//3//f/9/6CD/f/9//3//f/9//3//f0MI/3//f/9//3//f/9//3//f/9//3//f/9//3//f/9//3//f/9//3//f/9//3//f/9//3//f/9//3//f/9//3//f/9//3//f/9//3//f/9//3//f/9//3//f/9//3//f/9//3//f/9//3//f/9//3//f/9//3//f/9//3//f/9//3//f/9//3//f/9//3//f/9//3//f/9//3//f/9//3//f/9//3//f/9//3//f/9//3//f/9//3//f/9//3//f/9//3//f/9//3//f/9//3//f/9//3//f/9//3//f/9//3//f/9//3//f/9//3//f/9//3//f/9//3//f/9//3//f/9//3//f/9//3//f/9//3//f/9//3//f/9//3//f/9//3//f/9//3//f/9//3//f/9//3//f/9//3//f/9//3//f/9//3//f/9//3//f/9//3//f/9//3+EEP9//3//f/9//38RRkMMpRT/f/9//3//f/9//3//f/9//3//f/9//3//f/9//3//f/9//3//f/9//3//f/9//3//f/9//3//f/9//3//f/9//3//f/9//3//f/9//3//f/9//3//f/9//3//f/9//3//f/9//3//f/9//3//f/9//3//f/9//3//f/9//3//f/9//3//f/9//3//f/9//3//f/9//3//f/9//3//f/9//3//f/9//3//f/9//3//f/9//3//f/9//3//f/9//3//f/9//3//f/9//3//f/9//3//f/9//3//f/9//3//f/9//3//f/9//3//f/9//3//f/9//3//f/9//3//f/9//3//f/9//3//f/9//3//f/9//3//f/9//3//f/9//3//f/9//3//f/9//3//f/9//3//f/9//3//f/9//3//f/9//3//f/9//3//f/9//3//f/9/jTWlFP9//3//f/9//3//f2QQYwxLLf9//3//f/9//3//f/9//3//f/9//3//f/9//3//f/9//3//f/9//3//f/9//3//f/9//3//f/9//3//f/9//3//f/9//3//f/9//3//f/9//3//f/9//3//f/9//3//f/9//3//f/9//3//f/9//3//f/9//3//f/9//3//f/9//3//f/9//3//f/9//3//f/9//3//f/9//3//f/9//3//f/9//3//f/9//3//f/9//3//f/9//3//f/9//3//f/9//3//f/9//3//f/9//3//f/9//3//f/9//3//f/9//3//f/9//3//f/9//3//f/9//3//f/9//3//f/9//3//f/9//3//f/9//3//f/9//3//f/9//3//f/9//3//f/9//3//f/9//3//f/9//3//f/9//3//f/9//3//f/9//3//f/9//3//f/9//3//f/9//3+mFP9//3//f/9//3//f/9/ZAz/f/9//3//f/9//3//f/9//3//f/9//3//f/9//3//f/9//3//f/9//3//f/9//3//f/9//3//f/9//3//f/9//3//f/9//3//f/9//3//f/9//3//f/9//3//f/9//3//f/9//3//f/9//3//f/9//3//f/9//3//f/9//3//f/9//3//f/9//3//f/9//3//f/9//3//f/9//3//f/9//3//f/9//3//f/9//3//f/9//3//f/9//3//f/9//3//f/9//3//f/9//3//f/9//3//f/9//3//f/9//3//f/9//3//f/9//3//f/9//3//f/9//3//f/9//3//f/9//3//f/9//3//f/9//3//f/9//3//f/9//3//f/9//3//f/9//3//f/9//3//f/9//3//f/9//3//f/9//3//f/9//3//f/9//3//f/9//3//f/9//3//f/9//3//f/9//3//f/9/hRT/f/9//3//f/9//3//f/9//3//f/9//3//f/9//3//f/9//3//f/9//3//f/9//3//f/9//3//f/9//3//f/9//3//f/9//3//f/9//3//f/9//3//f/9//3//f/9//3//f/9//3//f/9//3//f/9//3//f/9//3//f/9//3//f/9//3//f/9//3//f/9//3//f/9//3//f/9//3//f/9//3//f/9//3//f/9//3//f/9//3//f/9//3//f/9//3//f/9//3//f/9//3//f/9//3//f/9//3//f/9//3//f/9//3//f/9//3//f/9//3//f/9//3//f/9//3//f/9//3//f/9//3//f/9//3//f/9//3//f/9//3//f/9//3//f/9//3//f/9//3//f/9//3//f/9//3//f/9//3//f/9//3//f/9//3//f/9//3//f/9//3+NMf9//3//f/9//3//f/9/hRT/f/9//3//f/9//3//f/9//3//f/9//3//f/9//3//f/9//3//f/9//3//f/9//3//f/9//3//f/9//3//f/9//3//f/9//3//f/9//3//f/9//3//f/9//3//f/9//3//f/9//3//f/9//3//f/9//3//f/9//3//f/9//3//f/9//3//f/9//3//f/9//3//f/9//3//f/9//3//f/9//3//f/9//3//f/9//3//f/9//3//f/9//3//f/9//3//f/9//3//f/9//3//f/9//3//f/9//3//f/9//3//f/9//3//f/9//3//f/9//3//f/9//3//f/9//3//f/9//3//f/9//3//f/9//3//f/9//3//f/9//3//f/9//3//f/9//3//f/9//3//f/9//3//f/9//3//f/9//3//f/9//3//f/9//3//f/9//3//f/9//3//f/9//3//f/9//3//f+gcphj/f/9//3//f/9//3//f/9//3//f/9//3//f/9//3//f/9//3//f/9//3//f/9//3//f/9//3//f/9//3//f/9//3//f/9//3//f/9//3//f/9//3//f/9//3//f/9//3//f/9//3//f/9//3//f/9//3//f/9//3//f/9//3//f/9//3//f/9//3//f/9//3//f/9//3//f/9//3//f/9//3//f/9//3//f/9//3//f/9//3//f/9//3//f/9//3//f/9//3//f/9//3//f/9//3//f/9//3//f/9//3//f/9//3//f/9//3//f/9//3//f/9//3//f/9//3//f/9//3//f/9//3//f/9//3//f/9//3//f/9//3//f/9//3//f/9//3//f/9//3//f/9//3//f/9//3//f/9//3//f/9//3//f/9//3//f/9//3//f/9//3+mGP9//3//f/9//3//f+ccphT/f/9//3//f/9//3//f/9//3//f/9//3//f/9//3//f/9//3//f/9//3//f/9//3//f/9//3//f/9//3//f/9//3//f/9//3//f/9//3//f/9//3//f/9//3//f/9//3//f/9//3//f/9//3//f/9//3//f/9//3//f/9//3//f/9//3//f/9//3//f/9//3//f/9//3//f/9//3//f/9//3//f/9//3//f/9//3//f/9//3//f/9//3//f/9//3//f/9//3//f/9//3//f/9//3//f/9//3//f/9//3//f/9//3//f/9//3//f/9//3//f/9//3//f/9//3//f/9//3//f/9//3//f/9//3//f/9//3//f/9//3//f/9//3//f/9//3//f/9//3//f/9//3//f/9//3//f/9//3//f/9//3//f/9//3//f/9//3//f/9//3+FECol/3//f/9//3//f4UU/3//f/9//3//f/9//3//f/9//3//f/9//3//f/9//3//f/9//3//f/9//3//f/9//3//f/9//3//f/9//3//f/9//3//f/9//3//f/9//3//f/9//3//f/9//3//f/9//3//f/9//3//f/9//3//f/9//3//f/9//3//f/9//3//f/9//3//f/9//3//f/9//3//f/9//3//f/9//3//f/9//3//f/9//3//f/9//3//f/9//3//f/9//3//f/9//3//f/9//3//f/9//3//f/9//3//f/9//3//f/9//3//f/9//3//f/9//3//f/9//3//f/9//3//f/9//3//f/9//3//f/9//3//f/9//3//f/9//3//f/9//3//f/9//3//f/9//3//f/9//3//f/9//3//f/9//3//f/9//3//f/9//3//f/9//3//f/9//3//f/9//3+mGP9//3//f/9//3/oIGQQ/3//f/9//3//f/9//3//f/9//3//f/9//3//f/9//3//f/9//3//f/9//3//f/9//3//f/9//3//f/9//3//f/9//3//f/9//3//f/9//3//f/9//3//f/9//3//f/9//3//f/9//3//f/9//3//f/9//3//f/9//3//f/9//3//f/9//3//f/9//3//f/9//3//f/9//3//f/9//3//f/9//3//f/9//3//f/9//3//f/9//3//f/9//3//f/9//3//f/9//3//f/9//3//f/9//3//f/9//3//f/9//3//f/9//3//f/9//3//f/9//3//f/9//3//f/9//3//f/9//3//f/9//3//f/9//3//f/9//3//f/9//3//f/9//3//f/9//3//f/9//3//f/9//3//f/9//3//f/9//3//f/9//3//f/9//3//f/9//3//f/9//3//f6YU/3//f/9/SymmFP9//3//f/9//3//f/9//3//f/9//3//f/9//3//f/9//3//f/9//3//f/9//3//f/9//3//f/9//3//f/9//3//f/9//3//f/9//3//f/9//3//f/9//3//f/9//3//f/9//3//f/9//3//f/9//3//f/9//3//f/9//3//f/9//3//f/9//3//f/9//3//f/9//3//f/9//3//f/9//3//f/9//3//f/9//3//f/9//3//f/9//3//f/9//3//f/9//3//f/9//3//f/9//3//f/9//3//f/9//3//f/9//3//f/9//3//f/9//3//f/9//3//f/9//3//f/9//3//f/9//3//f/9//3//f/9//3//f/9//3//f/9//3//f/9//3//f/9//3//f/9//3//f/9//3//f/9//3//f/9//3//f/9//3//f/9//3//f/9//3//f/9//3//f+gchBDoHOgcpRQIIf9//3//f/9//3//f/9//3//f/9//3//f/9//3//f/9//3//f/9//3//f/9//3//f/9//3//f/9//3//f/9//3//f/9//3//f/9//3//f/9//3//f/9//3//f/9//3//f/9//3//f/9//3//f/9//3//f/9//3//f/9//3//f/9//3//f/9//3//f/9//3//f/9//3//f/9//3//f/9//3//f/9//3//f/9//3//f/9//3//f/9//3//f/9//3//f/9//3//f/9//3//f/9//3//f/9//3//f/9//3//f/9//3//f/9//3//f/9//3//f/9//3//f/9//3//f/9//3//f/9//3//f/9//3//f/9//3//f/9//3//f/9//3//f/9//3//f/9//3//f/9//3//f/9//3//f/9//3//f/9//3//f/9//3//f/9//3//f/9//3//f/9//3//f/9//38II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39GAAAAFAAAAAgAAABUTlBQBwEAAEYAAAAUAAAACAAAAEdESUMDAAAAIgAAAAwAAAD/////IgAAAAwAAAD/////JQAAAAwAAAANAACAKAAAAAwAAAAEAAAAIgAAAAwAAAD/////IgAAAAwAAAD+////JwAAABgAAAAEAAAAAAAAAP///wAAAAAAJQAAAAwAAAAEAAAATAAAAGQAAAAAAAAAUAAAAP8AAAB8AAAAAAAAAFAAAAAAAQAALQAAACEA8AAAAAAAAAAAAAAAgD8AAAAAAAAAAAAAgD8AAAAAAAAAAAAAAAAAAAAAAAAAAAAAAAAAAAAAAAAAACUAAAAMAAAAAAAAgCgAAAAMAAAABAAAACcAAAAYAAAABAAAAAAAAAD///8AAAAAACUAAAAMAAAABAAAAEwAAABkAAAACQAAAFAAAAD2AAAAXAAAAAkAAABQAAAA7gAAAA0AAAAhAPAAAAAAAAAAAAAAAIA/AAAAAAAAAAAAAIA/AAAAAAAAAAAAAAAAAAAAAAAAAAAAAAAAAAAAAAAAAAAlAAAADAAAAAAAAIAoAAAADAAAAAQAAAAlAAAADAAAAAEAAAAYAAAADAAAAAAAAAASAAAADAAAAAEAAAAeAAAAGAAAAAkAAABQAAAA9wAAAF0AAAAlAAAADAAAAAEAAABUAAAAtAAAAAoAAABQAAAAbAAAAFwAAAABAAAA0XbJQVUVykEKAAAAUAAAABEAAABMAAAAAAAAAAAAAAAAAAAA//////////9wAAAASgBPAFMAyQAgAEwAVQBJAFMAIABBAFEAVQBJAE4ATwAgAP9/BAAAAAkAAAAGAAAABgAAAAMAAAAFAAAACAAAAAMAAAAGAAAAAwAAAAcAAAAIAAAACAAAAAMAAAAIAAAACQAAAAM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QAAABgAAAAMAAAAAAAAABIAAAAMAAAAAQAAAB4AAAAYAAAACQAAAGAAAAD3AAAAbQAAACUAAAAMAAAAAQAAAFQAAACoAAAACgAAAGAAAABiAAAAbAAAAAEAAADRdslBVRXKQQoAAABgAAAADwAAAEwAAAAAAAAAAAAAAAAAAAD//////////2wAAABTAEkATgBEAEkAQwBPACAAVABJAFQAVQBMAEEAUgD/fwYAAAADAAAACAAAAAgAAAADAAAABwAAAAkAAAADAAAABgAAAAMAAAAGAAAACAAAAAUAAAAHAAAABwAAAEsAAABAAAAAMAAAAAUAAAAgAAAAAQAAAAEAAAAQAAAAAAAAAAAAAAAAAQAAgAAAAAAAAAAAAAAAAAEAAIAAAAAlAAAADAAAAAIAAAAnAAAAGAAAAAQAAAAAAAAA////AAAAAAAlAAAADAAAAAQAAABMAAAAZAAAAAkAAABwAAAA5wAAAHwAAAAJAAAAcAAAAN8AAAANAAAAIQDwAAAAAAAAAAAAAACAPwAAAAAAAAAAAACAPwAAAAAAAAAAAAAAAAAAAAAAAAAAAAAAAAAAAAAAAAAAJQAAAAwAAAAAAACAKAAAAAwAAAAEAAAAJQAAAAwAAAABAAAAGAAAAAwAAAAAAAAAEgAAAAwAAAABAAAAFgAAAAwAAAAAAAAAVAAAADABAAAKAAAAcAAAAOYAAAB8AAAAAQAAANF2yUFVFcpBCgAAAHAAAAAmAAAATAAAAAQAAAAJAAAAcAAAAOgAAAB9AAAAmAAAAEYAaQByAG0AYQBkAG8AIABwAG8AcgA6ACAASgBPAFMARQAgAEwAVQBJAFMAIABBAFEAVQBJAE4ATwAgAE0AQQBSAFQASQBOAEUAWgAGAAAAAwAAAAQAAAAJAAAABgAAAAcAAAAHAAAAAwAAAAcAAAAHAAAABAAAAAMAAAADAAAABAAAAAkAAAAGAAAABgAAAAMAAAAFAAAACAAAAAMAAAAGAAAAAwAAAAcAAAAIAAAACAAAAAMAAAAIAAAACQAAAAMAAAAKAAAABwAAAAcAAAAGAAAAAwAAAAgAAAAGAAAABgAAABYAAAAMAAAAAAAAACUAAAAMAAAAAgAAAA4AAAAUAAAAAAAAABAAAAAUAAAA</Object>
</Signature>
</file>

<file path=_xmlsignatures/sig1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7HMvGjXbuwDpj48Fnwf3JXZUwkC7V3a9ipMqi98FBsc=</DigestValue>
    </Reference>
    <Reference Type="http://www.w3.org/2000/09/xmldsig#Object" URI="#idOfficeObject">
      <DigestMethod Algorithm="http://www.w3.org/2001/04/xmlenc#sha256"/>
      <DigestValue>fa6wYvHrVXYRMMb1uYPfuqV9kWtZ6JCbuDOdRSSvQ24=</DigestValue>
    </Reference>
    <Reference Type="http://uri.etsi.org/01903#SignedProperties" URI="#idSignedProperties">
      <Transforms>
        <Transform Algorithm="http://www.w3.org/TR/2001/REC-xml-c14n-20010315"/>
      </Transforms>
      <DigestMethod Algorithm="http://www.w3.org/2001/04/xmlenc#sha256"/>
      <DigestValue>dUy77gIIumIRJLUQwqg6GAQNW8QF/qxr6T3yrhLJYIM=</DigestValue>
    </Reference>
    <Reference Type="http://www.w3.org/2000/09/xmldsig#Object" URI="#idValidSigLnImg">
      <DigestMethod Algorithm="http://www.w3.org/2001/04/xmlenc#sha256"/>
      <DigestValue>4mF33nEM+GPVLjUiwnK2ybPjhTpK+4pU+Z2XfmEYfzM=</DigestValue>
    </Reference>
    <Reference Type="http://www.w3.org/2000/09/xmldsig#Object" URI="#idInvalidSigLnImg">
      <DigestMethod Algorithm="http://www.w3.org/2001/04/xmlenc#sha256"/>
      <DigestValue>wqE40ogtU1GUMrTCJJTLiyL0VAGEs707M2uaHjiyflE=</DigestValue>
    </Reference>
  </SignedInfo>
  <SignatureValue>FFiUdBhm/h15UjDgVBWU1Hn2g89KtbwmU2rxathxvAF3+3jr8oR3k/1khfDVlGUyc4Py19ANRVPP
csoPMGY8Fxm7UlvjanyWvenN8SPhA44VrAjpGNXo4utQfK8lQ39FjbltUf8lH/2zcpocDo695WdQ
k+q4Am2sQy9dszo0g42ug0fA6ZlXBQrkuP9engMsMDnYu3pRl2FOC8KroR2RRftb5gWWksRzImBd
mKYVFSy9FEAXRvCr4ZRfF4+fez5BA++2TRxHaYoKsRKFYvIeBx5DX3KpdtT1B8FUrmy4LWTRB3Pj
Rn1DMEjYbv9+D++fuGiZqpdgXVpSJiVqvVLjFQ==</SignatureValue>
  <KeyInfo>
    <X509Data>
      <X509Certificate>MIIIgzCCBmugAwIBAgIIC+K+ZJHCUTMwDQYJKoZIhvcNAQELBQAwWjEaMBgGA1UEAwwRQ0EtRE9DVU1FTlRBIFMuQS4xFjAUBgNVBAUTDVJVQzgwMDUwMTcyLTExFzAVBgNVBAoMDkRPQ1VNRU5UQSBTLkEuMQswCQYDVQQGEwJQWTAeFw0yMzAzMjkxNTI2MDBaFw0yNTAzMjgxNTI2MDBaMIG3MSIwIAYDVQQDDBlKT1NFIExVSVMgQVFVSU5PIE1BUlRJTkVaMRIwEAYDVQQFEwlDSTIwNDQ2NzAxEjAQBgNVBCoMCUpPU0UgTFVJUzEYMBYGA1UEBAwPQVFVSU5PIE1BUlRJTkVaMQswCQYDVQQLDAJGMjE1MDMGA1UECgwsQ0VSVElGSUNBRE8gQ1VBTElGSUNBRE8gREUgRklSTUEgRUxFQ1RST05JQ0ExCzAJBgNVBAYTAlBZMIIBIjANBgkqhkiG9w0BAQEFAAOCAQ8AMIIBCgKCAQEAqFvBB4oKBddjMpL24jS+NDo4Kmrg/11b+sx2clEarIy/2uKTxRja9dV9fcY0NgZa3jq/jT4ZxP8S8z+IXkaobASrWgYUpVnOsjxyrq/vdqcUqoGub8vgjMbVye8IEPOjvVHpLgq/L5YzeEgTXSv/YTp7tUxcArd7uBfKjX2krbVcM36J8JohbHVHhEZw4v3tnuCwG1TE9trrLdL724F5/dAQjufLmVax9kT5sINvDfus7QLCw5Tpgt4lLkrAB2hom+b3fptmlub1YSiM3cyJkv3dFXo8GT19g59qJp7qE/s8heYMFqV5NGcu+dyJVxGPKcVcfBKOQ5XjBEJJ0caOGQIDAQABo4ID7TCCA+kwDAYDVR0TAQH/BAIwADAfBgNVHSMEGDAWgBShPYUrzdgslh85AgyfUztY2JULezCBlAYIKwYBBQUHAQEEgYcwgYQwVQYIKwYBBQUHMAKGSWh0dHBzOi8vd3d3LmRpZ2l0by5jb20ucHkvdXBsb2Fkcy9jZXJ0aWZpY2Fkby1kb2N1bWVudGEtc2EtMTUzNTExNzc3MS5jcnQwKwYIKwYBBQUHMAGGH2h0dHBzOi8vd3d3LmRpZ2l0by5jb20ucHkvb2NzcC8wUAYDVR0RBEkwR4EZanVyaWRpY29AZ3J1cG9jb2dvcm5vLmNvbaQqMCgxJjAkBgNVBA0MHUZJUk1BIEVMRUNUUk9OSUNBIENVQUxJRklDQURBMIIB9QYDVR0gBIIB7DCCAegwggHkBg0rBgEEAYL5OwEBAQoBMIIB0TAvBggrBgEFBQcCARYjaHR0cHM6Ly93d3cuZGlnaXRvLmNvbS5weS9kZXNjYXJnYXMwggGcBggrBgEFBQcCAjCCAY4eggGKAEMAZQByAHQAaQBmAGkAYwBhAGQAbwAgAGMAdQBhAGwAaQBmAGkAYwBhAGQAbwAgAGQAZQAgAGYAaQByAG0AYQAgAGUAbABlAGMAdAByAPMAbgBpAGMAYQAgAHQAaQBwAG8AIABGADIAIAAoAGMAbABhAHYAZQBzACAAZQBuACAAZABpAHMAcABvAHMAaQB0AGkAdgBvACAAYwB1AGEAbABpAGYAaQBjAGEAZABvACkALAAgAHMAdQBqAGUAdABhACAAYQAgAGwAYQBzACAAYwBvAG4AZABpAGMAaQBvAG4AZQBzACAAZABlACAAdQBzAG8AIABlAHgAcAB1AGUAcwB0AGEAcwAgAGUAbgAgAGwAYQAgAEQAZQBjAGwAYQByAGEAYwBpAPMAbgAgAGQAZQAgAFAAcgDhAGMAdABpAGMAYQBzACAAZABlACAAQwBlAHIAdABpAGYAaQBjAGEAYwBpAPMAbgAgAGQAZQAgAEQATwBDAFUATQBFAE4AVABBACAAUwAuAEEALjAqBgNVHSUBAf8EIDAeBggrBgEFBQcDAgYIKwYBBQUHAwQGCCsGAQUFBwMBMHsGA1UdHwR0MHIwNKAyoDCGLmh0dHBzOi8vd3d3LmRpZ2l0by5jb20ucHkvY3JsL2RvY3VtZW50YV9jYS5jcmwwOqA4oDaGNGh0dHBzOi8vd3d3LmRvY3VtZW50YS5jb20ucHkvZGlnaXRvL2RvY3VtZW50YV9jYS5jcmwwHQYDVR0OBBYEFMDkCa3kxdeV44ZqivyreecA/LlyMA4GA1UdDwEB/wQEAwIF4DANBgkqhkiG9w0BAQsFAAOCAgEAijzbU2/D3ikXMoytmjsioeo17Gqzi1svvA2Q4pAbcs3qK/f4QEDeBRJ69Pgu/kLw4ZePIAtBK4nRH+byfB+BS5tmWamDQ8voBm5hI8eOlJL+yajSX5K1sQaZdDcCfMrsVk3NVN5WkWK7rJjKTRe9X0MwZC5lShdICdrPc7DG89mEYf/My87rEWigVWU7Bg3zeKdj32Zu4ksCYoIa//mci1I+ZD/yrW5zEl29WKEM/MJ14H3YZwoYZoXZBrojNQsAjzkFbErjc42Lv6IBxb0DgMhWPHb3FWC5VLasvyoTJTI0ZrgpJGCZ7YGmrGah4fG+36KxJiaebqz0cNP3uEQjY5Gp51q1AWIpT1C/jbKVWez8EHTzw3lN9JubPT3WyaHEpBSh9r4LFX50UOdQK+nl4PGqmHDXqZ3CGgOFd2GX4sjWuEPnqqsEV0jP8UvmDSuoYpJLoiQpcWMjwmCFJAtT8kP5/XuqjjtgbH2g6ILHU27lSi1GnznK7RFNWlpXrNzp46/Ir8/My1CCAQphJcgLD3uys6DrLGuljdMQvhP49mUBpDXA21ioQXLmOliy9aR9gm27P698hV3dx/pteqoWjxPRRpbRkfI6fyPEQWQ+SJ3XLbdkHdNNZxP27yXAINAVRGwri4IqB1V2YbRH4s/32f5p6DLPlm4hvylbw/rPZwo=</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Transform>
          <Transform Algorithm="http://www.w3.org/TR/2001/REC-xml-c14n-20010315"/>
        </Transforms>
        <DigestMethod Algorithm="http://www.w3.org/2001/04/xmlenc#sha256"/>
        <DigestValue>1yPCdxLOwhVVgkLwZtinBeNPn0z+3K33epEQv1eEO0s=</DigestValue>
      </Reference>
      <Reference URI="/xl/calcChain.xml?ContentType=application/vnd.openxmlformats-officedocument.spreadsheetml.calcChain+xml">
        <DigestMethod Algorithm="http://www.w3.org/2001/04/xmlenc#sha256"/>
        <DigestValue>Cwwxd82IxGAryc02rxDQYDsehSKM0mYV35LXkUSiHoY=</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Xa8239MzABwfeSwVessQmgBws7qpEWV+d6lNwhHlGqw=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Xa8239MzABwfeSwVessQmgBws7qpEWV+d6lNwhHlGqw=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Xa8239MzABwfeSwVessQmgBws7qpEWV+d6lNwhHlGqw=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Xa8239MzABwfeSwVessQmgBws7qpEWV+d6lNwhHlGqw=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Xa8239MzABwfeSwVessQmgBws7qpEWV+d6lNwhHlGqw=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Xa8239MzABwfeSwVessQmgBws7qpEWV+d6lNwhHlGqw=</DigestValue>
      </Reference>
      <Reference URI="/xl/drawings/drawing1.xml?ContentType=application/vnd.openxmlformats-officedocument.drawing+xml">
        <DigestMethod Algorithm="http://www.w3.org/2001/04/xmlenc#sha256"/>
        <DigestValue>Aowvreq1vGllG65eajWdACOTB/uN8snkthxiusnlaLs=</DigestValue>
      </Reference>
      <Reference URI="/xl/drawings/vmlDrawing1.vml?ContentType=application/vnd.openxmlformats-officedocument.vmlDrawing">
        <DigestMethod Algorithm="http://www.w3.org/2001/04/xmlenc#sha256"/>
        <DigestValue>xUr1g0sFS43//if2fMHLS1jHOAwpWTV99VN55akJetQ=</DigestValue>
      </Reference>
      <Reference URI="/xl/drawings/vmlDrawing2.vml?ContentType=application/vnd.openxmlformats-officedocument.vmlDrawing">
        <DigestMethod Algorithm="http://www.w3.org/2001/04/xmlenc#sha256"/>
        <DigestValue>WFYj+KW08O95/jwtlepXtJXMUOdNk9n4TAGP7hFu+h4=</DigestValue>
      </Reference>
      <Reference URI="/xl/drawings/vmlDrawing3.vml?ContentType=application/vnd.openxmlformats-officedocument.vmlDrawing">
        <DigestMethod Algorithm="http://www.w3.org/2001/04/xmlenc#sha256"/>
        <DigestValue>gHfx3whdlQ+dQSpolZYLou1cOyfkrsW2f6Wyk7264VA=</DigestValue>
      </Reference>
      <Reference URI="/xl/drawings/vmlDrawing4.vml?ContentType=application/vnd.openxmlformats-officedocument.vmlDrawing">
        <DigestMethod Algorithm="http://www.w3.org/2001/04/xmlenc#sha256"/>
        <DigestValue>NWjIB+POGZkW73d5D5AgYYVsStdMCABUfrb8CcVrv8E=</DigestValue>
      </Reference>
      <Reference URI="/xl/drawings/vmlDrawing5.vml?ContentType=application/vnd.openxmlformats-officedocument.vmlDrawing">
        <DigestMethod Algorithm="http://www.w3.org/2001/04/xmlenc#sha256"/>
        <DigestValue>Qp9wQg56nMOFboRRLMFJThHZOeuYuUXqAfFstOD9pB0=</DigestValue>
      </Reference>
      <Reference URI="/xl/drawings/vmlDrawing6.vml?ContentType=application/vnd.openxmlformats-officedocument.vmlDrawing">
        <DigestMethod Algorithm="http://www.w3.org/2001/04/xmlenc#sha256"/>
        <DigestValue>ItQGSsmIXyq5R4qMiaoKdzGpaWRxDC6aTbtYi8rauKU=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NZmRTX7W5A2vtSkO7N6aeFOO4HKRed+JrhT5XPrfNDI=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wZPA/rF4GnteJFZcATFm5xCWADWwf2UAHkOvvzj7r/w=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QtIQ6uysmXQuHwBEqr68W98LNwYMTivV/fEmrJ8zrFA=</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5OsaGzyDCQcu2ZAf03yRw+COU026708H/NXGnMeZDZc=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I21utiWXlgrmCmg4ZpH8bKmLZT6sL0DYbiMLlOtgKIo=</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PqxoNpQd2q1U7jgyGUc8eYW1b5QzA8bTgWnMMGse46I=</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E90anLtrtoM6FrHuQCrtPBRHcGQl+1xICYXZFkU5bYs=</DigestValue>
      </Reference>
      <Reference URI="/xl/externalLinks/externalLink1.xml?ContentType=application/vnd.openxmlformats-officedocument.spreadsheetml.externalLink+xml">
        <DigestMethod Algorithm="http://www.w3.org/2001/04/xmlenc#sha256"/>
        <DigestValue>QDpkEODEOJKGhnB6+A8zHaGOXp5Nyn/9egXR/IyzsKc=</DigestValue>
      </Reference>
      <Reference URI="/xl/externalLinks/externalLink2.xml?ContentType=application/vnd.openxmlformats-officedocument.spreadsheetml.externalLink+xml">
        <DigestMethod Algorithm="http://www.w3.org/2001/04/xmlenc#sha256"/>
        <DigestValue>d6p9jhfh7rmMZazIsL7RkMaX5Xe/lZL+DuzlVKG8Ly4=</DigestValue>
      </Reference>
      <Reference URI="/xl/externalLinks/externalLink3.xml?ContentType=application/vnd.openxmlformats-officedocument.spreadsheetml.externalLink+xml">
        <DigestMethod Algorithm="http://www.w3.org/2001/04/xmlenc#sha256"/>
        <DigestValue>9XFDrp2eoUpW4bHGlUwjGbYmUoFM3HxXSGKCcIVZuq8=</DigestValue>
      </Reference>
      <Reference URI="/xl/externalLinks/externalLink4.xml?ContentType=application/vnd.openxmlformats-officedocument.spreadsheetml.externalLink+xml">
        <DigestMethod Algorithm="http://www.w3.org/2001/04/xmlenc#sha256"/>
        <DigestValue>Lum+ExC6YghdPwffYnk69Sc14GUapLzS1Xj4gx3OL5M=</DigestValue>
      </Reference>
      <Reference URI="/xl/externalLinks/externalLink5.xml?ContentType=application/vnd.openxmlformats-officedocument.spreadsheetml.externalLink+xml">
        <DigestMethod Algorithm="http://www.w3.org/2001/04/xmlenc#sha256"/>
        <DigestValue>ktD5Gwm5nx2SEJ3izUiLDPdRILgjuC0L20ZdzKIPPtg=</DigestValue>
      </Reference>
      <Reference URI="/xl/externalLinks/externalLink6.xml?ContentType=application/vnd.openxmlformats-officedocument.spreadsheetml.externalLink+xml">
        <DigestMethod Algorithm="http://www.w3.org/2001/04/xmlenc#sha256"/>
        <DigestValue>zcVceu0tChTshHC/+QQd/6lPoSH2b+IegujGIZvqgQ4=</DigestValue>
      </Reference>
      <Reference URI="/xl/externalLinks/externalLink7.xml?ContentType=application/vnd.openxmlformats-officedocument.spreadsheetml.externalLink+xml">
        <DigestMethod Algorithm="http://www.w3.org/2001/04/xmlenc#sha256"/>
        <DigestValue>hsT0RKacKDvXqt8OrlH27mz7koK57W45WaoX0A2bQjc=</DigestValue>
      </Reference>
      <Reference URI="/xl/media/image1.emf?ContentType=image/x-emf">
        <DigestMethod Algorithm="http://www.w3.org/2001/04/xmlenc#sha256"/>
        <DigestValue>8UwYp6pyw98/5fxhx7LWx4UBpFz/C1eXcZPCsjgMLXU=</DigestValue>
      </Reference>
      <Reference URI="/xl/media/image2.emf?ContentType=image/x-emf">
        <DigestMethod Algorithm="http://www.w3.org/2001/04/xmlenc#sha256"/>
        <DigestValue>ocrfF6B9kS7D9mbluD2C49uyig+/fseRjrvuqMlh5dM=</DigestValue>
      </Reference>
      <Reference URI="/xl/media/image3.emf?ContentType=image/x-emf">
        <DigestMethod Algorithm="http://www.w3.org/2001/04/xmlenc#sha256"/>
        <DigestValue>si4jBb2z3IFShMR8fH266AYBbRUZh34J9sawEiKsaY4=</DigestValue>
      </Reference>
      <Reference URI="/xl/media/image4.emf?ContentType=image/x-emf">
        <DigestMethod Algorithm="http://www.w3.org/2001/04/xmlenc#sha256"/>
        <DigestValue>6b/qO5RPDhNl5Y9g3asQGf68hcgEiNQAD0T34uX7ep4=</DigestValue>
      </Reference>
      <Reference URI="/xl/media/image5.emf?ContentType=image/x-emf">
        <DigestMethod Algorithm="http://www.w3.org/2001/04/xmlenc#sha256"/>
        <DigestValue>l+jCpnKk2QYmvg61yXP70AKYRT61Sgc6yQJFyS6DWQ8=</DigestValue>
      </Reference>
      <Reference URI="/xl/printerSettings/printerSettings1.bin?ContentType=application/vnd.openxmlformats-officedocument.spreadsheetml.printerSettings">
        <DigestMethod Algorithm="http://www.w3.org/2001/04/xmlenc#sha256"/>
        <DigestValue>PomAk00LjNX0TmsJc6zgIqZ1exjQxSMz9FZ0oHNLuZ0=</DigestValue>
      </Reference>
      <Reference URI="/xl/printerSettings/printerSettings2.bin?ContentType=application/vnd.openxmlformats-officedocument.spreadsheetml.printerSettings">
        <DigestMethod Algorithm="http://www.w3.org/2001/04/xmlenc#sha256"/>
        <DigestValue>PomAk00LjNX0TmsJc6zgIqZ1exjQxSMz9FZ0oHNLuZ0=</DigestValue>
      </Reference>
      <Reference URI="/xl/printerSettings/printerSettings3.bin?ContentType=application/vnd.openxmlformats-officedocument.spreadsheetml.printerSettings">
        <DigestMethod Algorithm="http://www.w3.org/2001/04/xmlenc#sha256"/>
        <DigestValue>CIEckKbjmz+lut/wRXlfeRQwthJRTodxlHUlYnCh/Ec=</DigestValue>
      </Reference>
      <Reference URI="/xl/printerSettings/printerSettings4.bin?ContentType=application/vnd.openxmlformats-officedocument.spreadsheetml.printerSettings">
        <DigestMethod Algorithm="http://www.w3.org/2001/04/xmlenc#sha256"/>
        <DigestValue>CIEckKbjmz+lut/wRXlfeRQwthJRTodxlHUlYnCh/Ec=</DigestValue>
      </Reference>
      <Reference URI="/xl/printerSettings/printerSettings5.bin?ContentType=application/vnd.openxmlformats-officedocument.spreadsheetml.printerSettings">
        <DigestMethod Algorithm="http://www.w3.org/2001/04/xmlenc#sha256"/>
        <DigestValue>P1vk/m0KDfia+eyWbH6GJjYYs/QaShRIS+My+bEWdfE=</DigestValue>
      </Reference>
      <Reference URI="/xl/printerSettings/printerSettings6.bin?ContentType=application/vnd.openxmlformats-officedocument.spreadsheetml.printerSettings">
        <DigestMethod Algorithm="http://www.w3.org/2001/04/xmlenc#sha256"/>
        <DigestValue>CIEckKbjmz+lut/wRXlfeRQwthJRTodxlHUlYnCh/Ec=</DigestValue>
      </Reference>
      <Reference URI="/xl/printerSettings/printerSettings7.bin?ContentType=application/vnd.openxmlformats-officedocument.spreadsheetml.printerSettings">
        <DigestMethod Algorithm="http://www.w3.org/2001/04/xmlenc#sha256"/>
        <DigestValue>rpj545RtakdnDQNeP8JSQKvZ57TFQrixCsxx1kNgmrs=</DigestValue>
      </Reference>
      <Reference URI="/xl/printerSettings/printerSettings8.bin?ContentType=application/vnd.openxmlformats-officedocument.spreadsheetml.printerSettings">
        <DigestMethod Algorithm="http://www.w3.org/2001/04/xmlenc#sha256"/>
        <DigestValue>/ax5bNEFHV49MOtpiS741TCmMpKky2mSmN57o7VA6sA=</DigestValue>
      </Reference>
      <Reference URI="/xl/sharedStrings.xml?ContentType=application/vnd.openxmlformats-officedocument.spreadsheetml.sharedStrings+xml">
        <DigestMethod Algorithm="http://www.w3.org/2001/04/xmlenc#sha256"/>
        <DigestValue>RKCDZsSEe1zUcMDlZC/uXz0BR1J9/SjijjepP6FW3ao=</DigestValue>
      </Reference>
      <Reference URI="/xl/styles.xml?ContentType=application/vnd.openxmlformats-officedocument.spreadsheetml.styles+xml">
        <DigestMethod Algorithm="http://www.w3.org/2001/04/xmlenc#sha256"/>
        <DigestValue>0unmvvZC8v2X1k1LzxeJ5dITa6xQPZpK8OhOkz8cLQk=</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aHfvOMM8hMP7F4QwnvrD/sB2C7l8N+/I5GoL8ylQtxU=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PuEniog20HoIbFAIps2zsmYgmS5aLQboJfHPDaNqpo4=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Q6gzhdu4voGIfD8yCgb4iLr0HA1XNcROXBjhP0fZfJo=</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LczjMHCbIPr3FsLnIo/1raGagvzIwjONJXEhU1NgdEQ=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LPvOcyzMWuCzjQ0DWjc7YPS2SZsQiO5cfLeEmoeLFBo=</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csdGLUBC+EtFx3rRcsosro01QEHkSmnIzNoX8/pr8pQ=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KZdZVQawy2cAXSI/Y351XhOsH7LeYFecCh9NBop3jO8=</DigestValue>
      </Reference>
      <Reference URI="/xl/worksheets/sheet1.xml?ContentType=application/vnd.openxmlformats-officedocument.spreadsheetml.worksheet+xml">
        <DigestMethod Algorithm="http://www.w3.org/2001/04/xmlenc#sha256"/>
        <DigestValue>VaI9m8yxo9W4cRUWyymbCp58uQjKzlSto2rVA3QDk8E=</DigestValue>
      </Reference>
      <Reference URI="/xl/worksheets/sheet2.xml?ContentType=application/vnd.openxmlformats-officedocument.spreadsheetml.worksheet+xml">
        <DigestMethod Algorithm="http://www.w3.org/2001/04/xmlenc#sha256"/>
        <DigestValue>BkFxiamMLHUUEDN/32NYNoOtnD86uwD+l1687ne+3rk=</DigestValue>
      </Reference>
      <Reference URI="/xl/worksheets/sheet3.xml?ContentType=application/vnd.openxmlformats-officedocument.spreadsheetml.worksheet+xml">
        <DigestMethod Algorithm="http://www.w3.org/2001/04/xmlenc#sha256"/>
        <DigestValue>ObtLnu/t3t3MUZUAVY1yq4to8gfw+K0eoso4q7nMURY=</DigestValue>
      </Reference>
      <Reference URI="/xl/worksheets/sheet4.xml?ContentType=application/vnd.openxmlformats-officedocument.spreadsheetml.worksheet+xml">
        <DigestMethod Algorithm="http://www.w3.org/2001/04/xmlenc#sha256"/>
        <DigestValue>gOtRJDFNx5LhFFbOoU1/YhAkEqSA9r2Y00dSxY4M3fQ=</DigestValue>
      </Reference>
      <Reference URI="/xl/worksheets/sheet5.xml?ContentType=application/vnd.openxmlformats-officedocument.spreadsheetml.worksheet+xml">
        <DigestMethod Algorithm="http://www.w3.org/2001/04/xmlenc#sha256"/>
        <DigestValue>G0oJ1YrTQqIYXDreTVS3EgYRtxipkIy5ACcr9E7dA9Y=</DigestValue>
      </Reference>
      <Reference URI="/xl/worksheets/sheet6.xml?ContentType=application/vnd.openxmlformats-officedocument.spreadsheetml.worksheet+xml">
        <DigestMethod Algorithm="http://www.w3.org/2001/04/xmlenc#sha256"/>
        <DigestValue>VNSlOjgC/oSzx1YloAF3zzjwksvY4st8Ju7XqTj7WKA=</DigestValue>
      </Reference>
      <Reference URI="/xl/worksheets/sheet7.xml?ContentType=application/vnd.openxmlformats-officedocument.spreadsheetml.worksheet+xml">
        <DigestMethod Algorithm="http://www.w3.org/2001/04/xmlenc#sha256"/>
        <DigestValue>rMD0l8EqOrIeRE8tHMOH58GK2hwArT5w7BOn3qS3pAE=</DigestValue>
      </Reference>
      <Reference URI="/xl/worksheets/sheet8.xml?ContentType=application/vnd.openxmlformats-officedocument.spreadsheetml.worksheet+xml">
        <DigestMethod Algorithm="http://www.w3.org/2001/04/xmlenc#sha256"/>
        <DigestValue>JS5fHaJI/DPAafRZhqnIgDxk8l5DA+JKghcmxnIZelg=</DigestValue>
      </Reference>
    </Manifest>
    <SignatureProperties>
      <SignatureProperty Id="idSignatureTime" Target="#idPackageSignature">
        <mdssi:SignatureTime xmlns:mdssi="http://schemas.openxmlformats.org/package/2006/digital-signature">
          <mdssi:Format>YYYY-MM-DDThh:mm:ssTZD</mdssi:Format>
          <mdssi:Value>2023-03-30T15:21:04Z</mdssi:Value>
        </mdssi:SignatureTime>
      </SignatureProperty>
    </SignatureProperties>
  </Object>
  <Object Id="idOfficeObject">
    <SignatureProperties>
      <SignatureProperty Id="idOfficeV1Details" Target="#idPackageSignature">
        <SignatureInfoV1 xmlns="http://schemas.microsoft.com/office/2006/digsig">
          <SetupID>{89529CFE-BE6C-4092-8D97-CCD23B18120B}</SetupID>
          <SignatureText/>
          <SignatureImage>AQAAAGwAAAAAAAAAAAAAAFYAAAA8AAAAAAAAAAAAAACOCAAABAYAACBFTUYAAAEASO4AAA8AAAABAAAAAAAAAAAAAAAAAAAAVgUAAAADAABYAQAAwgAAAAAAAAAAAAAAAAAAAMA/BQDQ9QIARgAAACwAAAAgAAAARU1GKwFAAQAcAAAAEAAAAAIQwNsBAAAAYAAAAGAAAABGAAAAxCkAALgpAABFTUYrIkAEAAwAAAAAAAAAHkAJAAwAAAAAAAAAJEABAAwAAAAAAAAAMEACABAAAAAEAAAAAACAPyFABwAMAAAAAAAAAAhAAAUQKQAABCkAAAIQwNsBAAAAAAAAAAAAAAAAAAAAAAAAAAEAAACJUE5HDQoaCgAAAA1JSERSAAAAtQAAAIAIBgAAAE3kKLcAAAABc1JHQgCuzhzpAAAACXBIWXMAAB7CAAAewgFu0HU+AAAAGXRFWHRTb2Z0d2FyZQBNaWNyb3NvZnQgT2ZmaWNlf+01cQAAKGdJREFUeF7tXQdck1fXz14QIIQQQth7gyIbURRHXa0tWvW1trVVu6y1WuvXAWi1Vau1apfYqlVed+sCceAWlCmIbAgQ9kqAEJJAxnceW3zRAgnIMn3SX3+1Pned//k/9zn33HPPJWzYsAGD/lAEtAkBgjYJg8qCIoAggJIa5YHWIYCSWutUigqEkhrlgNYhgJJa61SKCoSSGuWA1iGAklrrVIoKhJIa5YDWIYCSWutUigqEkhrlgNYhgJJa61SKCoSSGuWA1iGAklrrVIoKhJIa5YDWIYCSWutUigqEkhrlgNYhgJJa61SKCoSSWkMOODs743k8Hg2K4z/99NPWjRs3KjWsihYbZgRQUmsAeHt7u8XBgwdfk4glwSqlinrnzp04Uyp1L9fNrVWD6miRYUYAJbUawBcsWEB68423f2qob5hqxDJOIhLw8qJ83v9JLU1Z0ZGR6+GMJzpjDzNp1XWHkloNQtG/RC8RtYjGTQ6dtNrEzPg4Ujz7fu6nD7MfrljzwYdF8L/71IGMPh9eBFBS94F3REQEbdwY/3VOzm7HXpk692hSXpIAKf7G269t3f7tLss/T8fuOXBwf8LNpJulw6s2tLe+EEBJ3Qc6n62PmF5f32DPMTXFhM0LEyVtTMIYGBgQMzIyGgP9fKLrqmtCdmzf+da4wLFfoDQbPQigpO5DF2YWZsVMBqPMzMI8BbwdnUjR5ubmR//9etvXyTdu3Cos4/NDz108Q4XnktGj1n/3SFBS96F/C5Zpjde4MQfGjHFNrq2tfaIkkFhEwBNESqXSbv/+/Rx4yPt3U2n0SI+Sug9d5PAKjEl4kggIXRIZGYkFT4eqe3ELG4uMprQm77u3k23NrbkoqUcJr1FS960InYKSgklcS/bOpwmNVHN3c01NTkpdx6+sZAGpR4lK0WGgpO6FA+D5wG7duoMubBBY9kaTB5m5fjKpDMtgMrm+vr6klJSUDpRSI48ASupedJCQkEDjFRZ7SGTt9N7UdDvxxuud8s4OjFJJ5PP5uJFXJzoCBAGU1L3wICwsrHPntp1WKpUC21MRMp48XiqRstlsk3uffLo6Oi4uTopSanQggJK6Fz2Ad6OjXdKuwhPwT2yDdy0Yk5KSApUqDMHb1/cwELpxdKgTHQU6U6vhgE+Az82TR08tAfvaAEjejBRHFozW1tZGZ89cnOJo73xn8uSQ26Wl6IbiaHqd0Jm6D22EBAQ8jDt/oRWCmpa4uLjs7ipaUFBgOM7P+xYBR5YGBXGA0yipUVKPJgT6GEtGdnYRm2WcU5hX7A6kflQS4qpxuTmF5u1t9fq11eWeMTF6qC09yvSJztRqFOIb6BuZk5Ud9kQxLAGXn5MTYmbOTR1l+kSHg3o/1HOARqOlzZ77YlHXNnleXp6SwTDIMuYYJvsHen8jk8nUN4KWGFYE0JlaA7iB0C3di0FQU72fn88HKKE1AG8EiqCkHgHQ0S6HFgGU1EOLL9r6CCCAknoEQEe7HFoEUFIPLb5o6yOAAErqEQAd7XJoEUBJPbT4oq2PAAIoqUcAdLTLoUUAJfXQ4ou2PgIIjCipH50u2bzB78Cho58aMVn5016YegmHw0kcHBxKYeeufgTwQLvUAgRGlNS7o3e4/Xn20s/GbC6+uUkw8/Llq3PodHrNtSs3ieZmpred3Z03wa4dGjCkBUQbThFGjNTOztbMTVHf7WWx2MoJEyf8cvvW9bnl5Xy/emyNQiKVmPNKeSF1DTWWLDZ7w6FDh0ognvmJk9yaggRnBwk2Njb4Y8eOoUEamoL2nJcbEVJDliPSwV+PfYBVYrywKkXtjRvXZinkSsOpU6e9vvrtVbc279rsmpOf+8HD7PyF5EJeSHBgyK8TJwVeIZFo9/qLd3R09KxKftXUn/f+tB5OqKBZSvsL4HNYfkRIXVKSY9LYJFhM1qV2iiViKpNpLHV1dfrA2887LSYuRmlpZ5k4ffb0jONHT9QUF/FebBe1v3386Nn3dPVoD0KDJ+z9bs93pzWZucFmJwf6BYZU8KuWJicm/xf0k/gc6ggdcj8RGBFSGxuaclXKLHGToEnPwdnh0oql/1mdkZdXBYvDx8OHP0teXThn1969/3Vm6jNTqVSioriYNynu4pW92VOm2S5f/vZ3UEahRl6lEo9TKJQKohyDIfUTG7T4c4rAiJBaKBB5KDFKBteMG/PCC1OjEEL3hF9eXmk5XUentLqmxunD1e8uS01NTb51K3FlXU3DxzduJF9ls/Uy1JEaA5k4sFgsrray0pKiS9FYTSaBJhRvhg05Li7pibBTjRtAC44YAsNOahMTE9c/T575iEjC102eMvEziE2u6Et6UxOT2w11jatOnz7NcHJyujh9+hRefHzCb+lpd3feS04M60rc2FMbCekJOkqV3BpYjTEzM6tobNbs0DeYLfjQ0NDlPzQI5nyw/K03a9WMccS0h3bcIwLDTuqEC5cXNwqaHH39fFbBDNonoZERi0SixlZxmwEGQyUi/x8VFVUkFLZuv3Tx0r6XXwrf7DXWY11vuk2MTTSQK+R2hvoMsRwDBogGP+QM4ooVK4zb2zqWCZpa3GoaG72xBILacWrQNFpkmBAYVlLDDKhnwjJ+XU/foHTu3BfjNTmFrVR2GHd2dJAsWKxH/mpkgbhr13cXFy9aEp2UdPcDv4CAEzKZOK0nvOrr6/UIeBK9U96u0yIUMzA9pqV5siZyXEsuk7s2C0QuRCIV0yiUmrFYusOkDrSbwUBgWEm9/uN3gyRSGcPVzeoqELpYnQDwEuAWLVrkQCaR2ihUyuOpFogtc/d0jS0pLpkTHxv33heRn30AyWXae2gP7h3Cquh0g2YFpgOP04TV0AiJTHHCE/Gd+hQdWXVVuSeL5apuqOjzIUIAuRXN09MTn5WVJUcmHE26GVZSZ+fxXHE4PMXBwTpFk8EJhUJqdUVNKMvIMDE4LLgFiPu4Glz7llxYWPhjasr9yOjo/Z5ubk53u7eJmBGZqZn0zo5OBpPBqq4oK7O2tLbWpFtMe2ubJYVCqjViGZVV8SvHeHqNHKmRKzqmTZ36BcvQMNnBxeWsRgI8VQgJR3jjrTcWySUdBAcnp98H0sZI1QEdO96/nz1+zBj3kzCGR9eTqPsNG6kBWJK9tbUvMiAbO7siiUR94v2oiIhFDY1NdtPCwjY+PRMjZoiFhcWpnAc5S4UCwTuwoZMOi87HWUeRt1oi7yTLZBIyzPLiouJSP01IjRAg2H98sEKu4M9/Nfw7GMOIkiAgIPBAFb/mlSoD3UIcifTQzs6uRJ1Sn34eGjp5dXkpP1IqlcrtHR3zYS2T3N82Rqo8nc7A8XjZs0QiITKjjS5SC3k8YqtYbEClUuVWVlbl3X3SPQEG5NJxd/P8P9iYSYHNlutA4n8U8/PzE2WkZMVW11S+DrM6HZTV1L2QPpVsBT5qMiQmpTc1NGiUQDo2NtaqoqrKl8FgbMfpkJr09OgtY93HOmVkZ+SrUyzydfjj5Mk1wuYWD30D/Xfc3NzE6ur09XzdsmWM82cvWRsaGjfC2sKkMKvQub+kLi+u8qurblhLwFNUJLKKknQnaUzQ+KDnhtSdnRhyk6DBAbwEGmeVHbaZGm6LxcM6jUQhk5uDg4Nr+yJ1RMRK6uLFb7xPwpNJgf7jYoDQPW6yIPmgjZiMS3mFuR/W19bPYHPYh7tI4mtgQLgvV3hRyVRJW3urbk1NrYEmBDt7+uzLCrkc4+DgmDHRz7Nsn55hfczRmCkubi5qSV2YW+iRlp4ZIRZJdGfMnvol9PdMpP7xyBELnApPo+oQ6ghYnVYKjegBCSrjekoA35NsgYGBuhfjvvpSpcISpoRNjYiLP7u5gl/hrgkOo6VMWVnBuA6ZjGLjaFNfWvnkFSW9jXHYSJ1bU4OHiCQCDo/r4HA4PSYnj4iIxCYmXjGbEjp/XSm//K3xgUE7t2zfcqanWbpLoIVLFpZkZKY/vJOY/FnWg7QTyCISeZYlkRAl0g4uzLh5LSKBpUKpxCAmEJLNtC+FVdfWuWJVuNa5M2Zn2di4CHRp1IZSXqkLkFqtnu8k3l3XKVPqwroBQyEwqGorqClQVsw3UchVFN+Acb/k5xZg5XLpFKiyFf5Vt5P6qOWLFy6HN9TVTjXlmu2et3Bu3LVrF9d1dspsAIfn4uIleCl1du74cbKOjk4+i2UBX+H/ran6gm7YSE2RSLAEPB5HJOCAdMJ/jAmxZSM+k84+evLd3znG3Afhc+esWGphcQxI2KeDGfJIC20dHGIz72d9cePiRStouABJt7t3717we6g6iCRsKXhP8CqVygojxTDgeV1vgEyYMMHm1+gDswwNDR8sXLqwCPlCQLpeRaOw2UwdQZ2d7V0O/nZkJtj2JW1tIqZUJnwJg9H7376/ugZ6eJ7P41mTKESJvaNTCo6Aa3lwP3MqLJCR7X61C5LAsZPN10esXUemUcrGjx9/aOLEID5Fh1rf2Yljw0zPAlONP4AhDWsVSHxvIW4XeVtYmX0JUZYa39IwbKTOqa7WUakw+nQdesXGjXue+CzDLiNt9szZ75WVln9sZW5zYeLkkO2ff/55tjpCIwgjF9+7u7um5OYUCE/HXfZmsgwKgMBYiM4jSGGmJpGIfwAxmQQCwe7wycOsvkh9/cp1WyhHNOKwcrpMHjwBI4MIQiewl437Oriw75cDy1VKZef8ea9siok5sqFB0GBvadPrzRoakYPB1G81NbG+LBA2MIRCEbaopMhn+swpJhBjrjbN6q+HfnytqrLK2cPddTuJhnuAfO38fXx/iL988duCrAIDJy+nUU1qZGICE/R1EpEkYbOZT3i21IE3bKTGSIUE2K3Gi6USBszKhC7CRsDd3zM/XPVVdW3jTBtbu42Ll0w/kZdXK+jL5HhaKAAg6/yZ+IaUlLQZL8wMO4IQnaxScYQtQgsO17RKj05thBeKcufWHVuuOfdhb6AkJ9/16uzs1A3wCbzRVUbPgFGrkMtC79y5w2UymT2exrE3s7c5UPT7iw6OTvETw0IuxBw5+lFzc4tGC9O+FCSXSol6TL1yYYvI0NbWovbKJYVULpcbQ50+SQ0vIPeP42fDdXSore98sOrH7Oy/PKg4EiZZJpUy6gTVE45EHEEmjQHFqKsj1WA8P3/+ivmPe3bN0NWhnfD396+A9ZPGzQ4bqW1NTcU4LKZZ1tGBKBvZ8n5kVqz/NXpBfmHJ+06O9jvffX/5ARh8v4P5QTmtRAJeBJ4OOhJuitjVdQJBiFgsYlEJxBaKvkEdmUwiNNQ2MIDUPYKDbPQEjAtwUCow+OBgv7yUjL9AVMg7SZ1yBbWiokIfSP2Puki9F2e//KJcrrRwH+t6KygoSKBvQH/QLGwdp7EWeikoEXfSGfrU2na5hAzrEKkSAlnkMhkdtu17bRqJW5kYHPq2SNzqFf7y3LeA0GVdhQkiQrWBnn4RRDtu2B29+xj8fcOzjnEo6iNrn9mz5/5QXVOlu+TV/5wATmgW4/D3YIaN1NVCCVGhwpDa29v1wb1HhoF3vrFk8YqkpLTNRgbMy3HxMd+AWdJvQneBOs53bNzli9dW/bTjJxv4u7wiHm8CDkdq9PYPquTz8iuVCgVO2Cak9aEEkrRDZsw1N70PhM7uKkfC4eQ4jAovk8jIPdUF+1SPRCC7kSgUqZ+PD+J6lNN19XglxcULQEY6conoQBVPJenA4lBOhDGICgv5cgJkecfgcI9u3O3tB3ErrJZW0WsWFuY3dQ10D3QvZzvOVmxbx7uZdDdp2Z+HT+1fNGvmm7UymWZRXgMVYgD1lr21YnVhfvEsZ2fbbWKFWK3X6ekuho3UVAxWDrYuvHFYHCwTyZvXrnW9dj1xo6eH29G5i+duBUI/06kUI2NGKVWHJruVfMvq2IljfFcXd38iEc/7/PM1Fd989Q0PB7ZPp7izV4/E1q27WQqFykaHTHnCwU8kEyV4DJ4kFov1etJPVlYBl19ePtPOxiZx3rx5pYjZZGVhVZyWlkL44osvZpBIpOMD0CuGTCbrjPF1LxKJOsycHOyTbyTc0Sdg8QQKkSiSKXp3frQ0iZfDV8PI1t72s6f7RTanAkL8t8CGlCo3J3fJHsHhmLPnzy2IiYlpHsgYh6JOa2tHSGpK2sdcU9PbZ86dieqPGfr4izQUA+upzQ8jIwU7f/u1uEXU7vPrL/tfSLhybYWtrU3SxED/rZVFlY8/kQMdD4lEbVfBYQAlBiePioiaLG2XGhmzTc4DKBIIO63EqDDYxuYmk97ar64u0Qe7W8/IUD+nexljJqMSrpXD1tXUIYvMf/yYDH2H8jIsycHRLr5rcTnGZ0zBudjTsoyUjGD/YP8BkVoolBgwmUbEq1fPvbBtW+T+0yfPB6lUSioBvggycc/ub3d3d9urVxLn0nRoiQ4Odpd7SjWsUCh4UWs/Wr9xxy79tNSMV19ftGRL5KYlHycl1fYUOzNQdQyonomJte2luP27wTNDnjwpZDXgOaBD18M2U4OUco4xp6y+IVd+8PcDv1paWWd6uNpFiRWKZyY0gmBTbZNlm7jdAA7Zyq9fvzmDStNtmjI59AryjE6lSuCcgFIqk7ERm7OnzZy6mhrTdqnY1NLS9pEztOsWLjtHx3tEsGEh+boD+E0psF3/GGjEDbny/ZWeXA4nVSknXuzSJBxIYIAXRZ6cmjwDSL1yIBq+d++mDYmk+46NjdVDZOErFDXoSaRSMkYq7fVrc/jwsc/16PRmMFOuAaF7nX2vZmQI7Rzs7jQ2CV1zc/JXfLv5hO7b7614D7w7z/S1HIicXXXgcijXn3btPSsSi4x9/H3fUGAV6g6A9NrdsJEaWWmbWnAK0rMeyOWKTsV4f9/tb7//Tjb4H58Fi8d1ZUoZEZwrHXS6jllDnSCIRMG3bvx6403k80UlEDpgj1VJIZL0YWcTIUVb906RSLDM9ExdmM0Jhkb0dORZ164di0LJ19PTq4DZwwP8pmQg92NSIzLVNwqsx/p4npBKxdVdbbo72xcZGTIfVlVXucDGwVgwXfqtIDMzK8NSXhnHwsI0Emm3QySGfSs8RigSmZJotEdj7P4rr6hYALugRbGx8WEnTvwec+rUqT5xZXM5PwQGBQDxVR9lZmb/J/LziPEuzg7/5xMY+OdwpqXIzMx0Bmtq9h+nYldj4VPrFxz49m/7fu5zw00dYYaN1MhAOCwzASSrUUjaZSqMEtPYH4e6OkHa29rpeBxWWV5a4QH85QQEBX+LmB5IvVnz5lVR1n7ahMfhzA8fPozEiDxBarCFlTEHY4xIRGInzLAqbzqdnNLc/GjRWiOVthkaMnjllZWBIpHEDkj9mFAwu1hmZDwkGxuzC+RyC3Fz818ekzyIq4VbQ/Oqa6rHxZ6PHRc6KbRfpEa+EkuXvuPAMTFJgiCkHOgTQ6PTZLB3JS8uLp7s4uFxvjsesPjWIxDoTIlEiudwjBOA0L1uMHWvZ+9sfwxHwhWU5JUs4VdUjr916+7vJWVloe++//4auD1hSGftxYsXGy1duuK1hpr61aK2VnOuKSfF0dHmc0tzTsJA7Ojucg0bqRHX15TQUG8qxHSCLxibnn3ff8Kk0AR1ZNX0OZfLLVWqFPTch3n+nQqlro+P54XKv2MFAKQ2fbpebXNrKxvicvW9vLxqure7atUqAhaHtcNgIOQag2nvIjRSBp4pF4cvuFdQXDRBLG6ZhMEwH5M6Le3+NCNDVvHJEyddQyeNv9O9TZj90+FquldKiooCgNTRmsiBxGpkZSU7btmyXXX4cMwaEhb/zak/j0offW2IxA4cDtvZKmr7p21Poeg7mFrVX718cfbyeS8uyKvVLEYCFo5ycFOmSq2l2eN8vTyvXr6+tbC46D9ffv55yC8HoudnZ2RnaTLu/pRB9ijefOutJVPDpv+fSonlwpes0TfA5z0mk3ESdDgonphhI/X69avMOzoU45gso5aaqhqjutp6z5UrV9L27NkzKAuUuro6SwKBomxsFIz18HQ7AoR+7JZ79JXgsHMEQuEciUhCha1sIij0sWvM1NQUL26VKVUqUgLM1GWwmHqsJzBDlMX5maeoFOqKkiLeNLDZv+16KG2XGFbyK8cKmoT/2JSZv2h+3KlTJ3aDe88V/MtsIGQd7JxaQywKEqH4j2B3xD4PD18wH2Z4moWpYypdl1471tMdMZ8ebZAwGHQJ7K6JeSUl/v5BgY/Hh8zqGzd+7Xjot4NfTZ4Y+B0QGkyK/v2ATIhJlTzrlTnLkq7d/iQrO3vusiXLUgN8Ar53HeP6nbe3d4MGJ/f77BS+JtSOjo4XPNw8d4COrOg6umXOY533vTpr3g9FlUVF/Rtx36WHhdRISGbMwYMzwU3VOnH8+C+Pnzr5Q1OzwBvOG9rDTDEos0HOw5yJ7dI2PUsLq1RnB+efnhZbz8CgXKlQ0iBEVQ9y9am671DB31HgymZLE1N2LvxZhnzuu/9cHT3r83KqivmVfN+u3VBkgyB8TjiztLzUb/aL0zc93d/Vq1fLGAzDkmZhs1vizRtmwRMmGCRcvDzVzctjTy8qwVEIJDIOR5UnXI//pLGuTsDmhmV2LVgxFIoci8fK8Vgk28P/foCh4bmz5/aIRUKOQqp3+lnIAbZ00eSZU6MY+nrpxWVlL6Wlp35SWlb68p2bdy7QDagHAgLG39e0fQSn6OiTjPT0G0bFhfnebWLJu5WVVQFGTKMCH5+x61euWrkXFt3NQGhNm9S43LCQuqamhtnU1LQIXGu/mFtbxozxcJ+Ykpb26t2kpLVff7PunaSkvGcK0USkbWuT2Do7ON22tDa7L5IIK5i0J3f/9Az1kjvknWDS49hwmPfx9jAyQ65fv57a2NDIGeM55gRZB98Js/gTAIa99prwz7OxRa2C5nH79+/3gYdILAIhJ78wHBwjJWvWrMnft2/fP0AfM8brWHzcpS9xBMrk4qJSdkr6fc/eSH3y5EmVvbNjRmN9U2h+Xs4rbm6OSOjq/xasDJYMh8EppJ3SJ944QaM4XIdKbzV2NPp+196oxme1R0H26oMnjkRvWLU+3oRtMrapRfhKXV3T1BIe7z8V/Jojfv5+d2Fjpwq+HOIPP1yDeGb+4XYrfljMGevpswUWyK4QbmwEXiczCpUq9XRz32Zubfvb3r27eD15oDRmrZqCw0JqOJniCxFipYEh7pcQvji5uW0pLimdlp31YPHJ4xfvcc0tf3wWgcA/a5N4M7W2rr5hDBarvBZ/ZWXTxo1PxQrIlUV4PF5B09P1g5cMmdEe2RhwXIhApdI5sJtI0Gfr81a89ZYCTI4nhhMXEyOC4zPZZDJl4bEjx18PDgm6CwFT7i2tQpaLm+sfQOgeT2RwjY3iYMv8fYgg/NLEhFNPo5If9CYnYpLA/lAyk6Wn+3L4SwtNTdnnuvuZLWws2uBL11RZW/U4Hjr3Qe7qazeubzUxMbu9ectuJOx2UGI5kHawTBrfg+nFf/jw4fkA/6A55y/EbW5qbHw3PvbycghchJ8K8/Wm7SKWkVGZjo5uk4Eho5II+DY2NVo0NDR6yeUqUyKBLOCamyTb2tnsZrGY8WDGFCJmzLO+eOq4MuSktjYxcd707beHvD09NzU3Yx/FGkBYaPaEBw92pQiaIs+dv/Dltm83XyotrVR7ELc3YS6euzipuUXAFQiaqu4/uLerK1iqe3lTFqva1NQkWdwq8u/+9+CB6ZSI24PMLSyKqvkV0t4C8KdNm3ytCo7EZGdmTgNSY/bs2vOBQtFBWzT/5ZOVvSzMJr7wQnpZVc1XiXeSo6oqy2yM2OweT713Hw98Sa4ymQaYpzdOIBusFI8ntKgUKmxISIhDQ2GD8OD+35fD4lY+fkLg92Du/DOeV532NXgOp3eQl/90yIRAWuq9zFmIOUWjUTthQ4qKJ+AJbeI2p5bWNrxA2KJAHAAQf6OiUSi1Lm5OWxcunHeoqKgot6sbdaedNBiORkWGnNRXbl2bTSKTRY5ubo8jvJFPj5uH9fmyispFVdXV9t9u27nty3URy/JK8544jqWJBGCvG969kzwO/M92L0ydtg7a7lG54NvrJBJJtQ0CYSAFflBP0bVggxneBvE/83h8Azu7nsNFP4+MzD986HhNZ1uLA51MD29ubh1P19MrAUL3ejQKCcT5ed/e6MULFhH4/IrFzu4e8ZrI1FMZcLHVwuLxAZFIHB/5WeSajs6OxvZ2GRISu4XNZj3h4htoH33VgwXsf1PSE4/USGsM0hPSaWDCkcGTZFjXUGckEyuITU01LKY+Q8hkMYXuY8aUwnDLgdBDMRS1bQ4pqVeuXKw/KWTObBtb28uRUVGp3T87P+49koF5d9nHBw/994/8goJZP0X/8Mne3/ZF9Md3/ZfHIHxGWnraUo6pSf6uryP27YmJ6VHoLVu2SH3H+WYKmxpfBt+vARBahCxgwUeNnRgyeWxba5thUJB/r2YQjL3FjGuaKWgWjj3+5x+fQsi25ZwZ099UhzDi3Ym7FP/9kvnzT3+xKariWTabQsNCT4Hv+9W83PwlRApJamdrfeXm7atfDvXnvEvGv80bZNJ4NHHARMCDI/p/PwaP6N+/riuv1WEzVM+HlNQLwpfNaxWJvMeN8fwK2ertLgQCEJtjHuvu7hSbnHz/5fsZGZ9+HRX10MbJqWdW9oDAF+vXB9+8cWs/2MrYV8LnhgOhm3sDCvk6kAiketh4wcBn0gxeiKrdu3fj09PTia7OLlfzCwvMd/24q7gvgvgH+t7ILcp7Ddxq44yNWBVWRvbxzZheu3w8FMQcsnNzK3kWQiONESiEG35Bfntv3bi9jkalSWzMrT/uydQaKrI8L+0OGalNyGRaRWXlFFMOOzkgOAQcHT2fL7t3L2PJlAkh/Ltp6SsvXkn4ZToJ12Rj46D2Mx0ePpM5/+XXD0MqA6JvgHeEi6srTL59n55ydLB5WFpeJoAT1YthZY54MJQ3btwIOBt39jMOi/uTugCaL6JWxp/581xVXW2NDYOhf/tOzp1GsDmHVddHjh3ZAPEmOR3S9iKupWWvBx6GdVCjrLMhI3V6To4TcCaMY8zeAYTuNaYYiCS2cTKJlCk8CKlp95fHnr1wxNur8pvVH646kZKdXdYTXoGBzpzXFry1q5xfaenp5f7bi3Pnfq9J9p658+cXJCYl593PuD/zj9N/REDfTdDfm6KWVtyCV+bfUKebbdv2CSBueyuvhBdixjHf4eTmpNEBWHXt9uc5jLmTxWYd7U+df1vZISO1UNpiK1cqsQwTxiV1oHK5bq1bln+6bsEna5S3Eu99eDvp3ua7qWmrJ02YcPDYHzE7t23b82jHDkwG4uaoqMC331z7fV19vZeHp1fsoZjfV0E8sEZ+7oyMjEYO2+heZnbumjfeeCN85cpl5/976EgAhUwVLVyx8H7cqTh1Q8XMfHH2b7BBc2j58uWy4bJl1Q4KLfAEAkNCauSelaRb11+Bo0OXwmxc8/Nk6g+07ImLk1y6duPjiPXrrx89fmJ9VVWNz6XLV9ezDC0+MuWa5lPIlLZ9P+2zaxQ2muBwBMWUKdO2n4s9s76/TvyJU6ZcKeJVrLiecPN1CP6Xt4nFFhaW5klAaI0ym/69XTzkvlaUpwNHYEhIzefzORB7ERQQEPwBEFqjWRQRASEogUY7s3L1R7fPnvrz7fr6hrEtLS1OLS0inXacmAB5pgWWFuapk8MmR/84adLjoPz+iD9r9uy0C7Fxt/gVdVPOnDkfwGAalL0058UNCs1SafSnK7TsCCEwJKQuzMkOlcOWk5Mdt0g8AKsTtmqbJoRN2gqZmmibN+w2rubXE4zNWSqVFCMP9nYVJkEw+0Y1i8Le8ITLjJpmzJ61POVexlJxe4udo4NjDASk3x4h/NFuhwCBQSf1X6eZg19hc0xSlr63qhz8tAMeNpxbbIfZuYxtyX7UBhaiHoDQA26vqyK49areWLp4c03NflxzM7dfJ5WfuXO0gSFHYNBJDSMm1wsEjrbWlueA0BqbHkMu6VMd/OUtCdAo3/Fwjw3t79kQGHRSxx4+zATzlOLs6KA2zuHZho7WRhHoGYFBJ3UBj2cGR4+a7Kws8mqbR+1EjfJBixEYVFIj9rSbs+saMzPzyuV/xdpqMXSoaKMVgUEl9YYNUXZwE6cH18zk18GK7R2twKHjGr0IDCqpS/Ny7dnGRh3mXJPnJlP96FUNOrKBIjBopEbCOB9kplvpGxoVSOWYDBp6afJAdYLWe0YEBo3UcESKCKfFzXA4lQAC9tuHO3rtGXFAq2sRAoNGauSUNhyytIWjPFlz581TqQsD1SIMUVFGGQKDRmqJSGBb19Dg7unltVOTMNBRhgM6HC1CYNBIXVfbMKmluZUIiWE0Sw+kRSAi6wnkRYbkPNTTp086VFXUcEtKStzb2ztojQ31VnBIlTZrxvTtUrmkE4sl9SsFmRbBNGyiDAqpI1bOpE166eo0uM+Fb2PDaCktbR42AUaiI18DX0J8Wjw9PTdd35hjbFZYWBz08MHDJefOxkkq+JU2OjqUOhKRKoZEmBIDfYNyOB17K2z69AcQTKX2AqKRkEfb+hwUUick8HQh2z4B0s4m+PlNF5WWDk4m09EGtrJD6XIx4bJ/rPyCB5zmDpBJZbZCcQsWUv3yFRhlgoOt3eUlr/+nFA7z1sJimQBpCx6nIwNCjzZxtHY8g0JqyJ3MqK6psbd1sP25P6fBRzuqsEOqt3bt2ilp9zKCyvhlkJlJBbd3EfUhTW8+x4R9maqjs00kEhe6uDjUwoWnTYgJgmR36ilb02iXVZvGNyik5gsbdKlkSqsOhTQkCVWGC3BIHAlXt1AIkLVpRub9zEUctulkIomAUcpxcAckTurgZH/1w48+XAv3qtci6X+775qi3p7h0pL6fgaF1HKRpHnR4gUrpKLO8gGcCVA/yiEuATmfHRoaGuYKBS0z+WXlgRisCgu53yqZRsybbGPjtLCpYbeYOObDWlltI5xzfDQaNK5liJXyDM0PCqkZVEZdg0jCkBMwIvBVPxe/wLHOlsfPXnZKS0ubJBFLw1tb22wguXqBra3tERVJGTcldEqWn59fMZJlCfKEYGrhH/T3fCAwKKSGa8vaVARMOYWKJVKpBgQkmfdoFD9i5UqDqB07Qi8nXFv84w97Q0g4EglLUBIh+WPTpIkT3oOs+idcXV3FXddD9OdCytEo7791TINCagQ8LA7XgBwa7+P+nGHHGLKE0pEMTCwLFltc3z7LzidgdYuwmUMkEDssLMwSvDy9Ljg5ODxc8+maJCSfBjLAnm60GvaBox0+EwKDRupnGsUAKsOGB/Xk0aN+Di4u/E2bNpUjJ9GR3HpAYuqOzTvc88t4vngsZppI1ObfmdKhA69dByR0vEen6cQGjg8+A/ddX0C6FcNhd9Q+HoACRnGV55bUGIzUorCo9LcWsTTOxNjUTYlRSU4e+aOJRKKQm0VwhXNbO9uQySjnmpqc1qXqZLRIWnNCQyfmwKHbfmdWHcX6Q4fWAwLPLak9Pf3Kpk+b9kni3cSFsDgNwGOwSrmys9qcy010Zdr/bGFmdldOpaZujYpqQeTuLe80ygrtQ+C5JTVs8shoerQ/bx/4La5GLjfkuLggFyKJu2cBRUK6n74VQPtUiEr0NALPLam7BNkI5IY/P3GFHKrmfzcCzz2p/93qQ6XvCQGU1CgvtA4BlNRap1JUIJTUKAe0DgGU1FqnUlQglNQoB7QOAZTUWqdSVCCU1CgHtA4BlNRap1JUIJTUKAe0DgGU1FqnUlQglNQoB7QOAZTUWqdSVCCU1CgHtA4BlNRap1JUIJTUKAe0DoH/B2VGFoNsmTkgAAAAAElFTkSuQmCCAAhAAQgkAAAAGAAAAAIQwNsBAAAAAwAAAAAAAAAAAAAAAAAAABtAAABAAAAANAAAAAEAAAACAAAAAAAAvwAAAL8AADVDAAAAQwMAAAAAAACAAAAAgP7/rUIAAACAAAAAgP7/c0IhAAAACAAAAGIAAAAMAAAAAQAAABUAAAAMAAAABAAAABUAAAAMAAAABAAAAEYAAAAUAAAACAAAAFROUFAGAQAAUQAAAIAMAAAAAAAAAAAAAFYAAAA8AAAAAAAAAAAAAAAAAAAAAAAAALUAAACAAAAAUAAAADAAAACAAAAAAAwAAAAAAACGAO4AVwAAAD0AAAAoAAAAtQAAAIAAAAABAAEAAAAAAAAAAAAAAAAAAAAAAAAAAAAAAAAAAAAAAP///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0AAAAAAAAAAAAAAAAAAAAAAAAAAAAAAPvoAAAAAAAAAAAAAAAAAAAAAAAAAAAAAABcAAAAAAAAAAAAAAAAAAAAAAAAAAAAAAAPoAAAAAAAAAAAAAAAAAAAAAAAAAAAAAAB8AAAAAAAAAAAAAAAAAAAAAAACAAAAAAAPgAAAAAAAAAAAAAAAAAAAAAAAAAAAAAAB8AAAAAAAAAAAAAAAAAAAAAACAAAAAAAAPwAAAAAAAAAAAAAAAAAAAAAAAAAAAAAABcAAAAAAAAAAAAAAAAAAAAACgAAAAAAAAP6AAAAAAAAAAAAAAAAAAAABAAAAAAAAAAdQAAAAAAAAAAAAAAAAAAADAAAAAAAAAAAqAAAAAAAAAAAAAAAAAAABAAAAAAAAAAAAAAAAAAAAAAAAAAAAAAABgAAAAAAAAAAAAAAAAAAAAAAAAAAAAAABAAAAAAAAAAAAAAAAAAAAAAAAAAAAAAAAgAAAAAAAAAAAAAAAAAAAAAAAAAAAAAAAgAAAAAAAAAAAAAAAAAAAAAAAAAAAAAAAgAAAAAAAAAAAAAAAAAAAAAAAAAAAAAAAQAAAAAAAAAAAAAAAAAAAAAAAAAAAAAAAYAAAAAAAAAAAAAAAAAAAAAAAAAAAAAAAQAAAAAAAAAAAAAAAAAAAAAAAAAAAAAAAYAAAAAAAAAAAAAAAAAAAAAAAAAAAAAAAQAAAAAAAAAAAAAAAAAAAAAAAAAAAAAAAIAACAAA4AAAAAAAAAAAAAAAAAAAAAAAAAAAdQAB4AAAAAAAAAAAAAAAAAAAAAAAAMAD/4ADsAAAAAAAAAAAAAAAAAAAAAAAAEAHwcABEAAAAAAAAAAAAAAAAAAAAAAAAOAOgOADOAKAAAAAAAAAAAAAAAAAAAAAAEAcAHADEAMAAAABAAAAAAAAAAAAAAAAACA4ADgCKAOAAAADgAAAAAAAAAAAAAAAABAQABAGEAfAAAABwAAAAAAAAAAAAAAAADjgAAgGCAbACAAC4AAAAKoAAAAAAAAAABBgABQEEAZAHAAGYAAAB38AAAAAAAAAAAjgAA4GCA7gPAIGMAAAD/vgAAAAAAAAAAXAAAwEAARAdAEEEAAAHABcAAAAAAAAAA+AAA4OCAwgaAKOGAAA6AAOAAAAAAAAAAcAAAcEBAxQYAAGFAABwAADQAAAAAAAAAOAAA+ODjgg4AKODgAPgAAA4AAAAAAAAAEAAAUMBBgAQABEBAAUAAAAUAAAAAAAAAOAAA+MDhggwADOCgA4AAAADgAAAAAAAAcAAAUMBBARwABEBQBwAAAABwAAAAAAAALgAA6IBjg4gAAuAwDgAAAAA4AAAAAAAARAAATMBBAQgAAEAQHAAAAAAQAAAAAAAA4wAAzIBjgIgAAuAYOAAAAAAIAAAAAAAAYQAARYBhAdAABUAYMAAAAAAEAAAAAAAAY6AAx4AjgPgAAuAOIAAAAAAGAAAAAAAAQEAABYARAFAABEAEQAAAAAAEAAAAAAAAYDgAh4AyAPgAAsAOYAAAAAACAAAAAAAAYBwBBQARAHAAA0ADQAAAAAABAAAAAAAAYA4Dg4A6ADAAA4AD4AAAAAADAAAAAAAAYAQBBwAQABAAAYABwAAAAAABAAAAAAAAYAICA4AaAAAAA4AAwAAAAAABgAAAAAAAcAMCAwAWAAAAAQAAAAAAAAABAAAAAAAAMAMOA4AOAAAAAAAAAAAAAAACAAAAAAAAEAEEAQAMAAAAAAAAAAAAAAAAAAAAAAAAOAOIA4AOAAAAAAAAAAAAAAAAAAAAAAAAEAEQAQAEAAAAAAAAAAAAAAAAAAAAAAAACgM4A4AAAAAAAAAAAAAAAAAAAAAAAAAABAFAAQAAAAAAAAAAAAAAAAAAAAAAAAAADoPgA4AAAAAAAAAAAAAAAAAAAAAAAAAABwcAAQAAAAAAAAAAAAAAAAAAAAAAAAAABvoAAgAAAAAAAAAAAAAAAAAAAAAAAAAAAdAAAAAAAAAAAAAAAAAAAAAAAAAAAAA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AAAAAAAAAAAAAAAAAAAAAAAAAAAAAABBAAAAAAAAAAAAAAAAAAAAAAAAAAAAAACDAAAAAAAAAAAAAAAAAAAAAAAAAAAAAADBAAAAAAAAAAAAAAAAAAAAAAAAAAAAAACDgAAAAAAAAAAAAAAAAAAAAAAAAAAAAAEBAAAAAAAAAAAAAAAAAAAAAAAAAAAAAACDgAAAAAAAAAAAAAAAAAAAAAAAAAAAAAGBwAAAAAAAAAAAAAAAAAAAAAAAAAAAAACAgAAAAAAAAAAAAAAAAAAAAAAAAAAAAAAAgAAAAAAAAAAAAAAAAAAAAAAAAAAAAACAgAAAAAAAAAAAAAAAAAAAAAAAAAAAAAABgAAAAAAAAAAAAAAAAAAAAAAAAAAAAACBgAAAAAAAAAAAAAAAAAAAAAAAAAAAAADBAAAAAAAAAAAAAAAAAAAAAAAAAAAAAACDAAAAAAAAAAAAAAAAAAAAAAAAAAAAAABGAAAAAAAAAAAAAAAAAAAAAAAAAAAAAAB+AAAAAAAAAAAAAAAAAAAAAAAAAAAAA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RAAAAeLYAAAAAAAAAAAAAVgAAADwAAAAAAAAAAAAAAAAAAAAAAAAAtQAAAIAAAABQAAAAKAAAAHgAAAAAtgAAAAAAAMYAiABXAAAAPQAAACgAAAC1AAAAgAAAAAEAEAAAAAAAAAAAAAAAAAAAAAAAAAAAAAAA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2MMQwylFP9/jDH/f/9//3//f/9//3//f/9//3//f/9//3//f/9//3//f/9//3//f/9//3//f/9//3//f/9//3//f/9//3//f/9//3//f/9//3//f/9//3//f/9//3//f/9//3//f/9//3//f/9//3//f/9//3//f/9//3//f/9//3//f/9//3//f/9//3//f/9//3//f/9//3//f/9//3//f/9//3//f/9//3//f/9//3//f/9//3//f/9//3//f/9//3//f/9//3//f/9//3//f/9//3//f/9//3//f/9//3//f/9//3//f/9//3//f/9//3//f/9//3//f/9//3//f/9//3//fwAA/3//f/9//3//f/9//3//f/9//3//f/9//3//f/9//3//f/9//3//f/9//3//f/9//3//f/9//3//f/9//3//f/9//3//f/9//3//f/9//3//f/9//3//f/9//3/VWqYYKiVjDGMM/3/HHIQQZAylFAkl/38IIf9//3//f/9//3//f/9//3//f/9//3//f/9//3//f/9//3//f/9//3//f/9//3//f/9//3//f/9//3//f/9//3//f/9//3//f/9//3//f/9//3//f/9//3//f/9//3//f/9//3//f/9//3//f/9//3//f/9//3//f/9//3//f/9//3//f/9//3//f/9//3//f/9//3//f/9//3//f/9//3//f/9//3//f/9//3//f/9//3//f/9//3//f/9//3//f/9//3//f/9//3//f/9//3//f/9//3//f/9//3//f/9//3//f/9//3//f/9//3//f/9//38AAP9//3//f/9//3//f/9//3//f/9//3//f/9//3//f/9//3//f/9//3//f/9//3//f/9//3//f/9//3//f/9//3//f/9//3//f/9//3//f/9//3//f/9//3//f/9//3//f/9//3//f/9//3//f/9/xxz/f4UQhBDHGP9//3//f/9//3//f/9//3//f/9//3//f/9//3//f/9//3//f/9//3//f/9//3//f/9//3//f/9//3//f/9//3//f/9//3//f/9//3//f/9//3//f/9//3//f/9//3//f/9//3//f/9//3//f/9//3//f/9//3//f/9//3//f/9//3//f/9//3//f/9//3//f/9//3//f/9//3//f/9//3//f/9//3//f/9//3//f/9//3//f/9//3//f/9//3//f/9//3//f/9//3//f/9//3//f/9//3//f/9//3//f/9//3//f/9//3//f/9//3//f/9/AAD/f/9//3//f/9//3//f/9//3//f/9//3//f/9//3//f/9//3//f/9//3//f/9//3//f/9//3//f/9//3//f/9//3//f/9//3//f/9//3//f/9//3//f/9//3//f/9//3//f/9//3//f/9//3//f/9//3//f4wxhRBjDGMM5xz/fzJK/3//f/9//3//f/9//3//f/9//3//f/9//3//f/9//3//f/9//3//f/9//3//f/9//3//f/9//3//f/9//3//f/9//3//f/9//3//f/9//3//f/9//3//f/9//3//f/9//3//f/9//3//f/9//3//f/9//3//f/9//3//f/9//3//f/9//3//f/9//3//f/9//3//f/9//3//f/9//3//f/9//3//f/9//3//f/9//3//f/9//3//f/9//3//f/9//3//f/9//3//f/9//3//f/9//3//f/9//3//f/9//3//f/9//3//fwAA/3//f/9//3//f/9//3//f/9//3//f/9//3//f/9//3//f/9//3//f/9//3//f/9//3//f/9//3//f/9//3//f/9//3//f/9//3//f/9//3//f/9//3//f/9//3//f/9//3//f/9//3//f/9//3//f/9//3//f/9//3/nHEMIZBBjDKUU/3//f/9//3//f/9//3//f/9//3//f/9//3//f/9//3//f/9//3//f/9//3//f/9//3//f/9//3//f/9//3//f/9//3//f/9//3//f/9//3//f/9//3//f/9//3//f/9//3//f/9//3//f/9//3//f/9//3//f/9//3//f/9//3//f/9//3//f/9//3//f/9//3//f/9//3//f/9//3//f/9//3//f/9//3//f/9//3//f/9//3//f/9//3//f/9//3//f/9//3//f/9//3//f/9//3//f/9//3//f/9//3//f/9//38AAP9//3//f/9//3//f/9//3//f/9//3//f/9//3//f/9//3//fxBG/3//f/9//3//f/9//3//f/9//3//f/9//3//f/9//3//f/9//3//f/9//3//f/9//3//f/9//3//f/9//3//f/9//3//f/9//3//f/9//3//f/9//3//f/9/xhilFGQMpRQIIf9//3//f/9//3//f/9//3//f/9//3//f/9//3//f/9//3//f/9//3//f/9//3//f/9//3//f/9//3//f/9//3//f/9//3//f/9//3//f/9//3//f/9//3//f/9//3//f/9//3//f/9//3//f/9//3//f/9//3//f/9//3//f/9//3//f/9//3//f/9//3//f/9//3//f/9//3//f/9//3//f/9//3//f/9//3//f/9//3//f/9//3//f/9//3//f/9//3//f/9//3//f/9//3//f/9//3//f/9//3//f/9/AAD/f/9//3//f/9//3//f/9//3//f/9//3//f/9//3//f/9//3//f/9//3//f/9//3//f/9//3//f/9//3//f/9//3//f/9//3//f/9//3//f/9//3//f/9//3//f/9//3//f/9//3//f/9//3//f/9//3//f/9//3//f/9//3//f/9//3//f+ccQwxjDIQQphj/f/9//3//f/9//3//f/9//3//f/9//3//f/9//3//f/9//3//f/9//3//f/9//3//f/9//3//f/9//3//f/9//3//f/9//3//f/9//3//f/9//3//f/9//3//f/9//3//f/9//3//f/9//3//f/9//3//f/9//3//f/9//3//f/9//3//f/9//3//f/9//3//f/9//3//f/9//3//f/9//3//f/9//3//f/9//3//f/9//3//f/9//3//f/9//3//f/9//3//f/9//3//f/9//3//f/9//3//fwAA/3//f/9//3//f/9//3//f/9//3//f/9//3//f/9//3//f/9/xhz/f/9//3//f/9//3//f/9//3//f/9//3//f/9//3//f/9//3//f/9//3//f/9//3//f/9//3//f/9//3//f/9//3//f/9//3//f/9//3//f/9//3//f/9//3//f/9//3//f/9//38pJWMMhBBkDIUQCSX/f/9//3//f/9//3//f/9//3//f/9//3//f/9//3//f/9//3//f/9//3//f/9//3//f/9//3//f/9//3//f/9//3//f/9//3//f/9//3//f/9//3//f/9//3//f/9//3//f/9//3//f/9//3//f/9//3//f/9//3//f/9//3//f/9//3//f/9//3//f/9//3//f/9//3//f/9//3//f/9//3//f/9//3//f/9//3//f/9//3//f/9//3//f/9//3//f/9//3//f/9//3//f/9//38AAP9//3//f/9//3//f/9//3//f/9//3//f/9//3//f/9//3//f/9//3//f/9//3//f/9//3//f/9//3//f/9//3//f/9//3//f/9//3//f/9//3//f/9//3//f/9//3//f/9//3//f/9//3//f/9//3//f/9//3//f/9//3//f/9//3//f/9//3//f/9//3//f/9/CCH/f4QQhBDnHP9//3//f/9//3//f/9//3//f/9//3//f/9//3//f/9//3//f/9//3//f/9//3//f/9//3//f/9//3//f/9//3//f/9//3//f/9//3//f/9//3//f/9//3//f/9//3//f/9//3//f/9//3//f/9//3//f/9//3//f/9//3//f/9//3//f/9//3//f/9//3//f/9//3//f/9//3//f/9//3//f/9//3//f/9//3//f/9//3//f/9//3//f/9//3//f/9//3//f/9//3//f/9/AAD/f/9//3//f/9//3//f/9//3//f/9//3//f/9//3//f/9//38IJf9/nHP/f/9//3//f/9//3//f/9//3//f/9//3//f/9//3//f/9//3//f/9//3//f/9//3//f/9//3//f/9//3//f/9//3//f/9//3//f/9//3//f/9//3//f/9//3//f/9//3//f/9//3//f/9//3//f+gcxxzGGKUUphimGMYY/39zTv9//3//f/9//3//f/9//3//f/9//3//f/9//3//f/9//3//f/9//3//f/9//3//f/9//3//f/9//3//f/9//3//f/9//3//f/9//3//f/9//3//f/9//3//f/9//3//f/9//3//f/9//3//f/9//3//f/9//3//f/9//3//f/9//3//f/9//3//f/9//3//f/9//3//f/9//3//f/9//3//f/9//3//f/9//3//f/9//3//f/9//3//f/9//3//fwAA/3//f/9//3//f/9//3//f/9//3//f/9//3//f/9//3//f/9//3/HHP9//3//f/9//3//f/9//3//f/9//3//f/9//3//f/9//3//f/9//3//f/9//3//f/9//3//f/9//3//f/9//3//f/9//3//f/9//3//f/9//3//f/9//3//f/9//3//f/9//3//f/9//3//f/9//3//f/9//3//f/9/bC2mGMcc/3+EEP9/hRT/f/9//3//f/9//3//f/9//3//f/9//3//f/9//3//f/9//3//f/9//3//f/9//3//f/9//3//f/9//3//f/9//3//f/9//3//f/9//3//f/9//3//f/9//3//f/9//3//f/9//3//f/9//3//f/9//3//f/9//3//f/9//3//f/9//3//f/9//3//f/9//3//f/9//3//f/9//3//f/9//3//f/9//3//f/9//3//f/9//3//f/9//38AAP9//3//f/9//3//f/9//3//f/9//3//f/9//3//f/9//3//f4wxpRT/f/9//3//f/9//3//f/9//3//f/9//3//f/9//3//f/9//3//f/9//3//f/9//3//f/9//3//f/9//3//f/9//3//f/9//3//f/9//3//f/9//3//f/9//3//f/9//3//f/9//3//f/9//3//f/9//3//f/9//3//f/9//3//f/9//3+MMf9/CCH/fzFG/3//f/9//3//f/9//3//f/9//3//f/9//3//f/9//3//f/9//3//f/9//3//f/9//3//f/9//3//f/9//3//f/9//3//f/9//3//f/9//3//f/9//3//f/9//3//f/9//3//f/9//3//f/9//3//f/9//3//f/9//3//f/9//3//f/9//3//f/9//3//f/9//3//f/9//3//f/9//3//f/9//3//f/9//3//f/9//3//f/9/AAD/f/9//3//f/9//3//f/9//3//f/9//3//f/9//3//f/9//3//f+cc/3//f/9//3//f/9//3//f/9//3//f/9//3//f/9//3//f/9//3//f/9//3//f/9//3//f/9//3//f/9//3//f/9//3//f/9//3//f/9//3//f/9//3//f/9//3//f/9//3//f/9//3//f/9//3//f/9//3//f/9//3//f/9//3//f/9//3//f/9//3//f/9//3//f/9//3//f/9//3//f/9//3//f/9//3//f/9//3//f/9//3//f/9//3//f/9//3//f/9//3//f/9//3//f/9//3//f/9//3//f/9//3//f/9//3//f/9//3//f/9//3//f/9//3//f/9//3//f/9//3//f/9//3//f/9//3//f/9//3//f/9//3//f/9//3//f/9//3//f/9//3//f/9//3//f/9//3//f/9//3//fwAA/3//f/9//3//f/9//3//f/9//3//f/9//3//f/9//3//f/9//38pKWsx/3//f/9//3//f/9//3//f/9//3//f/9//3//f/9//3//f/9//3//f/9//3//f/9//3//f/9//3//f/9//3//f/9//3//f/9//3//f/9//3//f/9//3//f/9//3//f/9//3//f/9//3//f/9//3//f/9//3//f/9//3//f/9//3//f/9//3//f/9//3//f/9//3//f/9//3//f/9//3//f/9//3//f/9//3//f/9//3//f/9//3//f/9//3//f/9//3//f/9//3//f/9//3//f/9//3//f/9//3//f/9//3//f/9//3//f/9//3//f/9//3//f/9//3//f/9//3//f/9//3//f/9//3//f/9//3//f/9//3//f/9//3//f/9//3//f/9//3//f/9//3//f/9//3//f/9//3//f/9//38AAP9//3//f/9//3//f/9//3//f/9//3//f/9//3//f/9//3//f/9/Sin/f/9//3//f/9//3//f/9//3//f/9//3//f/9//3//f/9//3//f/9//3//f/9//3//f/9//3//f/9//3//f/9//3//f/9//3//f/9//3//f/9//3//f/9//3//f/9//3//f/9//3//f/9//3//f/9//3//f/9//3//f/9//3//f/9//3//f/9//3//f/9//3//f/9//3//f/9//3//f/9//3//f/9//3//f/9//3//f/9//3//f/9//3//f/9//3//f/9//3//f/9//3//f/9//3//f/9//3//f/9//3//f/9//3//f/9//3//f/9//3//f/9//3//f/9//3//f/9//3//f/9//3//f/9//3//f/9//3//f/9//3//f/9//3//f/9//3//f/9//3//f/9//3//f/9//3//f/9//3//f/9/AAD/f/9//3//f/9//3//f/9//3//f/9//3//f/9//3//f/9//3//f/9/Sin/f/9//3//f/9//3//f/9//3//f/9//3//f/9//3//f/9//3//f/9//3//f/9//3//f/9//3//f/9//3//f/9//3//f/9//3//f/9//3//f/9//3//f/9//3//f/9//3//f/9//3//f/9//3//f/9//3//f/9//3//f/9//3//f/9//3//f/9//3//f/9//3//f/9//3//f/9//3//f/9//3//f/9//3//f/9//3//f/9//3//f/9//3//f/9//3//f/9//3//f/9//3//f/9//3//f/9//3//f/9//3//f/9//3//f/9//3//f/9//3//f/9//3//f/9//3//f/9//3//f/9//3//f/9//3//f/9//3//f/9//3//f/9//3//f/9//3//f/9//3//f/9//3//f/9//3//f/9//3//fwAA/3//f/9//3//f/9//3//f/9//3//f/9//3//f/9//3//f/9//3//f+cg/3//f/9//3//f/9//3//f/9//3//f/9//3//f/9//3//f/9//3//f/9//3//f/9//3//f/9//3//f/9//3//f/9//3//f/9//3//f/9//3//f/9//3//f/9//3//f/9//3//f/9//3//f/9//3//f/9//3//f/9//3//f/9//3//f/9//3//f/9//3//f/9//3//f/9//3//f/9//3//f/9//3//f/9//3//f/9//3//f/9//3//f/9//3//f/9//3//f/9//3//f/9//3//f/9//3//f/9//3//f/9//3//f/9//3//f/9//3//f/9//3//f/9//3//f/9//3//f/9//3//f/9//3//f/9//3//f/9//3//f/9//3//f/9//3//f/9//3//f/9//3//f/9//3//f/9//3//f/9//38AAP9//3//f/9//3//f/9//3//f/9//3//f/9//3//f/9//3//f/9//3+lFP9//3//f/9//3//f/9//3//f/9//3//f/9//3//f/9//3//f/9//3//f/9//3//f/9//3//f/9//3//f/9//3//f/9//3//f/9//3//f/9//3//f/9//3//f/9//3//f/9//3//f/9//3//f/9//3//f/9//3//f/9//3//f/9//3//f/9//3//f/9//3//f/9//3//f/9//3//f/9//3//f/9//3//f/9//3//f/9//3//f/9//3//f/9//3//f/9//3//f/9//3//f/9//3//f/9//3//f/9//3//f/9//3//f/9//3//f/9//3//f/9//3//f/9//3//f/9//3//f/9//3//f/9//3//f/9//3//f/9//3//f/9//3//f/9//3//f/9//3//f/9//3//f/9//3//f/9//3//f/9/AAD/f/9//3//f/9//3//f/9//3//f/9//3//f/9//3//f/9//3//f/9//38pJf9//3//f/9//3//f/9//3//f/9//3//f/9//3//f/9//3//f/9//3//f/9//3//f/9//3//f/9//3//f/9//3//f/9//3//f/9//3//f/9//3//f/9//3//f/9//3//f/9//3//f/9//3//f/9//3//f/9//3//f/9//3//f/9//3//f/9//3//f/9//3//f/9//3//f/9//3//f/9//3//f/9//3//f/9//3//f/9//3//f/9//3//f/9//3//f/9//3//f/9//3//f/9//3//f/9//3//f/9//3//f/9//3//f/9//3//f/9//3//f/9//3//f/9//3//f/9//3//f/9//3//f/9//3//f/9//3//f/9//3//f/9//3//f/9//3//f/9//3//f/9//3//f/9//3//f/9//3//fwAA/3//f/9//3//f/9//3//f/9//3//f/9//3//f/9//3//f/9//3//f/9/xhhyUv9//3//f/9//3//f/9//3//f/9//3//f/9//3//f/9//3//f/9//3//f/9//3//f/9//3//f/9//3//f/9//3//f/9//3//f/9//3//f/9//3//f/9//3//f/9//3//f/9//3//f/9//3//f/9//3//f/9//3//f/9//3//f/9//3//f/9//3//f/9//3//f/9//3//f/9//3//f/9//3//f/9//3//f/9//3//f/9//3//f/9//3//f/9//3//f/9//3//f/9//3//f/9//3//f/9//3//f/9//3//f/9//3//f/9//3//f/9//3//f/9//3//f/9//3//f/9//3//f/9//3//f/9//3//f/9//3//f/9//3//f/9//3//f/9//3//f/9//3//f/9//3//f/9//3//f/9//38AAP9//3//f/9//3//f/9//3//f/9//3//f/9//3//f/9//3//f/9//3//f6UU/3//f/9//3//f/9//3//f/9//3//f/9//3//f/9//3//f/9//3//f/9//3//f/9//3//f/9//3//f/9//3//f/9//3//f/9//3//f/9//3//f/9//3//f/9//3//f/9//3//f/9//3//f/9//3//f/9//3//f/9//3//f/9//3//f/9//3//f/9//3//f/9//3//f/9//3//f/9//3//f/9//3//f/9//3//f/9//3//f/9//3//f/9//3//f/9//3//f/9//3//f/9//3//f/9//3//f/9//3//f/9//3//f/9//3//f/9//3//f/9//3//f/9//3//f/9//3//f/9//3//f/9//3//f/9//3//f/9//3//f/9//3//f/9//3//f/9//3//f/9//3//f/9//3//f/9//3//f/9/AAD/f/9//3//f/9//3//f/9//3//f/9//3//f/9//3//f/9//3//f/9//3+lFEkp/3//f/9//3//f/9//3//f/9//3//f/9//3//f/9//3//f/9//3//f/9//3//f/9//3//f/9//3//f/9//3//f/9//3//f/9//3//f/9//3//f/9//3//f/9//3//f/9//3//f/9//3//f/9//3//f/9//3//f/9//3//f/9//3//f/9//3//f/9//3//f/9//3//f/9//3//f/9//3//f/9//3//f/9//3//f/9//3//f/9//3//f/9//3//f/9//3//f/9//3//f/9//3//f/9//3//f/9//3//f/9//3//f/9//3//f/9//3//f/9//3//f/9//3//f/9//3//f/9//3//f/9//3//f/9//3//f/9//3//f/9//3//f/9//3//f/9//3//f/9//3//f/9//3//f/9//3//fwAA/3//f/9//3//f/9//3//f/9//3//f/9//3//f/9//3//f/9//3//f/9/5yD/f/9//3//f/9//3//f/9//3//f/9//3//f/9//3//f/9//3//f/9//3//f/9//3//f/9//3//f/9//3//f/9//3//f/9//3//f/9//3//f/9//3//f/9//3//f/9//3//f/9//3//f/9//3//f/9//3//f/9//3//f/9//3//f/9//3//f/9//3//f/9//3//f/9//3//f/9//3//f/9//3//f/9//3//f/9//3//f/9//3//f/9//3//f/9//3//f/9//3//f/9//3//f/9//3//f/9//3//f/9//3//f/9//3//f/9//3//f/9//3//f/9//3//f/9//3//f/9//3//f/9//3//f/9//3//f/9//3//f/9//3//f/9//3//f/9//3//f/9//3//f/9//3//f/9//3//f/9//38AAP9//3//f/9//3//f/9//3//f/9//3//f/9//3//f/9//3//f/9//3//f/9/pRT/f/9//3//f/9//3//f/9//3//f/9//3//f/9//3//f/9//3//fxBC/3//f/9//3//f/9//3//f/9//3//f/9//3//f/9//3//f/9//38qKQghrTX/f/9//3//f/9//3//f/9//3//f/9//3//f/9//3//f/9//3//f/9//3//f/9//3//f/9//3//f/9//3//f/9//3//f/9//3//f/9//3//f/9//3//f/9//3//f/9//3//f/9//3//f/9//3//f/9//3//f/9//3//f/9//3//f/9//3//f/9//3//f/9//3//f/9//3//f/9//3//f/9//3//f/9//3//f/9//3//f/9//3//f/9//3//f/9//3//f/9//3//f/9//3//f/9//3//f/9//3//f/9//3//f/9//3//f/9/AAD/f/9//3//f/9//3//f/9//3//f/9//3//f/9//3//f/9//3//f/9//3//f/9//3//f/9//3//f/9//3//f/9//3//f/9//3//f/9//3+lGGMMYwz/f2QQ/3+tNf9//3//f/9//3//f/9//3//f/9//3//f/9//3//f+ccQwxDCIQQ/3//f/9//3//f/9//3//f/9//3//f/9//3//f/9//3//f/9//3//f/9//3//f/9//3//f/9//3//f/9//3//f/9//3//f/9//3//f/9//3//f/9//3//f/9//3//f/9//3//f/9//3//f/9//3//f/9//3//f/9//3//f/9//3//f/9//3//f/9//3//f/9//3//f/9//3//f/9//3//f/9//3//f/9//3//f/9//3//f/9//3//f/9//3//f/9//3//f/9//3//f/9//3//f/9//3//f/9//3//f/9//3//f/9//3//fwAA/3//f/9//3//f/9//3//f/9//3//f/9//3//f/9//3//f/9//3//f/9//38oJcYY/3//f/9//3//f/9//3//f/9//3//f/9/70GEECEEAQRCCIUUxhhjDCEEIQRKKf9//3//f/9//3//f/9//3//f/9//3//f/9/EEJkDIQQ/39kEMcY/3//f/9//3//f/9//3//f/9//3//f/9//3//f/9//3//f/9//3//f/9//3//f/9//3//f/9//3//f/9//3//f/9//3//f/9//3//f/9//3//f/9//3//f/9//3//f/9//3//f/9//3//f/9//3//f/9//3//f/9//3//f/9//3//f/9//3//f/9//3//f/9//3//f/9//3//f/9//3//f/9//3//f/9//3//f/9//3//f/9//3//f/9//3//f/9//3//f/9//3//f/9//3//f/9//3//f/9//3//f/9//3//f/9//38AAP9//3//f/9//3//f/9//3//f/9//3//f/9//3//f/9//3//f/9//3//f/9//3+kFP9//3//f/9//3//f/9//3//f/9//38IJQAEIQQhBCkp/3//f/9//3//f4QQAQTnHP9//3//f/9//3//f/9//3//f/9//3//f/9/Qgj/f/9//39DDP9//3//f/9//3//f/9//3//f/9//3//f/9//3//f/9//3//f/9//3//f/9//3//f/9//3//f/9//3//f/9//3//f/9//3//f/9//3//f/9//3//f/9//3//f/9//3//f/9//3//f/9//3//f/9//3//f/9//3//f/9//3//f/9//3//f/9//3//f/9//3//f/9//3//f/9//3//f/9//3//f/9//3//f/9//3//f/9//3//f/9//3//f/9//3//f/9//3//f/9//3//f/9//3//f/9//3//f/9//3//f/9//3//f/9/AAD/f/9//3//f/9//3//f/9//3//f/9//3//f/9//3//f/9//3//f/9//3//f4w1pBRKLf9//3//f/9//3//f/9//3//fwchIQRCDP9/1l7/f/9//3//f/9//3//f8YcIgToIP9//3//f/9//3//f/9//3//f/9//3+lFIQQ/3//fwkhIgjPPf9//3//f/9//3//f/9//3//f4wx/39sMf9//3//f/9//3//f/9//3//f/9//3//f/9//3//f/9//3//f/9//3//f/9//3//f/9//3//f/9//3//f/9//3//f/9//3//f/9//3//f/9//3//f/9//3//f/9//3//f/9//3//f/9//3//f/9//3//f/9//3//f/9//3//f/9//3//f/9//3//f/9//3//f/9//3//f/9//3//f/9//3//f/9//3//f/9//3//f/9//3//f/9//3//f/9//3//f/9//3//f/9//3//fwAA/3//f/9//3//f/9//3//f/9//3//f/9//3//f/9//3//f/9//3//f/9//3//f6UU/3//f/9//3//f/9//3//f/9/CCUhBGMM/3//f/9//3//f/9//3//f/9//3//f6UUQggpJf9//3//f/9//3//f/9//3//f/9/YwxKKf9//3//f4QQ/3//f/9//3//f/9//3//f/9//3+FFEIM/3//f/9//3//f/9//3//f/9//3//f/9//3//f/9//3//f/9//3//f/9//3//f/9//3//f/9//3//f/9//3+uOf9//3//f/9//3//f/9//3//f/9//3//f/9//3//f/9//3//f/9//3//f/9//3//f/9//3//f/9//3//f/9//3//f/9//3//f/9//3//f/9//3//f/9//3//f/9//3//f/9//3//f/9//3//f/9//3//f/9//3//f/9//3//f/9//3//f/9//3//f/9//38AAP9//3//f/9//3//f/9//3//f/9//3//f/9//3//f/9//3//f/9//3//f/9//3//f4QU/3//f/9//3//f/9//3/nHAAAQgj/f/9//3//f/9//3//f/9//3//f/9//3//f2MMYwwQQv9//3//f/9//3//f/9//3//f2MM/3//f/9/Wmv/fwkl/3//f/9//3//f/9//3//f/9/ZBBDDKYY/3//f/9//3//f/9//3//f/9//3//f/9//3//f/9//3//f/9//3//f/9//3//f/9//3//f/9//3//f2wxYwyFFP9//3//f/9//3//f/9//3//f/9//3//f/9//3//f/9//3//f/9//3//f/9//3//f/9//3//f/9//3//f/9//3//f/9//3//f/9//3//f/9//3//f/9//3//f/9//3//f/9//3//f/9//3//f/9//3//f/9//3//f/9//3//f/9//3//f/9//3//f/9/AAD/f/9//3//f/9//3//f/9//3//f/9//3//f/9//3//f/9//3//f/9//3//f/9//3//f0op/3//f/9//3//f/9//38hBP9//3//f/9//3//f/9//3//f/9//3//f/9//3//f0MM/3//f/9//3//f/9//3//f/9/5xxCCP9//3//f/9/CCH/f/9//3//f/9//3//f/9//38JJUMI5xxkDM45/3//f/9//3//f/9//3//f/9//3//f/9//3//f/9//3//f/9//3//f/9//3//f/9//3//f/9//3//f0MMYwzoIP9//3//f/9//3//f/9//3//f/9//3//f/9//3//f/9//3//f/9//3//f/9//3//f/9//3//f/9//3//f/9//3//f/9//3//f/9//3//f/9//3//f/9//3//f/9//3//f/9//3//f/9//3//f/9//3//f/9//3//f/9//3//f/9//3//f/9//3//fwAA/3//f/9//3//f/9//3//f/9//3//f/9//3//f/9//3//f/9//3//f/9//3//f/9/izGlFBBC/3//f/9/rDljEAEE/3//f/9//3//f/9//3//f/9//3//f/9//3//f/9//3//f2MM/3//f/9//3//f/9//3//f+ccpRT/f/9//3//f/9/rjX/f/9//3//f/9//3//f/9/hRRDDP9/hBCEEP9//3//f/9//3//f/9//3//f/9/phj/f/9//3//f/9//3//f/9//3//f/9//3//f/9//3//f/9/Qwz/f+ccYwwJIf9//3//f/9//3//f/9//3//f/9//3//f/9//3//f/9//3//f/9//3//f/9//3//f/9//3//f/9//3+1Vv9/rDH/fykl/3+tOf9//3//f/9//3//f/9//3//f/9//3//f/9//3//f/9//3//f/9//3//f/9//3//f/9//3//f/9//3//f/9//38AAP9//3//f/9//3//f/9//3//f/9//3//f/9//3//f/9//3//f/9//3//f/9//3//f/9/pRT/f/9//3//f/9/IQRjDP9//3//f/9//3//f/9//3//f/9//3//f/9//3//f/9/jTX/f2UQ/3//f/9//3//f/9//3/GHP9//3//f/9//3/vPf9//3//f/9//3//f/9//3//f4QQQgz/f/9/Ywz/f/9//3//f/9//3//f/9//39kECIIpRT/f/9//3//f/9//3//f/9//3//f/9//3//f/9//3+mGCII/3//f4QQQwj/f/9//3//f/9//3//f/9//3//f/9//3//f/9//3//f/9//3//f/9//3//f/9//3//f/9/xxyFEMcY/3+mGIQQhBCFEIUQZAylFP9//3//f/9//3//f/9//3//f/9//3//f/9//3//f/9//3//f/9//3//f/9//3//f/9//3//f/9//3//f/9/AAD/f/9//3//f/9//3//f/9//3//f/9//3//f/9//3//f/9//3//f/9//3//f/9//3//f/9/KCX/f/9//39jEAEErTX/f/9//3//f/9//3//f/9//3//f/9//3//f/9//3//f/9/KiWnGCol/3//f/9//3//f/9/YwwpJf9//3//f/9//38JIf9//3//f/9//3//f/9/6CBDDCkl/39zTmMMKSX/f/9//3//f/9//3//f4QUQwzHGKUU/3//f/9//3//f/9//3//fxBC/3//f/9//3//f/9/pRRCCP9//3//f2MMphj/f/9//3//f/9//3//f/9//3//f/9//3//f/9//3//f/9//3//f/9//3//f/9//3/GGGMMZBBjDGMMQwzGGMccKSX/f+cchBCFEIUQCSH/f/9//3//f/9//3//f/9//3//f/9//3//f/9//3//f/9//3//f/9//3//f/9//3//f/9//3//fwAA/3//f/9//3//f/9//3//f/9//3//f/9//3//f/9//3//f/9//3//f/9//3//f/9//3//f/9/ay3/f+cgAATnHP9//3//f/9//3//f/9//3//f/9//3//f/9//3//f/9//3//f6YYKiX/f/9//3//f/9//3//f2MM/3//f/9//3//f/9//3//f/9//3//f/9//3//f/9/Qgj/f/9//3+mFP9//3//f/9//3//f/9/azEiCCkl/3+EEP9//3//f/9//3//f/9//3//f2QQ/3//f/9//3//f4UU/3//f/9//3//fwkh/3//f/9//3//f/9//3//f/9//3//f/9//3//f/9//3//f/9//3//f/9//3//f6YUQwymGP9//3//f/9//3//f/9//3//f/9//3+lFP9/hBCFFCol/3//f/9//3//f/9//3//f/9//3//f/9//3//f/9//3//f/9//3//f/9//3//f/9//38AAP9//3//f/9//3//f/9//3//f/9//3//f/9//3//f/9//3//f/9//3//f/9//3//f/9//39KKQgljTUhBGMM/3//f/9//3//f/9//3//f/9//3//f/9//3//f/9//3//f/9//3/oIIQQCSH/f/9//3//f/9/ay1jEOcc/3//f/9//3//f2wx/3//f/9//3//f/9//3/HHIQQ/3//f/9//3+mFP9//3//f/9//3//f6UUZBD/fxBC/3//f/9//3//f/9//3//f/9/zzn/f4UU/3//f/9/jDGEEKUY/3//f/9//3/HGKUU/3//f/9//3//f/9//3//f/9//3//f/9//3//f/9//3//f/9//3/oIEMMphj/fykl/3//f/9//3//f/9//3//f/9//3//f/9//3//f/9/6BxkDMcY/3//f/9//3//f/9//3//f/9//3//f/9//3//f/9//3//f/9//3//f/9//3//f/9/AAD/f/9//3//f/9//3//f/9//3//f/9//3//f/9//3//f/9//3//f/9//3//f/9//3//f/9//3/oIIQQIgj/f/9//3//f/9//3//f/9//3//f/9//3//f/9//3//f/9//3//f/9//3+mFIUUSyn/f/9//3//f/9/ZBD/f/9//3//f/9//3//fysp/3//f/9//3//f/9/YwzoIP9//3//f601/3/HGP9//3//f/9//39jDIQU/3//f/9//3//f/9//3//f/9//3//f/9//3//f/9//3//f/9/hBCEFP9//3//f/9/EUL/f845/3//f/9//3//f/9//3//f/9//3//f/9//3//f/9//3//f2QQQggqKf9//3//f/9//3//f/9//3//f/9//3//f/9//3//f/9//3//f/9//3+lFGQM/39KKf9//3//f/9//3//f/9//3//f/9//3//f/9//3//f/9//3//f/9//3//fwAA/3//f/9//3//f/9//3//f/9//3//f/9//3//f/9//3//f/9//3//f/9//3//f/9//3//f/9//39DDCEECCX/f/9//3//f/9//3//f/9//3//f/9//3//f/9//3//f/9//3//fxBChRDoIIUQk1L/f/9//3/GGGQQay3/f/9//3//f/9/SimFFDFG/3//f/9/AABLLWMM/3//f/9//3//f641/3//f/9//3//f845ZBCEEP9//3//f/9//3//f/9//3//f/9//39RSv9/xhj/f/9//38JJWMMKSn/f/9//3//f/9/U0oqJZRa/3//f/9//3//f/9//3//f/9//3//f/9//38QQsccYwxCDPZa/3//f/9//3//f/9//3//f/9//3//f/9//3//f/9//3//f/9//3//f/9//3//f4UUhRDHGP9//3//f/9//3//f/9//3//f/9//3//f/9//3//f/9//3//f/9//38AAP9//3//f/9//3//f/9//3//f/9//3//f/9//3//f/9//3//f/9//3//f/9//3//f/9//3//f/9//38iCP9//3//f/9//3//f/9//3//f/9//3//f/9//3//f/9//3//f/9//3//f4YU/3+mFP9//3//f/9/ZBClFP9//3//f/9//3//f/9/pRT/f/9//3//f/9/5yBjDP9//3//f/9//3//f/9//3//f/9//3//f0MM/3//f/9//3//f/9//3//f/9//3//f/9//3//f/9/Sy3/f/9//39jDP9//3//f/9//3//f/9/zzn/f/9//3//f/9//3//f/9//3//f/9//3//fykl/39DDP9//3//f/9//3//f/9//3//f/9//3//f/9//3//f/9//3//f/9//3//f/9//3//f/9//3//fwkh/39kEP9//3//f/9//3//f/9//3//f/9//3//f/9//3//f/9//3//f/9/AAD/f/9//3//f/9//3//f/9//3//f/9//3//f/9//3//f/9//3//f/9//3//f/9//3//f/9//3//fyEEQgjPPf9//3//f/9//3//f/9//3//f/9//3//f/9//3//f/9//3//f/9/zjmFEDFGhhTHGP9//3//f2QQhRT/f/9//3//f/9//39LLYUQEEL/f/9//3//f4UUxxz/f/9//3//f/9/bC3/f/9//3//f/9/xhhCCP9//3//f/9//3//f/9//3//f/9//3//f/9//3+MMegc/3//f8ccQwzvQf9//3//f/9//3+tNf9/xxj/f/9//3//f/9//3//f/9//3//f/9/xxxDDKUY/3//f/9//3//f/9//3//f/9//3//f/9//3//f/9//3//f/9//3//f/9//3//f/9//3//f/9//3//f/9//3/HGKYYrTX/f/9//3//f/9//3//f/9//3//f/9//3//f/9//3//fwAA/3//f/9//3//f/9//3//f/9//3//f/9//3//f/9//3//f/9//3//f/9//3//f/9//3//f/9/xxwhBGMM/3//f/9//3//f/9//3//f/9//3//f/9//3//f/9//3//f/9//3//f/9/hRD/fwgh/3//f/9//39DDIQQ/3//f/9//3//f/9//3+FEP9//3//f/9//39kEP9//3//f/9//3//f/9/Kyn/f/9//3/wQWMMQgj/f/9//3//f/9//3//f/9//3//f/9//3//f/9//38qJf9//3//f0MM/3//f/9//3//f/9//39LKf9/CSH/f/9//3//f/9//3//f/9//3/GGCIICSX/f/9//3//f/9//3//f/9//3//f/9//3//f/9//3//f/9//3//f/9//3//f/9//3//f/9//3//f/9//3//f/9//3/HHKUUjTH/f/9//3//f/9//3//f/9//3//f/9//3//f/9//38AAP9//3//f/9//3//f/9//3//f/9//3//f/9//3//f/9//3//f/9//3//f/9//3//f/9//3//f/9/Qwz/f8YYCCExSv9//3//f/9//3//f/9//3//f/9//3//f/9//3//f/9//38xRqYYbC3/f4UU/3//f/9/Ywz/f/9//3//f/9//3//f/9/phRKKf9//3//f849QwylFP9//3//f/9//3+tNccYzjn/f/9//39jDP9//3//f/9//3//f/9//3//f/9//3//f/9//3//f/9//38JIf9/KyljDFJK/3//f/9//3//f/9//38JIccc/3//f/9//3//f/9//3//fwklIgjoIP9//3//f/9//3//f/9//3//f/9//3//f/9//3//f/9//3//f/9//3//f/9//3//f/9//3//f/9//3//f/9//3//f/9//3/oIMYYEUb/f/9//3//f/9//3//f/9//3//f/9//3//f/9/AAD/f/9//3//f/9//3//f/9//3//f/9//3//f/9//3//f/9//3//f/9//3//f/9//3//f/9//39jDP9//3//f4QQ/3//f/9//3//f/9//3//f/9//3//f/9//3//f/9//3//f/9//3/HGP9//3+lFKYY/3//f0MM6CD/f/9//3//f/9//3//f6YY/3//f/9//3//f2QQ/3//f/9//3//f/9//3/HGP9//3//f/9/Igj/f/9//3//f/9//3//f/9//3//f/9//3//f/9//3//f/9//3//f/9/ZBD/f/9//3//f/9//3//f/9//3+mGP9//3//f/9//3//f/9/CCVDDKYY/3//f/9//3//f/9//3//f/9//3//f/9//3//f/9//3//f/9//3//f/9//3//f/9//3//f/9//3//f/9//3//f/9//3//f/9//3/GGP9//3//f/9//3//f/9//3//f/9//3//f/9//3//fwAA/3//f/9//3//f/9//3//f/9//3//f/9//3//f/9//3//f/9//3//f/9//3//f/9//3//fxBGYwxjDP9//3//f6UUxxz/f/9//3//f/9//3//f/9//3//f/9//3//f/9//3//f845hRT/f/9/SimFFP9//39jDP9//3//f/9//3//f/9//3/GGOcc/3//f/9/Sy1jDCop/3//f/9//3//f/9//3+lFP9//3//f2MM/3//f/9//3//f/9//3//f/9//3//f/9//3//f/9//3//f/A9/3/wPWMMEEL/f/9//3//f/9//3//f/9/phgJIf9//3//f/9//38qKSIICCH/f/9//3//f/9//3//f/9//3//f/9//3//f/9//3//f/9//3//f/9//3//f/9//3//f/9//3//f/9//3//f/9//3//f/9//3//f/9//3+mFP9//3//f/9//3//f/9//3//f/9//3//f/9//38AAP9//3//f/9//3//f/9//3//f/9//3//f/9//3//f/9//3//f/9//3//f/9//3//f/9//3//f2MQhBD/f/9//3//f4UQ/3//f/9//3//f/9//3//f/9//3//f/9//3//f/9//3//f+cc/3//f/9/hRT/f0opQwj/f/9//3//f/9//3//f/9/xxxkDP9//3//f/9/Ywz/f/9//3//f/9//3//f0opZAzvOf9/5xz/f/9//3//f/9//3//f/9//3//f/9//3//f/9//3//f/9/KiX/f/A9/39jDP9//3//f/9//3//f/9//3//fwghZBD/f/9//3//f/9/hRSEEP9//3//f/9//3//f/9//3//f/9//3//f/9//3//f/9//3//f/9//3//f/9//3//f/9//3//f/9//3//f/9//3//f/9//3//f/9//3//f/9//3/GGP9//3//f/9//3//f/9//3//f/9//3//f/9/AAD/f/9//3//f/9//3//f/9//3//f/9//3//f/9//3//f/9//3//f/9//3//f/9//3//f/9//39jDKYY/3//f/9/nH8pJccY/3/UWv9//3//f/9//3//f/9//3//f/9//3//f/9/xxznHP9//3//f6YYKiUIIUMI/3//f/9//3//f/9//3//f/9/hBD/f/9//39rLWQMzjn/f/9//3//f/9//3//f4UQCSU5Z6YUCCH/f/9//3//f/9//3//f/9//3//f/9//3//f/9//3//f/9/0Dn/fxFCYwwxRv9//3//f/9//3//f/9//3//f8cYhRDXWv9//3//f2QM/3//f/9//3//f/9//3//f/9//3//f/9//3//f/9//3//f/9//3//f/9//3//f/9//3//f/9//3//f/9//3//f/9//3//f/9//3//f/9//3//f/9/KSVLLf9//3//f/9//3//f/9//3//f/9//3//fwAA/3//f/9//3//f/9//3//f/9//3//f/9//3//f/9//3//f/9//3//f/9//3//f/9//3//f/9/Ywz/f/9//3//f/9//3//f6YY/3//f/9//3//f/9//3//f/9//3//f/9//3//f/9//3//f/9//38JIf9/xxxCCP9//3//f/9//3//f/9//3//f/9/CSH/f/9//3+FEP9//3//f/9//3//f/9//3//f4UQ/3+mFP9//3//f/9//3//f/9//3//f/9//3//f/9//3//f/9//39sLf9//3//f2QQ/3//f/9//3//f/9//3//f/9//3//f2QM/3//f/9/rTX/f/9//3//f/9//3//f/9//3//f/9//3//f/9//3//f/9//3//f/9//3//f/9//3//f/9//3//f/9//3//f/9//3//f/9//3//f/9//3//f/9//3//f4wx/3//f/9//3//f/9//3//f/9//3//f/9//38AAP9//3//f/9//3//f/9//3//f/9//3//f/9//3//f/9//3//f/9//3//f/9//3//f/9//3//f2MMpRT/f/9//3//f/9//3//f6UU6BzvPf9//3//f/9//3//f/9//3//f/9//3+lFP9//3//f/9/CSUJJcccQgj/f/9//3//f/9//3//f/9//3+EEKYY/3//fwkl/3//f/9//3//f/9//3//f/9/1VqFEMcYhRCNNf9//3//f/9//3//f/9//3//f/9//3//f/9//3//f/9//3/oHP9/zzkIIf9//3//f/9//3//f/9//3//f/9/+WLHGKYY/3//f8YYxhj/f/9//3//f/9//3//f/9//3//f/9//3//f/9//3//f/9//3//f/9//3//f/9//3//f/9//3//f/9//3//f/9//3//f/9//3//f/9//3//f/9//3//fwkh/3//f/9//3//f/9//3//f/9//3//f/9/AAD/f/9//3//f/9//3//f/9//3//f/9//3//f/9//3//f/9//3//f/9//3//f/9//3//f/9//39jDIQQ/3//f/9//3//f/9//3//fwklhBCMMf9//3//f/9//3//f/9//3//f8YY/3//f/9//3//fykl/3/GGP9//3//f/9//3//f/9//3//f/9//39kEP9//3//f+cc/3//f/9//3//f/9//3//f/9/KSVkDGQM/3//f/9//3//f/9//3//f/9//3//f/9//3//f/9//3//f/9/pxiuOf9/CCH/f/9//3//f/9//3//f/9//3//f/9//3+EEOgg/3+lFP9//3//f/9//3//f/9//3//f/9//3//f/9//3//f/9//3//f/9//3//f/9//3//f/9//3//f/9//3//f/9//3//f/9//3//f/9//3//f/9//3//f/9//3//f2st/3//f/9//3//f/9//3//f/9//3//fwAA/3//f/9//3//f/9//3//f/9//3//f/9//3//f/9//3//f/9//3//f/9//3//f/9//3//f/9/QgyFFP9//3//f/9//3//f/9//3//f4wxxhjvPf9//3//f/9//3//f/9/jTWFFK45/3//f/9//3//f8cY6BxDCP9//3//f/9//3//f/9//3//f601ZAxrLf9/6Bz/f/9//3//f/9//3//f/9//3//f/9/pRRjDP9//3//f/9//3//f/9//3//f/9//3//f/9//3//f/9//3//f+gc6BzoIP9//3//f/9//3//f/9//3//f/9//3//f/9/6CCmFK85ZBCmGP9//3//f/9//3//f/9//3//f/9//3//f/9//3//f/9//3//f/9//3//f/9//3//f/9//3//f/9//3//f/9//3//f/9//3//f/9//3//f/9//3//f/9/zjkpJf9//3//f/9//3//f/9//3//f/9//38AAP9//3//f/9//3//f/9//3//f/9//3//f/9//3//f/9//3//f/9//3//f/9//3//f/9//3//f2MMQwz/f/9//3//f/9//3//f/9//3//f8YY/3//f/9//3//f/9//3//f/9/xxz/f/9//3//f/9/Sy2FEAol/3//f/9//3//f/9//3//f/9//3//f4QQ/3//f/9//3//f/9//3//f/9//3//f/9//3//f/9/KSX/f/9//3//f/9//3//f/9//3//f/9//3//f/9//3//f/9//3//f8cYphT/f/9//3//f/9//3//f/9//3//f/9//3//f/9/phSFEIUQ/3//f/9//3//f/9//3//f/9//3//f/9//3//f/9//3//f/9//3//f/9//3//f/9//3//f/9//3//f/9//3//f/9//3//f/9//3//f/9//3//f/9//3//f/9/Sin/f/9//3//f/9//3//f/9//3//f/9/AAD/f/9//3//f/9//3//f/9//3//f/9//3//f/9//3//f/9//3//f/9//3//f/9//3//f/9//3+EEEII/3//f/9//3//f/9//3//f/9//3//f6YY/3//f/9//3//f/9//3/nHP9//3//f/9//3//f/9/phQKJQgh/3//f/9//3//f/9//3//f/9//3/nHMcY/39kEP9//3//f/9//3//f/9//3//f/9//3//f/9//3//f/9//3//f/9//3//f/9//3//f/9//3//f/9//3//f/9/5xxkDMYY/3//f/9//3//f/9//3//f/9//3//f/9//3//f/9/hRRjDP9//3//f/9//3//f/9//3//f/9//3//f/9//3//f/9//3//f/9//3//f/9//3//f/9//3//f/9//3//f/9//3//f/9//3//f/9//3//f/9//3//f/9//3//f40xlFL/f/9//3//f/9//3//f/9//3//fwAA/3//f/9//3//f/9//3//f/9//3//f/9//3//f/9//3//f/9//3//f/9//3//f/9//3//f/9/KSUiCK01/3//f/9//3//f/9//3//f/9//3/oIAkl/3//f/9//3//f/9/phT/f/9//3//f/9//3//f6YUCSH/f/9//3//f/9//3//f/9//3//f/9/bDH/fyolxxz/f/9//3//f/9//3//f/9//3//f/9//3//f/9//3//f/9//3//f/9//3//f/9//3//f/9//3//f/9//3//f/9/KSX/f/9//3//f/9//3//f/9//3//f/9//3//f/9//3//f/9//3//f/9//3//f/9//3//f/9//3//f/9//3//f/9//3//f/9//3//f/9//3//f/9//3//f/9//3//f/9//3//f/9//3//f/9//3//f/9//3//f/9//3//f/9//3/wPf9//3//f/9//3//f/9//3//f/9//38AAP9//3//f/9//3//f/9//3//f/9//3//f/9//3//f/9//3//f/9//3//f/9//3//f/9//3//f/9/QggJIf9//3//f/9//3//f/9//3//f/9/jDGmGP9//3//f/9/MUbHHAkh/3//f/9//3//f/9//3/oHMcYEEL/f/9//3//f/9//3//f/9//3//f/9/phSnGGst/3//f/9//3//f/9//3//f/9//3//f/9//3//f/9//3//f/9//3//f/9//3//f/9//3//f/9//3//f/9//3//f/9//3//f/9//3//f/9//3//f/9//3//f/9//3//f/9//3//f/9//3//f/9//3//f/9//3//f/9//3//f/9//3//f/9//3//f/9//3//f/9//3//f/9//3//f/9//3//f/9//3//f/9//3//f/9//3//f/9//3//f/9//3//f9Za/3//f/9//3//f/9//3//f/9//3//f/9/AAD/f/9//3//f/9//3//f/9//3//f/9//3//f/9//3//f/9//3//f/9//3//f/9//3//f/9//3//f/9/hRT/f/9//3//f/9//3//f/9//3//f/9/phT/f/9//3//f/9/hRD/f/9//3//f/9//3//f/9//3+FEP9//3//f/9//3//f/9//3//f/9//3//f4UQhRD/f/9//3//f/9//3//f/9//3//f/9//3//f/9//3//f/9//3//f/9//3//f/9//3//f/9//3//f/9//3//f/9//3//f/9//3//f/9//3//f/9//3//f/9//3//f/9//3//f/9//3//f/9//3//f/9//3//f/9//3//f/9//3//f/9//3//f/9//3//f/9//3//f/9//3//f/9//3//f/9//3//f/9//3//f/9//3//f/9//3//f/9//3//f/9//3//f/9//3//f/9//3//f/9//3//f/9//3//fwAA/3//f/9//3//f/9//3//f/9//3//f/9//3//f/9//3//f/9//3//f/9//3//f/9//3//f/9//39LLWQMay3/f/9//3//f/9//3//f/9//39sMaYUjTH/f/9//3+mFP9//3//f/9//3//f/9//3//f8cYhRRzTv9//3//f/9//3//f/9//3//f/9//3/oHGQMEEL/f/9//3//f/9//3//f/9//3//f/9//3//f/9//3//f/9//3//f/9//3//f/9//3//f/9//3//f/9//3//f/9//3//f/9//3//f/9//3//f/9//3//f/9//3//f/9//3//f/9//3//f/9//3//f/9//3//f/9//3//f/9//3//f/9//3//f/9//3//f/9//3//f/9//3//f/9//3//f/9//3//f/9//3//f/9//3//f/9//3//f/9//3//f/9//3//f/9//3//f/9//3//f/9//3//f/9//38AAP9//3//f/9//3//f/9//3//f/9//3//f/9//3//f/9//3//f/9//3//f/9//3//f/9//3//f/9//3/GGP9//3//f/9//3//f/9//3//f/9//3/oIP9//3//f+gc/3//f/9//3//f/9//3//f/9//3//f2MM/3//f/9//3//f/9//3//f/9//3//f/9//3+mGP9//3//f/9//3//f/9//3//f/9//3//f/9//3//f/9//3//f/9//3//f/9//3//f/9//3//f/9//3//f/9//3//f/9//3//f/9//3//f/9//3//f/9//3//f/9//3//f/9//3//f/9//3//f/9//3//f/9//3//f/9//3//f/9//3//f/9//3//f/9//3//f/9//3//f/9//3//f/9//3//f/9//3//f/9//3//f/9//3//f/9//3//f/9//3//f/9//3//f/9//3//f/9//3//f/9//3//f/9/AAD/f/9//3//f/9//3//f/9//3//f/9//3//f/9//3//f/9//3//f/9//3//f/9//3//f/9//3//f/9//3/HHP9/c07/f/9//3//f/9//3//f0sp6Bz/f/9/6BymGM85/3//f/9//3//f/9//3//f/9/6BxDDO89/3//f/9//3//f/9//3//f/9//3//f/9//3//f/9//3//f/9//3//f/9//3//f/9//3//f/9//3//f/9//3//f/9//3//f/9//3//f/9//3//f/9//3//f/9//3//f/9//3//f/9//3//f/9//3//f/9//3//f/9//3//f/9//3//f/9//3//f/9//3//f/9//3//f/9//3//f/9//3//f/9//3//f/9//3//f/9//3//f/9//3//f/9//3//f/9//3//f/9//3//f/9//3//f/9//3//f/9//3//f/9//3//f/9//3//f/9//3//f/9//3//fwAA/3//f/9//3//f/9//3//f/9//3//f/9//3//f/9//3//f/9//3//f/9//3//f/9//3//f/9//3//f/9//3+FEP9//3//f/9//3//f/9//3//f0st/3/oIP9//3//f/9//3//f/9//3//f/9//3//f/9/Qwz/f/9//3//f/9//3//f/9//3//f/9//3//f/9//3//f/9//3//f/9//3//f/9//3//f/9//3//f/9//3//f/9//3//f/9//3//f/9//3//f/9//3//f/9//3//f/9//3//f/9//3//f/9//3//f/9//3//f/9//3//f/9//3//f/9//3//f/9//3//f/9//3//f/9//3//f/9//3//f/9//3//f/9//3//f/9//3//f/9//3//f/9//3//f/9//3//f/9//3//f/9//3//f/9//3//f/9//3//f/9//3//f/9//3//f/9//3//f/9//3//f/9//38AAP9//3//f/9//3//f/9//3//f/9//3//f/9//3//f/9//3//f/9//3//f/9//3//f/9//3//f/9//3//f+ccxxznHP9/7z3/f/9//3//f/9/xximGKUUxhjOOf9//3//f/9//3//f/9//3//f/9//3/nHEMMc07/f/9//3//f/9//3//f/9//3//f/9//3//f/9//3//f/9//3//f/9//3//f/9//3//f/9//3//f/9//3//f/9//3//f/9//3//f/9//3//f/9//3//f/9//3//f/9//3//f/9//3//f/9//3//f/9//3//f/9//3//f/9//3//f/9//3//f/9//3//f/9//3//f/9//3//f/9//3//f/9//3//f/9//3//f/9//3//f/9//3//f/9//3//f/9//3//f/9//3//f/9//3//f/9//3//f/9//3//f/9//3//f/9//3//f/9//3//f/9//3//f/9/AAD/f/9//3//f/9//3//f/9//3//f/9//3//f/9//3//f/9//3//f/9//3//f/9//3//f/9//3//f/9//3//f6YY6CAJIf9//3//f/9//39kEIQQ6CD/f/9//3//f/9//3//f/9//3//f/9//3//f/9//3/nHP9//3//f/9//3//f/9//3//f/9//3//f/9//3//f/9//3//f/9//3//f/9//3//f/9//3//f/9//3//f/9//3//f/9//3//f/9//3//f/9//3//f/9//3//f/9//3//f/9//3//f/9//3//f/9//3//f/9//3//f/9//3//f/9//3//f/9//3//f/9//3//f/9//3//f/9//3//f/9//3//f/9//3//f/9//3//f/9//3//f/9//3//f/9//3//f/9//3//f/9//3//f/9//3//f/9//3//f/9//3//f/9//3//f/9//3//f/9//3//f/9//3//fwAA/3//f/9//3//f/9//3//f/9//3//f/9//3//f/9//3//f/9//3//f/9//3//f/9//3//f/9//3//f/9//3+mGAkl/38JJYUUpRRkEIUQ/3+MMf9//3//f/9//3//f/9//3//f/9//3//f/9//3//f/de/3//f/9//3//f/9//3//f/9//3//f/9//3//f/9//3//f/9//3//f/9//3//f/9//3//f/9//3//f/9//3//f/9//3//f/9//3//f/9//3//f/9//3//f/9//3//f/9//3//f/9//3//f/9//3//f/9//3//f/9//3//f/9//3//f/9//3//f/9//3//f/9//3//f/9//3//f/9//3//f/9//3//f/9//3//f/9//3//f/9//3//f/9//3//f/9//3//f/9//3//f/9//3//f/9//3//f/9//3//f/9//3//f/9//3//f/9//3//f/9//3//f/9//38AAP9//3//f/9//3//f/9//3//f/9//3//f/9//3//f/9//3//f/9//3//f/9//3//f/9//3//f/9//3//f/9//3//fwghphQIIf9/CSH/f/9//3//f/9//3//f/9//3//f/9//3//f/9//3//f/9//3//f/9//3//f/9//3//f/9//3//f/9//3//f/9//3//f/9//3//f/9//3//f/9//3//f/9//3//f/9//3//f/9//3//f/9//3//f/9//3//f/9//3//f/9//3//f/9//3//f/9//3//f/9//3//f/9//3//f/9//3//f/9//3//f/9//3//f/9//3//f/9//3//f/9//3//f/9//3//f/9//3//f/9//3//f/9//3//f/9//3//f/9//3//f/9//3//f/9//3//f/9//3//f/9//3//f/9//3//f/9//3//f/9//3//f/9//3//f/9//3//f/9//3//f/9/AAD/f/9//3//f/9//3//f/9//3//f/9//3//f/9//3//f/9//3//f/9//3//f/9//3//f/9//3//f/9//3//f/9//3//fwgh/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Sin/f/9//3//f/9//3//f/9//3//f/9//3//f/9//3//f/9//3//f/9//3//f/9//3//f/9//3//f/9//3//f/9//3//f/9//3//f/9//3//f/9//3//f/9//3//f/9//3//f/9//3//f/9//3//f/9//3//f/9//3//f/9//3//f/9//3//f/9//3//f/9//3//f/9//3//f/9//3//f/9//3//f/9//3//f/9//3//f/9//3//f/9//3//f/9//3//f/9//3//f/9//38AAP9//3//f/9//3//f/9//3//f/9//3//f/9//3//f/9//3//f/9//3//f/9//3//f/9//3//f/9//3//f/9//3//f/9//3//f/9//3//f/9//3//f/9//3//f/9//3//f/9//3//f/9//3//f/9//3//f/9//3//f/9//3//f/9//3//f/9//3//f/9//3//f/9/KSn/f/9//3//f/9/Syn/f/9//3//f/9//3//f/9//3//f/9//3//f/9//3//f/9//3//f/9//3//f/9//3//f/9//3//f/9//3//f/9//3//f/9//3//f/9//3//f/9//3//f/9//3//f/9//3//f/9//3//f/9//3//f/9//3//f/9//3//f/9//3//f/9//3//f/9//3//f/9//3//f/9//3//f/9//3//f/9//3//f/9//3//f/9//3//f/9//3//f/9//3//f/9//3//f/9//3//f/9/AAD/f/9//3//f/9//3//f/9//3//f/9//3//f/9//3//f/9//3//f/9//3//f/9//3//f/9//3//f/9//3//f/9//3//f/9//3//f/9//3//f/9//3//f/9//3//f/9//3//f/9//3//f/9//3//f/9//3//f/9//3//f/9//3//f/9//3//f/9//3//f/9//38IIf9//3//f/9//3+NMQoh/3//f/9//3//f/9//3//f/9//3//f/9//3//f/9//3//f/9//3//f/9//3//f/9//3//f/9//3//f/9//3//f/9//3//f/9//3//f/9//3//f/9//3//f/9//3//f/9//3//f/9//3//f/9//3//f/9//3//f/9//3//f/9//3//f/9//3//f/9//3//f/9//3//f/9//3//f/9//3//f/9//3//f/9//3//f/9//3//f/9//3//f/9//3//f/9//3//f/9//3//fwAA/3//f/9//3//f/9//3//f/9//3//f/9//3//f/9//3//f/9//3//f/9//3//f/9//3//f/9//3//f/9//3//f/9//3//f/9//3//f/9//3//f/9//3//f/9//3//f/9//3//f/9//3//f/9//3//f/9//3//f/9//3//f/9//3//f/9//3//f/9//3//f/9/pRRrLf9//3//f/9//3+uNf9//3//f/9//3//f/9//3//f/9//3//f/9//3//f/9//3//f/9//3//f/9//3//f/9//3//f/9//3//f/9//3//f/9//3//f/9//3//f/9//3//f/9//3//f/9//3//f/9//3//f/9//3//f/9//3//f/9//3//f/9//3//f/9//3//f/9//3//f/9//3//f/9//3//f/9//3//f/9//3//f/9//3//f/9//3//f/9//3//f/9//3//f/9//3//f/9//3//f/9//38AAP9//3//f/9//3//f/9//3//f/9//3//f/9//3//f/9//3//f/9//3//f/9//3//f/9//3//f/9//3//f/9//3//f/9//3//f/9//3//f/9//3//f/9//3//f/9//3//f/9//3//f/9//3//f/9//3//f/9//3//f/9//3//f/9//3//f/9//3//f/9//3//f4UQ/3//f/9//3//f8cc6By1Vv9//3//f/9//3//f/9//3//f/9//3//f/9//3//f/9//3//f/9//3//f/9//3//f/9//3//f/9//3//f/9//3//f/9//3//f/9//3//f/9//3//f/9//3//f/9//3//f/9//3//f/9//3//f/9//3//f/9//3//f/9//3//f/9//3//f/9//3//f/9//3//f/9//3//f/9//3//f/9//3//f/9//3//f/9//3//f/9//3//f/9//3//f/9//3//f/9//3//f/9/AAD/f/9//3//f/9//3//f/9//3//f/9//3//f/9//3//f/9//3//f/9//3//f/9//3//f/9//3//f/9//3//f/9//3//f/9//3//f/9//3//f/9//3//f/9//3//f/9//3//f/9//3//f/9//3//f/9//3//f/9//3//f/9//3//f/9//3//f/9//3//f/9/CCH/f/9//3//f/9//3//f0MM/3//f/9//3//f/9//3//f/9//3//f/9//3//f/9//3//f/9//3//f/9//3//f/9//3//f/9//3//f/9//3//f/9//3//f/9//3//f/9//3//f/9//3//f/9//3//f/9//3//f/9//3//f/9//3//f/9//3//f/9//3//f/9//3//f/9//3//f/9//3//f/9//3//f/9//3//f/9//3//f/9//3//f/9//3//f/9//3//f/9//3//f/9//3//f/9//3//f/9//3//fwAA/3//f/9//3//f/9//3//f/9//3//f/9//3//f/9//3//f/9//3//f/9//3//f/9//3//f/9//3//f/9//3//f/9//3//f/9//3//f/9//3//f/9//3//f/9//3//f/9//3//f/9//3//f/9//3//f/9//3//f/9//3//f/9//3//f/9//3//f/9//3//f/9/pRT/f/9//3//f/9/MUZDDKYY/3//f/9//3//f/9//3//f/9//3//f/9//3//f/9//3//f/9//3//f/9//3//f/9//3//f/9//3//f/9//3//f/9//3//f/9//3//f/9//3//f/9//3//f/9//3//f/9//3//f/9//3//f/9//3//f/9//3//f/9//3//f/9//3//f/9//3//f/9//3//f/9//3//f/9//3//f/9//3//f/9//3//f/9//3//f/9//3//f/9//3//f/9//3//f/9//3//f/9//38AAP9//3//f/9//3//f/9//3//f/9//3//f/9//3//f/9//3//f/9//3//f/9//3//f/9//3//f/9//3//f/9//3//f/9//3//f/9//3//f/9//3//f/9//3//f/9//3//f/9//3//f/9//3//f/9//3//f/9//3//f/9//3//f/9//3//f/9//3//f/9//3+NNYUQ/3//f/9//3//f/9/ZBBDDGwt/3//f/9//3//f/9//3//f/9//3//f/9//3//f/9//3//f/9//3//f/9//3//f/9//3//f/9//3//f/9//3//f/9//3//f/9//3//f/9//3//f/9//3//f/9//3//f/9//3//f/9//3//f/9//3//f/9//3//f/9//3//f/9//3//f/9//3//f/9//3//f/9//3//f/9//3//f/9//3//f/9//3//f/9//3//f/9//3//f/9//3//f/9//3//f/9//3//f/9/AAD/f/9//3//f/9//3//f/9//3//f/9//3//f/9//3//f/9//3//f/9//3//f/9//3//f/9//3//f/9//3//f/9//3//f/9//3//f/9//3//f/9//3//f/9//3//f/9//3//f/9//3//f/9//3//f/9//3//f/9//3//f/9//3//f/9//3//f/9//3//f/9//3/HGP9//3//f/9//3//f/9/ZRD/f/9//3//f/9//3//f/9//3//f/9//3//f/9//3//f/9//3//f/9//3//f/9//3//f/9//3//f/9//3//f/9//3//f/9//3//f/9//3//f/9//3//f/9//3//f/9//3//f/9//3//f/9//3//f/9//3//f/9//3//f/9//3//f/9//3//f/9//3//f/9//3//f/9//3//f/9//3//f/9//3//f/9//3//f/9//3//f/9//3//f/9//3//f/9//3//f/9//3//fwAA/3//f/9//3//f/9//3//f/9//3//f/9//3//f/9//3//f/9//3//f/9//3//f/9//3//f/9//3//f/9//3//f/9//3//f/9//3//f/9//3//f/9//3//f/9//3//f/9//3//f/9//3//f/9//3//f/9//3//f/9//3//f/9//3//f/9//3//f/9//3//f/9//3//f/9//3//f/9//3//f4UQ/3//f/9//3//f/9//3//f/9//3//f/9//3//f/9//3//f/9//3//f/9//3//f/9//3//f/9//3//f/9//3//f/9//3//f/9//3//f/9//3//f/9//3//f/9//3//f/9//3//f/9//3//f/9//3//f/9//3//f/9//3//f/9//3//f/9//3//f/9//3//f/9//3//f/9//3//f/9//3//f/9//3//f/9//3//f/9//3//f/9//3//f/9//3//f/9//3//f/9//38AAP9//3//f/9//3//f/9//3//f/9//3//f/9//3//f/9//3//f/9//3//f/9//3//f/9//3//f/9//3//f/9//3//f/9//3//f/9//3//f/9//3//f/9//3//f/9//3//f/9//3//f/9//3//f/9//3//f/9//3//f/9//3//f/9//3//f/9//3//f/9//3//f641/3//f/9//3//f/9//3+mGP9//3//f/9//3//f/9//3//f/9//3//f/9//3//f/9//3//f/9//3//f/9//3//f/9//3//f/9//3//f/9//3//f/9//3//f/9//3//f/9//3//f/9//3//f/9//3//f/9//3//f/9//3//f/9//3//f/9//3//f/9//3//f/9//3//f/9//3//f/9//3//f/9//3//f/9//3//f/9//3//f/9//3//f/9//3//f/9//3//f/9//3//f/9//3//f/9//3//f/9/AAD/f/9//3//f/9//3//f/9//3//f/9//3//f/9//3//f/9//3//f/9//3//f/9//3//f/9//3//f/9//3//f/9//3//f/9//3//f/9//3//f/9//3//f/9//3//f/9//3//f/9//3//f/9//3//f/9//3//f/9//3//f/9//3//f/9//3//f/9//3//f/9//3//f/9//3//f/9//3//f+ggphT/f/9//3//f/9//3//f/9//3//f/9//3//f/9//3//f/9//3//f/9//3//f/9//3//f/9//3//f/9//3//f/9//3//f/9//3//f/9//3//f/9//3//f/9//3//f/9//3//f/9//3//f/9//3//f/9//3//f/9//3//f/9//3//f/9//3//f/9//3//f/9//3//f/9//3//f/9//3//f/9//3//f/9//3//f/9//3//f/9//3//f/9//3//f/9//3//f/9//3//fwAA/3//f/9//3//f/9//3//f/9//3//f/9//3//f/9//3//f/9//3//f/9//3//f/9//3//f/9//3//f/9//3//f/9//3//f/9//3//f/9//3//f/9//3//f/9//3//f/9//3//f/9//3//f/9//3//f/9//3//f/9//3//f/9//3//f/9//3//f/9//3//f/9/xxj/f/9//3//f/9//3/HHMcY/3//f/9//3//f/9//3//f/9//3//f/9//3//f/9//3//f/9//3//f/9//3//f/9//3//f/9//3//f/9//3//f/9//3//f/9//3//f/9//3//f/9//3//f/9//3//f/9//3//f/9//3//f/9//3//f/9//3//f/9//3//f/9//3//f/9//3//f/9//3//f/9//3//f/9//3//f/9//3//f/9//3//f/9//3//f/9//3//f/9//3//f/9//3//f/9//3//f/9//38AAP9//3//f/9//3//f/9//3//f/9//3//f/9//3//f/9//3//f/9//3//f/9//3//f/9//3//f/9//3//f/9//3//f/9//3//f/9//3//f/9//3//f/9//3//f/9//3//f/9//3//f/9//3//f/9//3//f/9//3//f/9//3//f/9//3//f/9//3//f/9//3//f2QMKin/f/9//3//f/9/phT/f/9//3//f/9//3//f/9//3//f/9//3//f/9//3//f/9//3//f/9//3//f/9//3//f/9//3//f/9//3//f/9//3//f/9//3//f/9//3//f/9//3//f/9//3//f/9//3//f/9//3//f/9//3//f/9//3//f/9//3//f/9//3//f/9//3//f/9//3//f/9//3//f/9//3//f/9//3//f/9//3//f/9//3//f/9//3//f/9//3//f/9//3//f/9//3//f/9//3//f/9/AAD/f/9//3//f/9//3//f/9//3//f/9//3//f/9//3//f/9//3//f/9//3//f/9//3//f/9//3//f/9//3//f/9//3//f/9//3//f/9//3//f/9//3//f/9//3//f/9//3//f/9//3//f/9//3//f/9//3//f/9//3//f/9//3//f/9//3//f/9//3//f/9//3/HHP9//3//f/9//38JIWQQ/3//f/9//3//f/9//3//f/9//3//f/9//3//f/9//3//f/9//3//f/9//3//f/9//3//f/9//3//f/9//3//f/9//3//f/9//3//f/9//3//f/9//3//f/9//3//f/9//3//f/9//3//f/9//3//f/9//3//f/9//3//f/9//3//f/9//3//f/9//3//f/9//3//f/9//3//f/9//3//f/9//3//f/9//3//f/9//3//f/9//3//f/9//3//f/9//3//f/9//3//fwAA/3//f/9//3//f/9//3//f/9//3//f/9//3//f/9//3//f/9//3//f/9//3//f/9//3//f/9//3//f/9//3//f/9//3//f/9//3//f/9//3//f/9//3//f/9//3//f/9//3//f/9//3//f/9//3//f/9//3//f/9//3//f/9//3//f/9//3//f/9//3//f/9//3+mGP9//3//f0sthRD/f/9//3//f/9//3//f/9//3//f/9//3//f/9//3//f/9//3//f/9//3//f/9//3//f/9//3//f/9//3//f/9//3//f/9//3//f/9//3//f/9//3//f/9//3//f/9//3//f/9//3//f/9//3//f/9//3//f/9//3//f/9//3//f/9//3//f/9//3//f/9//3//f/9//3//f/9//3//f/9//3//f/9//3//f/9//3//f/9//3//f/9//3//f/9//3//f/9//3//f/9//38AAP9//3//f/9//3//f/9//3//f/9//3//f/9//3//f/9//3//f/9//3//f/9//3//f/9//3//f/9//3//f/9//3//f/9//3//f/9//3//f/9//3//f/9//3//f/9//3//f/9//3//f/9//3//f/9//3//f/9//3//f/9//3//f/9//3//f/9//3//f/9//3//f/9/6BylFOgcCSGFFCkl/3//f/9//3//f/9//3//f/9//3//f/9//3//f/9//3//f/9//3//f/9//3//f/9//3//f/9//3//f/9//3//f/9//3//f/9//3//f/9//3//f/9//3//f/9//3//f/9//3//f/9//3//f/9//3//f/9//3//f/9//3//f/9//3//f/9//3//f/9//3//f/9//3//f/9//3//f/9//3//f/9//3//f/9//3//f/9//3//f/9//3//f/9//3//f/9//3//f/9//3//f/9/AAD/f/9//3//f/9//3//f/9//3//f/9//3//f/9//3//f/9//3//f/9//3//f/9//3//f/9//3//f/9//3//f/9//3//f/9//3//f/9//3//f/9//3//f/9//3//f/9//3//f/9//3//f/9//3//f/9//3//f/9//3//f/9//3//f/9//3//f/9//3//f/9//3//f/9//38II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EYAAAAUAAAACAAAAFROUFAHAQAATAAAAGQAAAAAAAAAAAAAAFYAAAA8AAAAAAAAAAAAAABXAAAAPQAAACkAqgAAAAAAAAAAAAAAgD8AAAAAAAAAAAAAgD8AAAAAAAAAAAAAAAAAAAAAAAAAAAAAAAAAAAAAAAAAACIAAAAMAAAA/////0YAAAAcAAAAEAAAAEVNRisCQAAADAAAAAAAAAAOAAAAFAAAAAAAAAAQAAAAFAAAAA==</SignatureImage>
          <SignatureComments/>
          <WindowsVersion>10.0</WindowsVersion>
          <OfficeVersion>16.0.16130/24</OfficeVersion>
          <ApplicationVersion>16.0.16130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2023-03-30T15:21:04Z</xd:SigningTime>
          <xd:SigningCertificate>
            <xd:Cert>
              <xd:CertDigest>
                <DigestMethod Algorithm="http://www.w3.org/2001/04/xmlenc#sha256"/>
                <DigestValue>IJq8N2Q191mAbwHjP40yax+U5NeBLWR3fRTpM5k57a4=</DigestValue>
              </xd:CertDigest>
              <xd:IssuerSerial>
                <X509IssuerName>C=PY, O=DOCUMENTA S.A., SERIALNUMBER=RUC80050172-1, CN=CA-DOCUMENTA S.A.</X509IssuerName>
                <X509SerialNumber>856456218305253683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vGQAAogwAACBFTUYAAAEAoNoAAMEAAAAFAAAAAAAAAAAAAAAAAAAAVgUAAAADAABYAQAAwgAAAAAAAAAAAAAAAAAAAMA/BQDQ9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AACQnWPI/38AAHC4rjE7AgAAcLiuMQIAAACIPmko+H8AAAAAAAAAAAAAmeuwx/9/AAAAAAAA/38AAAAAAAAAAAAAAAAAAAAAAAAAAAAAAAAAAF0aQ4+3QQAAAAAAAAAAAABwuK4xOwIAAOD///8AAAAAUDjZHDsCAAC4cU7dAAAAAAAAAAAAAAAABgAAAAAAAAAgAAAAAAAAANxwTt1zAAAAGXFO3XMAAABxzUEo+H8AAIB1Tt1zAAAAAAAAAAAAAADg+RcxOwIAALhhOsj/fwAAUDjZHDsCAADb4EUo+H8AAIBwTt1zAAAAGXFO3XMAAABwm2ExOwIAAAAAAABkdgAIAAAAACUAAAAMAAAAAQAAABgAAAAMAAAAAAAAABIAAAAMAAAAAQAAABYAAAAMAAAACAAAAFQAAABUAAAACgAAACcAAAAeAAAASgAAAAEAAADRdslBVRXKQQoAAABLAAAAAQAAAEwAAAAEAAAACQAAACcAAAAgAAAASwAAAFAAAABYAAAAFQAAABYAAAAMAAAAAAAAAFIAAABwAQAAAgAAABAAAAAHAAAAAAAAAAAAAAC8AgAAAAAAAAECAiJTAHkAcwB0AGUAbQAAAAAAAAAAAAAAAAAAAAAAAAAAAAAAAAAAAAAAAAAAAAAAAAAAAAAAAAAAAAAAAAAAAAAAAAAAAEjB7sv/fwAAONZP3XMAAAAA3U/dcwAAAIg+aSj4fwAAAAAAAAAAAAAJAAAAAAAAACj01SU7AgAASMHuy/9/AAAAAAAAAAAAAAAAAAAAAAAAnaJCj7dBAAC410/dcwAAALBUeiU7AgAAIHbzHDsCAABQONkcOwIAAODYT90AAAAAAAAAAAAAAAAHAAAAAAAAADhy9CU7AgAAHNhP3XMAAABZ2E/dcwAAAHHNQSj4fwAABAAAAAAAAADQVHolAAAAAAAAAAAAAAAAAAAAAAAAAABQONkcOwIAANvgRSj4fwAAwNdP3XMAAABZ2E/dcwAAABBqjis7AgAAAA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9gAAAEcAAAApAAAAGQAAAM4AAAAvAAAAIQDwAAAAAAAAAAAAAACAPwAAAAAAAAAAAACAPwAAAAAAAAAAAAAAAAAAAAAAAAAAAAAAAAAAAAAAAAAAJQAAAAwAAAAAAACAKAAAAAwAAAADAAAAIQAAAAgAAABiAAAADAAAAAEAAABLAAAAEAAAAAAAAAAFAAAAIQAAAAgAAAAeAAAAGAAAAAAAAAAAAAAAAAEAAI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nSUI/AAAAAAAAAAAAKUE/AAAkQgAAyEEkAAAAJAAAAOdJQj8AAAAAAAAAAAApQT8AACRCAADIQQQAAABzAAAADAAAAAAAAAANAAAAEAAAACkAAAAZAAAAUgAAAHABAAADAAAAEAAAAAcAAAAAAAAAAAAAALwCAAAAAAAABwICIlMAeQBzAHQAZQBtAAAAAAAAAAAAAAAAAAAAAAAAAAAAAAAAAAAAAAAAAAAAAAAAAAAAAAAAAAAAAAAAAAAAAAAAAAAA+F1P3XMAAAAAAAAAAAAAAP3/AYAAAAAAuOzlKfh/AAAQi10xOwIAABBfT91zAAAAEItdMTsCAABvW8Up+H8AAAAAAAAAAAAAeMTgKfh/AAAAAAAAAAAAAGAt1xw7AgAAAAAAAHMAAADEYk/dcwAAAMgn4Sn4fwAAAAAAAAAAAAAAAAAAAAAAAAAAAAAAAAAAAAAAAAAAAAAAAAAAAAAAAAAAAAAAAAAAAAAAAEhBAABMyfiMbBhySa3UjX0AANIOEAAAAAAAAAAAAAAAUVIeSQAAAAAAAAAA2+BFKPh/AABAW0/dcwAAAGQAAAAAAAAACAC8MDsCAAAAAAAAZHYACAAAAAAlAAAADAAAAAMAAABGAAAAKAAAABwAAABHRElDAgAAAAAAAAAAAAAAVwAAAD0AAAAAAAAAIQAAAAgAAABiAAAADAAAAAEAAAAVAAAADAAAAAQAAAAVAAAADAAAAAQAAABGAAAAFAAAAAgAAABUTlBQBgEAAFEAAABoDAAAKQAAABkAAABpAAAARQAAAAAAAAAAAAAAAAAAAAAAAAC0AAAAfwAAAFAAAAAwAAAAgAAAAOgLAAAAAAAAhgDuAFYAAAA8AAAAKAAAALQAAAB/AAAAAQABAAAAAAAAAAAAAAAAAAAAAAAAAAAAAAAAAAAAAAD///8AAAAAAAAAAAAAAAAAAAAAAAAAAAAAAAAAAAAAAAAAAAAAAAAAAAAAAAAAAAAAAAARAAAAAAAAAAAAAAAAAAAAAAAAAAAAAAAAAAAAAAAAAAAAAAAAAAAAAAAAAAAA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AAAAAAAAAAAAAAAAAAAAAAAAAAAAAAD76AAAAAAAAAAAAAAAAAAAAAAAAAAAAAAAXAAAAAAAAAAAAAAAAAAAAAAAAAAAAAAAD6AAAAAAAAAAAAAAAAAAAAAAAAAAAAAAAfAAAAAAAAAAAAAAAAAAAAAAAAgAAAAAAD4AAAAAAAAAAAAAAAAAAAAAAAAAAAAAAAfAAAAAAAAAAAAAAAAAAAAAAAgAAAAAAAD8AAAAAAAAAAAAAAAAAAAAAAAAAAAAAAAXAAAAAAAAAAAAAAAAAAAAAAoAAAAAAAAD+gAAAAAAAAAAAAAAAAAAAAQAAAAAAAAAHUAAAAAAAAAAAAAAAAAAAAwAAAAAAAAAAKgAAAAAAAAAAAAAAAAAAAQAAAAAAAAAAAAAAAAAAAAAAAAAAAAAAAYAAAAAAAAAAAAAAAAAAAAAAAAAAAAAAAQAAAAAAAAAAAAAAAAAAAAAAAAAAAAAAAIAAAAAAAAAAAAAAAAAAAAAAAAAAAAAAAIAAAAAAAAAAAAAAAAAAAAAAAAAAAAAAAIAAAAAAAAAAAAAAAAAAAAAAAAAAAAAAAEAAAAAAAAAAAAAAAAAAAAAAAAAAAAAAAGAAAAAAAAAAAAAAAAAAAAAAAAAAAAAAAEAAAAAAAAAAAAAAAAAAAAAAAAAAAAAAAGAAAAAAAAAAAAAAAAAAAAAAAAAAAAAAAEAAAAAAAAAAAAAAAAAAAAAAAAAAAAAAACAAAgAAOAAAAAAAAAAAAAAAAAAAAAAAAAAAHUAAeAAAAAAAAAAAAAAAAAAAAAAAADAA/+AA7AAAAAAAAAAAAAAAAAAAAAAAABAB8HAARAAAAAAAAAAAAAAAAAAAAAAAADgDoDgAzgCgAAAAAAAAAAAAAAAAAAAAABAHABwAxADAAAAAQAAAAAAAAAAAAAAAAAgOAA4AigDgAAAA4AAAAAAAAAAAAAAAAAQEAAQBhAHwAAAAcAAAAAAAAAAAAAAAAA44AAIBggGwAgAAuAAAACqAAAAAAAAAAAQYAAUBBAGQBwABmAAAAd/AAAAAAAAAAAI4AAOBggO4DwCBjAAAA/74AAAAAAAAAAFwAAMBAAEQHQBBBAAABwAXAAAAAAAAAAPgAAODggMIGgCjhgAAOgADgAAAAAAAAAHAAAHBAQMUGAABhQAAcAAA0AAAAQAAAADgAAPjg44IOACjg4AD4AAAOAAAAAAAAABAAAFDAQYAEAARAQAFAAAAFAAAAAAAAADgAAPjA4YIMAAzgoAOAAAAA4AAAAAAAAHAAAFDAQQEcAARAUAcAAAAAcAAAAAAAAC4AAOiAY4OIAALgMA4AAAAAOAAAAAAAAEQAAEzAQQEIAABAEBwAAAAAEAAAAAAAAOMAAMyAY4CIAALgGDgAAAAACAAAAAAAAGEAAEWAYQHQAAVAGDAAAAAABAAAAAAAAGOgAMeAI4D4AALgDiAAAAAABgAAAAAAAEBAAAWAEQBQAARABEAAAAAABAAAAAAAAGA4AIeAMgD4AALADmAAAAAAAgAAAAAAAGAcAQUAEQBwAANAA0AAAAAAAQAAAAAAAGAOA4OAOgAwAAOAA+AAAAAAAwAAAAAAAGAEAQcAEAAQAAGAAcAAAAAAAQAAAAAAAGACAgOAGgAAAAOAAMAAAAAAAYAAAAAAAHADAgMAFgAAAAEAAAAAAAAAAQAAAAAAADADDgOADgAAAAAAAAAAAAAAAgAAAAAAABABBAEADAAAAAAAAAAAAAAAAAAAAAAAADgDiAOADgAAAAAAAAAAAAAAAAAAAAAAABABEAEABAAAAAAAAAAAAAAAAAAAAAAAAAoDOAOAAAAAAAAAAAAAAAAAAAAAAAAAAAQBQAEAAAAAAAAAAAAAAAAAAAAAAAAAAA6D4AOAAAAAAAAAAAAAAAAAAAAAAAAAAAcHAAEAAAAAAAAAAAAAAAAAAAAAAAAAAAb6AAIAAAAAAAAAAAAAAAAAAAAAAAAAAAHQAAAAAAAAAAAAAAAAAAAAAAAAAAAA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AAAAAAAAAAAAAAAAAAAAAAAAAAAAAAQQAAAAAAAAAAAAAAAAAAAAAAAAAAAAAAgwAAAAAAAAAAAAAAAAAAAAAAAAAAAAAAwQAAAAAAAAAAAAAAAAAAAAAAAAAAAAAAg4AAAAAAAAAAAAAAAAAAAAAAAAAAAAABAQAAAAAAAAAAAAAAAAAAAAAAAAAAAAAAg4AAAAAAAAAAAAAAAAAAAAAAAAAAAAABgcAAAAAAAAAAAAAAAAAAAAAAAAAAAAAAgIAAAAAAAAAAAAAAAAAAAAAAAAAAAAAAAIAAAAAAAAAAAAAAAAAAAAAAAAAAAAAAgIAAAAAAAAAAAAAAAAAAAAAAAAAAAAAAAYAAAAAAAAAAAAAAAAAAAAAAAAAAAAAAgYAAAAAAAAAAAAAAAAAAAAAAAAAAAAAAwQAAAAAAAAAAAAAAAAAAAAAAAAAAAAAAgwAAAAAAAAAAAAAAAAAAAAAAAAAAAAAARgAAAAAAAAAAAAAAAAAAAAAAAAAAAAAAfgAAAAAAAAAAAAAAAAAAAAAAAAAAAA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UQAAABCzAAApAAAAGQAAAGkAAABFAAAAAAAAAAAAAAAAAAAAAAAAALQAAAB/AAAAUAAAACgAAAB4AAAAmLIAAAAAAADGAIgAVgAAADwAAAAoAAAAtAAAAH8AAAABABAAAAAAAAAAAAAAAAAAAAAAAAAAAAAAAAAA/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39DDGMMpRT/f2st/3//f/9//3//f/9//3//f/9//3//f/9//3//f/9//3//f/9//3//f/9//3//f/9//3//f/9//3//f/9//3//f/9//3//f/9//3//f/9//3//f/9//3//f/9//3//f/9//3//f/9//3//f/9//3//f/9//3//f/9//3//f/9//3//f/9//3//f/9//3//f/9//3//f/9//3//f/9//3//f/9//3//f/9//3//f/9//3//f/9//3//f/9//3//f/9//3//f/9//3//f/9//3//f/9//3//f/9//3//f/9//3//f/9//3//f/9//3//f/9//3//f/9//3//f/9//3//f/9//3//f/9//3//f/9//3//f/9//3//f/9//3//f/9//3//f/9//3//f/9//3//f/9//3//f/9//3//f/9//3//f/9//3//f/9//3//f/9//3//f/9//3+0VqYYCSFjDEII/3+mGIUQQwilFOgg/3/oHP9//3//f/9//3//f/9//3//f/9//3//f/9//3//f/9//3//f/9//3//f/9//3//f/9//3//f/9//3//f/9//3//f/9//3//f/9//3//f/9//3//f/9//3//f/9//3//f/9//3//f/9//3//f/9//3//f/9//3//f/9//3//f/9//3//f/9//3//f/9//3//f/9//3//f/9//3//f/9//3//f/9//3//f/9//3//f/9//3//f/9//3//f/9//3//f/9//3//f/9//3//f/9//3//f/9//3//f/9//3//f/9//3//f/9//3//f/9//3//f/9//3//f/9//3//f/9//3//f/9//3//f/9//3//f/9//3//f/9//3//f/9//3//f/9//3//f/9//3//f/9//3//f/9//3//f/9//3//f/9//3//f/9//3//f/9//3//f/9//3//f/9//3//f/9//3/HGP9/hRCFEKYY/3//f/9//3//f/9//3//f/9//3//f/9//3//f/9//3//f/9//3//f/9//3//f/9//3//f/9//3//f/9//3//f/9//3//f/9//3//f/9//3//f/9//3//f/9//3//f/9//3//f/9//3//f/9//3//f/9//3//f/9//3//f/9//3//f/9//3//f/9//3//f/9//3//f/9//3//f/9//3//f/9//3//f/9//3//f/9//3//f/9//3//f/9//3//f/9//3//f/9//3//f/9//3//f/9//3//f/9//3//f/9//3//f/9//3//f/9//3//f/9//3//f/9//3//f/9//3//f/9//3//f/9//3//f/9//3//f/9//3//f/9//3//f/9//3//f/9//3//f/9//3//f/9//3//f/9//3//f/9//3//f/9//3//f/9//3//f/9//3//f/9//3//f/9//3//f/9//39sMaUUQghjDMYY/38xRv9//3//f/9//3//f/9//3//f/9//3//f/9//3//f/9//3//f/9//3//f/9//3//f/9//3//f/9//3//f/9//3//f/9//3//f/9//3//f/9//3//f/9//3//f/9//3//f/9//3//f/9//3//f/9//3//f/9//3//f/9//3//f/9//3//f/9//3//f/9//3//f/9//3//f/9//3//f/9//3//f/9//3//f/9//3//f/9//3//f/9//3//f/9//3//f/9//3//f/9//3//f/9//3//f/9//3//f/9//3//f/9//3//f/9//3//f/9//3//f/9//3//f/9//3//f/9//3//f/9//3//f/9//3//f/9//3//f/9//3//f/9//3//f/9//3//f/9//3//f/9//3//f/9//3//f/9//3//f/9//3//f/9//3//f/9//3//f/9//3//f/9//3//f/9//3/nHGQMZAyEEIUQ/3//f/9//3//f/9//3//f/9//3//f/9//3//f/9//3//f/9//3//f/9//3//f/9//3//f/9//3//f/9//3//f/9//3//f/9//3//f/9//3//f/9//3//f/9//3//f/9//3//f/9//3//f/9//3//f/9//3//f/9//3//f/9//3//f/9//3//f/9//3//f/9//3//f/9//3//f/9//3//f/9//3//f/9//3//f/9//3//f/9//3//f/9//3//f/9//3//f/9//3//f/9//3//f/9//3//f/9//3//f/9//3//f/9//3//f/9//3//f/9//3//f/9//3//f/9//3//f/9//3//f/9/70H/f/9//3//f/9//3//f/9//3//f/9//3//f/9//3//f/9//3//f/9//3//f/9//3//f/9//3//f/9//3//f/9//3//f/9//3//f/9//3//f/9//3//f/9//3/GGKUUQwymFOcc/3//f/9//3//f/9//3//f/9//3//f/9//3//f/9//3//f/9//3//f/9//3//f/9//3//f/9//3//f/9//3//f/9//3//f/9//3//f/9//3//f/9//3//f/9//3//f/9//3//f/9//3//f/9//3//f/9//3//f/9//3//f/9//3//f/9//3//f/9//3//f/9//3//f/9//3//f/9//3//f/9//3//f/9//3//f/9//3//f/9//3//f/9//3//f/9//3//f/9//3//f/9//3//f/9//3//f/9//3//f/9//3//f/9//3//f/9//3//f/9//3//f/9//3//f/9//3//f/9//3//f/9//3//f/9//3//f/9//3//f/9//3//f/9//3//f/9//3//f/9//3//f/9//3//f/9//3//f/9//3//f/9//3//f/9//3//f/9//3//f/9//3//f/9//3//f/9//3/HHGQQYwyEEKUU/3//f/9//3//f/9//3//f/9//3//f/9//3//f/9//3//f/9//3//f/9//3//f/9//3//f/9//3//f/9//3//f/9//3//f/9//3//f/9//3//f/9//3//f/9//3//f/9//3//f/9//3//f/9//3//f/9//3//f/9//3//f/9//3//f/9//3//f/9//3//f/9//3//f/9//3//f/9//3//f/9//3//f/9//3//f/9//3//f/9//3//f/9//3//f/9//3//f/9//3//f/9//3//f/9//3//f/9//3//f/9//3//f/9//3//f/9//3//f/9//3//f/9//3//f/9/pRj/f/9//3//f/9//3//f/9//3//f/9//3//f/9//3//f/9//3//f/9//3//f/9//3//f/9//3//f/9//3//f/9//3//f/9//3//f/9//3//f/9//3//f/9//3//f/9//3//f/9//38IIWMMYwxkDGQMKSX/f/9//3//f/9//3//f/9//3//f/9//3//f/9//3//f/9//3//f/9//3//f/9//3//f/9//3//f/9//3//f/9//3//f/9//3//f/9//3//f/9//3//f/9//3//f/9//3//f/9//3//f/9//3//f/9//3//f/9//3//f/9//3//f/9//3//f/9//3//f/9//3//f/9//3//f/9//3//f/9//3//f/9//3//f/9//3//f/9//3//f/9//3//f/9//3//f/9//3//f/9//3//f/9//3//f/9//3//f/9//3//f/9//3//f/9//3//f/9//3//f/9//3//f/9//3//f/9//3//f/9//3//f/9//3//f/9//3//f/9//3//f/9//3//f/9//3//f/9//3//f/9//3//f/9//3//f/9//3//f/9//3//f/9//3//f/9//3//f/9//3//f/9//3//f/9//3/oIP9/ZBCFFMcc/3//f/9//3//f/9//3//f/9//3//f/9//3//f/9//3//f/9//3//f/9//3//f/9//3//f/9//3//f/9//3//f/9//3//f/9//3//f/9//3//f/9//3//f/9//3//f/9//3//f/9//3//f/9//3//f/9//3//f/9//3//f/9//3//f/9//3//f/9//3//f/9//3//f/9//3//f/9//3//f/9//3//f/9//3//f/9//3//f/9//3//f/9//3//f/9//3//f/9//3//f/9//3//f/9//3//f/9//3//f/9//3//f/9//3//f/9//3//f/9/5yD/f1pr/3//f/9//3//f/9//3//f/9//3//f/9//3//f/9//3//f/9//3//f/9//3//f/9//3//f/9//3//f/9//3//f/9//3//f/9//3//f/9//3//f/9//3//f/9//3//f/9//3//f/9//3//f/9//3/HGOccphSlFKUUxhilFP9/Ukr/f/9//3//f/9//3//f/9//3//f/9//3//f/9//3//f/9//3//f/9//3//f/9//3//f/9//3//f/9//3//f/9//3//f/9//3//f/9//3//f/9//3//f/9//3//f/9//3//f/9//3//f/9//3//f/9//3//f/9//3//f/9//3//f/9//3//f/9//3//f/9//3//f/9//3//f/9//3//f/9//3//f/9//3//f/9//3//f/9//3//f/9//3//f/9//3//f/9//3//f/9//3//f/9//3//f/9//3//f/9//3//f/9//3/GGP9//3//f/9//3//f/9//3//f/9//3//f/9//3//f/9//3//f/9//3//f/9//3//f/9//3//f/9//3//f/9//3//f/9//3//f/9//3//f/9//3//f/9//3//f/9//3//f/9//3//f/9//3//f/9//3//f/9//3//f/9/ay3GGMYY/3+EEP9/hBD/f/9//3//f/9//3//f/9//3//f/9//3//f/9//3//f/9//3//f/9//3//f/9//3//f/9//3//f/9//3//f/9//3//f/9//3//f/9//3//f/9//3//f/9//3//f/9//3//f/9//3//f/9//3//f/9//3//f/9//3//f/9//3//f/9//3//f/9//3//f/9//3//f/9//3//f/9//3//f/9//3//f/9//3//f/9//3//f/9//3//f/9//3//f/9//3//f/9//3//f/9//3//f/9//3//f/9//3//f/9/azGlFP9//3//f/9//3//f/9//3//f/9//3//f/9//3//f/9//3//f/9//3//f/9//3//f/9//3//f/9//3//f/9//3//f/9//3//f/9//3//f/9//3//f/9//3//f/9//3//f/9//3//f/9//3//f/9//3//f/9//3//f/9//3//f/9//3//f2st/3/oIP9/EEL/f/9//3//f/9//3//f/9//3//f/9//3//f/9//3//f/9//3//f/9//3//f/9//3//f/9//3//f/9//3//f/9//3//f/9//3//f/9//3//f/9//3//f/9//3//f/9//3//f/9//3//f/9//3//f/9//3//f/9//3//f/9//3//f/9//3//f/9//3//f/9//3//f/9//3//f/9//3//f/9//3//f/9//3//f/9//3//f/9//3//f/9//3//f/9//3//f/9//3//f/9//3//f/9//3//f/9//3/nHP9//3//f/9//3//f/9//3//f/9//3//f/9//3//f/9//3//f/9//3//f/9//3//f/9//3//f/9//3//f/9//3//f/9//3//f/9//3//f/9//3//f/9//3//f/9//3//f/9//3//f/9//3//f/9//3//f/9//3//f/9//3//f/9//3//f/9//3//f/9//3//f/9//3//f/9//3//f/9//3//f/9//3//f/9//3//f/9//3//f/9//3//f/9//3//f/9//3//f/9//3//f/9//3//f/9//3//f/9//3//f/9//3//f/9//3//f/9//3//f/9//3//f/9//3//f/9//3//f/9//3//f/9//3//f/9//3//f/9//3//f/9//3//f/9//3//f/9//3//f/9//3//f/9//3//f/9//3//f/9//3//f/9//3//f/9//3//f/9//3//f/9//3//f/9//3//f/9//38pKUot/3//f/9//3//f/9//3//f/9//3//f/9//3//f/9//3//f/9//3//f/9//3//f/9//3//f/9//3//f/9//3//f/9//3//f/9//3//f/9//3//f/9//3//f/9//3//f/9//3//f/9//3//f/9//3//f/9//3//f/9//3//f/9//3//f/9//3//f/9//3//f/9//3//f/9//3//f/9//3//f/9//3//f/9//3//f/9//3//f/9//3//f/9//3//f/9//3//f/9//3//f/9//3//f/9//3//f/9//3//f/9//3//f/9//3//f/9//3//f/9//3//f/9//3//f/9//3//f/9//3//f/9//3//f/9//3//f/9//3//f/9//3//f/9//3//f/9//3//f/9//3//f/9//3//f/9//3//f/9//3//f/9//3//f/9//3//f/9//3//f/9//3//f/9//3//f/9//38pJf9//3//f/9//3//f/9//3//f/9//3//f/9//3//f/9//3//f/9//3//f/9//3//f/9//3//f/9//3//f/9//3//f/9//3//f/9//3//f/9//3//f/9//3//f/9//3//f/9//3//f/9//3//f/9//3//f/9//3//f/9//3//f/9//3//f/9//3//f/9//3//f/9//3//f/9//3//f/9//3//f/9//3//f/9//3//f/9//3//f/9//3//f/9//3//f/9//3//f/9//3//f/9//3//f/9//3//f/9//3//f/9//3//f/9//3//f/9//3//f/9//3//f/9//3//f/9//3//f/9//3//f/9//3//f/9//3//f/9//3//f/9//3//f/9//3//f/9//3//f/9//3//f/9//3//f/9//3//f/9//3//f/9//3//f/9//3//f/9//3//f/9//3//f/9//3//f/9//3//fykl/3//f/9//3//f/9//3//f/9//3//f/9//3//f/9//3//f/9//3//f/9//3//f/9//3//f/9//3//f/9//3//f/9//3//f/9//3//f/9//3//f/9//3//f/9//3//f/9//3//f/9//3//f/9//3//f/9//3//f/9//3//f/9//3//f/9//3//f/9//3//f/9//3//f/9//3//f/9//3//f/9//3//f/9//3//f/9//3//f/9//3//f/9//3//f/9//3//f/9//3//f/9//3//f/9//3//f/9//3//f/9//3//f/9//3//f/9//3//f/9//3//f/9//3//f/9//3//f/9//3//f/9//3//f/9//3//f/9//3//f/9//3//f/9//3//f/9//3//f/9//3//f/9//3//f/9//3//f/9//3//f/9//3//f/9//3//f/9//3//f/9//3//f/9//3//f/9//3//fwgh/3//f/9//3//f/9//3//f/9//3//f/9//3//f/9//3//f/9//3//f/9//3//f/9//3//f/9//3//f/9//3//f/9//3//f/9//3//f/9//3//f/9//3//f/9//3//f/9//3//f/9//3//f/9//3//f/9//3//f/9//3//f/9//3//f/9//3//f/9//3//f/9//3//f/9//3//f/9//3//f/9//3//f/9//3//f/9//3//f/9//3//f/9//3//f/9//3//f/9//3//f/9//3//f/9//3//f/9//3//f/9//3//f/9//3//f/9//3//f/9//3//f/9//3//f/9//3//f/9//3//f/9//3//f/9//3//f/9//3//f/9//3//f/9//3//f/9//3//f/9//3//f/9//3//f/9//3//f/9//3//f/9//3//f/9//3//f/9//3//f/9//3//f/9//3//f/9//3//f4UU/3//f/9//3//f/9//3//f/9//3//f/9//3//f/9//3//f/9//3//f/9//3//f/9//3//f/9//3//f/9//3//f/9//3//f/9//3//f/9//3//f/9//3//f/9//3//f/9//3//f/9//3//f/9//3//f/9//3//f/9//3//f/9//3//f/9//3//f/9//3//f/9//3//f/9//3//f/9//3//f/9//3//f/9//3//f/9//3//f/9//3//f/9//3//f/9//3//f/9//3//f/9//3//f/9//3//f/9//3//f/9//3//f/9//3//f/9//3//f/9//3//f/9//3//f/9//3//f/9//3//f/9//3//f/9//3//f/9//3//f/9//3//f/9//3//f/9//3//f/9//3//f/9//3//f/9//3//f/9//3//f/9//3//f/9//3//f/9//3//f/9//3//f/9//3//f/9//3//f/9/CSX/f/9//3//f/9//3//f/9//3//f/9//3//f/9//3//f/9//3//f/9//3//f/9//3//f/9//3//f/9//3//f/9//3//f/9//3//f/9//3//f/9//3//f/9//3//f/9//3//f/9//3//f/9//3//f/9//3//f/9//3//f/9//3//f/9//3//f/9//3//f/9//3//f/9//3//f/9//3//f/9//3//f/9//3//f/9//3//f/9//3//f/9//3//f/9//3//f/9//3//f/9//3//f/9//3//f/9//3//f/9//3//f/9//3//f/9//3//f/9//3//f/9//3//f/9//3//f/9//3//f/9//3//f/9//3//f/9//3//f/9//3//f/9//3//f/9//3//f/9//3//f/9//3//f/9//3//f/9//3//f/9//3//f/9//3//f/9//3//f/9//3//f/9//3//f/9//3//f/9/xhhRTv9//3//f/9//3//f/9//3//f/9//3//f/9//3//f/9//3//f/9//3//f/9//3//f/9//3//f/9//3//f/9//3//f/9//3//f/9//3//f/9//3//f/9//3//f/9//3//f/9//3//f/9//3//f/9//3//f/9//3//f/9//3//f/9//3//f/9//3//f/9//3//f/9//3//f/9//3//f/9//3//f/9//3//f/9//3//f/9//3//f/9//3//f/9//3//f/9//3//f/9//3//f/9//3//f/9//3//f/9//3//f/9//3//f/9//3//f/9//3//f/9//3//f/9//3//f/9//3//f/9//3//f/9//3//f/9//3//f/9//3//f/9//3//f/9//3//f/9//3//f/9//3//f/9//3//f/9//3//f/9//3//f/9//3//f/9//3//f/9//3//f/9//3//f/9//3//f/9/hRT/f/9//3//f/9//3//f/9//3//f/9//3//f/9//3//f/9//3//f/9//3//f/9//3//f/9//3//f/9//3//f/9//3//f/9//3//f/9//3//f/9//3//f/9//3//f/9//3//f/9//3//f/9//3//f/9//3//f/9//3//f/9//3//f/9//3//f/9//3//f/9//3//f/9//3//f/9//3//f/9//3//f/9//3//f/9//3//f/9//3//f/9//3//f/9//3//f/9//3//f/9//3//f/9//3//f/9//3//f/9//3//f/9//3//f/9//3//f/9//3//f/9//3//f/9//3//f/9//3//f/9//3//f/9//3//f/9//3//f/9//3//f/9//3//f/9//3//f/9//3//f/9//3//f/9//3//f/9//3//f/9//3//f/9//3//f/9//3//f/9//3//f/9//3//f/9//3//f/9/pRQpJf9//3//f/9//3//f/9//3//f/9//3//f/9//3//f/9//3//f/9//3//f/9//3//f/9//3//f/9//3//f/9//3//f/9//3//f/9//3//f/9//3//f/9//3//f/9//3//f/9//3//f/9//3//f/9//3//f/9//3//f/9//3//f/9//3//f/9//3//f/9//3//f/9//3//f/9//3//f/9//3//f/9//3//f/9//3//f/9//3//f/9//3//f/9//3//f/9//3//f/9//3//f/9//3//f/9//3//f/9//3//f/9//3//f/9//3//f/9//3//f/9//3//f/9//3//f/9//3//f/9//3//f/9//3//f/9//3//f/9//3//f/9//3//f/9//3//f/9//3//f/9//3//f/9//3//f/9//3//f/9//3//f/9//3//f/9//3//f/9//3//f/9//3//f/9//3//f/9/5yD/f/9//3//f/9//3//f/9//3//f/9//3//f/9//3//f/9//3//f/9//3//f/9//3//f/9//3//f/9//3//f/9//3//f/9//3//f/9//3//f/9//3//f/9//3//f/9//3//f/9//3//f/9//3//f/9//3//f/9//3//f/9//3//f/9//3//f/9//3//f/9//3//f/9//3//f/9//3//f/9//3//f/9//3//f/9//3//f/9//3//f/9//3//f/9//3//f/9//3//f/9//3//f/9//3//f/9//3//f/9//3//f/9//3//f/9//3//f/9//3//f/9//3//f/9//3//f/9//3//f/9//3//f/9//3//f/9//3//f/9//3//f/9//3//f/9//3//f/9//3//f/9//3//f/9//3//f/9//3//f/9//3//f/9//3//f/9//3//f/9//3//f/9//3//f/9//3//f/9//3+EFP9//3//f/9//3//f/9//3//f/9//3//f/9//3//f/9//3//f/9/70H/f/9//3//f/9//3//f/9//3//f/9//3//f/9//3//f/9//3//fyklCCGMMf9//3//f/9//3//f/9//3//f/9//3//f/9//3//f/9//3//f/9//3//f/9//3//f/9//3//f/9//3//f/9//3//f/9//3//f/9//3//f/9//3//f/9//3//f/9//3//f/9//3//f/9//3//f/9//3//f/9//3//f/9//3//f/9//3//f/9//3//f/9//3//f/9//3//f/9//3//f/9//3//f/9//3//f/9//3//f/9//3//f/9//3//f/9//3//f/9//3//f/9//3//f/9//3//f/9//3//f/9//3//f/9//3//f/9//3//f/9//3//f/9//3//f/9//3//f/9//3//f/9//3//f/9//3//f/9//3//f/9//3//f/9//3//f/9//3//f/9//3//f/9//3//f/9/pRRkEEMM/39jDP9/rTX/f/9//3//f/9//3//f/9//3//f/9//3//f/9//3/GGGQMQwilFP9//3//f/9//3//f/9//3//f/9//3//f/9//3//f/9//3//f/9//3//f/9//3//f/9//3//f/9//3//f/9//3//f/9//3//f/9//3//f/9//3//f/9//3//f/9//3//f/9//3//f/9//3//f/9//3//f/9//3//f/9//3//f/9//3//f/9//3//f/9//3//f/9//3//f/9//3//f/9//3//f/9//3//f/9//3//f/9//3//f/9//3//f/9//3//f/9//3//f/9//3//f/9//3//f/9//3//f/9//3//f/9//3//f/9//3//f/9//3//f/9//3//f/9//3//f/9//3//f/9//3//f/9//3//f/9//38HIcYc/3//f/9//3//f/9//3//f/9//3//f/9/zj2EFAEEIQQhBKUUpRRjDAEEIgQpJf9//3//f/9//3//f/9//3//f/9//3//f/9/70FkEGQM/39jDMcc/3//f/9//3//f/9//3//f/9//3//f/9//3//f/9//3//f/9//3//f/9//3//f/9//3//f/9//3//f/9//3//f/9//3//f/9//3//f/9//3//f/9//3//f/9//3//f/9//3//f/9//3//f/9//3//f/9//3//f/9//3//f/9//3//f/9//3//f/9//3//f/9//3//f/9//3//f/9//3//f/9//3//f/9//3//f/9//3//f/9//3//f/9//3//f/9//3//f/9//3//f/9//3//f/9//3//f/9//3//f/9//3//f/9//3//f/9//3//f/9//3//f/9//3//f/9//3//f/9//3//f/9//3//f/9//3//f4QQ/3//f/9//3//f/9//3//f/9//3//fwglIQQhBEIIKSn/f/9//3//f/9/ZBAhBMcc/3//f/9//3//f/9//3//f/9//3//f/9//39CCP9//3//f0MM/3//f/9//3//f/9//3//f/9//3//f/9//3//f/9//3//f/9//3//f/9//3//f/9//3//f/9//3//f/9//3//f/9//3//f/9//3//f/9//3//f/9//3//f/9//3//f/9//3//f/9//3//f/9//3//f/9//3//f/9//3//f/9//3//f/9//3//f/9//3//f/9//3//f/9//3//f/9//3//f/9//3//f/9//3//f/9//3//f/9//3//f/9//3//f/9//3//f/9//3//f/9//3//f/9//3//f/9//3//f/9//3//f/9//3//f/9//3//f/9//3//f/9//3//f/9//3//f/9//3//f/9//3//f/9//39rMaUUKSn/f/9//3//f/9//3//f/9//3/nHCEEQgj/f9Ze/3//f/9//3//f/9//3+lGCII5xz/f/9//3//f/9//3//f/9//3//f/9/hBCEEP9//3/oIEIIzjn/f/9//3//f/9//3//f/9//39rLf9/Sy3/f/9//3//f/9//3//f/9//3//f/9//3//f/9//3//f/9//3//f/9//3//f/9//3//f/9//3//f/9//3//f/9//3//f/9//3//f/9//3//f/9//3//f/9//3//f/9//3//f/9//3//f/9//3//f/9//3//f/9//3//f/9//3//f/9//3//f/9//3//f/9//3//f/9//3//f/9//3//f/9//3//f/9//3//f/9//3//f/9//3//f/9//3//f/9//3//f/9//3//f/9//3//f/9//3//f/9//3//f/9//3//f/9//3//f/9//3//f/9//3//f/9//3//f6UU/3//f/9//3//f/9//3//f/9/ByFCCEIM/3//f/9//3//f/9//3//f/9//3//f6UUQwgpJf9//3//f/9//3//f/9//3//f/9/ZAxKKf9//3//f2MM/3//f/9//3//f/9//3//f/9//3+mGCII/3//f/9//3//f/9//3//f/9//3//f/9//3//f/9//3//f/9//3//f/9//3//f/9//3//f/9//3//f/9//3+tNf9//3//f/9//3//f/9//3//f/9//3//f/9//3//f/9//3//f/9//3//f/9//3//f/9//3//f/9//3//f/9//3//f/9//3//f/9//3//f/9//3//f/9//3//f/9//3//f/9//3//f/9//3//f/9//3//f/9//3//f/9//3//f/9//3//f/9//3//f/9//3//f/9//3//f/9//3//f/9//3//f/9//3//f/9//3//f/9//3//f/9//3//f/9/gxD/f/9//3//f/9//3//f8YYAAAhBP9//3//f/9//3//f/9//3//f/9//3//f/9/QghjDO9B/3//f/9//3//f/9//3//f/9/Qgj/f/9//385Z/9/CCH/f/9//3//f/9//3//f/9//39jDGMMhRT/f/9//3//f/9//3//f/9//3//f/9//3//f/9//3//f/9//3//f/9//3//f/9//3//f/9//3//f/9/Sy1kDIQQ/3//f/9//3//f/9//3//f/9//3//f/9//3//f/9//3//f/9//3//f/9//3//f/9//3//f/9//3//f/9//3//f/9//3//f/9//3//f/9//3//f/9//3//f/9//3//f/9//3//f/9//3//f/9//3//f/9//3//f/9//3//f/9//3//f/9//3//f/9//3//f/9//3//f/9//3//f/9//3//f/9//3//f/9//3//f/9//3//f/9//3//f/9//39KKf9//3//f/9//3//f/9/IQT/f/9//3//f/9//3//f/9//3//f/9//3//f/9//39DCP9//3//f/9//3//f/9//3//f8YYQwz/f/9//3//f+gg/3//f/9//3//f/9//3//f/9/6CBjDOccZBCtOf9//3//f/9//3//f/9//3//f/9//3//f/9//3//f/9//3//f/9//3//f/9//3//f/9//3//f/9//39DCGQM5xz/f/9//3//f/9//3//f/9//3//f/9//3//f/9//3//f/9//3//f/9//3//f/9//3//f/9//3//f/9//3//f/9//3//f/9//3//f/9//3//f/9//3//f/9//3//f/9//3//f/9//3//f/9//3//f/9//3//f/9//3//f/9//3//f/9//3//f/9//3//f/9//3//f/9//3//f/9//3//f/9//3//f/9//3//f/9//3//f/9//3//f/9/ai2lGO9B/3//f/9/izVkEAAA/3//f/9//3//f/9//3//f/9//3//f/9//3//f/9//3//f0MI/3//f/9//3//f/9//3//f+cchBD/f/9//3//f/9/jTH/f/9//3//f/9//3//f/9/hRQiCP9/YwyFEP9//3//f/9//3//f/9//3//f/9/pRT/f/9//3//f/9//3//f/9//3//f/9//3//f/9//3//f/9/Qgj/f8ccZAzoHP9//3//f/9//3//f/9//3//f/9//3//f/9//3//f/9//3//f/9//3//f/9//3//f/9//3//f/9//3+UUv9/iy3/fwgh/3+MNf9//3//f/9//3//f/9//3//f/9//3//f/9//3//f/9//3//f/9//3//f/9//3//f/9//3//f/9//3//f/9//3//f/9//3//f/9//3//f/9//3//f/9//3//f/9//3//f/9//3//f/9//3//f/9//3+EEP9//3//f/9//38hBGMM/3//f/9//3//f/9//3//f/9//3//f/9//3//f/9//3+MMf9/ZBD/f/9//3//f/9//3//f8YY/3//f/9//3//f889/3//f/9//3//f/9//3//f/9/ZBBjDP9//39DDP9//3//f/9//3//f/9//3//f2MMQwylFP9//3//f/9//3//f/9//3//f/9//3//f/9//3//f6YYQgj/f/9/hBBjDP9//3//f/9//3//f/9//3//f/9//3//f/9//3//f/9//3//f/9//3//f/9//3//f/9//3/HHIYUphj/f6YYhRBkDKYUhBCEEIUU/3//f/9//3//f/9//3//f/9//3//f/9//3//f/9//3//f/9//3//f/9//3//f/9//3//f/9//3//f/9//3//f/9//3//f/9//3//f/9//3//f/9//3//f/9//3//f/9//3//f/9//3//f/9//3//fwgh/3//f/9/QwwhBIwx/3//f/9//3//f/9//3//f/9//3//f/9//3//f/9//3//fwkhxxgJJf9//3//f/9//3//f2MMCCH/f/9//3//f/9/6Bz/f/9//3//f/9//3//f+ccQwwIIf9/c05kDAkh/3//f/9//3//f/9//39kEEMMphSlFP9//3//f/9//3//f/9//3/vPf9//3//f/9//3//f6UUIgj/f/9//39CCMYY/3//f/9//3//f/9//3//f/9//3//f/9//3//f/9//3//f/9//3//f/9//3//f/9/pRRkDEMMYwxCCGMMpRTnHAkh/3/HHIUQZAyFEOgg/3//f/9//3//f/9//3//f/9//3//f/9//3//f/9//3//f/9//3//f/9//3//f/9//3//f/9//3//f/9//3//f/9//3//f/9//3//f/9//3//f/9//3//f/9//3//f/9//3//f/9//3//f/9/Sin/f+cgIQTGGP9//3//f/9//3//f/9//3//f/9//3//f/9//3//f/9//3//f8YYCSX/f/9//3//f/9//3//f0MM/3//f/9//3//f/9//3//f/9//3//f/9//3//f/9/Igj/f/9//3+FFP9//3//f/9//3//f/9/ay1DDAkl/39kEP9//3//f/9//3//f/9//3//f2QM/3//f/9//3//f4QQ/3//f/9//3//f+gg/3//f/9//3//f/9//3//f/9//3//f/9//3//f/9//3//f/9//3//f/9//3//f6UUYwylFP9//3//f/9//3//f/9//3//f/9//3+FEP9/ZBCmFAkl/3//f/9//3//f/9//3//f/9//3//f/9//3//f/9//3//f/9//3//f/9//3//f/9//3//f/9//3//f/9//3//f/9//3//f/9//3//f/9//3//f/9//3//f/9//3//f/9//3//fyklCSVsMUIIQwz/f/9//3//f/9//3//f/9//3//f/9//3//f/9//3//f/9//3//f+cchRDoHP9//3//f/9//39KLWQQxxz/f/9//3//f/9/ay3/f/9//3//f/9//3//f6YYhBD/f/9//3//f4UQ/3//f/9//3//f/9/pRhDDP9/70H/f/9//3//f/9//3//f/9//3+vNf9/hBD/f/9//39rLYQUhRT/f/9//3//f8cchBD/f/9//3//f/9//3//f/9//3//f/9//3//f/9//3//f/9//3//f8ccYwyFFP9/KCX/f/9//3//f/9//3//f/9//3//f/9//3//f/9//3/HGGQMphT/f/9//3//f/9//3//f/9//3//f/9//3//f/9//3//f/9//3//f/9//3//f/9//3//f/9//3//f/9//3//f/9//3//f/9//3//f/9//3//f/9//3//f/9//3//f/9//3//f/9/5yClFCEE/3//f/9//3//f/9//3//f/9//3//f/9//3//f/9//3//f/9//3//f/9/phSmFEop/3//f/9//3//f2QQ/3//f/9//3//f/9//38qKf9//3//f/9//3//f4QQ6Bz/f/9//3+NNf9/phj/f/9//3//f/9/YwylFP9//3//f/9//3//f/9//3//f/9//3//f/9//3//f/9//3//f2QQpRT/f/9//3//fxFC/3/OOf9//3//f/9//3//f/9//3//f/9//3//f/9//3//f/9//39kEGMMKSX/f/9//3//f/9//3//f/9//3//f/9//3//f/9//3//f/9//3//f/9/xhhjDP9/Sin/f/9//3//f/9//3//f/9//3//f/9//3//f/9//3//f/9//3//f/9//3//f/9//3//f/9//3//f/9//3//f/9//3//f/9//3//f/9//3//f/9//3//f/9//3//f/9//38iCCII5yD/f/9//3//f/9//3//f/9//3//f/9//3//f/9//3//f/9//3//f+89hRDIHIUUc07/f/9//3+lGIQQSin/f/9//3//f/9/KSWmFBBC/3//f/9/AABrMUII/3//f/9//3//f40x/3//f/9//3//f601ZBBjDP9//3//f/9//3//f/9//3//f/9//38wRv9/phT/f/9//3/oIGMMCSX/f/9//3//f/9/UkYqJZRa/3//f/9//3//f/9//3//f/9//3//f/9//3/vPeccQghjDNVW/3//f/9//3//f/9//3//f/9//3//f/9//3//f/9//3//f/9//3//f/9//3//f4QQhRCmFP9//3//f/9//3//f/9//3//f/9//3//f/9//3//f/9//3//f/9//3//f/9//3//f/9//3//f/9//3//f/9//3//f/9//3//f/9//3//f/9//3//f/9//3//f/9//3//fyIE/3//f/9//3//f/9//3//f/9//3//f/9//3//f/9//3//f/9//3//f/9/hRD/f4UU/3//f/9//3+EFIUU/3//f/9//3//f/9//3+FFP9//3//f/9//3/nHGQQ/3//f/9//3//f/9//3//f/9//3//f/9/Qgj/f/9//3//f/9//3//f/9//3//f/9//3//f/9//39LKf9//3//f0MM/3//f/9//3//f/9//3+uNf9//3//f/9//3//f/9//3//f/9//3//f/9/KSX/f0II/3//f/9//3//f/9//3//f/9//3//f/9//3//f/9//3//f/9//3//f/9//3//f/9//3//f/9/CCH/f2QQ/3//f/9//3//f/9//3//f/9//3//f/9//3//f/9//3//f/9//3//f/9//3//f/9//3//f/9//3//f/9//3//f/9//3//f/9//3//f/9//3//f/9//3//f/9//38AAEMMrjn/f/9//3//f/9//3//f/9//3//f/9//3//f/9//3//f/9//3//f601hRQQQqYUphj/f/9//39DDIUU/3//f/9//3//f/9/KimFEBBC/3//f/9//3+lFKYY/3//f/9//3//f0sp/3//f/9//3//f6UUQwz/f/9//3//f/9//3//f/9//3//f/9//3//f/9/bC3oHP9//3+mGEMMzj3/f/9//3//f/9/jDH/f6YU/3//f/9//3//f/9//3//f/9//3//f6YYQwyFFP9//3//f/9//3//f/9//3//f/9//3//f/9//3//f/9//3//f/9//3//f/9//3//f/9//3//f/9//3//f/9/phTHGIwx/3//f/9//3//f/9//3//f/9//3//f/9//3//f/9//3//f/9//3//f/9//3//f/9//3//f/9//3//f/9//3//f/9//3//f/9//3//f/9//3//f/9/xxwiCGMM/3//f/9//3//f/9//3//f/9//3//f/9//3//f/9//3//f/9//3//f/9/hRD/f+gg/3//f/9//39kDIQQ/3//f/9//3//f/9//3+EEP9//3//f/9//39jDP9//3//f/9//3//f/9/KiX/f/9//3/vPWQQQgj/f/9//3//f/9//3//f/9//3//f/9//3//f/9//38pJf9//3//f0MI/3//f/9//3//f/9//39LKf9/CSH/f/9//3//f/9//3//f/9//3+mGEMMCCH/f/9//3//f/9//3//f/9//3//f/9//3//f/9//3//f/9//3//f/9//3//f/9//3//f/9//3//f/9//3//f/9//3/HHKYYjDH/f/9//3//f/9//3//f/9//3//f/9//3//f/9//3//f/9//3//f/9//3//f/9//3//f/9//3//f/9//3//f/9//3//f/9//3//f/9//3//f/9//39CCP9/phQIITFK/3//f/9//3//f/9//3//f/9//3//f/9//3//f/9//3//fxBCphhLKf9/ZBD/f/9//39CCP9//3//f/9//3//f/9//3+mGCol/3//f/9/rTlDDIUU/3//f/9//3//f40xxxitNf9//3//f0II/3//f/9//3//f/9//3//f/9//3//f/9//3//f/9//3//fwgh/38KJWQQMUb/f/9//3//f/9//3//f+gc6Bz/f/9//3//f/9//3//f/9/6CAiCOcc/3//f/9//3//f/9//3//f/9//3//f/9//3//f/9//3//f/9//3//f/9//3//f/9//3//f/9//3//f/9//3//f/9//3//f8gcxxjwQf9//3//f/9//3//f/9//3//f/9//3//f/9//3//f/9//3//f/9//3//f/9//3//f/9//3//f/9//3//f/9//3//f/9//3//f/9//3//f/9/Ywz/f/9//39kDP9//3//f/9//3//f/9//3//f/9//3//f/9//3//f/9//3//f/9/phj/f/9/phimFP9//39jDMcc/3//f/9//3//f/9//3+mFP9//3//f/9//39jDP9//3//f/9//3//f/9/xxj/f/9//3//f0MI/3//f/9//3//f/9//3//f/9//3//f/9//3//f/9//3//f/9//3//f2QM/3//f/9//3//f/9//3//f/9/phT/f/9//3//f/9//3//fwghYwylFP9//3//f/9//3//f/9//3//f/9//3//f/9//3//f/9//3//f/9//3//f/9//3//f/9//3//f/9//3//f/9//3//f/9//3//f/9/phj/f/9//3//f/9//3//f/9//3//f/9//3//f/9//3//f/9//3//f/9//3//f/9//3//f/9//3//f/9//3//f/9//3//f/9//3//f/9//3//fw9CYwxjDP9//3//f4QQxxz/f/9//3//f/9//3//f/9//3//f/9//3//f/9//3//f601hRT/f/9/KSWlFP9//39CCP9//3//f/9//3//f/9//3/GGMcY/3//f/9/SiljDCkl/3//f/9//3//f/9//3+FEP9//3//f0II/3//f/9//3//f/9//3//f/9//3//f/9//3//f/9//3//f9A9/3/POWQM70H/f/9//3//f/9//3//f/9/xhjoHP9//3//f/9//38JJUII5xz/f/9//3//f/9//3//f/9//3//f/9//3//f/9//3//f/9//3//f/9//3//f/9//3//f/9//3//f/9//3//f/9//3//f/9//3//f/9//3+FEP9//3//f/9//3//f/9//3//f/9//3//f/9//3//f/9//3//f/9//3//f/9//3//f/9//3//f/9//3//f/9//3//f/9//3//f/9//3//f/9/YwyFFP9//3//f/9/hBD/f/9//3//f/9//3//f/9//3//f/9//3//f/9//3//f/9/xxz/f/9//3+EEP9/KilkDP9//3//f/9//3//f/9//3/HHGQQ/3//f/9//39DDP9//3//f/9//3//f/9/KimEEM45/3/HHP9//3//f/9//3//f/9//3//f/9//3//f/9//3//f/9//38qJf9/zzn/f0MM/3//f/9//3//f/9//3//f/9/6CCFFP9//3//f/9//3+lFGMM/3//f/9//3//f/9//3//f/9//3//f/9//3//f/9//3//f/9//3//f/9//3//f/9//3//f/9//3//f/9//3//f/9//3//f/9//3//f/9//3//f6YY/3//f/9//3//f/9//3//f/9//3//f/9//3//f/9//3//f/9//3//f/9//3//f/9//3//f/9//3//f/9//3//f/9//3//f/9//3//f/9/YwylFP9//3//f1p/KSWmGP9/s1b/f/9//3//f/9//3//f/9//3//f/9//3//f8YY6Bz/f/9//3/GGCklCCEiCP9//3//f/9//3//f/9//3//f2QM/3//f/9/SilkEK01/3//f/9//3//f/9//39kEAklGGOmFOcc/3//f/9//3//f/9//3//f/9//3//f/9//3//f/9//3//f681/38QQmMMEEL/f/9//3//f/9//3//f/9//3+mFIUQ11r/f/9//39DDP9//3//f/9//3//f/9//3//f/9//3//f/9//3//f/9//3//f/9//3//f/9//3//f/9//3//f/9//3//f/9//3//f/9//3//f/9//3//f/9//3//fyolKin/f/9//3//f/9//3//f/9//3//f/9//3//f/9//3//f/9//3//f/9//3//f/9//3//f/9//3//f/9//3//f/9//3//f/9//3//f/9/Ywz/f/9//3//f/9//3//f6UU/3//f/9//3//f/9//3//f/9//3//f/9//3//f/9//3//f/9//3/oIP9/xxhDCP9//3//f/9//3//f/9//3//f/9/CSH/f/9//3+EEP9//3//f/9//3//f/9//3//f2QQ/3+FFP9//3//f/9//3//f/9//3//f/9//3//f/9//3//f/9//39rKf9//3//f2MM/3//f/9//3//f/9//3//f/9//3//f0MM/3//f/9/jTX/f/9//3//f/9//3//f/9//3//f/9//3//f/9//3//f/9//3//f/9//3//f/9//3//f/9//3//f/9//3//f/9//3//f/9//3//f/9//3//f/9//3//f2wt/3//f/9//3//f/9//3//f/9//3//f/9//3//f/9//3//f/9//3//f/9//3//f/9//3//f/9//3//f/9//3//f/9//3//f/9//3//f/9/YwyEFP9//3//f/9//3//f/9/hBDoIM45/3//f/9//3//f/9//3//f/9//3//f4QQ/3//f/9//38pJeggxxwiBP9//3//f/9//3//f/9//3//f2MMphj/f/9/6CD/f/9//3//f/9//3//f/9//3+0VoUQphSFEGwx/3//f/9//3//f/9//3//f/9//3//f/9//3//f/9//3//f8gc/3+uNQgh/3//f/9//3//f/9//3//f/9//3/YXsccpRT/f/9/xxilFP9//3//f/9//3//f/9//3//f/9//3//f/9//3//f/9//3//f/9//3//f/9//3//f/9//3//f/9//3//f/9//3//f/9//3//f/9//3//f/9//3//f/9/6Bz/f/9//3//f/9//3//f/9//3//f/9//3//f/9//3//f/9//3//f/9//3//f/9//3//f/9//3//f/9//3//f/9//3//f/9//3//f/9/QgyFFP9//3//f/9//3//f/9//38IIaUUbDH/f/9//3//f/9//3//f/9//3+mGP9//3//f/9//38pJf9/phj/f/9//3//f/9//3//f/9//3//f/9/ZAz/f/9//3/HHP9//3//f/9//3//f/9//3//fyklhRBkDP9//3//f/9//3//f/9//3//f/9//3//f/9//3//f/9//3//f8gcrjX/fwgh/3//f/9//3//f/9//3//f/9//3//f/9/hRToHP9/hRT/f/9//3//f/9//3//f/9//3//f/9//3//f/9//3//f/9//3//f/9//3//f/9//3//f/9//3//f/9//3//f/9//3//f/9//3//f/9//3//f/9//3//f/9//39LKf9//3//f/9//3//f/9//3//f/9//3//f/9//3//f/9//3//f/9//3//f/9//3//f/9//3//f/9//3//f/9//3//f/9//3//f/9/YwxkEP9//3//f/9//3//f/9//3//f2stxxjOOf9//3//f/9//3//f/9/bDGlFK01/3//f/9//3//f6YU6BwiCP9//3//f/9//3//f/9//3//f4wxZBBKKf9/xxz/f/9//3//f/9//3//f/9//3//f/9/hBBkDP9//3//f/9//3//f/9//3//f/9//3//f/9//3//f/9//3//f8cY6BzoHP9//3//f/9//3//f/9//3//f/9//3//f/9/xxymFI41hBCFFP9//3//f/9//3//f/9//3//f/9//3//f/9//3//f/9//3//f/9//3//f/9//3//f/9//3//f/9//3//f/9//3//f/9//3//f/9//3//f/9//3//f/9/rTUqJf9//3//f/9//3//f/9//3//f/9//3//f/9//3//f/9//3//f/9//3//f/9//3//f/9//3//f/9//3//f/9//3//f/9//3//f/9/QghkEP9//3//f/9//3//f/9//3//f/9/pRT/f/9//3//f/9//3//f/9//3/HGP9//3//f/9//39KKaUUCSH/f/9//3//f/9//3//f/9//3//f/9/ZBD/f/9//3//f/9//3//f/9//3//f/9//3//f/9//38JJf9//3//f/9//3//f/9//3//f/9//3//f/9//3//f/9//3//f/9/pximGP9//3//f/9//3//f/9//3//f/9//3//f/9//3+mFKYUhBD/f/9//3//f/9//3//f/9//3//f/9//3//f/9//3//f/9//3//f/9//3//f/9//3//f/9//3//f/9//3//f/9//3//f/9//3//f/9//3//f/9//3//f/9//39KKf9//3//f/9//3//f/9//3//f/9//3//f/9//3//f/9//3//f/9//3//f/9//3//f/9//3//f/9//3//f/9//3//f/9//3//f/9/hBQiCP9//3//f/9//3//f/9//3//f/9//3+FFP9//3//f/9//3//f/9/xhj/f/9//3//f/9//3//f4UQKiXnHP9//3//f/9//3//f/9//3//f/9/6BymFP9/Ywz/f/9//3//f/9//3//f/9//3//f/9//3//f/9//3//f/9//3//f/9//3//f/9//3//f/9//3//f/9//3//f8cYZBClFP9//3//f/9//3//f/9//3//f/9//3//f/9//3//f2QQZAz/f/9//3//f/9//3//f/9//3//f/9//3//f/9//3//f/9//3//f/9//3//f/9//3//f/9//3//f/9//3//f/9//3//f/9//3//f/9//3//f/9//3//f/9//3+NMXNO/3//f/9//3//f/9//3//f/9//3//f/9//3//f/9//3//f/9//3//f/9//3//f/9//3//f/9//3//f/9//3//f/9//3//f/9/KSVCCK01/3//f/9//3//f/9//3//f/9//38IIQgh/3//f/9//3//f/9/xhj/f/9//3//f/9//3//f8cY6SD/f/9//3//f/9//3//f/9//3//f/9/ay3/fwkl5xz/f/9//3//f/9//3//f/9//3//f/9//3//f/9//3//f/9//3//f/9//3//f/9//3//f/9//3//f/9//3//f/9/CCX/f/9//3//f/9//3//f/9//3//f/9//3//f/9//3//f/9//3//f/9//3//f/9//3//f/9//3//f/9//3//f/9//3//f/9//3//f/9//3//f/9//3//f/9//3//f/9//3//f/9//3//f/9//3//f/9//3//f/9//3//f/9//3/vPf9//3//f/9//3//f/9//3//f/9//3//f/9//3//f/9//3//f/9//3//f/9//3//f/9//3//f/9//3//f/9//3//f/9//3//f/9//38hBAkh/3//f/9//3//f/9//3//f/9//39rLcYY/3//f/9//38xRucc6Bz/f/9//3//f/9//3//f8cYxxgQPv9//3//f/9//3//f/9//3//f/9//3+GFKcYSin/f/9//3//f/9//3//f/9//3//f/9//3//f/9//3//f/9//3//f/9//3//f/9//3//f/9//3//f/9//3//f/9//3//f/9//3//f/9//3//f/9//3//f/9//3//f/9//3//f/9//3//f/9//3//f/9//3//f/9//3//f/9//3//f/9//3//f/9//3//f/9//3//f/9//3//f/9//3//f/9//3//f/9//3//f/9//3//f/9//3//f/9//3//f/9/tVb/f/9//3//f/9//3//f/9//3//f/9//3//f/9//3//f/9//3//f/9//3//f/9//3//f/9//3//f/9//3//f/9//3//f/9//3//f/9//3//f4QQ/3//f/9//3//f/9//3//f/9//3//f6UU/3//f/9//3//f4QQ/3//f/9//3//f/9//3//f/9/hRD/f/9//3//f/9//3//f/9//3//f/9//3+mFGUQ/3//f/9//3//f/9//3//f/9//3//f/9//3//f/9//3//f/9//3//f/9//3//f/9//3//f/9//3//f/9//3//f/9//3//f/9//3//f/9//3//f/9//3//f/9//3//f/9//3//f/9//3//f/9//3//f/9//3//f/9//3//f/9//3//f/9//3//f/9//3//f/9//3//f/9//3//f/9//3//f/9//3//f/9//3//f/9//3//f/9//3//f/9//3//f/9//3//f/9//3//f/9//3//f/9//3//f/9//3//f/9//3//f/9//3//f/9//3//f/9//3//f/9//3//f/9//3//f/9//3//f/9//3//f/9//38qKWQMSin/f/9//3//f/9//3//f/9//39rLaYYbC3/f/9//3+FFP9//3//f/9//3//f/9//3//f6YYhRRSSv9//3//f/9//3//f/9//3//f/9//3/HGGQQ7z3/f/9//3//f/9//3//f/9//3//f/9//3//f/9//3//f/9//3//f/9//3//f/9//3//f/9//3//f/9//3//f/9//3//f/9//3//f/9//3//f/9//3//f/9//3//f/9//3//f/9//3//f/9//3//f/9//3//f/9//3//f/9//3//f/9//3//f/9//3//f/9//3//f/9//3//f/9//3//f/9//3//f/9//3//f/9//3//f/9//3//f/9//3//f/9//3//f/9//3//f/9//3//f/9//3//f/9//3//f/9//3//f/9//3//f/9//3//f/9//3//f/9//3//f/9//3//f/9//3//f/9//3//f/9//3//f6YY/3//f/9//3//f/9//3//f/9//3//f+gc/3//f/9/xxj/f/9//3//f/9//3//f/9//3//f/9/Qwz/f/9//3//f/9//3//f/9//3//f/9//3//f6YU/3//f/9//3//f/9//3//f/9//3//f/9//3//f/9//3//f/9//3//f/9//3//f/9//3//f/9//3//f/9//3//f/9//3//f/9//3//f/9//3//f/9//3//f/9//3//f/9//3//f/9//3//f/9//3//f/9//3//f/9//3//f/9//3//f/9//3//f/9//3//f/9//3//f/9//3//f/9//3//f/9//3//f/9//3//f/9//3//f/9//3//f/9//3//f/9//3//f/9//3//f/9//3//f/9//3//f/9//3//f/9//3//f/9//3//f/9//3//f/9//3//f/9//3//f/9//3//f/9//3//f/9//3//f/9//3//f/9/xhj/f1JK/3//f/9//3//f/9//38qKegg/3//f8cYxhiuNf9//3//f/9//3//f/9//3//f8ccYwzPPf9//3//f/9//3//f/9//3//f/9//3//f/9//3//f/9//3//f/9//3//f/9//3//f/9//3//f/9//3//f/9//3//f/9//3//f/9//3//f/9//3//f/9//3//f/9//3//f/9//3//f/9//3//f/9//3//f/9//3//f/9//3//f/9//3//f/9//3//f/9//3//f/9//3//f/9//3//f/9//3//f/9//3//f/9//3//f/9//3//f/9//3//f/9//3//f/9//3//f/9//3//f/9//3//f/9//3//f/9//3//f/9//3//f/9//3//f/9//3//f/9//3//f/9//3//f/9//3//f/9//3//f/9//3//f/9//3//f/9//3//f/9//3//f/9//3//f/9//3//f/9//3+EEP9//3//f/9//3//f/9//3//f0st/3/nHP9//3//f/9//3//f/9//3//f/9//3//f/9/Qwz/f/9//3//f/9//3//f/9//3//f/9//3//f/9//3//f/9//3//f/9//3//f/9//3//f/9//3//f/9//3//f/9//3//f/9//3//f/9//3//f/9//3//f/9//3//f/9//3//f/9//3//f/9//3//f/9//3//f/9//3//f/9//3//f/9//3//f/9//3//f/9//3//f/9//3//f/9//3//f/9//3//f/9//3//f/9//3//f/9//3//f/9//3//f/9//3//f/9//3//f/9//3//f/9//3//f/9//3//f/9//3//f/9//3//f/9//3//f/9//3//f/9//3//f/9//3//f/9//3//f/9//3//f/9//3//f/9//3//f/9//3//f/9//3//f/9//3//f/9//3//f/9/xxjnHMcc/3/OOf9//3//f/9//3+mFMYYhRDGGK01/3//f/9//3//f/9//3//f/9//3//f8ccYwxSSv9//3//f/9//3//f/9//3//f/9//3//f/9//3//f/9//3//f/9//3//f/9//3//f/9//3//f/9//3//f/9//3//f/9//3//f/9//3//f/9//3//f/9//3//f/9//3//f/9//3//f/9//3//f/9//3//f/9//3//f/9//3//f/9//3//f/9//3//f/9//3//f/9//3//f/9//3//f/9//3//f/9//3//f/9//3//f/9//3//f/9//3//f/9//3//f/9//3//f/9//3//f/9//3//f/9//3//f/9//3//f/9//3//f/9//3//f/9//3//f/9//3//f/9//3//f/9//3//f/9//3//f/9//3//f/9//3//f/9//3//f/9//3//f/9//3//f/9//3//f/9//3+mGAklCCH/f/9//3//f/9/ZAyFFOcc/3//f/9//3//f/9//3//f/9//3//f/9//3//f/9/xxj/f/9//3//f/9//3//f/9//3//f/9//3//f/9//3//f/9//3//f/9//3//f/9//3//f/9//3//f/9//3//f/9//3//f/9//3//f/9//3//f/9//3//f/9//3//f/9//3//f/9//3//f/9//3//f/9//3//f/9//3//f/9//3//f/9//3//f/9//3//f/9//3//f/9//3//f/9//3//f/9//3//f/9//3//f/9//3//f/9//3//f/9//3//f/9//3//f/9//3//f/9//3//f/9//3//f/9//3//f/9//3//f/9//3//f/9//3//f/9//3//f/9//3//f/9//3//f/9//3//f/9//3//f/9//3//f/9//3//f/9//3//f/9//3//f/9//3//f/9//3//f/9//3+mGAgh/38IIYUUhBBkEGQQ/39rLf9//3//f/9//3//f/9//3//f/9//3//f/9//3//fxhj/3//f/9//3//f/9//3//f/9//3//f/9//3//f/9//3//f/9//3//f/9//3//f/9//3//f/9//3//f/9//3//f/9//3//f/9//3//f/9//3//f/9//3//f/9//3//f/9//3//f/9//3//f/9//3//f/9//3//f/9//3//f/9//3//f/9//3//f/9//3//f/9//3//f/9//3//f/9//3//f/9//3//f/9//3//f/9//3//f/9//3//f/9//3//f/9//3//f/9//3//f/9//3//f/9//3//f/9//3//f/9//3//f/9//3//f/9//3//f/9//3//f/9//3//f/9//3//f/9//3//f/9//3//f/9//3//f/9//3//f/9//3//f/9//3//f/9//3//f/9//3//f/9//3//f/9/6BymGOgc/38IIf9//3//f/9//3//f/9//3//f/9//3//f/9//3//f/9//3//f/9//3//f/9//3//f/9//3//f/9//3//f/9//3//f/9//3//f/9//3//f/9//3//f/9//3//f/9//3//f/9//3//f/9//3//f/9//3//f/9//3//f/9//3//f/9//3//f/9//3//f/9//3//f/9//3//f/9//3//f/9//3//f/9//3//f/9//3//f/9//3//f/9//3//f/9//3//f/9//3//f/9//3//f/9//3//f/9//3//f/9//3//f/9//3//f/9//3//f/9//3//f/9//3//f/9//3//f/9//3//f/9//3//f/9//3//f/9//3//f/9//3//f/9//3//f/9//3//f/9//3//f/9//3//f/9//3//f/9//3//f/9//3//f/9//3//f/9//3//f/9//3//f/9//3//f/9//3/nHP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KSX/f/9//3//f/9//3//f/9//3//f/9//3//f/9//3//f/9//3//f/9//3//f/9//3//f/9//3//f/9//3//f/9//3//f/9//3//f/9//3//f/9//3//f/9//3//f/9//3//f/9//3//f/9//3//f/9//3//f/9//3//f/9//3//f/9//3//f/9//3//f/9//3//f/9//3//f/9//3//f/9//3//f/9//3//f/9//3//f/9//3//f/9//3//f/9//3//f/9//3//f/9//3//f/9//3//f/9//3//f/9//3//f/9//3//f/9//3//f/9//3//f/9//3//f/9//3//f/9//3//f/9//3//f/9//3//f/9//3//f/9//3//f/9//3//f/9//3//f/9//3//f/9//3//f/9//3//f/9//3//f/9//3//f/9//3//f/9//3//f/9//3//f/9//38pJf9//3//f/9//39KKf9//3//f/9//3//f/9//3//f/9//3//f/9//3//f/9//3//f/9//3//f/9//3//f/9//3//f/9//3//f/9//3//f/9//3//f/9//3//f/9//3//f/9//3//f/9//3//f/9//3//f/9//3//f/9//3//f/9//3//f/9//3//f/9//3//f/9//3//f/9//3//f/9//3//f/9//3//f/9//3//f/9//3//f/9//3//f/9//3//f/9//3//f/9//3//f/9//3//f/9//3//f/9//3//f/9//3//f/9//3//f/9//3//f/9//3//f/9//3//f/9//3//f/9//3//f/9//3//f/9//3//f/9//3//f/9//3//f/9//3//f/9//3//f/9//3//f/9//3//f/9//3//f/9//3//f/9//3//f/9//3//f/9//3//f/9//3//f/9//3//f/9/6CD/f/9//3//f/9/bC0KJf9//3//f/9//3//f/9//3//f/9//3//f/9//3//f/9//3//f/9//3//f/9//3//f/9//3//f/9//3//f/9//3//f/9//3//f/9//3//f/9//3//f/9//3//f/9//3//f/9//3//f/9//3//f/9//3//f/9//3//f/9//3//f/9//3//f/9//3//f/9//3//f/9//3//f/9//3//f/9//3//f/9//3//f/9//3//f/9//3//f/9//3//f/9//3//f/9//3//f/9//3//f/9//3//f/9//3//f/9//3//f/9//3//f/9//3//f/9//3//f/9//3//f/9//3//f/9//3//f/9//3//f/9//3//f/9//3//f/9//3//f/9//3//f/9//3//f/9//3//f/9//3//f/9//3//f/9//3//f/9//3//f/9//3//f/9//3//f/9//3//f/9/phhrLf9//3//f/9//3+uNf9//3//f/9//3//f/9//3//f/9//3//f/9//3//f/9//3//f/9//3//f/9//3//f/9//3//f/9//3//f/9//3//f/9//3//f/9//3//f/9//3//f/9//3//f/9//3//f/9//3//f/9//3//f/9//3//f/9//3//f/9//3//f/9//3//f/9//3//f/9//3//f/9//3//f/9//3//f/9//3//f/9//3//f/9//3//f/9//3//f/9//3//f/9//3//f/9//3//f/9//3//f/9//3//f/9//3//f/9//3//f/9//3//f/9//3//f/9//3//f/9//3//f/9//3//f/9//3//f/9//3//f/9//3//f/9//3//f/9//3//f/9//3//f/9//3//f/9//3//f/9//3//f/9//3//f/9//3//f/9//3//f/9//3//f/9//3//f/9//3//f/9/ZBD/f/9//3//f/9/xxjoHJRS/3//f/9//3//f/9//3//f/9//3//f/9//3//f/9//3//f/9//3//f/9//3//f/9//3//f/9//3//f/9//3//f/9//3//f/9//3//f/9//3//f/9//3//f/9//3//f/9//3//f/9//3//f/9//3//f/9//3//f/9//3//f/9//3//f/9//3//f/9//3//f/9//3//f/9//3//f/9//3//f/9//3//f/9//3//f/9//3//f/9//3//f/9//3//f/9//3//f/9//3//f/9//3//f/9//3//f/9//3//f/9//3//f/9//3//f/9//3//f/9//3//f/9//3//f/9//3//f/9//3//f/9//3//f/9//3//f/9//3//f/9//3//f/9//3//f/9//3//f/9//3//f/9//3//f/9//3//f/9//3//f/9//3//f/9//3//f/9//3//f+gg/3//f/9//3//f/9//39DCP9//3//f/9//3//f/9//3//f/9//3//f/9//3//f/9//3//f/9//3//f/9//3//f/9//3//f/9//3//f/9//3//f/9//3//f/9//3//f/9//3//f/9//3//f/9//3//f/9//3//f/9//3//f/9//3//f/9//3//f/9//3//f/9//3//f/9//3//f/9//3//f/9//3//f/9//3//f/9//3//f/9//3//f/9//3//f/9//3//f/9//3//f/9//3//f/9//3//f/9//3//f/9//3//f/9//3//f/9//3//f/9//3//f/9//3//f/9//3//f/9//3//f/9//3//f/9//3//f/9//3//f/9//3//f/9//3//f/9//3//f/9//3//f/9//3//f/9//3//f/9//3//f/9//3//f/9//3//f/9//3//f/9//3//f/9//3//f/9//3//f/9/hBD/f/9//3//f/9/EUZDDKUU/3//f/9//3//f/9//3//f/9//3//f/9//3//f/9//3//f/9//3//f/9//3//f/9//3//f/9//3//f/9//3//f/9//3//f/9//3//f/9//3//f/9//3//f/9//3//f/9//3//f/9//3//f/9//3//f/9//3//f/9//3//f/9//3//f/9//3//f/9//3//f/9//3//f/9//3//f/9//3//f/9//3//f/9//3//f/9//3//f/9//3//f/9//3//f/9//3//f/9//3//f/9//3//f/9//3//f/9//3//f/9//3//f/9//3//f/9//3//f/9//3//f/9//3//f/9//3//f/9//3//f/9//3//f/9//3//f/9//3//f/9//3//f/9//3//f/9//3//f/9//3//f/9//3//f/9//3//f/9//3//f/9//3//f/9//3//f/9//3//f401pRT/f/9//3//f/9//39kEGMMSy3/f/9//3//f/9//3//f/9//3//f/9//3//f/9//3//f/9//3//f/9//3//f/9//3//f/9//3//f/9//3//f/9//3//f/9//3//f/9//3//f/9//3//f/9//3//f/9//3//f/9//3//f/9//3//f/9//3//f/9//3//f/9//3//f/9//3//f/9//3//f/9//3//f/9//3//f/9//3//f/9//3//f/9//3//f/9//3//f/9//3//f/9//3//f/9//3//f/9//3//f/9//3//f/9//3//f/9//3//f/9//3//f/9//3//f/9//3//f/9//3//f/9//3//f/9//3//f/9//3//f/9//3//f/9//3//f/9//3//f/9//3//f/9//3//f/9//3//f/9//3//f/9//3//f/9//3//f/9//3//f/9//3//f/9//3//f/9//3//f/9/phT/f/9//3//f/9//3//f2QM/3//f/9//3//f/9//3//f/9//3//f/9//3//f/9//3//f/9//3//f/9//3//f/9//3//f/9//3//f/9//3//f/9//3//f/9//3//f/9//3//f/9//3//f/9//3//f/9//3//f/9//3//f/9//3//f/9//3//f/9//3//f/9//3//f/9//3//f/9//3//f/9//3//f/9//3//f/9//3//f/9//3//f/9//3//f/9//3//f/9//3//f/9//3//f/9//3//f/9//3//f/9//3//f/9//3//f/9//3//f/9//3//f/9//3//f/9//3//f/9//3//f/9//3//f/9//3//f/9//3//f/9//3//f/9//3//f/9//3//f/9//3//f/9//3//f/9//3//f/9//3//f/9//3//f/9//3//f/9//3//f/9//3//f/9//3//f/9//3//f/9//3//f/9//3//f/9//3//f4UU/3//f/9//3//f/9//3//f/9//3//f/9//3//f/9//3//f/9//3//f/9//3//f/9//3//f/9//3//f/9//3//f/9//3//f/9//3//f/9//3//f/9//3//f/9//3//f/9//3//f/9//3//f/9//3//f/9//3//f/9//3//f/9//3//f/9//3//f/9//3//f/9//3//f/9//3//f/9//3//f/9//3//f/9//3//f/9//3//f/9//3//f/9//3//f/9//3//f/9//3//f/9//3//f/9//3//f/9//3//f/9//3//f/9//3//f/9//3//f/9//3//f/9//3//f/9//3//f/9//3//f/9//3//f/9//3//f/9//3//f/9//3//f/9//3//f/9//3//f/9//3//f/9//3//f/9//3//f/9//3//f/9//3//f/9//3//f/9//3//f/9/jTH/f/9//3//f/9//3//f4UU/3//f/9//3//f/9//3//f/9//3//f/9//3//f/9//3//f/9//3//f/9//3//f/9//3//f/9//3//f/9//3//f/9//3//f/9//3//f/9//3//f/9//3//f/9//3//f/9//3//f/9//3//f/9//3//f/9//3//f/9//3//f/9//3//f/9//3//f/9//3//f/9//3//f/9//3//f/9//3//f/9//3//f/9//3//f/9//3//f/9//3//f/9//3//f/9//3//f/9//3//f/9//3//f/9//3//f/9//3//f/9//3//f/9//3//f/9//3//f/9//3//f/9//3//f/9//3//f/9//3//f/9//3//f/9//3//f/9//3//f/9//3//f/9//3//f/9//3//f/9//3//f/9//3//f/9//3//f/9//3//f/9//3//f/9//3//f/9//3//f/9//3//f/9//3//f/9//3/oHKYY/3//f/9//3//f/9//3//f/9//3//f/9//3//f/9//3//f/9//3//f/9//3//f/9//3//f/9//3//f/9//3//f/9//3//f/9//3//f/9//3//f/9//3//f/9//3//f/9//3//f/9//3//f/9//3//f/9//3//f/9//3//f/9//3//f/9//3//f/9//3//f/9//3//f/9//3//f/9//3//f/9//3//f/9//3//f/9//3//f/9//3//f/9//3//f/9//3//f/9//3//f/9//3//f/9//3//f/9//3//f/9//3//f/9//3//f/9//3//f/9//3//f/9//3//f/9//3//f/9//3//f/9//3//f/9//3//f/9//3//f/9//3//f/9//3//f/9//3//f/9//3//f/9//3//f/9//3//f/9//3//f/9//3//f/9//3//f/9//3//f/9/phj/f/9//3//f/9//3/nHKYU/3//f/9//3//f/9//3//f/9//3//f/9//3//f/9//3//f/9//3//f/9//3//f/9//3//f/9//3//f/9//3//f/9//3//f/9//3//f/9//3//f/9//3//f/9//3//f/9//3//f/9//3//f/9//3//f/9//3//f/9//3//f/9//3//f/9//3//f/9//3//f/9//3//f/9//3//f/9//3//f/9//3//f/9//3//f/9//3//f/9//3//f/9//3//f/9//3//f/9//3//f/9//3//f/9//3//f/9//3//f/9//3//f/9//3//f/9//3//f/9//3//f/9//3//f/9//3//f/9//3//f/9//3//f/9//3//f/9//3//f/9//3//f/9//3//f/9//3//f/9//3//f/9//3//f/9//3//f/9//3//f/9//3//f/9//3//f/9//3//f/9/hRAqJf9//3//f/9//3+FFP9//3//f/9//3//f/9//3//f/9//3//f/9//3//f/9//3//f/9//3//f/9//3//f/9//3//f/9//3//f/9//3//f/9//3//f/9//3//f/9//3//f/9//3//f/9//3//f/9//3//f/9//3//f/9//3//f/9//3//f/9//3//f/9//3//f/9//3//f/9//3//f/9//3//f/9//3//f/9//3//f/9//3//f/9//3//f/9//3//f/9//3//f/9//3//f/9//3//f/9//3//f/9//3//f/9//3//f/9//3//f/9//3//f/9//3//f/9//3//f/9//3//f/9//3//f/9//3//f/9//3//f/9//3//f/9//3//f/9//3//f/9//3//f/9//3//f/9//3//f/9//3//f/9//3//f/9//3//f/9//3//f/9//3//f/9//3//f/9//3//f/9/phj/f/9//3//f/9/6CBkEP9//3//f/9//3//f/9//3//f/9//3//f/9//3//f/9//3//f/9//3//f/9//3//f/9//3//f/9//3//f/9//3//f/9//3//f/9//3//f/9//3//f/9//3//f/9//3//f/9//3//f/9//3//f/9//3//f/9//3//f/9//3//f/9//3//f/9//3//f/9//3//f/9//3//f/9//3//f/9//3//f/9//3//f/9//3//f/9//3//f/9//3//f/9//3//f/9//3//f/9//3//f/9//3//f/9//3//f/9//3//f/9//3//f/9//3//f/9//3//f/9//3//f/9//3//f/9//3//f/9//3//f/9//3//f/9//3//f/9//3//f/9//3//f/9//3//f/9//3//f/9//3//f/9//3//f/9//3//f/9//3//f/9//3//f/9//3//f/9//3//f/9//3+mFP9//3//f0spphT/f/9//3//f/9//3//f/9//3//f/9//3//f/9//3//f/9//3//f/9//3//f/9//3//f/9//3//f/9//3//f/9//3//f/9//3//f/9//3//f/9//3//f/9//3//f/9//3//f/9//3//f/9//3//f/9//3//f/9//3//f/9//3//f/9//3//f/9//3//f/9//3//f/9//3//f/9//3//f/9//3//f/9//3//f/9//3//f/9//3//f/9//3//f/9//3//f/9//3//f/9//3//f/9//3//f/9//3//f/9//3//f/9//3//f/9//3//f/9//3//f/9//3//f/9//3//f/9//3//f/9//3//f/9//3//f/9//3//f/9//3//f/9//3//f/9//3//f/9//3//f/9//3//f/9//3//f/9//3//f/9//3//f/9//3//f/9//3//f/9//3//f/9//3/oHIQQ6BzoHKUUCCH/f/9//3//f/9//3//f/9//3//f/9//3//f/9//3//f/9//3//f/9//3//f/9//3//f/9//3//f/9//3//f/9//3//f/9//3//f/9//3//f/9//3//f/9//3//f/9//3//f/9//3//f/9//3//f/9//3//f/9//3//f/9//3//f/9//3//f/9//3//f/9//3//f/9//3//f/9//3//f/9//3//f/9//3//f/9//3//f/9//3//f/9//3//f/9//3//f/9//3//f/9//3//f/9//3//f/9//3//f/9//3//f/9//3//f/9//3//f/9//3//f/9//3//f/9//3//f/9//3//f/9//3//f/9//3//f/9//3//f/9//3//f/9//3//f/9//3//f/9//3//f/9//3//f/9//3//f/9//3//f/9//3//f/9//3//f/9//3//f/9//3//f/9//3//f/9/CCH/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RgAAABQAAAAIAAAAVE5QUAcBAABGAAAAFAAAAAgAAABHRElDAwAAACIAAAAMAAAA/////yIAAAAMAAAA/////yUAAAAMAAAADQAAgCgAAAAMAAAAAwAAACIAAAAMAAAA/////yIAAAAMAAAA/v///ycAAAAYAAAAAwAAAAAAAAD///8AAAAAACUAAAAMAAAAAwAAAEwAAABkAAAAAAAAAFAAAAD/AAAAfAAAAAAAAABQAAAAAAEAAC0AAAAhAPAAAAAAAAAAAAAAAIA/AAAAAAAAAAAAAIA/AAAAAAAAAAAAAAAAAAAAAAAAAAAAAAAAAAAAAAAAAAAlAAAADAAAAAAAAIAoAAAADAAAAAMAAAAnAAAAGAAAAAMAAAAAAAAA////AAAAAAAlAAAADAAAAAMAAABMAAAAZAAAAAkAAABQAAAA9gAAAFwAAAAJAAAAUAAAAO4AAAANAAAAIQDwAAAAAAAAAAAAAACAPwAAAAAAAAAAAACAPwAAAAAAAAAAAAAAAAAAAAAAAAAAAAAAAAAAAAAAAAAAJQAAAAwAAAAAAACAKAAAAAwAAAADAAAAUgAAAHABAAADAAAA9f///wAAAAAAAAAAAAAAAJABAAAAAAABAAAAAHMAZQBnAG8AZQAgAHUAaQAAAAAAAAAAAAAAAAAAAAAAAAAAAAAAAAAAAAAAAAAAAAAAAAAAAAAAAAAAAAAAAAAAAAAAACAAAAAAAAAA8JvM/38AAADwm8z/fwAAEwAAAAAAAAAAAHsp+H8AAA2/7sv/fwAAMBZ7Kfh/AAATAAAAAAAAAOAWAAAAAAAAQAAAwP9/AAAAAHsp+H8AANXB7sv/fwAABAAAAAAAAAAwFnsp+H8AAJC2T91zAAAAEwAAAAAAAABIAAAAAAAAAMwuf8z/fwAAkPObzP9/AAAAM3/M/38AAAEAAAAAAAAAWFh/zP9/AAAAAHsp+H8AAAAAAAAAAAAAAAAAAAAAAAAwtk/dcwAAAFA42Rw7AgAA2+BFKPh/AABgt0/dcwAAAPm3T91zAAAAAAAAAAAAAAAAAAAAZHYACAAAAAAlAAAADAAAAAMAAAAYAAAADAAAAAAAAAASAAAADAAAAAEAAAAeAAAAGAAAAAkAAABQAAAA9wAAAF0AAAAlAAAADAAAAAMAAABUAAAAtAAAAAoAAABQAAAAbAAAAFwAAAABAAAA0XbJQVUVykEKAAAAUAAAABEAAABMAAAAAAAAAAAAAAAAAAAA//////////9wAAAASgBPAFMAyQAgAEwAVQBJAFMAIABBAFEAVQBJAE4ATwAgAP9/BAAAAAkAAAAGAAAABgAAAAMAAAAFAAAACAAAAAMAAAAGAAAAAwAAAAcAAAAIAAAACAAAAAMAAAAIAAAACQAAAAM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wAAABgAAAAMAAAAAAAAABIAAAAMAAAAAQAAAB4AAAAYAAAACQAAAGAAAAD3AAAAbQAAACUAAAAMAAAAAwAAAFQAAACoAAAACgAAAGAAAABiAAAAbAAAAAEAAADRdslBVRXKQQoAAABgAAAADwAAAEwAAAAAAAAAAAAAAAAAAAD//////////2wAAABTAEkATgBEAEkAQwBPACAAVABJAFQAVQBMAEEAUgD/fwYAAAADAAAACAAAAAgAAAADAAAABwAAAAkAAAADAAAABgAAAAMAAAAGAAAACAAAAAUAAAAHAAAABwAAAEsAAABAAAAAMAAAAAUAAAAgAAAAAQAAAAEAAAAQAAAAAAAAAAAAAAAAAQAAgAAAAAAAAAAAAAAAAAEAAIAAAAAlAAAADAAAAAIAAAAnAAAAGAAAAAQAAAAAAAAA////AAAAAAAlAAAADAAAAAQAAABMAAAAZAAAAAkAAABwAAAA5wAAAHwAAAAJAAAAcAAAAN8AAAANAAAAIQDwAAAAAAAAAAAAAACAPwAAAAAAAAAAAACAPwAAAAAAAAAAAAAAAAAAAAAAAAAAAAAAAAAAAAAAAAAAJQAAAAwAAAAAAACAKAAAAAwAAAAEAAAAJQAAAAwAAAADAAAAGAAAAAwAAAAAAAAAEgAAAAwAAAABAAAAFgAAAAwAAAAAAAAAVAAAADABAAAKAAAAcAAAAOYAAAB8AAAAAQAAANF2yUFVFcpBCgAAAHAAAAAmAAAATAAAAAQAAAAJAAAAcAAAAOgAAAB9AAAAmAAAAEYAaQByAG0AYQBkAG8AIABwAG8AcgA6ACAASgBPAFMARQAgAEwAVQBJAFMAIABBAFEAVQBJAE4ATwAgAE0AQQBSAFQASQBOAEUAWgAGAAAAAwAAAAQAAAAJAAAABgAAAAcAAAAHAAAAAwAAAAcAAAAHAAAABAAAAAMAAAADAAAABAAAAAkAAAAGAAAABgAAAAMAAAAFAAAACAAAAAMAAAAGAAAAAwAAAAcAAAAIAAAACAAAAAMAAAAIAAAACQAAAAMAAAAKAAAABwAAAAcAAAAGAAAAAwAAAAgAAAAGAAAABgAAABYAAAAMAAAAAAAAACUAAAAMAAAAAgAAAA4AAAAUAAAAAAAAABAAAAAUAAAA</Object>
  <Object Id="idInvalidSigLnImg">AQAAAGwAAAAAAAAAAAAAAP8AAAB/AAAAAAAAAAAAAAAvGQAAogwAACBFTUYAAAEA+N8AANQAAAAFAAAAAAAAAAAAAAAAAAAAVgUAAAADAABYAQAAwgAAAAAAAAAAAAAAAAAAAMA/BQDQ9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qUJgAAAAcKDQcKDQcJDQ4WMShFrjFU1TJV1gECBAIDBAECBQoRKyZBowsTMQAAAAAAfqbJd6PIeqDCQFZ4JTd0Lk/HMVPSGy5uFiE4GypVJ0KnHjN9AAABlCYAAACcz+7S6ffb7fnC0t1haH0hMm8aLXIuT8ggOIwoRKslP58cK08AAAEAAAAAAMHg9P///////////+bm5k9SXjw/SzBRzTFU0y1NwSAyVzFGXwEBApQm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gAAAAAAAAAPCbzP9/AAAA8JvM/38AABMAAAAAAAAAAAB7Kfh/AAANv+7L/38AADAWeyn4fwAAEwAAAAAAAADgFgAAAAAAAEAAAMD/fwAAAAB7Kfh/AADVwe7L/38AAAQAAAAAAAAAMBZ7Kfh/AACQtk/dcwAAABMAAAAAAAAASAAAAAAAAADMLn/M/38AAJDzm8z/fwAAADN/zP9/AAABAAAAAAAAAFhYf8z/fwAAAAB7Kfh/AAAAAAAAAAAAAAAAAAAAAAAAMLZP3XMAAABQONkcOwIAANvgRSj4fwAAYLdP3XMAAAD5t0/dcwAAAAAAAAAAAAAAAAAAAGR2AAgAAAAAJQAAAAwAAAABAAAAGAAAAAwAAAD/AAAAEgAAAAwAAAABAAAAHgAAABgAAAAiAAAABAAAAHIAAAARAAAAJQAAAAwAAAABAAAAVAAAAKgAAAAjAAAABAAAAHAAAAAQAAAAAQAAANF2yUFVFcp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EjB7sv/fwAAONZP3XMAAAAA3U/dcwAAAIg+aSj4fwAAAAAAAAAAAAAJAAAAAAAAACj01SU7AgAASMHuy/9/AAAAAAAAAAAAAAAAAAAAAAAAnaJCj7dBAAC410/dcwAAALBUeiU7AgAAIHbzHDsCAABQONkcOwIAAODYT90AAAAAAAAAAAAAAAAHAAAAAAAAADhy9CU7AgAAHNhP3XMAAABZ2E/dcwAAAHHNQSj4fwAABAAAAAAAAADQVHolAAAAAAAAAAAAAAAAAAAAAAAAAABQONkcOwIAANvgRSj4fwAAwNdP3XMAAABZ2E/dcwAAABBqjis7Ag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kJ1jyP9/AABwuK4xOwIAAHC4rjECAAAAiD5pKPh/AAAAAAAAAAAAAJnrsMf/fwAAAAAAAP9/AAAAAAAAAAAAAAAAAAAAAAAAAAAAAAAAAABdGkOPt0EAAAAAAAAAAAAAcLiuMTsCAADg////AAAAAFA42Rw7AgAAuHFO3QAAAAAAAAAAAAAAAAYAAAAAAAAAIAAAAAAAAADccE7dcwAAABlxTt1zAAAAcc1BKPh/AACAdU7dcwAAAAAAAAAAAAAA4PkXMTsCAAC4YTrI/38AAFA42Rw7AgAA2+BFKPh/AACAcE7dcwAAABlxTt1zAAAAcJthMTsCAAAAAAAAZHYACAAAAAAlAAAADAAAAAMAAAAYAAAADAAAAAAAAAASAAAADAAAAAEAAAAWAAAADAAAAAgAAABUAAAAVAAAAAoAAAAnAAAAHgAAAEoAAAABAAAA0XbJQVUVyk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BkAAAD2AAAARwAAACkAAAAZAAAAzgAAAC8AAAAhAPAAAAAAAAAAAAAAAIA/AAAAAAAAAAAAAIA/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OdJQj8AAAAAAAAAAAApQT8AACRCAADIQSQAAAAkAAAA50lCPwAAAAAAAAAAAClBPwAAJEIAAMhBBAAAAHMAAAAMAAAAAAAAAA0AAAAQAAAAKQAAABkAAABSAAAAcAEAAAQAAAAQAAAABwAAAAAAAAAAAAAAvAIAAAAAAAAHAgIiUwB5AHMAdABlAG0AAAAAAAAAAAAAAAAAAAAAAAAAAAAAAAAAAAAAAAAAAAAAAAAAAAAAAAAAAAAAAAAAAAAAAAAAAACws+grOwIAAKzvfyj4fwAAwA1oLjsCAABGJyF4AAAAAAEAAAAAAAAAUFpP3XMAAAAAAAAA/38AAAEAAAAAAAAARid4//////+EPwAAIXgBBMANaC47AgAAZwBvAGUAIACCAAABAAAAAAjrfyj4fwAARicheAAAAABGJyF4AAAAAAEAAAAAAAAAAAAAAAAAAAAAAAAAAAAAAHheT91zAAAAEAAAAAMBAABKogEAggAAAdScJZSRtgAAhD8AAAAAAQR0nyWUkbYAAEYnIXgAAAAAAAAAAAAAAADb4EUo+H8AAEBbT91zAAAAZAAAAAAAAAAIANg0OwIAAAAAAABkdgAIAAAAACUAAAAMAAAABAAAAEYAAAAoAAAAHAAAAEdESUMCAAAAAAAAAAAAAABXAAAAPQAAAAAAAAAhAAAACAAAAGIAAAAMAAAAAQAAABUAAAAMAAAABAAAABUAAAAMAAAABAAAAEYAAAAUAAAACAAAAFROUFAGAQAAUQAAAGgMAAApAAAAGQAAAGkAAABFAAAAAAAAAAAAAAAAAAAAAAAAALQAAAB/AAAAUAAAADAAAACAAAAA6AsAAAAAAACGAO4AVgAAADwAAAAoAAAAtAAAAH8AAAABAAEAAAAAAAAAAAAAAAAAAAAAAAAAAAAAAAAAAAAAAP///wAAAAAAAAAAAAAAAAAAAAAAAAAAAAAAAAAAAAAAAAAAAAAAAAAAAAAAAAAAAAAAABEAAAAAAAAAAAAAAAAAAAAAAAAAAAAAAAAAAAAAAAAAAAAAAAAAAAAAAAAAAAA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0AAAAAAAAAAAAAAAAAAAAAAAAAAAAAAPvoAAAAAAAAAAAAAAAAAAAAAAAAAAAAAABcAAAAAAAAAAAAAAAAAAAAAAAAAAAAAAAPoAAAAAAAAAAAAAAAAAAAAAAAAAAAAAAB8AAAAAAAAAAAAAAAAAAAAAAACAAAAAAAPgAAAAAAAAAAAAAAAAAAAAAAAAAAAAAAB8AAAAAAAAAAAAAAAAAAAAAACAAAAAAAAPwAAAAAAAAAAAAAAAAAAAAAAAAAAAAAABcAAAAAAAAAAAAAAAAAAAAACgAAAAAAAAP6AAAAAAAAAAAAAAAAAAAABAAAAAAAAAAdQAAAAAAAAAAAAAAAAAAADAAAAAAAAAAAqAAAAAAAAAAAAAAAAAAABAAAAAAAAAAAAAAAAAAAAAAAAAAAAAAABgAAAAAAAAAAAAAAAAAAAAAAAAAAAAAABAAAAAAAAAAAAAAAAAAAAAAAAAAAAAAAAgAAAAAAAAAAAAAAAAAAAAAAAAAAAAAAAgAAAAAAAAAAAAAAAAAAAAAAAAAAAAAAAgAAAAAAAAAAAAAAAAAAAAAAAAAAAAAAAQAAAAAAAAAAAAAAAAAAAAAAAAAAAAAAAYAAAAAAAAAAAAAAAAAAAAAAAAAAAAAAAQAAAAAAAAAAAAAAAAAAAAAAAAAAAAAAAYAAAAAAAAAAAAAAAAAAAAAAAAAAAAAAAQAAAAAAAAAAAAAAAAAAAAAAAAAAAAAAAIAACAAA4AAAAAAAAAAAAAAAAAAAAAAAAAAAdQAB4AAAAAAAAAAAAAAAAAAAAAAAAMAD/4ADsAAAAAAAAAAAAAAAAAAAAAAAAEAHwcABEAAAAAAAAAAAAAAAAAAAAAAAAOAOgOADOAKAAAAAAAAAAAAAAAAAAAAAAEAcAHADEAMAAAABAAAAAAAAAAAAAAAAACA4ADgCKAOAAAADgAAAAAAAAAAAAAAAABAQABAGEAfAAAABwAAAAAAAAAAAAAAAADjgAAgGCAbACAAC4AAAAKoAAAAAAAAAABBgABQEEAZAHAAGYAAAB38AAAAAAAAAAAjgAA4GCA7gPAIGMAAAD/vgAAAAAAAAAAXAAAwEAARAdAEEEAAAHABcAAAAAAAAAA+AAA4OCAwgaAKOGAAA6AAOAAAAAAAAAAcAAAcEBAxQYAAGFAABwAADQAAABAAAAAOAAA+ODjgg4AKODgAPgAAA4AAAAAAAAAEAAAUMBBgAQABEBAAUAAAAUAAAAAAAAAOAAA+MDhggwADOCgA4AAAADgAAAAAAAAcAAAUMBBARwABEBQBwAAAABwAAAAAAAALgAA6IBjg4gAAuAwDgAAAAA4AAAAAAAARAAATMBBAQgAAEAQHAAAAAAQAAAAAAAA4wAAzIBjgIgAAuAYOAAAAAAIAAAAAAAAYQAARYBhAdAABUAYMAAAAAAEAAAAAAAAY6AAx4AjgPgAAuAOIAAAAAAGAAAAAAAAQEAABYARAFAABEAEQAAAAAAEAAAAAAAAYDgAh4AyAPgAAsAOYAAAAAACAAAAAAAAYBwBBQARAHAAA0ADQAAAAAABAAAAAAAAYA4Dg4A6ADAAA4AD4AAAAAADAAAAAAAAYAQBBwAQABAAAYABwAAAAAABAAAAAAAAYAICA4AaAAAAA4AAwAAAAAABgAAAAAAAcAMCAwAWAAAAAQAAAAAAAAABAAAAAAAAMAMOA4AOAAAAAAAAAAAAAAACAAAAAAAAEAEEAQAMAAAAAAAAAAAAAAAAAAAAAAAAOAOIA4AOAAAAAAAAAAAAAAAAAAAAAAAAEAEQAQAEAAAAAAAAAAAAAAAAAAAAAAAACgM4A4AAAAAAAAAAAAAAAAAAAAAAAAAABAFAAQAAAAAAAAAAAAAAAAAAAAAAAAAADoPgA4AAAAAAAAAAAAAAAAAAAAAAAAAABwcAAQAAAAAAAAAAAAAAAAAAAAAAAAAABvoAAgAAAAAAAAAAAAAAAAAAAAAAAAAAAdAAAAAAAAAAAAAAAAAAAAAAAAAAAAA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AAAAAAAAAAAAAAAAAAAAAAAAAAAAAABBAAAAAAAAAAAAAAAAAAAAAAAAAAAAAACDAAAAAAAAAAAAAAAAAAAAAAAAAAAAAADBAAAAAAAAAAAAAAAAAAAAAAAAAAAAAACDgAAAAAAAAAAAAAAAAAAAAAAAAAAAAAEBAAAAAAAAAAAAAAAAAAAAAAAAAAAAAACDgAAAAAAAAAAAAAAAAAAAAAAAAAAAAAGBwAAAAAAAAAAAAAAAAAAAAAAAAAAAAACAgAAAAAAAAAAAAAAAAAAAAAAAAAAAAAAAgAAAAAAAAAAAAAAAAAAAAAAAAAAAAACAgAAAAAAAAAAAAAAAAAAAAAAAAAAAAAABgAAAAAAAAAAAAAAAAAAAAAAAAAAAAACBgAAAAAAAAAAAAAAAAAAAAAAAAAAAAADBAAAAAAAAAAAAAAAAAAAAAAAAAAAAAACDAAAAAAAAAAAAAAAAAAAAAAAAAAAAAABGAAAAAAAAAAAAAAAAAAAAAAAAAAAAAAB+AAAAAAAAAAAAAAAAAAAAAAAAAAAAA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RAAAAELMAACkAAAAZAAAAaQAAAEUAAAAAAAAAAAAAAAAAAAAAAAAAtAAAAH8AAABQAAAAKAAAAHgAAACYsgAAAAAAAMYAiABWAAAAPAAAACgAAAC0AAAAfwAAAAEAEAAAAAAAAAAAAAAAAAAAAAAAAAAAAAAAAAD/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0MMYwylFP9/ay3/f/9//3//f/9//3//f/9//3//f/9//3//f/9//3//f/9//3//f/9//3//f/9//3//f/9//3//f/9//3//f/9//3//f/9//3//f/9//3//f/9//3//f/9//3//f/9//3//f/9//3//f/9//3//f/9//3//f/9//3//f/9//3//f/9//3//f/9//3//f/9//3//f/9//3//f/9//3//f/9//3//f/9//3//f/9//3//f/9//3//f/9//3//f/9//3//f/9//3//f/9//3//f/9//3//f/9//3//f/9//3//f/9//3//f/9//3//f/9//3//f/9//3//f/9//3//f/9//3//f/9//3//f/9//3//f/9//3//f/9//3//f/9//3//f/9//3//f/9//3//f/9//3//f/9//3//f/9//3//f/9//3//f/9//3//f/9//3//f/9//3//f7RWphgJIWMMQgj/f6YYhRBDCKUU6CD/f+gc/3//f/9//3//f/9//3//f/9//3//f/9//3//f/9//3//f/9//3//f/9//3//f/9//3//f/9//3//f/9//3//f/9//3//f/9//3//f/9//3//f/9//3//f/9//3//f/9//3//f/9//3//f/9//3//f/9//3//f/9//3//f/9//3//f/9//3//f/9//3//f/9//3//f/9//3//f/9//3//f/9//3//f/9//3//f/9//3//f/9//3//f/9//3//f/9//3//f/9//3//f/9//3//f/9//3//f/9//3//f/9//3//f/9//3//f/9//3//f/9//3//f/9//3//f/9//3//f/9//3//f/9//3//f/9//3//f/9//3//f/9//3//f/9//3//f/9//3//f/9//3//f/9//3//f/9//3//f/9//3//f/9//3//f/9//3//f/9//3//f/9//3//f/9//3//f8cY/3+FEIUQphj/f/9//3//f/9//3//f/9//3//f/9//3//f/9//3//f/9//3//f/9//3//f/9//3//f/9//3//f/9//3//f/9//3//f/9//3//f/9//3//f/9//3//f/9//3//f/9//3//f/9//3//f/9//3//f/9//3//f/9//3//f/9//3//f/9//3//f/9//3//f/9//3//f/9//3//f/9//3//f/9//3//f/9//3//f/9//3//f/9//3//f/9//3//f/9//3//f/9//3//f/9//3//f/9//3//f/9//3//f/9//3//f/9//3//f/9//3//f/9//3//f/9//3//f/9//3//f/9//3//f/9//3//f/9//3//f/9//3//f/9//3//f/9//3//f/9//3//f/9//3//f/9//3//f/9//3//f/9//3//f/9//3//f/9//3//f/9//3//f/9//3//f/9//3//f/9//3//f2wxpRRCCGMMxhj/fzFG/3//f/9//3//f/9//3//f/9//3//f/9//3//f/9//3//f/9//3//f/9//3//f/9//3//f/9//3//f/9//3//f/9//3//f/9//3//f/9//3//f/9//3//f/9//3//f/9//3//f/9//3//f/9//3//f/9//3//f/9//3//f/9//3//f/9//3//f/9//3//f/9//3//f/9//3//f/9//3//f/9//3//f/9//3//f/9//3//f/9//3//f/9//3//f/9//3//f/9//3//f/9//3//f/9//3//f/9//3//f/9//3//f/9//3//f/9//3//f/9//3//f/9//3//f/9//3//f/9//3//f/9//3//f/9//3//f/9//3//f/9//3//f/9//3//f/9//3//f/9//3//f/9//3//f/9//3//f/9//3//f/9//3//f/9//3//f/9//3//f/9//3//f/9//3//f+ccZAxkDIQQhRD/f/9//3//f/9//3//f/9//3//f/9//3//f/9//3//f/9//3//f/9//3//f/9//3//f/9//3//f/9//3//f/9//3//f/9//3//f/9//3//f/9//3//f/9//3//f/9//3//f/9//3//f/9//3//f/9//3//f/9//3//f/9//3//f/9//3//f/9//3//f/9//3//f/9//3//f/9//3//f/9//3//f/9//3//f/9//3//f/9//3//f/9//3//f/9//3//f/9//3//f/9//3//f/9//3//f/9//3//f/9//3//f/9//3//f/9//3//f/9//3//f/9//3//f/9//3//f/9//3//f/9//3/vQf9//3//f/9//3//f/9//3//f/9//3//f/9//3//f/9//3//f/9//3//f/9//3//f/9//3//f/9//3//f/9//3//f/9//3//f/9//3//f/9//3//f/9//3//f8YYpRRDDKYU5xz/f/9//3//f/9//3//f/9//3//f/9//3//f/9//3//f/9//3//f/9//3//f/9//3//f/9//3//f/9//3//f/9//3//f/9//3//f/9//3//f/9//3//f/9//3//f/9//3//f/9//3//f/9//3//f/9//3//f/9//3//f/9//3//f/9//3//f/9//3//f/9//3//f/9//3//f/9//3//f/9//3//f/9//3//f/9//3//f/9//3//f/9//3//f/9//3//f/9//3//f/9//3//f/9//3//f/9//3//f/9//3//f/9//3//f/9//3//f/9//3//f/9//3//f/9//3//f/9//3//f/9//3//f/9//3//f/9//3//f/9//3//f/9//3//f/9//3//f/9//3//f/9//3//f/9//3//f/9//3//f/9//3//f/9//3//f/9//3//f/9//3//f/9//3//f/9//3//f8ccZBBjDIQQpRT/f/9//3//f/9//3//f/9//3//f/9//3//f/9//3//f/9//3//f/9//3//f/9//3//f/9//3//f/9//3//f/9//3//f/9//3//f/9//3//f/9//3//f/9//3//f/9//3//f/9//3//f/9//3//f/9//3//f/9//3//f/9//3//f/9//3//f/9//3//f/9//3//f/9//3//f/9//3//f/9//3//f/9//3//f/9//3//f/9//3//f/9//3//f/9//3//f/9//3//f/9//3//f/9//3//f/9//3//f/9//3//f/9//3//f/9//3//f/9//3//f/9//3//f/9//3+lGP9//3//f/9//3//f/9//3//f/9//3//f/9//3//f/9//3//f/9//3//f/9//3//f/9//3//f/9//3//f/9//3//f/9//3//f/9//3//f/9//3//f/9//3//f/9//3//f/9//3//fwghYwxjDGQMZAwpJf9//3//f/9//3//f/9//3//f/9//3//f/9//3//f/9//3//f/9//3//f/9//3//f/9//3//f/9//3//f/9//3//f/9//3//f/9//3//f/9//3//f/9//3//f/9//3//f/9//3//f/9//3//f/9//3//f/9//3//f/9//3//f/9//3//f/9//3//f/9//3//f/9//3//f/9//3//f/9//3//f/9//3//f/9//3//f/9//3//f/9//3//f/9//3//f/9//3//f/9//3//f/9//3//f/9//3//f/9//3//f/9//3//f/9//3//f/9//3//f/9//3//f/9//3//f/9//3//f/9//3//f/9//3//f/9//3//f/9//3//f/9//3//f/9//3//f/9//3//f/9//3//f/9//3//f/9//3//f/9//3//f/9//3//f/9//3//f/9//3//f/9//3//f/9//3//f+gg/39kEIUUxxz/f/9//3//f/9//3//f/9//3//f/9//3//f/9//3//f/9//3//f/9//3//f/9//3//f/9//3//f/9//3//f/9//3//f/9//3//f/9//3//f/9//3//f/9//3//f/9//3//f/9//3//f/9//3//f/9//3//f/9//3//f/9//3//f/9//3//f/9//3//f/9//3//f/9//3//f/9//3//f/9//3//f/9//3//f/9//3//f/9//3//f/9//3//f/9//3//f/9//3//f/9//3//f/9//3//f/9//3//f/9//3//f/9//3//f/9//3//f/9//3/nIP9/Wmv/f/9//3//f/9//3//f/9//3//f/9//3//f/9//3//f/9//3//f/9//3//f/9//3//f/9//3//f/9//3//f/9//3//f/9//3//f/9//3//f/9//3//f/9//3//f/9//3//f/9//3//f/9//3//f8cY5xymFKUUpRTGGKUU/39SSv9//3//f/9//3//f/9//3//f/9//3//f/9//3//f/9//3//f/9//3//f/9//3//f/9//3//f/9//3//f/9//3//f/9//3//f/9//3//f/9//3//f/9//3//f/9//3//f/9//3//f/9//3//f/9//3//f/9//3//f/9//3//f/9//3//f/9//3//f/9//3//f/9//3//f/9//3//f/9//3//f/9//3//f/9//3//f/9//3//f/9//3//f/9//3//f/9//3//f/9//3//f/9//3//f/9//3//f/9//3//f/9//3//f8YY/3//f/9//3//f/9//3//f/9//3//f/9//3//f/9//3//f/9//3//f/9//3//f/9//3//f/9//3//f/9//3//f/9//3//f/9//3//f/9//3//f/9//3//f/9//3//f/9//3//f/9//3//f/9//3//f/9//3//f/9//39rLcYYxhj/f4QQ/3+EEP9//3//f/9//3//f/9//3//f/9//3//f/9//3//f/9//3//f/9//3//f/9//3//f/9//3//f/9//3//f/9//3//f/9//3//f/9//3//f/9//3//f/9//3//f/9//3//f/9//3//f/9//3//f/9//3//f/9//3//f/9//3//f/9//3//f/9//3//f/9//3//f/9//3//f/9//3//f/9//3//f/9//3//f/9//3//f/9//3//f/9//3//f/9//3//f/9//3//f/9//3//f/9//3//f/9//3//f/9//39rMaUU/3//f/9//3//f/9//3//f/9//3//f/9//3//f/9//3//f/9//3//f/9//3//f/9//3//f/9//3//f/9//3//f/9//3//f/9//3//f/9//3//f/9//3//f/9//3//f/9//3//f/9//3//f/9//3//f/9//3//f/9//3//f/9//3//f/9/ay3/f+gg/38QQv9//3//f/9//3//f/9//3//f/9//3//f/9//3//f/9//3//f/9//3//f/9//3//f/9//3//f/9//3//f/9//3//f/9//3//f/9//3//f/9//3//f/9//3//f/9//3//f/9//3//f/9//3//f/9//3//f/9//3//f/9//3//f/9//3//f/9//3//f/9//3//f/9//3//f/9//3//f/9//3//f/9//3//f/9//3//f/9//3//f/9//3//f/9//3//f/9//3//f/9//3//f/9//3//f/9//3//f+cc/3//f/9//3//f/9//3//f/9//3//f/9//3//f/9//3//f/9//3//f/9//3//f/9//3//f/9//3//f/9//3//f/9//3//f/9//3//f/9//3//f/9//3//f/9//3//f/9//3//f/9//3//f/9//3//f/9//3//f/9//3//f/9//3//f/9//3//f/9//3//f/9//3//f/9//3//f/9//3//f/9//3//f/9//3//f/9//3//f/9//3//f/9//3//f/9//3//f/9//3//f/9//3//f/9//3//f/9//3//f/9//3//f/9//3//f/9//3//f/9//3//f/9//3//f/9//3//f/9//3//f/9//3//f/9//3//f/9//3//f/9//3//f/9//3//f/9//3//f/9//3//f/9//3//f/9//3//f/9//3//f/9//3//f/9//3//f/9//3//f/9//3//f/9//3//f/9//3//fykpSi3/f/9//3//f/9//3//f/9//3//f/9//3//f/9//3//f/9//3//f/9//3//f/9//3//f/9//3//f/9//3//f/9//3//f/9//3//f/9//3//f/9//3//f/9//3//f/9//3//f/9//3//f/9//3//f/9//3//f/9//3//f/9//3//f/9//3//f/9//3//f/9//3//f/9//3//f/9//3//f/9//3//f/9//3//f/9//3//f/9//3//f/9//3//f/9//3//f/9//3//f/9//3//f/9//3//f/9//3//f/9//3//f/9//3//f/9//3//f/9//3//f/9//3//f/9//3//f/9//3//f/9//3//f/9//3//f/9//3//f/9//3//f/9//3//f/9//3//f/9//3//f/9//3//f/9//3//f/9//3//f/9//3//f/9//3//f/9//3//f/9//3//f/9//3//f/9//3//fykl/3//f/9//3//f/9//3//f/9//3//f/9//3//f/9//3//f/9//3//f/9//3//f/9//3//f/9//3//f/9//3//f/9//3//f/9//3//f/9//3//f/9//3//f/9//3//f/9//3//f/9//3//f/9//3//f/9//3//f/9//3//f/9//3//f/9//3//f/9//3//f/9//3//f/9//3//f/9//3//f/9//3//f/9//3//f/9//3//f/9//3//f/9//3//f/9//3//f/9//3//f/9//3//f/9//3//f/9//3//f/9//3//f/9//3//f/9//3//f/9//3//f/9//3//f/9//3//f/9//3//f/9//3//f/9//3//f/9//3//f/9//3//f/9//3//f/9//3//f/9//3//f/9//3//f/9//3//f/9//3//f/9//3//f/9//3//f/9//3//f/9//3//f/9//3//f/9//3//f/9/KSX/f/9//3//f/9//3//f/9//3//f/9//3//f/9//3//f/9//3//f/9//3//f/9//3//f/9//3//f/9//3//f/9//3//f/9//3//f/9//3//f/9//3//f/9//3//f/9//3//f/9//3//f/9//3//f/9//3//f/9//3//f/9//3//f/9//3//f/9//3//f/9//3//f/9//3//f/9//3//f/9//3//f/9//3//f/9//3//f/9//3//f/9//3//f/9//3//f/9//3//f/9//3//f/9//3//f/9//3//f/9//3//f/9//3//f/9//3//f/9//3//f/9//3//f/9//3//f/9//3//f/9//3//f/9//3//f/9//3//f/9//3//f/9//3//f/9//3//f/9//3//f/9//3//f/9//3//f/9//3//f/9//3//f/9//3//f/9//3//f/9//3//f/9//3//f/9//3//f/9/CCH/f/9//3//f/9//3//f/9//3//f/9//3//f/9//3//f/9//3//f/9//3//f/9//3//f/9//3//f/9//3//f/9//3//f/9//3//f/9//3//f/9//3//f/9//3//f/9//3//f/9//3//f/9//3//f/9//3//f/9//3//f/9//3//f/9//3//f/9//3//f/9//3//f/9//3//f/9//3//f/9//3//f/9//3//f/9//3//f/9//3//f/9//3//f/9//3//f/9//3//f/9//3//f/9//3//f/9//3//f/9//3//f/9//3//f/9//3//f/9//3//f/9//3//f/9//3//f/9//3//f/9//3//f/9//3//f/9//3//f/9//3//f/9//3//f/9//3//f/9//3//f/9//3//f/9//3//f/9//3//f/9//3//f/9//3//f/9//3//f/9//3//f/9//3//f/9//3//f/9/hRT/f/9//3//f/9//3//f/9//3//f/9//3//f/9//3//f/9//3//f/9//3//f/9//3//f/9//3//f/9//3//f/9//3//f/9//3//f/9//3//f/9//3//f/9//3//f/9//3//f/9//3//f/9//3//f/9//3//f/9//3//f/9//3//f/9//3//f/9//3//f/9//3//f/9//3//f/9//3//f/9//3//f/9//3//f/9//3//f/9//3//f/9//3//f/9//3//f/9//3//f/9//3//f/9//3//f/9//3//f/9//3//f/9//3//f/9//3//f/9//3//f/9//3//f/9//3//f/9//3//f/9//3//f/9//3//f/9//3//f/9//3//f/9//3//f/9//3//f/9//3//f/9//3//f/9//3//f/9//3//f/9//3//f/9//3//f/9//3//f/9//3//f/9//3//f/9//3//f/9//38JJf9//3//f/9//3//f/9//3//f/9//3//f/9//3//f/9//3//f/9//3//f/9//3//f/9//3//f/9//3//f/9//3//f/9//3//f/9//3//f/9//3//f/9//3//f/9//3//f/9//3//f/9//3//f/9//3//f/9//3//f/9//3//f/9//3//f/9//3//f/9//3//f/9//3//f/9//3//f/9//3//f/9//3//f/9//3//f/9//3//f/9//3//f/9//3//f/9//3//f/9//3//f/9//3//f/9//3//f/9//3//f/9//3//f/9//3//f/9//3//f/9//3//f/9//3//f/9//3//f/9//3//f/9//3//f/9//3//f/9//3//f/9//3//f/9//3//f/9//3//f/9//3//f/9//3//f/9//3//f/9//3//f/9//3//f/9//3//f/9//3//f/9//3//f/9//3//f/9//3/GGFFO/3//f/9//3//f/9//3//f/9//3//f/9//3//f/9//3//f/9//3//f/9//3//f/9//3//f/9//3//f/9//3//f/9//3//f/9//3//f/9//3//f/9//3//f/9//3//f/9//3//f/9//3//f/9//3//f/9//3//f/9//3//f/9//3//f/9//3//f/9//3//f/9//3//f/9//3//f/9//3//f/9//3//f/9//3//f/9//3//f/9//3//f/9//3//f/9//3//f/9//3//f/9//3//f/9//3//f/9//3//f/9//3//f/9//3//f/9//3//f/9//3//f/9//3//f/9//3//f/9//3//f/9//3//f/9//3//f/9//3//f/9//3//f/9//3//f/9//3//f/9//3//f/9//3//f/9//3//f/9//3//f/9//3//f/9//3//f/9//3//f/9//3//f/9//3//f/9//3+FFP9//3//f/9//3//f/9//3//f/9//3//f/9//3//f/9//3//f/9//3//f/9//3//f/9//3//f/9//3//f/9//3//f/9//3//f/9//3//f/9//3//f/9//3//f/9//3//f/9//3//f/9//3//f/9//3//f/9//3//f/9//3//f/9//3//f/9//3//f/9//3//f/9//3//f/9//3//f/9//3//f/9//3//f/9//3//f/9//3//f/9//3//f/9//3//f/9//3//f/9//3//f/9//3//f/9//3//f/9//3//f/9//3//f/9//3//f/9//3//f/9//3//f/9//3//f/9//3//f/9//3//f/9//3//f/9//3//f/9//3//f/9//3//f/9//3//f/9//3//f/9//3//f/9//3//f/9//3//f/9//3//f/9//3//f/9//3//f/9//3//f/9//3//f/9//3//f/9//3+lFCkl/3//f/9//3//f/9//3//f/9//3//f/9//3//f/9//3//f/9//3//f/9//3//f/9//3//f/9//3//f/9//3//f/9//3//f/9//3//f/9//3//f/9//3//f/9//3//f/9//3//f/9//3//f/9//3//f/9//3//f/9//3//f/9//3//f/9//3//f/9//3//f/9//3//f/9//3//f/9//3//f/9//3//f/9//3//f/9//3//f/9//3//f/9//3//f/9//3//f/9//3//f/9//3//f/9//3//f/9//3//f/9//3//f/9//3//f/9//3//f/9//3//f/9//3//f/9//3//f/9//3//f/9//3//f/9//3//f/9//3//f/9//3//f/9//3//f/9//3//f/9//3//f/9//3//f/9//3//f/9//3//f/9//3//f/9//3//f/9//3//f/9//3//f/9//3//f/9//3/nIP9//3//f/9//3//f/9//3//f/9//3//f/9//3//f/9//3//f/9//3//f/9//3//f/9//3//f/9//3//f/9//3//f/9//3//f/9//3//f/9//3//f/9//3//f/9//3//f/9//3//f/9//3//f/9//3//f/9//3//f/9//3//f/9//3//f/9//3//f/9//3//f/9//3//f/9//3//f/9//3//f/9//3//f/9//3//f/9//3//f/9//3//f/9//3//f/9//3//f/9//3//f/9//3//f/9//3//f/9//3//f/9//3//f/9//3//f/9//3//f/9//3//f/9//3//f/9//3//f/9//3//f/9//3//f/9//3//f/9//3//f/9//3//f/9//3//f/9//3//f/9//3//f/9//3//f/9//3//f/9//3//f/9//3//f/9//3//f/9//3//f/9//3//f/9//3//f/9//3//f4QU/3//f/9//3//f/9//3//f/9//3//f/9//3//f/9//3//f/9//3/vQf9//3//f/9//3//f/9//3//f/9//3//f/9//3//f/9//3//f/9/KSUIIYwx/3//f/9//3//f/9//3//f/9//3//f/9//3//f/9//3//f/9//3//f/9//3//f/9//3//f/9//3//f/9//3//f/9//3//f/9//3//f/9//3//f/9//3//f/9//3//f/9//3//f/9//3//f/9//3//f/9//3//f/9//3//f/9//3//f/9//3//f/9//3//f/9//3//f/9//3//f/9//3//f/9//3//f/9//3//f/9//3//f/9//3//f/9//3//f/9//3//f/9//3//f/9//3//f/9//3//f/9//3//f/9//3//f/9//3//f/9//3//f/9//3//f/9//3//f/9//3//f/9//3//f/9//3//f/9//3//f/9//3//f/9//3//f/9//3//f/9//3//f/9//3//f/9//3+lFGQQQwz/f2MM/3+tNf9//3//f/9//3//f/9//3//f/9//3//f/9//3//f8YYZAxDCKUU/3//f/9//3//f/9//3//f/9//3//f/9//3//f/9//3//f/9//3//f/9//3//f/9//3//f/9//3//f/9//3//f/9//3//f/9//3//f/9//3//f/9//3//f/9//3//f/9//3//f/9//3//f/9//3//f/9//3//f/9//3//f/9//3//f/9//3//f/9//3//f/9//3//f/9//3//f/9//3//f/9//3//f/9//3//f/9//3//f/9//3//f/9//3//f/9//3//f/9//3//f/9//3//f/9//3//f/9//3//f/9//3//f/9//3//f/9//3//f/9//3//f/9//3//f/9//3//f/9//3//f/9//3//f/9//3//fwchxhz/f/9//3//f/9//3//f/9//3//f/9//3/OPYQUAQQhBCEEpRSlFGMMAQQiBCkl/3//f/9//3//f/9//3//f/9//3//f/9//3/vQWQQZAz/f2MMxxz/f/9//3//f/9//3//f/9//3//f/9//3//f/9//3//f/9//3//f/9//3//f/9//3//f/9//3//f/9//3//f/9//3//f/9//3//f/9//3//f/9//3//f/9//3//f/9//3//f/9//3//f/9//3//f/9//3//f/9//3//f/9//3//f/9//3//f/9//3//f/9//3//f/9//3//f/9//3//f/9//3//f/9//3//f/9//3//f/9//3//f/9//3//f/9//3//f/9//3//f/9//3//f/9//3//f/9//3//f/9//3//f/9//3//f/9//3//f/9//3//f/9//3//f/9//3//f/9//3//f/9//3//f/9//3//f/9/hBD/f/9//3//f/9//3//f/9//3//f/9/CCUhBCEEQggpKf9//3//f/9//39kECEExxz/f/9//3//f/9//3//f/9//3//f/9//3//f0II/3//f/9/Qwz/f/9//3//f/9//3//f/9//3//f/9//3//f/9//3//f/9//3//f/9//3//f/9//3//f/9//3//f/9//3//f/9//3//f/9//3//f/9//3//f/9//3//f/9//3//f/9//3//f/9//3//f/9//3//f/9//3//f/9//3//f/9//3//f/9//3//f/9//3//f/9//3//f/9//3//f/9//3//f/9//3//f/9//3//f/9//3//f/9//3//f/9//3//f/9//3//f/9//3//f/9//3//f/9//3//f/9//3//f/9//3//f/9//3//f/9//3//f/9//3//f/9//3//f/9//3//f/9//3//f/9//3//f/9//3//f2sxpRQpKf9//3//f/9//3//f/9//3//f+ccIQRCCP9/1l7/f/9//3//f/9//3//f6UYIgjnHP9//3//f/9//3//f/9//3//f/9//3+EEIQQ/3//f+ggQgjOOf9//3//f/9//3//f/9//3//f2st/39LLf9//3//f/9//3//f/9//3//f/9//3//f/9//3//f/9//3//f/9//3//f/9//3//f/9//3//f/9//3//f/9//3//f/9//3//f/9//3//f/9//3//f/9//3//f/9//3//f/9//3//f/9//3//f/9//3//f/9//3//f/9//3//f/9//3//f/9//3//f/9//3//f/9//3//f/9//3//f/9//3//f/9//3//f/9//3//f/9//3//f/9//3//f/9//3//f/9//3//f/9//3//f/9//3//f/9//3//f/9//3//f/9//3//f/9//3//f/9//3//f/9//3//f/9/pRT/f/9//3//f/9//3//f/9//38HIUIIQgz/f/9//3//f/9//3//f/9//3//f/9/pRRDCCkl/3//f/9//3//f/9//3//f/9//39kDEop/3//f/9/Ywz/f/9//3//f/9//3//f/9//3//f6YYIgj/f/9//3//f/9//3//f/9//3//f/9//3//f/9//3//f/9//3//f/9//3//f/9//3//f/9//3//f/9//3//f601/3//f/9//3//f/9//3//f/9//3//f/9//3//f/9//3//f/9//3//f/9//3//f/9//3//f/9//3//f/9//3//f/9//3//f/9//3//f/9//3//f/9//3//f/9//3//f/9//3//f/9//3//f/9//3//f/9//3//f/9//3//f/9//3//f/9//3//f/9//3//f/9//3//f/9//3//f/9//3//f/9//3//f/9//3//f/9//3//f/9//3//f/9//3+DEP9//3//f/9//3//f/9/xhgAACEE/3//f/9//3//f/9//3//f/9//3//f/9//39CCGMM70H/f/9//3//f/9//3//f/9//39CCP9//3//fzln/38IIf9//3//f/9//3//f/9//3//f2MMYwyFFP9//3//f/9//3//f/9//3//f/9//3//f/9//3//f/9//3//f/9//3//f/9//3//f/9//3//f/9//39LLWQMhBD/f/9//3//f/9//3//f/9//3//f/9//3//f/9//3//f/9//3//f/9//3//f/9//3//f/9//3//f/9//3//f/9//3//f/9//3//f/9//3//f/9//3//f/9//3//f/9//3//f/9//3//f/9//3//f/9//3//f/9//3//f/9//3//f/9//3//f/9//3//f/9//3//f/9//3//f/9//3//f/9//3//f/9//3//f/9//3//f/9//3//f/9//3//f0op/3//f/9//3//f/9//38hBP9//3//f/9//3//f/9//3//f/9//3//f/9//3//f0MI/3//f/9//3//f/9//3//f/9/xhhDDP9//3//f/9/6CD/f/9//3//f/9//3//f/9//3/oIGMM5xxkEK05/3//f/9//3//f/9//3//f/9//3//f/9//3//f/9//3//f/9//3//f/9//3//f/9//3//f/9//3//f0MIZAznHP9//3//f/9//3//f/9//3//f/9//3//f/9//3//f/9//3//f/9//3//f/9//3//f/9//3//f/9//3//f/9//3//f/9//3//f/9//3//f/9//3//f/9//3//f/9//3//f/9//3//f/9//3//f/9//3//f/9//3//f/9//3//f/9//3//f/9//3//f/9//3//f/9//3//f/9//3//f/9//3//f/9//3//f/9//3//f/9//3//f/9//39qLaUY70H/f/9//3+LNWQQAAD/f/9//3//f/9//3//f/9//3//f/9//3//f/9//3//f/9/Qwj/f/9//3//f/9//3//f/9/5xyEEP9//3//f/9//3+NMf9//3//f/9//3//f/9//3+FFCII/39jDIUQ/3//f/9//3//f/9//3//f/9//3+lFP9//3//f/9//3//f/9//3//f/9//3//f/9//3//f/9//39CCP9/xxxkDOgc/3//f/9//3//f/9//3//f/9//3//f/9//3//f/9//3//f/9//3//f/9//3//f/9//3//f/9//3//f5RS/3+LLf9/CCH/f4w1/3//f/9//3//f/9//3//f/9//3//f/9//3//f/9//3//f/9//3//f/9//3//f/9//3//f/9//3//f/9//3//f/9//3//f/9//3//f/9//3//f/9//3//f/9//3//f/9//3//f/9//3//f/9//3//f4QQ/3//f/9//3//fyEEYwz/f/9//3//f/9//3//f/9//3//f/9//3//f/9//3//f4wx/39kEP9//3//f/9//3//f/9/xhj/f/9//3//f/9/zz3/f/9//3//f/9//3//f/9//39kEGMM/3//f0MM/3//f/9//3//f/9//3//f/9/YwxDDKUU/3//f/9//3//f/9//3//f/9//3//f/9//3//f/9/phhCCP9//3+EEGMM/3//f/9//3//f/9//3//f/9//3//f/9//3//f/9//3//f/9//3//f/9//3//f/9//3//f8cchhSmGP9/phiFEGQMphSEEIQQhRT/f/9//3//f/9//3//f/9//3//f/9//3//f/9//3//f/9//3//f/9//3//f/9//3//f/9//3//f/9//3//f/9//3//f/9//3//f/9//3//f/9//3//f/9//3//f/9//3//f/9//3//f/9//3//f/9/CCH/f/9//39DDCEEjDH/f/9//3//f/9//3//f/9//3//f/9//3//f/9//3//f/9/CSHHGAkl/3//f/9//3//f/9/YwwIIf9//3//f/9//3/oHP9//3//f/9//3//f/9/5xxDDAgh/39zTmQMCSH/f/9//3//f/9//3//f2QQQwymFKUU/3//f/9//3//f/9//3//f+89/3//f/9//3//f/9/pRQiCP9//3//f0IIxhj/f/9//3//f/9//3//f/9//3//f/9//3//f/9//3//f/9//3//f/9//3//f/9//3+lFGQMQwxjDEIIYwylFOccCSH/f8cchRBkDIUQ6CD/f/9//3//f/9//3//f/9//3//f/9//3//f/9//3//f/9//3//f/9//3//f/9//3//f/9//3//f/9//3//f/9//3//f/9//3//f/9//3//f/9//3//f/9//3//f/9//3//f/9//3//f/9//39KKf9/5yAhBMYY/3//f/9//3//f/9//3//f/9//3//f/9//3//f/9//3//f/9/xhgJJf9//3//f/9//3//f/9/Qwz/f/9//3//f/9//3//f/9//3//f/9//3//f/9//38iCP9//3//f4UU/3//f/9//3//f/9//39rLUMMCSX/f2QQ/3//f/9//3//f/9//3//f/9/ZAz/f/9//3//f/9/hBD/f/9//3//f/9/6CD/f/9//3//f/9//3//f/9//3//f/9//3//f/9//3//f/9//3//f/9//3//f/9/pRRjDKUU/3//f/9//3//f/9//3//f/9//3//f4UQ/39kEKYUCSX/f/9//3//f/9//3//f/9//3//f/9//3//f/9//3//f/9//3//f/9//3//f/9//3//f/9//3//f/9//3//f/9//3//f/9//3//f/9//3//f/9//3//f/9//3//f/9//3//f/9/KSUJJWwxQghDDP9//3//f/9//3//f/9//3//f/9//3//f/9//3//f/9//3//f/9/5xyFEOgc/3//f/9//3//f0otZBDHHP9//3//f/9//39rLf9//3//f/9//3//f/9/phiEEP9//3//f/9/hRD/f/9//3//f/9//3+lGEMM/3/vQf9//3//f/9//3//f/9//3//f681/3+EEP9//3//f2sthBSFFP9//3//f/9/xxyEEP9//3//f/9//3//f/9//3//f/9//3//f/9//3//f/9//3//f/9/xxxjDIUU/38oJf9//3//f/9//3//f/9//3//f/9//3//f/9//3//f8cYZAymFP9//3//f/9//3//f/9//3//f/9//3//f/9//3//f/9//3//f/9//3//f/9//3//f/9//3//f/9//3//f/9//3//f/9//3//f/9//3//f/9//3//f/9//3//f/9//3//f/9//3/nIKUUIQT/f/9//3//f/9//3//f/9//3//f/9//3//f/9//3//f/9//3//f/9//3+mFKYUSin/f/9//3//f/9/ZBD/f/9//3//f/9//3//fyop/3//f/9//3//f/9/hBDoHP9//3//f401/3+mGP9//3//f/9//39jDKUU/3//f/9//3//f/9//3//f/9//3//f/9//3//f/9//3//f/9/ZBClFP9//3//f/9/EUL/f845/3//f/9//3//f/9//3//f/9//3//f/9//3//f/9//3//f2QQYwwpJf9//3//f/9//3//f/9//3//f/9//3//f/9//3//f/9//3//f/9//3/GGGMM/39KKf9//3//f/9//3//f/9//3//f/9//3//f/9//3//f/9//3//f/9//3//f/9//3//f/9//3//f/9//3//f/9//3//f/9//3//f/9//3//f/9//3//f/9//3//f/9//3//fyIIIgjnIP9//3//f/9//3//f/9//3//f/9//3//f/9//3//f/9//3//f/9/7z2FEMgchRRzTv9//3//f6UYhBBKKf9//3//f/9//38pJaYUEEL/f/9//38AAGsxQgj/f/9//3//f/9/jTH/f/9//3//f/9/rTVkEGMM/3//f/9//3//f/9//3//f/9//3//fzBG/3+mFP9//3//f+ggYwwJJf9//3//f/9//39SRiollFr/f/9//3//f/9//3//f/9//3//f/9//3//f+895xxCCGMM1Vb/f/9//3//f/9//3//f/9//3//f/9//3//f/9//3//f/9//3//f/9//3//f/9/hBCFEKYU/3//f/9//3//f/9//3//f/9//3//f/9//3//f/9//3//f/9//3//f/9//3//f/9//3//f/9//3//f/9//3//f/9//3//f/9//3//f/9//3//f/9//3//f/9//3//f/9/IgT/f/9//3//f/9//3//f/9//3//f/9//3//f/9//3//f/9//3//f/9//3+FEP9/hRT/f/9//3//f4QUhRT/f/9//3//f/9//3//f4UU/3//f/9//3//f+ccZBD/f/9//3//f/9//3//f/9//3//f/9//39CCP9//3//f/9//3//f/9//3//f/9//3//f/9//3//f0sp/3//f/9/Qwz/f/9//3//f/9//3//f641/3//f/9//3//f/9//3//f/9//3//f/9//38pJf9/Qgj/f/9//3//f/9//3//f/9//3//f/9//3//f/9//3//f/9//3//f/9//3//f/9//3//f/9//38IIf9/ZBD/f/9//3//f/9//3//f/9//3//f/9//3//f/9//3//f/9//3//f/9//3//f/9//3//f/9//3//f/9//3//f/9//3//f/9//3//f/9//3//f/9//3//f/9//3//fwAAQwyuOf9//3//f/9//3//f/9//3//f/9//3//f/9//3//f/9//3//f/9/rTWFFBBCphSmGP9//3//f0MMhRT/f/9//3//f/9//38qKYUQEEL/f/9//3//f6UUphj/f/9//3//f/9/Syn/f/9//3//f/9/pRRDDP9//3//f/9//3//f/9//3//f/9//3//f/9//39sLegc/3//f6YYQwzOPf9//3//f/9//3+MMf9/phT/f/9//3//f/9//3//f/9//3//f/9/phhDDIUU/3//f/9//3//f/9//3//f/9//3//f/9//3//f/9//3//f/9//3//f/9//3//f/9//3//f/9//3//f/9//3+mFMcYjDH/f/9//3//f/9//3//f/9//3//f/9//3//f/9//3//f/9//3//f/9//3//f/9//3//f/9//3//f/9//3//f/9//3//f/9//3//f/9//3//f/9//3/HHCIIYwz/f/9//3//f/9//3//f/9//3//f/9//3//f/9//3//f/9//3//f/9//3+FEP9/6CD/f/9//3//f2QMhBD/f/9//3//f/9//3//f4QQ/3//f/9//3//f2MM/3//f/9//3//f/9//38qJf9//3//f+89ZBBCCP9//3//f/9//3//f/9//3//f/9//3//f/9//3//fykl/3//f/9/Qwj/f/9//3//f/9//3//f0sp/38JIf9//3//f/9//3//f/9//3//f6YYQwwIIf9//3//f/9//3//f/9//3//f/9//3//f/9//3//f/9//3//f/9//3//f/9//3//f/9//3//f/9//3//f/9//3//f8ccphiMMf9//3//f/9//3//f/9//3//f/9//3//f/9//3//f/9//3//f/9//3//f/9//3//f/9//3//f/9//3//f/9//3//f/9//3//f/9//3//f/9//3//f0II/3+mFAghMUr/f/9//3//f/9//3//f/9//3//f/9//3//f/9//3//f/9/EEKmGEsp/39kEP9//3//f0II/3//f/9//3//f/9//3//f6YYKiX/f/9//3+tOUMMhRT/f/9//3//f/9/jTHHGK01/3//f/9/Qgj/f/9//3//f/9//3//f/9//3//f/9//3//f/9//3//f/9/CCH/fwolZBAxRv9//3//f/9//3//f/9/6BzoHP9//3//f/9//3//f/9//3/oICII5xz/f/9//3//f/9//3//f/9//3//f/9//3//f/9//3//f/9//3//f/9//3//f/9//3//f/9//3//f/9//3//f/9//3//f/9/yBzHGPBB/3//f/9//3//f/9//3//f/9//3//f/9//3//f/9//3//f/9//3//f/9//3//f/9//3//f/9//3//f/9//3//f/9//3//f/9//3//f/9//39jDP9//3//f2QM/3//f/9//3//f/9//3//f/9//3//f/9//3//f/9//3//f/9//3+mGP9//3+mGKYU/3//f2MMxxz/f/9//3//f/9//3//f6YU/3//f/9//3//f2MM/3//f/9//3//f/9//3/HGP9//3//f/9/Qwj/f/9//3//f/9//3//f/9//3//f/9//3//f/9//3//f/9//3//f/9/ZAz/f/9//3//f/9//3//f/9//3+mFP9//3//f/9//3//f/9/CCFjDKUU/3//f/9//3//f/9//3//f/9//3//f/9//3//f/9//3//f/9//3//f/9//3//f/9//3//f/9//3//f/9//3//f/9//3//f/9//3+mGP9//3//f/9//3//f/9//3//f/9//3//f/9//3//f/9//3//f/9//3//f/9//3//f/9//3//f/9//3//f/9//3//f/9//3//f/9//3//f/9/D0JjDGMM/3//f/9/hBDHHP9//3//f/9//3//f/9//3//f/9//3//f/9//3//f/9/rTWFFP9//38pJaUU/3//f0II/3//f/9//3//f/9//3//f8YYxxj/f/9//39KKWMMKSX/f/9//3//f/9//3//f4UQ/3//f/9/Qgj/f/9//3//f/9//3//f/9//3//f/9//3//f/9//3//f/9/0D3/f885ZAzvQf9//3//f/9//3//f/9//3/GGOgc/3//f/9//3//fwklQgjnHP9//3//f/9//3//f/9//3//f/9//3//f/9//3//f/9//3//f/9//3//f/9//3//f/9//3//f/9//3//f/9//3//f/9//3//f/9//3//f4UQ/3//f/9//3//f/9//3//f/9//3//f/9//3//f/9//3//f/9//3//f/9//3//f/9//3//f/9//3//f/9//3//f/9//3//f/9//3//f/9//39jDIUU/3//f/9//3+EEP9//3//f/9//3//f/9//3//f/9//3//f/9//3//f/9//3/HHP9//3//f4QQ/38qKWQM/3//f/9//3//f/9//3//f8ccZBD/f/9//3//f0MM/3//f/9//3//f/9//38qKYQQzjn/f8cc/3//f/9//3//f/9//3//f/9//3//f/9//3//f/9//3//fyol/3/POf9/Qwz/f/9//3//f/9//3//f/9//3/oIIUU/3//f/9//3//f6UUYwz/f/9//3//f/9//3//f/9//3//f/9//3//f/9//3//f/9//3//f/9//3//f/9//3//f/9//3//f/9//3//f/9//3//f/9//3//f/9//3//f/9/phj/f/9//3//f/9//3//f/9//3//f/9//3//f/9//3//f/9//3//f/9//3//f/9//3//f/9//3//f/9//3//f/9//3//f/9//3//f/9//39jDKUU/3//f/9/Wn8pJaYY/3+zVv9//3//f/9//3//f/9//3//f/9//3//f/9/xhjoHP9//3//f8YYKSUIISII/3//f/9//3//f/9//3//f/9/ZAz/f/9//39KKWQQrTX/f/9//3//f/9//3//f2QQCSUYY6YU5xz/f/9//3//f/9//3//f/9//3//f/9//3//f/9//3//f/9/rzX/fxBCYwwQQv9//3//f/9//3//f/9//3//f6YUhRDXWv9//3//f0MM/3//f/9//3//f/9//3//f/9//3//f/9//3//f/9//3//f/9//3//f/9//3//f/9//3//f/9//3//f/9//3//f/9//3//f/9//3//f/9//3//f/9/KiUqKf9//3//f/9//3//f/9//3//f/9//3//f/9//3//f/9//3//f/9//3//f/9//3//f/9//3//f/9//3//f/9//3//f/9//3//f/9//39jDP9//3//f/9//3//f/9/pRT/f/9//3//f/9//3//f/9//3//f/9//3//f/9//3//f/9//3//f+gg/3/HGEMI/3//f/9//3//f/9//3//f/9//38JIf9//3//f4QQ/3//f/9//3//f/9//3//f/9/ZBD/f4UU/3//f/9//3//f/9//3//f/9//3//f/9//3//f/9//3//f2sp/3//f/9/Ywz/f/9//3//f/9//3//f/9//3//f/9/Qwz/f/9//3+NNf9//3//f/9//3//f/9//3//f/9//3//f/9//3//f/9//3//f/9//3//f/9//3//f/9//3//f/9//3//f/9//3//f/9//3//f/9//3//f/9//3//f/9/bC3/f/9//3//f/9//3//f/9//3//f/9//3//f/9//3//f/9//3//f/9//3//f/9//3//f/9//3//f/9//3//f/9//3//f/9//3//f/9//39jDIQU/3//f/9//3//f/9//3+EEOggzjn/f/9//3//f/9//3//f/9//3//f/9/hBD/f/9//3//fykl6CDHHCIE/3//f/9//3//f/9//3//f/9/YwymGP9//3/oIP9//3//f/9//3//f/9//3//f7RWhRCmFIUQbDH/f/9//3//f/9//3//f/9//3//f/9//3//f/9//3//f/9/yBz/f641CCH/f/9//3//f/9//3//f/9//3//f9hexxylFP9//3/HGKUU/3//f/9//3//f/9//3//f/9//3//f/9//3//f/9//3//f/9//3//f/9//3//f/9//3//f/9//3//f/9//3//f/9//3//f/9//3//f/9//3//f/9//3/oHP9//3//f/9//3//f/9//3//f/9//3//f/9//3//f/9//3//f/9//3//f/9//3//f/9//3//f/9//3//f/9//3//f/9//3//f/9//39CDIUU/3//f/9//3//f/9//3//fwghpRRsMf9//3//f/9//3//f/9//3//f6YY/3//f/9//3//fykl/3+mGP9//3//f/9//3//f/9//3//f/9//39kDP9//3//f8cc/3//f/9//3//f/9//3//f/9/KSWFEGQM/3//f/9//3//f/9//3//f/9//3//f/9//3//f/9//3//f/9/yByuNf9/CCH/f/9//3//f/9//3//f/9//3//f/9//3+FFOgc/3+FFP9//3//f/9//3//f/9//3//f/9//3//f/9//3//f/9//3//f/9//3//f/9//3//f/9//3//f/9//3//f/9//3//f/9//3//f/9//3//f/9//3//f/9//3//f0sp/3//f/9//3//f/9//3//f/9//3//f/9//3//f/9//3//f/9//3//f/9//3//f/9//3//f/9//3//f/9//3//f/9//3//f/9//39jDGQQ/3//f/9//3//f/9//3//f/9/ay3HGM45/3//f/9//3//f/9//39sMaUUrTX/f/9//3//f/9/phToHCII/3//f/9//3//f/9//3//f/9/jDFkEEop/3/HHP9//3//f/9//3//f/9//3//f/9//3+EEGQM/3//f/9//3//f/9//3//f/9//3//f/9//3//f/9//3//f/9/xxjoHOgc/3//f/9//3//f/9//3//f/9//3//f/9//3/HHKYUjjWEEIUU/3//f/9//3//f/9//3//f/9//3//f/9//3//f/9//3//f/9//3//f/9//3//f/9//3//f/9//3//f/9//3//f/9//3//f/9//3//f/9//3//f/9//3+tNSol/3//f/9//3//f/9//3//f/9//3//f/9//3//f/9//3//f/9//3//f/9//3//f/9//3//f/9//3//f/9//3//f/9//3//f/9//39CCGQQ/3//f/9//3//f/9//3//f/9//3+lFP9//3//f/9//3//f/9//3//f8cY/3//f/9//3//f0oppRQJIf9//3//f/9//3//f/9//3//f/9//39kEP9//3//f/9//3//f/9//3//f/9//3//f/9//3//fwkl/3//f/9//3//f/9//3//f/9//3//f/9//3//f/9//3//f/9//3+nGKYY/3//f/9//3//f/9//3//f/9//3//f/9//3//f6YUphSEEP9//3//f/9//3//f/9//3//f/9//3//f/9//3//f/9//3//f/9//3//f/9//3//f/9//3//f/9//3//f/9//3//f/9//3//f/9//3//f/9//3//f/9//3//f0op/3//f/9//3//f/9//3//f/9//3//f/9//3//f/9//3//f/9//3//f/9//3//f/9//3//f/9//3//f/9//3//f/9//3//f/9//3+EFCII/3//f/9//3//f/9//3//f/9//3//f4UU/3//f/9//3//f/9//3/GGP9//3//f/9//3//f/9/hRAqJecc/3//f/9//3//f/9//3//f/9//3/oHKYU/39jDP9//3//f/9//3//f/9//3//f/9//3//f/9//3//f/9//3//f/9//3//f/9//3//f/9//3//f/9//3//f/9/xxhkEKUU/3//f/9//3//f/9//3//f/9//3//f/9//3//f/9/ZBBkDP9//3//f/9//3//f/9//3//f/9//3//f/9//3//f/9//3//f/9//3//f/9//3//f/9//3//f/9//3//f/9//3//f/9//3//f/9//3//f/9//3//f/9//3//f40xc07/f/9//3//f/9//3//f/9//3//f/9//3//f/9//3//f/9//3//f/9//3//f/9//3//f/9//3//f/9//3//f/9//3//f/9//38pJUIIrTX/f/9//3//f/9//3//f/9//3//fwghCCH/f/9//3//f/9//3/GGP9//3//f/9//3//f/9/xxjpIP9//3//f/9//3//f/9//3//f/9//39rLf9/CSXnHP9//3//f/9//3//f/9//3//f/9//3//f/9//3//f/9//3//f/9//3//f/9//3//f/9//3//f/9//3//f/9//38IJf9//3//f/9//3//f/9//3//f/9//3//f/9//3//f/9//3//f/9//3//f/9//3//f/9//3//f/9//3//f/9//3//f/9//3//f/9//3//f/9//3//f/9//3//f/9//3//f/9//3//f/9//3//f/9//3//f/9//3//f/9//3//f+89/3//f/9//3//f/9//3//f/9//3//f/9//3//f/9//3//f/9//3//f/9//3//f/9//3//f/9//3//f/9//3//f/9//3//f/9//3//fyEECSH/f/9//3//f/9//3//f/9//3//f2stxhj/f/9//3//fzFG5xzoHP9//3//f/9//3//f/9/xxjHGBA+/3//f/9//3//f/9//3//f/9//3//f4YUpxhKKf9//3//f/9//3//f/9//3//f/9//3//f/9//3//f/9//3//f/9//3//f/9//3//f/9//3//f/9//3//f/9//3//f/9//3//f/9//3//f/9//3//f/9//3//f/9//3//f/9//3//f/9//3//f/9//3//f/9//3//f/9//3//f/9//3//f/9//3//f/9//3//f/9//3//f/9//3//f/9//3//f/9//3//f/9//3//f/9//3//f/9//3//f/9//3+1Vv9//3//f/9//3//f/9//3//f/9//3//f/9//3//f/9//3//f/9//3//f/9//3//f/9//3//f/9//3//f/9//3//f/9//3//f/9//3//f/9/hBD/f/9//3//f/9//3//f/9//3//f/9/pRT/f/9//3//f/9/hBD/f/9//3//f/9//3//f/9//3+FEP9//3//f/9//3//f/9//3//f/9//3//f6YUZRD/f/9//3//f/9//3//f/9//3//f/9//3//f/9//3//f/9//3//f/9//3//f/9//3//f/9//3//f/9//3//f/9//3//f/9//3//f/9//3//f/9//3//f/9//3//f/9//3//f/9//3//f/9//3//f/9//3//f/9//3//f/9//3//f/9//3//f/9//3//f/9//3//f/9//3//f/9//3//f/9//3//f/9//3//f/9//3//f/9//3//f/9//3//f/9//3//f/9//3//f/9//3//f/9//3//f/9//3//f/9//3//f/9//3//f/9//3//f/9//3//f/9//3//f/9//3//f/9//3//f/9//3//f/9//3//fyopZAxKKf9//3//f/9//3//f/9//3//f2stphhsLf9//3//f4UU/3//f/9//3//f/9//3//f/9/phiFFFJK/3//f/9//3//f/9//3//f/9//3//f8cYZBDvPf9//3//f/9//3//f/9//3//f/9//3//f/9//3//f/9//3//f/9//3//f/9//3//f/9//3//f/9//3//f/9//3//f/9//3//f/9//3//f/9//3//f/9//3//f/9//3//f/9//3//f/9//3//f/9//3//f/9//3//f/9//3//f/9//3//f/9//3//f/9//3//f/9//3//f/9//3//f/9//3//f/9//3//f/9//3//f/9//3//f/9//3//f/9//3//f/9//3//f/9//3//f/9//3//f/9//3//f/9//3//f/9//3//f/9//3//f/9//3//f/9//3//f/9//3//f/9//3//f/9//3//f/9//3//f/9/phj/f/9//3//f/9//3//f/9//3//f/9/6Bz/f/9//3/HGP9//3//f/9//3//f/9//3//f/9//39DDP9//3//f/9//3//f/9//3//f/9//3//f/9/phT/f/9//3//f/9//3//f/9//3//f/9//3//f/9//3//f/9//3//f/9//3//f/9//3//f/9//3//f/9//3//f/9//3//f/9//3//f/9//3//f/9//3//f/9//3//f/9//3//f/9//3//f/9//3//f/9//3//f/9//3//f/9//3//f/9//3//f/9//3//f/9//3//f/9//3//f/9//3//f/9//3//f/9//3//f/9//3//f/9//3//f/9//3//f/9//3//f/9//3//f/9//3//f/9//3//f/9//3//f/9//3//f/9//3//f/9//3//f/9//3//f/9//3//f/9//3//f/9//3//f/9//3//f/9//3//f/9//3/GGP9/Ukr/f/9//3//f/9//3//fyop6CD/f/9/xxjGGK41/3//f/9//3//f/9//3//f/9/xxxjDM89/3//f/9//3//f/9//3//f/9//3//f/9//3//f/9//3//f/9//3//f/9//3//f/9//3//f/9//3//f/9//3//f/9//3//f/9//3//f/9//3//f/9//3//f/9//3//f/9//3//f/9//3//f/9//3//f/9//3//f/9//3//f/9//3//f/9//3//f/9//3//f/9//3//f/9//3//f/9//3//f/9//3//f/9//3//f/9//3//f/9//3//f/9//3//f/9//3//f/9//3//f/9//3//f/9//3//f/9//3//f/9//3//f/9//3//f/9//3//f/9//3//f/9//3//f/9//3//f/9//3//f/9//3//f/9//3//f/9//3//f/9//3//f/9//3//f/9//3//f/9//3//f4QQ/3//f/9//3//f/9//3//f/9/Sy3/f+cc/3//f/9//3//f/9//3//f/9//3//f/9//39DDP9//3//f/9//3//f/9//3//f/9//3//f/9//3//f/9//3//f/9//3//f/9//3//f/9//3//f/9//3//f/9//3//f/9//3//f/9//3//f/9//3//f/9//3//f/9//3//f/9//3//f/9//3//f/9//3//f/9//3//f/9//3//f/9//3//f/9//3//f/9//3//f/9//3//f/9//3//f/9//3//f/9//3//f/9//3//f/9//3//f/9//3//f/9//3//f/9//3//f/9//3//f/9//3//f/9//3//f/9//3//f/9//3//f/9//3//f/9//3//f/9//3//f/9//3//f/9//3//f/9//3//f/9//3//f/9//3//f/9//3//f/9//3//f/9//3//f/9//3//f/9//3/HGOccxxz/f845/3//f/9//3//f6YUxhiFEMYYrTX/f/9//3//f/9//3//f/9//3//f/9/xxxjDFJK/3//f/9//3//f/9//3//f/9//3//f/9//3//f/9//3//f/9//3//f/9//3//f/9//3//f/9//3//f/9//3//f/9//3//f/9//3//f/9//3//f/9//3//f/9//3//f/9//3//f/9//3//f/9//3//f/9//3//f/9//3//f/9//3//f/9//3//f/9//3//f/9//3//f/9//3//f/9//3//f/9//3//f/9//3//f/9//3//f/9//3//f/9//3//f/9//3//f/9//3//f/9//3//f/9//3//f/9//3//f/9//3//f/9//3//f/9//3//f/9//3//f/9//3//f/9//3//f/9//3//f/9//3//f/9//3//f/9//3//f/9//3//f/9//3//f/9//3//f/9//3//f6YYCSUIIf9//3//f/9//39kDIUU5xz/f/9//3//f/9//3//f/9//3//f/9//3//f/9//3/HGP9//3//f/9//3//f/9//3//f/9//3//f/9//3//f/9//3//f/9//3//f/9//3//f/9//3//f/9//3//f/9//3//f/9//3//f/9//3//f/9//3//f/9//3//f/9//3//f/9//3//f/9//3//f/9//3//f/9//3//f/9//3//f/9//3//f/9//3//f/9//3//f/9//3//f/9//3//f/9//3//f/9//3//f/9//3//f/9//3//f/9//3//f/9//3//f/9//3//f/9//3//f/9//3//f/9//3//f/9//3//f/9//3//f/9//3//f/9//3//f/9//3//f/9//3//f/9//3//f/9//3//f/9//3//f/9//3//f/9//3//f/9//3//f/9//3//f/9//3//f/9//3//f6YYCCH/fwghhRSEEGQQZBD/f2st/3//f/9//3//f/9//3//f/9//3//f/9//3//f/9/GGP/f/9//3//f/9//3//f/9//3//f/9//3//f/9//3//f/9//3//f/9//3//f/9//3//f/9//3//f/9//3//f/9//3//f/9//3//f/9//3//f/9//3//f/9//3//f/9//3//f/9//3//f/9//3//f/9//3//f/9//3//f/9//3//f/9//3//f/9//3//f/9//3//f/9//3//f/9//3//f/9//3//f/9//3//f/9//3//f/9//3//f/9//3//f/9//3//f/9//3//f/9//3//f/9//3//f/9//3//f/9//3//f/9//3//f/9//3//f/9//3//f/9//3//f/9//3//f/9//3//f/9//3//f/9//3//f/9//3//f/9//3//f/9//3//f/9//3//f/9//3//f/9//3//f/9//3/oHKYY6Bz/fwgh/3//f/9//3//f/9//3//f/9//3//f/9//3//f/9//3//f/9//3//f/9//3//f/9//3//f/9//3//f/9//3//f/9//3//f/9//3//f/9//3//f/9//3//f/9//3//f/9//3//f/9//3//f/9//3//f/9//3//f/9//3//f/9//3//f/9//3//f/9//3//f/9//3//f/9//3//f/9//3//f/9//3//f/9//3//f/9//3//f/9//3//f/9//3//f/9//3//f/9//3//f/9//3//f/9//3//f/9//3//f/9//3//f/9//3//f/9//3//f/9//3//f/9//3//f/9//3//f/9//3//f/9//3//f/9//3//f/9//3//f/9//3//f/9//3//f/9//3//f/9//3//f/9//3//f/9//3//f/9//3//f/9//3//f/9//3//f/9//3//f/9//3//f/9//3//f+cc/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38pJf9//3//f/9//3//f/9//3//f/9//3//f/9//3//f/9//3//f/9//3//f/9//3//f/9//3//f/9//3//f/9//3//f/9//3//f/9//3//f/9//3//f/9//3//f/9//3//f/9//3//f/9//3//f/9//3//f/9//3//f/9//3//f/9//3//f/9//3//f/9//3//f/9//3//f/9//3//f/9//3//f/9//3//f/9//3//f/9//3//f/9//3//f/9//3//f/9//3//f/9//3//f/9//3//f/9//3//f/9//3//f/9//3//f/9//3//f/9//3//f/9//3//f/9//3//f/9//3//f/9//3//f/9//3//f/9//3//f/9//3//f/9//3//f/9//3//f/9//3//f/9//3//f/9//3//f/9//3//f/9//3//f/9//3//f/9//3//f/9//3//f/9//3//fykl/3//f/9//3//f0op/3//f/9//3//f/9//3//f/9//3//f/9//3//f/9//3//f/9//3//f/9//3//f/9//3//f/9//3//f/9//3//f/9//3//f/9//3//f/9//3//f/9//3//f/9//3//f/9//3//f/9//3//f/9//3//f/9//3//f/9//3//f/9//3//f/9//3//f/9//3//f/9//3//f/9//3//f/9//3//f/9//3//f/9//3//f/9//3//f/9//3//f/9//3//f/9//3//f/9//3//f/9//3//f/9//3//f/9//3//f/9//3//f/9//3//f/9//3//f/9//3//f/9//3//f/9//3//f/9//3//f/9//3//f/9//3//f/9//3//f/9//3//f/9//3//f/9//3//f/9//3//f/9//3//f/9//3//f/9//3//f/9//3//f/9//3//f/9//3//f/9//3/oIP9//3//f/9//39sLQol/3//f/9//3//f/9//3//f/9//3//f/9//3//f/9//3//f/9//3//f/9//3//f/9//3//f/9//3//f/9//3//f/9//3//f/9//3//f/9//3//f/9//3//f/9//3//f/9//3//f/9//3//f/9//3//f/9//3//f/9//3//f/9//3//f/9//3//f/9//3//f/9//3//f/9//3//f/9//3//f/9//3//f/9//3//f/9//3//f/9//3//f/9//3//f/9//3//f/9//3//f/9//3//f/9//3//f/9//3//f/9//3//f/9//3//f/9//3//f/9//3//f/9//3//f/9//3//f/9//3//f/9//3//f/9//3//f/9//3//f/9//3//f/9//3//f/9//3//f/9//3//f/9//3//f/9//3//f/9//3//f/9//3//f/9//3//f/9//3//f/9//3+mGGst/3//f/9//3//f641/3//f/9//3//f/9//3//f/9//3//f/9//3//f/9//3//f/9//3//f/9//3//f/9//3//f/9//3//f/9//3//f/9//3//f/9//3//f/9//3//f/9//3//f/9//3//f/9//3//f/9//3//f/9//3//f/9//3//f/9//3//f/9//3//f/9//3//f/9//3//f/9//3//f/9//3//f/9//3//f/9//3//f/9//3//f/9//3//f/9//3//f/9//3//f/9//3//f/9//3//f/9//3//f/9//3//f/9//3//f/9//3//f/9//3//f/9//3//f/9//3//f/9//3//f/9//3//f/9//3//f/9//3//f/9//3//f/9//3//f/9//3//f/9//3//f/9//3//f/9//3//f/9//3//f/9//3//f/9//3//f/9//3//f/9//3//f/9//3//f/9//39kEP9//3//f/9//3/HGOgclFL/f/9//3//f/9//3//f/9//3//f/9//3//f/9//3//f/9//3//f/9//3//f/9//3//f/9//3//f/9//3//f/9//3//f/9//3//f/9//3//f/9//3//f/9//3//f/9//3//f/9//3//f/9//3//f/9//3//f/9//3//f/9//3//f/9//3//f/9//3//f/9//3//f/9//3//f/9//3//f/9//3//f/9//3//f/9//3//f/9//3//f/9//3//f/9//3//f/9//3//f/9//3//f/9//3//f/9//3//f/9//3//f/9//3//f/9//3//f/9//3//f/9//3//f/9//3//f/9//3//f/9//3//f/9//3//f/9//3//f/9//3//f/9//3//f/9//3//f/9//3//f/9//3//f/9//3//f/9//3//f/9//3//f/9//3//f/9//3//f/9/6CD/f/9//3//f/9//3//f0MI/3//f/9//3//f/9//3//f/9//3//f/9//3//f/9//3//f/9//3//f/9//3//f/9//3//f/9//3//f/9//3//f/9//3//f/9//3//f/9//3//f/9//3//f/9//3//f/9//3//f/9//3//f/9//3//f/9//3//f/9//3//f/9//3//f/9//3//f/9//3//f/9//3//f/9//3//f/9//3//f/9//3//f/9//3//f/9//3//f/9//3//f/9//3//f/9//3//f/9//3//f/9//3//f/9//3//f/9//3//f/9//3//f/9//3//f/9//3//f/9//3//f/9//3//f/9//3//f/9//3//f/9//3//f/9//3//f/9//3//f/9//3//f/9//3//f/9//3//f/9//3//f/9//3//f/9//3//f/9//3//f/9//3//f/9//3//f/9//3//f/9//3+EEP9//3//f/9//38RRkMMpRT/f/9//3//f/9//3//f/9//3//f/9//3//f/9//3//f/9//3//f/9//3//f/9//3//f/9//3//f/9//3//f/9//3//f/9//3//f/9//3//f/9//3//f/9//3//f/9//3//f/9//3//f/9//3//f/9//3//f/9//3//f/9//3//f/9//3//f/9//3//f/9//3//f/9//3//f/9//3//f/9//3//f/9//3//f/9//3//f/9//3//f/9//3//f/9//3//f/9//3//f/9//3//f/9//3//f/9//3//f/9//3//f/9//3//f/9//3//f/9//3//f/9//3//f/9//3//f/9//3//f/9//3//f/9//3//f/9//3//f/9//3//f/9//3//f/9//3//f/9//3//f/9//3//f/9//3//f/9//3//f/9//3//f/9//3//f/9//3//f/9/jTWlFP9//3//f/9//3//f2QQYwxLLf9//3//f/9//3//f/9//3//f/9//3//f/9//3//f/9//3//f/9//3//f/9//3//f/9//3//f/9//3//f/9//3//f/9//3//f/9//3//f/9//3//f/9//3//f/9//3//f/9//3//f/9//3//f/9//3//f/9//3//f/9//3//f/9//3//f/9//3//f/9//3//f/9//3//f/9//3//f/9//3//f/9//3//f/9//3//f/9//3//f/9//3//f/9//3//f/9//3//f/9//3//f/9//3//f/9//3//f/9//3//f/9//3//f/9//3//f/9//3//f/9//3//f/9//3//f/9//3//f/9//3//f/9//3//f/9//3//f/9//3//f/9//3//f/9//3//f/9//3//f/9//3//f/9//3//f/9//3//f/9//3//f/9//3//f/9//3//f/9//3+mFP9//3//f/9//3//f/9/ZAz/f/9//3//f/9//3//f/9//3//f/9//3//f/9//3//f/9//3//f/9//3//f/9//3//f/9//3//f/9//3//f/9//3//f/9//3//f/9//3//f/9//3//f/9//3//f/9//3//f/9//3//f/9//3//f/9//3//f/9//3//f/9//3//f/9//3//f/9//3//f/9//3//f/9//3//f/9//3//f/9//3//f/9//3//f/9//3//f/9//3//f/9//3//f/9//3//f/9//3//f/9//3//f/9//3//f/9//3//f/9//3//f/9//3//f/9//3//f/9//3//f/9//3//f/9//3//f/9//3//f/9//3//f/9//3//f/9//3//f/9//3//f/9//3//f/9//3//f/9//3//f/9//3//f/9//3//f/9//3//f/9//3//f/9//3//f/9//3//f/9//3//f/9//3//f/9//3//f/9/hRT/f/9//3//f/9//3//f/9//3//f/9//3//f/9//3//f/9//3//f/9//3//f/9//3//f/9//3//f/9//3//f/9//3//f/9//3//f/9//3//f/9//3//f/9//3//f/9//3//f/9//3//f/9//3//f/9//3//f/9//3//f/9//3//f/9//3//f/9//3//f/9//3//f/9//3//f/9//3//f/9//3//f/9//3//f/9//3//f/9//3//f/9//3//f/9//3//f/9//3//f/9//3//f/9//3//f/9//3//f/9//3//f/9//3//f/9//3//f/9//3//f/9//3//f/9//3//f/9//3//f/9//3//f/9//3//f/9//3//f/9//3//f/9//3//f/9//3//f/9//3//f/9//3//f/9//3//f/9//3//f/9//3//f/9//3//f/9//3//f/9//3+NMf9//3//f/9//3//f/9/hRT/f/9//3//f/9//3//f/9//3//f/9//3//f/9//3//f/9//3//f/9//3//f/9//3//f/9//3//f/9//3//f/9//3//f/9//3//f/9//3//f/9//3//f/9//3//f/9//3//f/9//3//f/9//3//f/9//3//f/9//3//f/9//3//f/9//3//f/9//3//f/9//3//f/9//3//f/9//3//f/9//3//f/9//3//f/9//3//f/9//3//f/9//3//f/9//3//f/9//3//f/9//3//f/9//3//f/9//3//f/9//3//f/9//3//f/9//3//f/9//3//f/9//3//f/9//3//f/9//3//f/9//3//f/9//3//f/9//3//f/9//3//f/9//3//f/9//3//f/9//3//f/9//3//f/9//3//f/9//3//f/9//3//f/9//3//f/9//3//f/9//3//f/9//3//f/9//3//f+gcphj/f/9//3//f/9//3//f/9//3//f/9//3//f/9//3//f/9//3//f/9//3//f/9//3//f/9//3//f/9//3//f/9//3//f/9//3//f/9//3//f/9//3//f/9//3//f/9//3//f/9//3//f/9//3//f/9//3//f/9//3//f/9//3//f/9//3//f/9//3//f/9//3//f/9//3//f/9//3//f/9//3//f/9//3//f/9//3//f/9//3//f/9//3//f/9//3//f/9//3//f/9//3//f/9//3//f/9//3//f/9//3//f/9//3//f/9//3//f/9//3//f/9//3//f/9//3//f/9//3//f/9//3//f/9//3//f/9//3//f/9//3//f/9//3//f/9//3//f/9//3//f/9//3//f/9//3//f/9//3//f/9//3//f/9//3//f/9//3//f/9//3+mGP9//3//f/9//3//f+ccphT/f/9//3//f/9//3//f/9//3//f/9//3//f/9//3//f/9//3//f/9//3//f/9//3//f/9//3//f/9//3//f/9//3//f/9//3//f/9//3//f/9//3//f/9//3//f/9//3//f/9//3//f/9//3//f/9//3//f/9//3//f/9//3//f/9//3//f/9//3//f/9//3//f/9//3//f/9//3//f/9//3//f/9//3//f/9//3//f/9//3//f/9//3//f/9//3//f/9//3//f/9//3//f/9//3//f/9//3//f/9//3//f/9//3//f/9//3//f/9//3//f/9//3//f/9//3//f/9//3//f/9//3//f/9//3//f/9//3//f/9//3//f/9//3//f/9//3//f/9//3//f/9//3//f/9//3//f/9//3//f/9//3//f/9//3//f/9//3//f/9//3+FECol/3//f/9//3//f4UU/3//f/9//3//f/9//3//f/9//3//f/9//3//f/9//3//f/9//3//f/9//3//f/9//3//f/9//3//f/9//3//f/9//3//f/9//3//f/9//3//f/9//3//f/9//3//f/9//3//f/9//3//f/9//3//f/9//3//f/9//3//f/9//3//f/9//3//f/9//3//f/9//3//f/9//3//f/9//3//f/9//3//f/9//3//f/9//3//f/9//3//f/9//3//f/9//3//f/9//3//f/9//3//f/9//3//f/9//3//f/9//3//f/9//3//f/9//3//f/9//3//f/9//3//f/9//3//f/9//3//f/9//3//f/9//3//f/9//3//f/9//3//f/9//3//f/9//3//f/9//3//f/9//3//f/9//3//f/9//3//f/9//3//f/9//3//f/9//3//f/9//3+mGP9//3//f/9//3/oIGQQ/3//f/9//3//f/9//3//f/9//3//f/9//3//f/9//3//f/9//3//f/9//3//f/9//3//f/9//3//f/9//3//f/9//3//f/9//3//f/9//3//f/9//3//f/9//3//f/9//3//f/9//3//f/9//3//f/9//3//f/9//3//f/9//3//f/9//3//f/9//3//f/9//3//f/9//3//f/9//3//f/9//3//f/9//3//f/9//3//f/9//3//f/9//3//f/9//3//f/9//3//f/9//3//f/9//3//f/9//3//f/9//3//f/9//3//f/9//3//f/9//3//f/9//3//f/9//3//f/9//3//f/9//3//f/9//3//f/9//3//f/9//3//f/9//3//f/9//3//f/9//3//f/9//3//f/9//3//f/9//3//f/9//3//f/9//3//f/9//3//f/9//3//f6YU/3//f/9/SymmFP9//3//f/9//3//f/9//3//f/9//3//f/9//3//f/9//3//f/9//3//f/9//3//f/9//3//f/9//3//f/9//3//f/9//3//f/9//3//f/9//3//f/9//3//f/9//3//f/9//3//f/9//3//f/9//3//f/9//3//f/9//3//f/9//3//f/9//3//f/9//3//f/9//3//f/9//3//f/9//3//f/9//3//f/9//3//f/9//3//f/9//3//f/9//3//f/9//3//f/9//3//f/9//3//f/9//3//f/9//3//f/9//3//f/9//3//f/9//3//f/9//3//f/9//3//f/9//3//f/9//3//f/9//3//f/9//3//f/9//3//f/9//3//f/9//3//f/9//3//f/9//3//f/9//3//f/9//3//f/9//3//f/9//3//f/9//3//f/9//3//f/9//3//f+gchBDoHOgcpRQIIf9//3//f/9//3//f/9//3//f/9//3//f/9//3//f/9//3//f/9//3//f/9//3//f/9//3//f/9//3//f/9//3//f/9//3//f/9//3//f/9//3//f/9//3//f/9//3//f/9//3//f/9//3//f/9//3//f/9//3//f/9//3//f/9//3//f/9//3//f/9//3//f/9//3//f/9//3//f/9//3//f/9//3//f/9//3//f/9//3//f/9//3//f/9//3//f/9//3//f/9//3//f/9//3//f/9//3//f/9//3//f/9//3//f/9//3//f/9//3//f/9//3//f/9//3//f/9//3//f/9//3//f/9//3//f/9//3//f/9//3//f/9//3//f/9//3//f/9//3//f/9//3//f/9//3//f/9//3//f/9//3//f/9//3//f/9//3//f/9//3//f/9//3//f/9//38II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39GAAAAFAAAAAgAAABUTlBQBwEAAEYAAAAUAAAACAAAAEdESUMDAAAAIgAAAAwAAAD/////IgAAAAwAAAD/////JQAAAAwAAAANAACAKAAAAAwAAAAEAAAAIgAAAAwAAAD/////IgAAAAwAAAD+////JwAAABgAAAAEAAAAAAAAAP///wAAAAAAJQAAAAwAAAAEAAAATAAAAGQAAAAAAAAAUAAAAP8AAAB8AAAAAAAAAFAAAAAAAQAALQAAACEA8AAAAAAAAAAAAAAAgD8AAAAAAAAAAAAAgD8AAAAAAAAAAAAAAAAAAAAAAAAAAAAAAAAAAAAAAAAAACUAAAAMAAAAAAAAgCgAAAAMAAAABAAAACcAAAAYAAAABAAAAAAAAAD///8AAAAAACUAAAAMAAAABAAAAEwAAABkAAAACQAAAFAAAAD2AAAAXAAAAAkAAABQAAAA7gAAAA0AAAAhAPAAAAAAAAAAAAAAAIA/AAAAAAAAAAAAAIA/AAAAAAAAAAAAAAAAAAAAAAAAAAAAAAAAAAAAAAAAAAAlAAAADAAAAAAAAIAoAAAADAAAAAQAAAAlAAAADAAAAAEAAAAYAAAADAAAAAAAAAASAAAADAAAAAEAAAAeAAAAGAAAAAkAAABQAAAA9wAAAF0AAAAlAAAADAAAAAEAAABUAAAAtAAAAAoAAABQAAAAbAAAAFwAAAABAAAA0XbJQVUVykEKAAAAUAAAABEAAABMAAAAAAAAAAAAAAAAAAAA//////////9wAAAASgBPAFMAyQAgAEwAVQBJAFMAIABBAFEAVQBJAE4ATwAgAP9/BAAAAAkAAAAGAAAABgAAAAMAAAAFAAAACAAAAAMAAAAGAAAAAwAAAAcAAAAIAAAACAAAAAMAAAAIAAAACQAAAAM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QAAABgAAAAMAAAAAAAAABIAAAAMAAAAAQAAAB4AAAAYAAAACQAAAGAAAAD3AAAAbQAAACUAAAAMAAAAAQAAAFQAAACoAAAACgAAAGAAAABiAAAAbAAAAAEAAADRdslBVRXKQQoAAABgAAAADwAAAEwAAAAAAAAAAAAAAAAAAAD//////////2wAAABTAEkATgBEAEkAQwBPACAAVABJAFQAVQBMAEEAUgD/fwYAAAADAAAACAAAAAgAAAADAAAABwAAAAkAAAADAAAABgAAAAMAAAAGAAAACAAAAAUAAAAHAAAABwAAAEsAAABAAAAAMAAAAAUAAAAgAAAAAQAAAAEAAAAQAAAAAAAAAAAAAAAAAQAAgAAAAAAAAAAAAAAAAAEAAIAAAAAlAAAADAAAAAIAAAAnAAAAGAAAAAQAAAAAAAAA////AAAAAAAlAAAADAAAAAQAAABMAAAAZAAAAAkAAABwAAAA5wAAAHwAAAAJAAAAcAAAAN8AAAANAAAAIQDwAAAAAAAAAAAAAACAPwAAAAAAAAAAAACAPwAAAAAAAAAAAAAAAAAAAAAAAAAAAAAAAAAAAAAAAAAAJQAAAAwAAAAAAACAKAAAAAwAAAAEAAAAJQAAAAwAAAABAAAAGAAAAAwAAAAAAAAAEgAAAAwAAAABAAAAFgAAAAwAAAAAAAAAVAAAADABAAAKAAAAcAAAAOYAAAB8AAAAAQAAANF2yUFVFcpBCgAAAHAAAAAmAAAATAAAAAQAAAAJAAAAcAAAAOgAAAB9AAAAmAAAAEYAaQByAG0AYQBkAG8AIABwAG8AcgA6ACAASgBPAFMARQAgAEwAVQBJAFMAIABBAFEAVQBJAE4ATwAgAE0AQQBSAFQASQBOAEUAWgAGAAAAAwAAAAQAAAAJAAAABgAAAAcAAAAHAAAAAwAAAAcAAAAHAAAABAAAAAMAAAADAAAABAAAAAkAAAAGAAAABgAAAAMAAAAFAAAACAAAAAMAAAAGAAAAAwAAAAcAAAAIAAAACAAAAAMAAAAIAAAACQAAAAMAAAAKAAAABwAAAAcAAAAGAAAAAwAAAAgAAAAGAAAABgAAABYAAAAMAAAAAAAAACUAAAAMAAAAAgAAAA4AAAAUAAAAAAAAABAAAAAUAAAA</Object>
</Signature>
</file>

<file path=_xmlsignatures/sig1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R5UJ1eUgAB5lufx4zFs0baEoi5UW6AjALtscwvMN6pQ=</DigestValue>
    </Reference>
    <Reference Type="http://www.w3.org/2000/09/xmldsig#Object" URI="#idOfficeObject">
      <DigestMethod Algorithm="http://www.w3.org/2001/04/xmlenc#sha256"/>
      <DigestValue>DDXwJoJVv1DMGwPu7rEhfPYIIAldqN4N84+MwgMptmI=</DigestValue>
    </Reference>
    <Reference Type="http://uri.etsi.org/01903#SignedProperties" URI="#idSignedProperties">
      <Transforms>
        <Transform Algorithm="http://www.w3.org/TR/2001/REC-xml-c14n-20010315"/>
      </Transforms>
      <DigestMethod Algorithm="http://www.w3.org/2001/04/xmlenc#sha256"/>
      <DigestValue>tN+fPjpchytsA+F2WkLQH4/undrnK7muWfchcuJK810=</DigestValue>
    </Reference>
    <Reference Type="http://www.w3.org/2000/09/xmldsig#Object" URI="#idValidSigLnImg">
      <DigestMethod Algorithm="http://www.w3.org/2001/04/xmlenc#sha256"/>
      <DigestValue>Hq0d07jhM1SxEfHrQGLYLJ/HqhnNOMoF/t5svDKbw/Y=</DigestValue>
    </Reference>
    <Reference Type="http://www.w3.org/2000/09/xmldsig#Object" URI="#idInvalidSigLnImg">
      <DigestMethod Algorithm="http://www.w3.org/2001/04/xmlenc#sha256"/>
      <DigestValue>5w2cjmlbsWJ9Jrw074tCdFOAhVC39+wouJPg6dZ1AFs=</DigestValue>
    </Reference>
  </SignedInfo>
  <SignatureValue>DU0gMW+pO9ofmkZsoUmGQISCHXbOOQcwFDJa2gy3V0rYGAI+XsiHkN6AbBmcPQS2l+msS3S8OT4C
XmmtmtgoFlW0fdkztUkX42AGlz//Ubz31dT7+wDSeRJ8wQFlTNegBRh1PkEGIzKNBdMvh9QIOndk
YqpxJh2x+v9d821Vv5ZXhLMIR4mVdlYTZW19raPo/VUpWD6A8vayDXLteGc1C6TbCHPE/rhDu0MI
Z24/vXN2M+0avOlDLYdnB9rYadaDUSG9wqdP04uFbzFKJm+vURXGvOnSd0PfnHH15UAz28bbanKD
sUYBz8NWKLlcFjevWy8ABQ6Ow3NTNEDqJJKOXQ==</SignatureValue>
  <KeyInfo>
    <X509Data>
      <X509Certificate>MIIIgzCCBmugAwIBAgIIC+K+ZJHCUTMwDQYJKoZIhvcNAQELBQAwWjEaMBgGA1UEAwwRQ0EtRE9DVU1FTlRBIFMuQS4xFjAUBgNVBAUTDVJVQzgwMDUwMTcyLTExFzAVBgNVBAoMDkRPQ1VNRU5UQSBTLkEuMQswCQYDVQQGEwJQWTAeFw0yMzAzMjkxNTI2MDBaFw0yNTAzMjgxNTI2MDBaMIG3MSIwIAYDVQQDDBlKT1NFIExVSVMgQVFVSU5PIE1BUlRJTkVaMRIwEAYDVQQFEwlDSTIwNDQ2NzAxEjAQBgNVBCoMCUpPU0UgTFVJUzEYMBYGA1UEBAwPQVFVSU5PIE1BUlRJTkVaMQswCQYDVQQLDAJGMjE1MDMGA1UECgwsQ0VSVElGSUNBRE8gQ1VBTElGSUNBRE8gREUgRklSTUEgRUxFQ1RST05JQ0ExCzAJBgNVBAYTAlBZMIIBIjANBgkqhkiG9w0BAQEFAAOCAQ8AMIIBCgKCAQEAqFvBB4oKBddjMpL24jS+NDo4Kmrg/11b+sx2clEarIy/2uKTxRja9dV9fcY0NgZa3jq/jT4ZxP8S8z+IXkaobASrWgYUpVnOsjxyrq/vdqcUqoGub8vgjMbVye8IEPOjvVHpLgq/L5YzeEgTXSv/YTp7tUxcArd7uBfKjX2krbVcM36J8JohbHVHhEZw4v3tnuCwG1TE9trrLdL724F5/dAQjufLmVax9kT5sINvDfus7QLCw5Tpgt4lLkrAB2hom+b3fptmlub1YSiM3cyJkv3dFXo8GT19g59qJp7qE/s8heYMFqV5NGcu+dyJVxGPKcVcfBKOQ5XjBEJJ0caOGQIDAQABo4ID7TCCA+kwDAYDVR0TAQH/BAIwADAfBgNVHSMEGDAWgBShPYUrzdgslh85AgyfUztY2JULezCBlAYIKwYBBQUHAQEEgYcwgYQwVQYIKwYBBQUHMAKGSWh0dHBzOi8vd3d3LmRpZ2l0by5jb20ucHkvdXBsb2Fkcy9jZXJ0aWZpY2Fkby1kb2N1bWVudGEtc2EtMTUzNTExNzc3MS5jcnQwKwYIKwYBBQUHMAGGH2h0dHBzOi8vd3d3LmRpZ2l0by5jb20ucHkvb2NzcC8wUAYDVR0RBEkwR4EZanVyaWRpY29AZ3J1cG9jb2dvcm5vLmNvbaQqMCgxJjAkBgNVBA0MHUZJUk1BIEVMRUNUUk9OSUNBIENVQUxJRklDQURBMIIB9QYDVR0gBIIB7DCCAegwggHkBg0rBgEEAYL5OwEBAQoBMIIB0TAvBggrBgEFBQcCARYjaHR0cHM6Ly93d3cuZGlnaXRvLmNvbS5weS9kZXNjYXJnYXMwggGcBggrBgEFBQcCAjCCAY4eggGKAEMAZQByAHQAaQBmAGkAYwBhAGQAbwAgAGMAdQBhAGwAaQBmAGkAYwBhAGQAbwAgAGQAZQAgAGYAaQByAG0AYQAgAGUAbABlAGMAdAByAPMAbgBpAGMAYQAgAHQAaQBwAG8AIABGADIAIAAoAGMAbABhAHYAZQBzACAAZQBuACAAZABpAHMAcABvAHMAaQB0AGkAdgBvACAAYwB1AGEAbABpAGYAaQBjAGEAZABvACkALAAgAHMAdQBqAGUAdABhACAAYQAgAGwAYQBzACAAYwBvAG4AZABpAGMAaQBvAG4AZQBzACAAZABlACAAdQBzAG8AIABlAHgAcAB1AGUAcwB0AGEAcwAgAGUAbgAgAGwAYQAgAEQAZQBjAGwAYQByAGEAYwBpAPMAbgAgAGQAZQAgAFAAcgDhAGMAdABpAGMAYQBzACAAZABlACAAQwBlAHIAdABpAGYAaQBjAGEAYwBpAPMAbgAgAGQAZQAgAEQATwBDAFUATQBFAE4AVABBACAAUwAuAEEALjAqBgNVHSUBAf8EIDAeBggrBgEFBQcDAgYIKwYBBQUHAwQGCCsGAQUFBwMBMHsGA1UdHwR0MHIwNKAyoDCGLmh0dHBzOi8vd3d3LmRpZ2l0by5jb20ucHkvY3JsL2RvY3VtZW50YV9jYS5jcmwwOqA4oDaGNGh0dHBzOi8vd3d3LmRvY3VtZW50YS5jb20ucHkvZGlnaXRvL2RvY3VtZW50YV9jYS5jcmwwHQYDVR0OBBYEFMDkCa3kxdeV44ZqivyreecA/LlyMA4GA1UdDwEB/wQEAwIF4DANBgkqhkiG9w0BAQsFAAOCAgEAijzbU2/D3ikXMoytmjsioeo17Gqzi1svvA2Q4pAbcs3qK/f4QEDeBRJ69Pgu/kLw4ZePIAtBK4nRH+byfB+BS5tmWamDQ8voBm5hI8eOlJL+yajSX5K1sQaZdDcCfMrsVk3NVN5WkWK7rJjKTRe9X0MwZC5lShdICdrPc7DG89mEYf/My87rEWigVWU7Bg3zeKdj32Zu4ksCYoIa//mci1I+ZD/yrW5zEl29WKEM/MJ14H3YZwoYZoXZBrojNQsAjzkFbErjc42Lv6IBxb0DgMhWPHb3FWC5VLasvyoTJTI0ZrgpJGCZ7YGmrGah4fG+36KxJiaebqz0cNP3uEQjY5Gp51q1AWIpT1C/jbKVWez8EHTzw3lN9JubPT3WyaHEpBSh9r4LFX50UOdQK+nl4PGqmHDXqZ3CGgOFd2GX4sjWuEPnqqsEV0jP8UvmDSuoYpJLoiQpcWMjwmCFJAtT8kP5/XuqjjtgbH2g6ILHU27lSi1GnznK7RFNWlpXrNzp46/Ir8/My1CCAQphJcgLD3uys6DrLGuljdMQvhP49mUBpDXA21ioQXLmOliy9aR9gm27P698hV3dx/pteqoWjxPRRpbRkfI6fyPEQWQ+SJ3XLbdkHdNNZxP27yXAINAVRGwri4IqB1V2YbRH4s/32f5p6DLPlm4hvylbw/rPZwo=</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Transform>
          <Transform Algorithm="http://www.w3.org/TR/2001/REC-xml-c14n-20010315"/>
        </Transforms>
        <DigestMethod Algorithm="http://www.w3.org/2001/04/xmlenc#sha256"/>
        <DigestValue>1yPCdxLOwhVVgkLwZtinBeNPn0z+3K33epEQv1eEO0s=</DigestValue>
      </Reference>
      <Reference URI="/xl/calcChain.xml?ContentType=application/vnd.openxmlformats-officedocument.spreadsheetml.calcChain+xml">
        <DigestMethod Algorithm="http://www.w3.org/2001/04/xmlenc#sha256"/>
        <DigestValue>Cwwxd82IxGAryc02rxDQYDsehSKM0mYV35LXkUSiHoY=</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Xa8239MzABwfeSwVessQmgBws7qpEWV+d6lNwhHlGqw=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Xa8239MzABwfeSwVessQmgBws7qpEWV+d6lNwhHlGqw=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Xa8239MzABwfeSwVessQmgBws7qpEWV+d6lNwhHlGqw=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Xa8239MzABwfeSwVessQmgBws7qpEWV+d6lNwhHlGqw=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Xa8239MzABwfeSwVessQmgBws7qpEWV+d6lNwhHlGqw=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Xa8239MzABwfeSwVessQmgBws7qpEWV+d6lNwhHlGqw=</DigestValue>
      </Reference>
      <Reference URI="/xl/drawings/drawing1.xml?ContentType=application/vnd.openxmlformats-officedocument.drawing+xml">
        <DigestMethod Algorithm="http://www.w3.org/2001/04/xmlenc#sha256"/>
        <DigestValue>Aowvreq1vGllG65eajWdACOTB/uN8snkthxiusnlaLs=</DigestValue>
      </Reference>
      <Reference URI="/xl/drawings/vmlDrawing1.vml?ContentType=application/vnd.openxmlformats-officedocument.vmlDrawing">
        <DigestMethod Algorithm="http://www.w3.org/2001/04/xmlenc#sha256"/>
        <DigestValue>xUr1g0sFS43//if2fMHLS1jHOAwpWTV99VN55akJetQ=</DigestValue>
      </Reference>
      <Reference URI="/xl/drawings/vmlDrawing2.vml?ContentType=application/vnd.openxmlformats-officedocument.vmlDrawing">
        <DigestMethod Algorithm="http://www.w3.org/2001/04/xmlenc#sha256"/>
        <DigestValue>WFYj+KW08O95/jwtlepXtJXMUOdNk9n4TAGP7hFu+h4=</DigestValue>
      </Reference>
      <Reference URI="/xl/drawings/vmlDrawing3.vml?ContentType=application/vnd.openxmlformats-officedocument.vmlDrawing">
        <DigestMethod Algorithm="http://www.w3.org/2001/04/xmlenc#sha256"/>
        <DigestValue>gHfx3whdlQ+dQSpolZYLou1cOyfkrsW2f6Wyk7264VA=</DigestValue>
      </Reference>
      <Reference URI="/xl/drawings/vmlDrawing4.vml?ContentType=application/vnd.openxmlformats-officedocument.vmlDrawing">
        <DigestMethod Algorithm="http://www.w3.org/2001/04/xmlenc#sha256"/>
        <DigestValue>NWjIB+POGZkW73d5D5AgYYVsStdMCABUfrb8CcVrv8E=</DigestValue>
      </Reference>
      <Reference URI="/xl/drawings/vmlDrawing5.vml?ContentType=application/vnd.openxmlformats-officedocument.vmlDrawing">
        <DigestMethod Algorithm="http://www.w3.org/2001/04/xmlenc#sha256"/>
        <DigestValue>Qp9wQg56nMOFboRRLMFJThHZOeuYuUXqAfFstOD9pB0=</DigestValue>
      </Reference>
      <Reference URI="/xl/drawings/vmlDrawing6.vml?ContentType=application/vnd.openxmlformats-officedocument.vmlDrawing">
        <DigestMethod Algorithm="http://www.w3.org/2001/04/xmlenc#sha256"/>
        <DigestValue>ItQGSsmIXyq5R4qMiaoKdzGpaWRxDC6aTbtYi8rauKU=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NZmRTX7W5A2vtSkO7N6aeFOO4HKRed+JrhT5XPrfNDI=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wZPA/rF4GnteJFZcATFm5xCWADWwf2UAHkOvvzj7r/w=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QtIQ6uysmXQuHwBEqr68W98LNwYMTivV/fEmrJ8zrFA=</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5OsaGzyDCQcu2ZAf03yRw+COU026708H/NXGnMeZDZc=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I21utiWXlgrmCmg4ZpH8bKmLZT6sL0DYbiMLlOtgKIo=</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PqxoNpQd2q1U7jgyGUc8eYW1b5QzA8bTgWnMMGse46I=</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E90anLtrtoM6FrHuQCrtPBRHcGQl+1xICYXZFkU5bYs=</DigestValue>
      </Reference>
      <Reference URI="/xl/externalLinks/externalLink1.xml?ContentType=application/vnd.openxmlformats-officedocument.spreadsheetml.externalLink+xml">
        <DigestMethod Algorithm="http://www.w3.org/2001/04/xmlenc#sha256"/>
        <DigestValue>QDpkEODEOJKGhnB6+A8zHaGOXp5Nyn/9egXR/IyzsKc=</DigestValue>
      </Reference>
      <Reference URI="/xl/externalLinks/externalLink2.xml?ContentType=application/vnd.openxmlformats-officedocument.spreadsheetml.externalLink+xml">
        <DigestMethod Algorithm="http://www.w3.org/2001/04/xmlenc#sha256"/>
        <DigestValue>d6p9jhfh7rmMZazIsL7RkMaX5Xe/lZL+DuzlVKG8Ly4=</DigestValue>
      </Reference>
      <Reference URI="/xl/externalLinks/externalLink3.xml?ContentType=application/vnd.openxmlformats-officedocument.spreadsheetml.externalLink+xml">
        <DigestMethod Algorithm="http://www.w3.org/2001/04/xmlenc#sha256"/>
        <DigestValue>9XFDrp2eoUpW4bHGlUwjGbYmUoFM3HxXSGKCcIVZuq8=</DigestValue>
      </Reference>
      <Reference URI="/xl/externalLinks/externalLink4.xml?ContentType=application/vnd.openxmlformats-officedocument.spreadsheetml.externalLink+xml">
        <DigestMethod Algorithm="http://www.w3.org/2001/04/xmlenc#sha256"/>
        <DigestValue>Lum+ExC6YghdPwffYnk69Sc14GUapLzS1Xj4gx3OL5M=</DigestValue>
      </Reference>
      <Reference URI="/xl/externalLinks/externalLink5.xml?ContentType=application/vnd.openxmlformats-officedocument.spreadsheetml.externalLink+xml">
        <DigestMethod Algorithm="http://www.w3.org/2001/04/xmlenc#sha256"/>
        <DigestValue>ktD5Gwm5nx2SEJ3izUiLDPdRILgjuC0L20ZdzKIPPtg=</DigestValue>
      </Reference>
      <Reference URI="/xl/externalLinks/externalLink6.xml?ContentType=application/vnd.openxmlformats-officedocument.spreadsheetml.externalLink+xml">
        <DigestMethod Algorithm="http://www.w3.org/2001/04/xmlenc#sha256"/>
        <DigestValue>zcVceu0tChTshHC/+QQd/6lPoSH2b+IegujGIZvqgQ4=</DigestValue>
      </Reference>
      <Reference URI="/xl/externalLinks/externalLink7.xml?ContentType=application/vnd.openxmlformats-officedocument.spreadsheetml.externalLink+xml">
        <DigestMethod Algorithm="http://www.w3.org/2001/04/xmlenc#sha256"/>
        <DigestValue>hsT0RKacKDvXqt8OrlH27mz7koK57W45WaoX0A2bQjc=</DigestValue>
      </Reference>
      <Reference URI="/xl/media/image1.emf?ContentType=image/x-emf">
        <DigestMethod Algorithm="http://www.w3.org/2001/04/xmlenc#sha256"/>
        <DigestValue>8UwYp6pyw98/5fxhx7LWx4UBpFz/C1eXcZPCsjgMLXU=</DigestValue>
      </Reference>
      <Reference URI="/xl/media/image2.emf?ContentType=image/x-emf">
        <DigestMethod Algorithm="http://www.w3.org/2001/04/xmlenc#sha256"/>
        <DigestValue>ocrfF6B9kS7D9mbluD2C49uyig+/fseRjrvuqMlh5dM=</DigestValue>
      </Reference>
      <Reference URI="/xl/media/image3.emf?ContentType=image/x-emf">
        <DigestMethod Algorithm="http://www.w3.org/2001/04/xmlenc#sha256"/>
        <DigestValue>si4jBb2z3IFShMR8fH266AYBbRUZh34J9sawEiKsaY4=</DigestValue>
      </Reference>
      <Reference URI="/xl/media/image4.emf?ContentType=image/x-emf">
        <DigestMethod Algorithm="http://www.w3.org/2001/04/xmlenc#sha256"/>
        <DigestValue>6b/qO5RPDhNl5Y9g3asQGf68hcgEiNQAD0T34uX7ep4=</DigestValue>
      </Reference>
      <Reference URI="/xl/media/image5.emf?ContentType=image/x-emf">
        <DigestMethod Algorithm="http://www.w3.org/2001/04/xmlenc#sha256"/>
        <DigestValue>l+jCpnKk2QYmvg61yXP70AKYRT61Sgc6yQJFyS6DWQ8=</DigestValue>
      </Reference>
      <Reference URI="/xl/printerSettings/printerSettings1.bin?ContentType=application/vnd.openxmlformats-officedocument.spreadsheetml.printerSettings">
        <DigestMethod Algorithm="http://www.w3.org/2001/04/xmlenc#sha256"/>
        <DigestValue>PomAk00LjNX0TmsJc6zgIqZ1exjQxSMz9FZ0oHNLuZ0=</DigestValue>
      </Reference>
      <Reference URI="/xl/printerSettings/printerSettings2.bin?ContentType=application/vnd.openxmlformats-officedocument.spreadsheetml.printerSettings">
        <DigestMethod Algorithm="http://www.w3.org/2001/04/xmlenc#sha256"/>
        <DigestValue>PomAk00LjNX0TmsJc6zgIqZ1exjQxSMz9FZ0oHNLuZ0=</DigestValue>
      </Reference>
      <Reference URI="/xl/printerSettings/printerSettings3.bin?ContentType=application/vnd.openxmlformats-officedocument.spreadsheetml.printerSettings">
        <DigestMethod Algorithm="http://www.w3.org/2001/04/xmlenc#sha256"/>
        <DigestValue>CIEckKbjmz+lut/wRXlfeRQwthJRTodxlHUlYnCh/Ec=</DigestValue>
      </Reference>
      <Reference URI="/xl/printerSettings/printerSettings4.bin?ContentType=application/vnd.openxmlformats-officedocument.spreadsheetml.printerSettings">
        <DigestMethod Algorithm="http://www.w3.org/2001/04/xmlenc#sha256"/>
        <DigestValue>CIEckKbjmz+lut/wRXlfeRQwthJRTodxlHUlYnCh/Ec=</DigestValue>
      </Reference>
      <Reference URI="/xl/printerSettings/printerSettings5.bin?ContentType=application/vnd.openxmlformats-officedocument.spreadsheetml.printerSettings">
        <DigestMethod Algorithm="http://www.w3.org/2001/04/xmlenc#sha256"/>
        <DigestValue>P1vk/m0KDfia+eyWbH6GJjYYs/QaShRIS+My+bEWdfE=</DigestValue>
      </Reference>
      <Reference URI="/xl/printerSettings/printerSettings6.bin?ContentType=application/vnd.openxmlformats-officedocument.spreadsheetml.printerSettings">
        <DigestMethod Algorithm="http://www.w3.org/2001/04/xmlenc#sha256"/>
        <DigestValue>CIEckKbjmz+lut/wRXlfeRQwthJRTodxlHUlYnCh/Ec=</DigestValue>
      </Reference>
      <Reference URI="/xl/printerSettings/printerSettings7.bin?ContentType=application/vnd.openxmlformats-officedocument.spreadsheetml.printerSettings">
        <DigestMethod Algorithm="http://www.w3.org/2001/04/xmlenc#sha256"/>
        <DigestValue>rpj545RtakdnDQNeP8JSQKvZ57TFQrixCsxx1kNgmrs=</DigestValue>
      </Reference>
      <Reference URI="/xl/printerSettings/printerSettings8.bin?ContentType=application/vnd.openxmlformats-officedocument.spreadsheetml.printerSettings">
        <DigestMethod Algorithm="http://www.w3.org/2001/04/xmlenc#sha256"/>
        <DigestValue>/ax5bNEFHV49MOtpiS741TCmMpKky2mSmN57o7VA6sA=</DigestValue>
      </Reference>
      <Reference URI="/xl/sharedStrings.xml?ContentType=application/vnd.openxmlformats-officedocument.spreadsheetml.sharedStrings+xml">
        <DigestMethod Algorithm="http://www.w3.org/2001/04/xmlenc#sha256"/>
        <DigestValue>RKCDZsSEe1zUcMDlZC/uXz0BR1J9/SjijjepP6FW3ao=</DigestValue>
      </Reference>
      <Reference URI="/xl/styles.xml?ContentType=application/vnd.openxmlformats-officedocument.spreadsheetml.styles+xml">
        <DigestMethod Algorithm="http://www.w3.org/2001/04/xmlenc#sha256"/>
        <DigestValue>0unmvvZC8v2X1k1LzxeJ5dITa6xQPZpK8OhOkz8cLQk=</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aHfvOMM8hMP7F4QwnvrD/sB2C7l8N+/I5GoL8ylQtxU=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PuEniog20HoIbFAIps2zsmYgmS5aLQboJfHPDaNqpo4=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Q6gzhdu4voGIfD8yCgb4iLr0HA1XNcROXBjhP0fZfJo=</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LczjMHCbIPr3FsLnIo/1raGagvzIwjONJXEhU1NgdEQ=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LPvOcyzMWuCzjQ0DWjc7YPS2SZsQiO5cfLeEmoeLFBo=</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csdGLUBC+EtFx3rRcsosro01QEHkSmnIzNoX8/pr8pQ=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KZdZVQawy2cAXSI/Y351XhOsH7LeYFecCh9NBop3jO8=</DigestValue>
      </Reference>
      <Reference URI="/xl/worksheets/sheet1.xml?ContentType=application/vnd.openxmlformats-officedocument.spreadsheetml.worksheet+xml">
        <DigestMethod Algorithm="http://www.w3.org/2001/04/xmlenc#sha256"/>
        <DigestValue>VaI9m8yxo9W4cRUWyymbCp58uQjKzlSto2rVA3QDk8E=</DigestValue>
      </Reference>
      <Reference URI="/xl/worksheets/sheet2.xml?ContentType=application/vnd.openxmlformats-officedocument.spreadsheetml.worksheet+xml">
        <DigestMethod Algorithm="http://www.w3.org/2001/04/xmlenc#sha256"/>
        <DigestValue>BkFxiamMLHUUEDN/32NYNoOtnD86uwD+l1687ne+3rk=</DigestValue>
      </Reference>
      <Reference URI="/xl/worksheets/sheet3.xml?ContentType=application/vnd.openxmlformats-officedocument.spreadsheetml.worksheet+xml">
        <DigestMethod Algorithm="http://www.w3.org/2001/04/xmlenc#sha256"/>
        <DigestValue>ObtLnu/t3t3MUZUAVY1yq4to8gfw+K0eoso4q7nMURY=</DigestValue>
      </Reference>
      <Reference URI="/xl/worksheets/sheet4.xml?ContentType=application/vnd.openxmlformats-officedocument.spreadsheetml.worksheet+xml">
        <DigestMethod Algorithm="http://www.w3.org/2001/04/xmlenc#sha256"/>
        <DigestValue>gOtRJDFNx5LhFFbOoU1/YhAkEqSA9r2Y00dSxY4M3fQ=</DigestValue>
      </Reference>
      <Reference URI="/xl/worksheets/sheet5.xml?ContentType=application/vnd.openxmlformats-officedocument.spreadsheetml.worksheet+xml">
        <DigestMethod Algorithm="http://www.w3.org/2001/04/xmlenc#sha256"/>
        <DigestValue>G0oJ1YrTQqIYXDreTVS3EgYRtxipkIy5ACcr9E7dA9Y=</DigestValue>
      </Reference>
      <Reference URI="/xl/worksheets/sheet6.xml?ContentType=application/vnd.openxmlformats-officedocument.spreadsheetml.worksheet+xml">
        <DigestMethod Algorithm="http://www.w3.org/2001/04/xmlenc#sha256"/>
        <DigestValue>VNSlOjgC/oSzx1YloAF3zzjwksvY4st8Ju7XqTj7WKA=</DigestValue>
      </Reference>
      <Reference URI="/xl/worksheets/sheet7.xml?ContentType=application/vnd.openxmlformats-officedocument.spreadsheetml.worksheet+xml">
        <DigestMethod Algorithm="http://www.w3.org/2001/04/xmlenc#sha256"/>
        <DigestValue>rMD0l8EqOrIeRE8tHMOH58GK2hwArT5w7BOn3qS3pAE=</DigestValue>
      </Reference>
      <Reference URI="/xl/worksheets/sheet8.xml?ContentType=application/vnd.openxmlformats-officedocument.spreadsheetml.worksheet+xml">
        <DigestMethod Algorithm="http://www.w3.org/2001/04/xmlenc#sha256"/>
        <DigestValue>JS5fHaJI/DPAafRZhqnIgDxk8l5DA+JKghcmxnIZelg=</DigestValue>
      </Reference>
    </Manifest>
    <SignatureProperties>
      <SignatureProperty Id="idSignatureTime" Target="#idPackageSignature">
        <mdssi:SignatureTime xmlns:mdssi="http://schemas.openxmlformats.org/package/2006/digital-signature">
          <mdssi:Format>YYYY-MM-DDThh:mm:ssTZD</mdssi:Format>
          <mdssi:Value>2023-03-30T15:21:16Z</mdssi:Value>
        </mdssi:SignatureTime>
      </SignatureProperty>
    </SignatureProperties>
  </Object>
  <Object Id="idOfficeObject">
    <SignatureProperties>
      <SignatureProperty Id="idOfficeV1Details" Target="#idPackageSignature">
        <SignatureInfoV1 xmlns="http://schemas.microsoft.com/office/2006/digsig">
          <SetupID>{99FFC5D0-2376-47F1-B3F3-C3C3D9F0F147}</SetupID>
          <SignatureText/>
          <SignatureImage>AQAAAGwAAAAAAAAAAAAAAFYAAAA8AAAAAAAAAAAAAACOCAAABAYAACBFTUYAAAEASO4AAA8AAAABAAAAAAAAAAAAAAAAAAAAVgUAAAADAABYAQAAwgAAAAAAAAAAAAAAAAAAAMA/BQDQ9QIARgAAACwAAAAgAAAARU1GKwFAAQAcAAAAEAAAAAIQwNsBAAAAYAAAAGAAAABGAAAAxCkAALgpAABFTUYrIkAEAAwAAAAAAAAAHkAJAAwAAAAAAAAAJEABAAwAAAAAAAAAMEACABAAAAAEAAAAAACAPyFABwAMAAAAAAAAAAhAAAUQKQAABCkAAAIQwNsBAAAAAAAAAAAAAAAAAAAAAAAAAAEAAACJUE5HDQoaCgAAAA1JSERSAAAAtQAAAIAIBgAAAE3kKLcAAAABc1JHQgCuzhzpAAAACXBIWXMAAB7CAAAewgFu0HU+AAAAGXRFWHRTb2Z0d2FyZQBNaWNyb3NvZnQgT2ZmaWNlf+01cQAAKGdJREFUeF7tXQdck1fXz14QIIQQQth7gyIbURRHXa0tWvW1trVVu6y1WuvXAWi1Vau1apfYqlVed+sCceAWlCmIbAgQ9kqAEJJAxnceW3zRAgnIMn3SX3+1Pned//k/9zn33HPPJWzYsAGD/lAEtAkBgjYJg8qCIoAggJIa5YHWIYCSWutUigqEkhrlgNYhgJJa61SKCoSSGuWA1iGAklrrVIoKhJIa5YDWIYCSWutUigqEkhrlgNYhgJJa61SKCoSSGuWA1iGAklrrVIoKhJIa5YDWIYCSWutUigqEkhrlgNYhgJJa61SKCoSSWkMOODs743k8Hg2K4z/99NPWjRs3KjWsihYbZgRQUmsAeHt7u8XBgwdfk4glwSqlinrnzp04Uyp1L9fNrVWD6miRYUYAJbUawBcsWEB68423f2qob5hqxDJOIhLw8qJ83v9JLU1Z0ZGR6+GMJzpjDzNp1XWHkloNQtG/RC8RtYjGTQ6dtNrEzPg4Ujz7fu6nD7MfrljzwYdF8L/71IGMPh9eBFBS94F3REQEbdwY/3VOzm7HXpk692hSXpIAKf7G269t3f7tLss/T8fuOXBwf8LNpJulw6s2tLe+EEBJ3Qc6n62PmF5f32DPMTXFhM0LEyVtTMIYGBgQMzIyGgP9fKLrqmtCdmzf+da4wLFfoDQbPQigpO5DF2YWZsVMBqPMzMI8BbwdnUjR5ubmR//9etvXyTdu3Cos4/NDz108Q4XnktGj1n/3SFBS96F/C5Zpjde4MQfGjHFNrq2tfaIkkFhEwBNESqXSbv/+/Rx4yPt3U2n0SI+Sug9d5PAKjEl4kggIXRIZGYkFT4eqe3ELG4uMprQm77u3k23NrbkoqUcJr1FS960InYKSgklcS/bOpwmNVHN3c01NTkpdx6+sZAGpR4lK0WGgpO6FA+D5wG7duoMubBBY9kaTB5m5fjKpDMtgMrm+vr6klJSUDpRSI48ASupedJCQkEDjFRZ7SGTt9N7UdDvxxuud8s4OjFJJ5PP5uJFXJzoCBAGU1L3wICwsrHPntp1WKpUC21MRMp48XiqRstlsk3uffLo6Oi4uTopSanQggJK6Fz2Ad6OjXdKuwhPwT2yDdy0Yk5KSApUqDMHb1/cwELpxdKgTHQU6U6vhgE+Az82TR08tAfvaAEjejBRHFozW1tZGZ89cnOJo73xn8uSQ26Wl6IbiaHqd0Jm6D22EBAQ8jDt/oRWCmpa4uLjs7ipaUFBgOM7P+xYBR5YGBXGA0yipUVKPJgT6GEtGdnYRm2WcU5hX7A6kflQS4qpxuTmF5u1t9fq11eWeMTF6qC09yvSJztRqFOIb6BuZk5Ud9kQxLAGXn5MTYmbOTR1l+kSHg3o/1HOARqOlzZ77YlHXNnleXp6SwTDIMuYYJvsHen8jk8nUN4KWGFYE0JlaA7iB0C3di0FQU72fn88HKKE1AG8EiqCkHgHQ0S6HFgGU1EOLL9r6CCCAknoEQEe7HFoEUFIPLb5o6yOAAErqEQAd7XJoEUBJPbT4oq2PAAIoqUcAdLTLoUUAJfXQ4ou2PgIIjCipH50u2bzB78Cho58aMVn5016YegmHw0kcHBxKYeeufgTwQLvUAgRGlNS7o3e4/Xn20s/GbC6+uUkw8/Llq3PodHrNtSs3ieZmpred3Z03wa4dGjCkBUQbThFGjNTOztbMTVHf7WWx2MoJEyf8cvvW9bnl5Xy/emyNQiKVmPNKeSF1DTWWLDZ7w6FDh0ognvmJk9yaggRnBwk2Njb4Y8eOoUEamoL2nJcbEVJDliPSwV+PfYBVYrywKkXtjRvXZinkSsOpU6e9vvrtVbc279rsmpOf+8HD7PyF5EJeSHBgyK8TJwVeIZFo9/qLd3R09KxKftXUn/f+tB5OqKBZSvsL4HNYfkRIXVKSY9LYJFhM1qV2iiViKpNpLHV1dfrA2887LSYuRmlpZ5k4ffb0jONHT9QUF/FebBe1v3386Nn3dPVoD0KDJ+z9bs93pzWZucFmJwf6BYZU8KuWJicm/xf0k/gc6ggdcj8RGBFSGxuaclXKLHGToEnPwdnh0oql/1mdkZdXBYvDx8OHP0teXThn1969/3Vm6jNTqVSioriYNynu4pW92VOm2S5f/vZ3UEahRl6lEo9TKJQKohyDIfUTG7T4c4rAiJBaKBB5KDFKBteMG/PCC1OjEEL3hF9eXmk5XUentLqmxunD1e8uS01NTb51K3FlXU3DxzduJF9ls/Uy1JEaA5k4sFgsrray0pKiS9FYTSaBJhRvhg05Li7pibBTjRtAC44YAsNOahMTE9c/T575iEjC102eMvEziE2u6Et6UxOT2w11jatOnz7NcHJyujh9+hRefHzCb+lpd3feS04M60rc2FMbCekJOkqV3BpYjTEzM6tobNbs0DeYLfjQ0NDlPzQI5nyw/K03a9WMccS0h3bcIwLDTuqEC5cXNwqaHH39fFbBDNonoZERi0SixlZxmwEGQyUi/x8VFVUkFLZuv3Tx0r6XXwrf7DXWY11vuk2MTTSQK+R2hvoMsRwDBogGP+QM4ooVK4zb2zqWCZpa3GoaG72xBILacWrQNFpkmBAYVlLDDKhnwjJ+XU/foHTu3BfjNTmFrVR2GHd2dJAsWKxH/mpkgbhr13cXFy9aEp2UdPcDv4CAEzKZOK0nvOrr6/UIeBK9U96u0yIUMzA9pqV5siZyXEsuk7s2C0QuRCIV0yiUmrFYusOkDrSbwUBgWEm9/uN3gyRSGcPVzeoqELpYnQDwEuAWLVrkQCaR2ihUyuOpFogtc/d0jS0pLpkTHxv33heRn30AyWXae2gP7h3Cquh0g2YFpgOP04TV0AiJTHHCE/Gd+hQdWXVVuSeL5apuqOjzIUIAuRXN09MTn5WVJUcmHE26GVZSZ+fxXHE4PMXBwTpFk8EJhUJqdUVNKMvIMDE4LLgFiPu4Glz7llxYWPhjasr9yOjo/Z5ubk53u7eJmBGZqZn0zo5OBpPBqq4oK7O2tLbWpFtMe2ubJYVCqjViGZVV8SvHeHqNHKmRKzqmTZ36BcvQMNnBxeWsRgI8VQgJR3jjrTcWySUdBAcnp98H0sZI1QEdO96/nz1+zBj3kzCGR9eTqPsNG6kBWJK9tbUvMiAbO7siiUR94v2oiIhFDY1NdtPCwjY+PRMjZoiFhcWpnAc5S4UCwTuwoZMOi87HWUeRt1oi7yTLZBIyzPLiouJSP01IjRAg2H98sEKu4M9/Nfw7GMOIkiAgIPBAFb/mlSoD3UIcifTQzs6uRJ1Sn34eGjp5dXkpP1IqlcrtHR3zYS2T3N82Rqo8nc7A8XjZs0QiITKjjS5SC3k8YqtYbEClUuVWVlbl3X3SPQEG5NJxd/P8P9iYSYHNlutA4n8U8/PzE2WkZMVW11S+DrM6HZTV1L2QPpVsBT5qMiQmpTc1NGiUQDo2NtaqoqrKl8FgbMfpkJr09OgtY93HOmVkZ+SrUyzydfjj5Mk1wuYWD30D/Xfc3NzE6ur09XzdsmWM82cvWRsaGjfC2sKkMKvQub+kLi+u8qurblhLwFNUJLKKknQnaUzQ+KDnhtSdnRhyk6DBAbwEGmeVHbaZGm6LxcM6jUQhk5uDg4Nr+yJ1RMRK6uLFb7xPwpNJgf7jYoDQPW6yIPmgjZiMS3mFuR/W19bPYHPYh7tI4mtgQLgvV3hRyVRJW3urbk1NrYEmBDt7+uzLCrkc4+DgmDHRz7Nsn55hfczRmCkubi5qSV2YW+iRlp4ZIRZJdGfMnvol9PdMpP7xyBELnApPo+oQ6ghYnVYKjegBCSrjekoA35NsgYGBuhfjvvpSpcISpoRNjYiLP7u5gl/hrgkOo6VMWVnBuA6ZjGLjaFNfWvnkFSW9jXHYSJ1bU4OHiCQCDo/r4HA4PSYnj4iIxCYmXjGbEjp/XSm//K3xgUE7t2zfcqanWbpLoIVLFpZkZKY/vJOY/FnWg7QTyCISeZYlkRAl0g4uzLh5LSKBpUKpxCAmEJLNtC+FVdfWuWJVuNa5M2Zn2di4CHRp1IZSXqkLkFqtnu8k3l3XKVPqwroBQyEwqGorqClQVsw3UchVFN+Acb/k5xZg5XLpFKiyFf5Vt5P6qOWLFy6HN9TVTjXlmu2et3Bu3LVrF9d1dspsAIfn4uIleCl1du74cbKOjk4+i2UBX+H/ran6gm7YSE2RSLAEPB5HJOCAdMJ/jAmxZSM+k84+evLd3znG3Afhc+esWGphcQxI2KeDGfJIC20dHGIz72d9cePiRStouABJt7t3717we6g6iCRsKXhP8CqVygojxTDgeV1vgEyYMMHm1+gDswwNDR8sXLqwCPlCQLpeRaOw2UwdQZ2d7V0O/nZkJtj2JW1tIqZUJnwJg9H7376/ugZ6eJ7P41mTKESJvaNTCo6Aa3lwP3MqLJCR7X61C5LAsZPN10esXUemUcrGjx9/aOLEID5Fh1rf2Yljw0zPAlONP4AhDWsVSHxvIW4XeVtYmX0JUZYa39IwbKTOqa7WUakw+nQdesXGjXue+CzDLiNt9szZ75WVln9sZW5zYeLkkO2ff/55tjpCIwgjF9+7u7um5OYUCE/HXfZmsgwKgMBYiM4jSGGmJpGIfwAxmQQCwe7wycOsvkh9/cp1WyhHNOKwcrpMHjwBI4MIQiewl437Oriw75cDy1VKZef8ea9siok5sqFB0GBvadPrzRoakYPB1G81NbG+LBA2MIRCEbaopMhn+swpJhBjrjbN6q+HfnytqrLK2cPddTuJhnuAfO38fXx/iL988duCrAIDJy+nUU1qZGICE/R1EpEkYbOZT3i21IE3bKTGSIUE2K3Gi6USBszKhC7CRsDd3zM/XPVVdW3jTBtbu42Ll0w/kZdXK+jL5HhaKAAg6/yZ+IaUlLQZL8wMO4IQnaxScYQtQgsO17RKj05thBeKcufWHVuuOfdhb6AkJ9/16uzs1A3wCbzRVUbPgFGrkMtC79y5w2UymT2exrE3s7c5UPT7iw6OTvETw0IuxBw5+lFzc4tGC9O+FCSXSol6TL1yYYvI0NbWovbKJYVULpcbQ50+SQ0vIPeP42fDdXSore98sOrH7Oy/PKg4EiZZJpUy6gTVE45EHEEmjQHFqKsj1WA8P3/+ivmPe3bN0NWhnfD396+A9ZPGzQ4bqW1NTcU4LKZZ1tGBKBvZ8n5kVqz/NXpBfmHJ+06O9jvffX/5ARh8v4P5QTmtRAJeBJ4OOhJuitjVdQJBiFgsYlEJxBaKvkEdmUwiNNQ2MIDUPYKDbPQEjAtwUCow+OBgv7yUjL9AVMg7SZ1yBbWiokIfSP2Puki9F2e//KJcrrRwH+t6KygoSKBvQH/QLGwdp7EWeikoEXfSGfrU2na5hAzrEKkSAlnkMhkdtu17bRqJW5kYHPq2SNzqFf7y3LeA0GVdhQkiQrWBnn4RRDtu2B29+xj8fcOzjnEo6iNrn9mz5/5QXVOlu+TV/5wATmgW4/D3YIaN1NVCCVGhwpDa29v1wb1HhoF3vrFk8YqkpLTNRgbMy3HxMd+AWdJvQneBOs53bNzli9dW/bTjJxv4u7wiHm8CDkdq9PYPquTz8iuVCgVO2Cak9aEEkrRDZsw1N70PhM7uKkfC4eQ4jAovk8jIPdUF+1SPRCC7kSgUqZ+PD+J6lNN19XglxcULQEY6conoQBVPJenA4lBOhDGICgv5cgJkecfgcI9u3O3tB3ErrJZW0WsWFuY3dQ10D3QvZzvOVmxbx7uZdDdp2Z+HT+1fNGvmm7UymWZRXgMVYgD1lr21YnVhfvEsZ2fbbWKFWK3X6ekuho3UVAxWDrYuvHFYHCwTyZvXrnW9dj1xo6eH29G5i+duBUI/06kUI2NGKVWHJruVfMvq2IljfFcXd38iEc/7/PM1Fd989Q0PB7ZPp7izV4/E1q27WQqFykaHTHnCwU8kEyV4DJ4kFov1etJPVlYBl19ePtPOxiZx3rx5pYjZZGVhVZyWlkL44osvZpBIpOMD0CuGTCbrjPF1LxKJOsycHOyTbyTc0Sdg8QQKkSiSKXp3frQ0iZfDV8PI1t72s6f7RTanAkL8t8CGlCo3J3fJHsHhmLPnzy2IiYlpHsgYh6JOa2tHSGpK2sdcU9PbZ86dieqPGfr4izQUA+upzQ8jIwU7f/u1uEXU7vPrL/tfSLhybYWtrU3SxED/rZVFlY8/kQMdD4lEbVfBYQAlBiePioiaLG2XGhmzTc4DKBIIO63EqDDYxuYmk97ar64u0Qe7W8/IUD+nexljJqMSrpXD1tXUIYvMf/yYDH2H8jIsycHRLr5rcTnGZ0zBudjTsoyUjGD/YP8BkVoolBgwmUbEq1fPvbBtW+T+0yfPB6lUSioBvggycc/ub3d3d9urVxLn0nRoiQ4Odpd7SjWsUCh4UWs/Wr9xxy79tNSMV19ftGRL5KYlHycl1fYUOzNQdQyonomJte2luP27wTNDnjwpZDXgOaBD18M2U4OUco4xp6y+IVd+8PcDv1paWWd6uNpFiRWKZyY0gmBTbZNlm7jdAA7Zyq9fvzmDStNtmjI59AryjE6lSuCcgFIqk7ERm7OnzZy6mhrTdqnY1NLS9pEztOsWLjtHx3tEsGEh+boD+E0psF3/GGjEDbny/ZWeXA4nVSknXuzSJBxIYIAXRZ6cmjwDSL1yIBq+d++mDYmk+46NjdVDZOErFDXoSaRSMkYq7fVrc/jwsc/16PRmMFOuAaF7nX2vZmQI7Rzs7jQ2CV1zc/JXfLv5hO7b7614D7w7z/S1HIicXXXgcijXn3btPSsSi4x9/H3fUGAV6g6A9NrdsJEaWWmbWnAK0rMeyOWKTsV4f9/tb7//Tjb4H58Fi8d1ZUoZEZwrHXS6jllDnSCIRMG3bvx6403k80UlEDpgj1VJIZL0YWcTIUVb906RSLDM9ExdmM0Jhkb0dORZ164di0LJ19PTq4DZwwP8pmQg92NSIzLVNwqsx/p4npBKxdVdbbo72xcZGTIfVlVXucDGwVgwXfqtIDMzK8NSXhnHwsI0Emm3QySGfSs8RigSmZJotEdj7P4rr6hYALugRbGx8WEnTvwec+rUqT5xZXM5PwQGBQDxVR9lZmb/J/LziPEuzg7/5xMY+OdwpqXIzMx0Bmtq9h+nYldj4VPrFxz49m/7fu5zw00dYYaN1MhAOCwzASSrUUjaZSqMEtPYH4e6OkHa29rpeBxWWV5a4QH85QQEBX+LmB5IvVnz5lVR1n7ahMfhzA8fPozEiDxBarCFlTEHY4xIRGInzLAqbzqdnNLc/GjRWiOVthkaMnjllZWBIpHEDkj9mFAwu1hmZDwkGxuzC+RyC3Fz818ekzyIq4VbQ/Oqa6rHxZ6PHRc6KbRfpEa+EkuXvuPAMTFJgiCkHOgTQ6PTZLB3JS8uLp7s4uFxvjsesPjWIxDoTIlEiudwjBOA0L1uMHWvZ+9sfwxHwhWU5JUs4VdUjr916+7vJWVloe++//4auD1hSGftxYsXGy1duuK1hpr61aK2VnOuKSfF0dHmc0tzTsJA7Ojucg0bqRHX15TQUG8qxHSCLxibnn3ff8Kk0AR1ZNX0OZfLLVWqFPTch3n+nQqlro+P54XKv2MFAKQ2fbpebXNrKxvicvW9vLxqure7atUqAhaHtcNgIOQag2nvIjRSBp4pF4cvuFdQXDRBLG6ZhMEwH5M6Le3+NCNDVvHJEyddQyeNv9O9TZj90+FquldKiooCgNTRmsiBxGpkZSU7btmyXXX4cMwaEhb/zak/j0offW2IxA4cDtvZKmr7p21Poeg7mFrVX718cfbyeS8uyKvVLEYCFo5ycFOmSq2l2eN8vTyvXr6+tbC46D9ffv55yC8HoudnZ2RnaTLu/pRB9ijefOutJVPDpv+fSonlwpes0TfA5z0mk3ESdDgonphhI/X69avMOzoU45gso5aaqhqjutp6z5UrV9L27NkzKAuUuro6SwKBomxsFIz18HQ7AoR+7JZ79JXgsHMEQuEciUhCha1sIij0sWvM1NQUL26VKVUqUgLM1GWwmHqsJzBDlMX5maeoFOqKkiLeNLDZv+16KG2XGFbyK8cKmoT/2JSZv2h+3KlTJ3aDe88V/MtsIGQd7JxaQywKEqH4j2B3xD4PD18wH2Z4moWpYypdl1471tMdMZ8ebZAwGHQJ7K6JeSUl/v5BgY/Hh8zqGzd+7Xjot4NfTZ4Y+B0QGkyK/v2ATIhJlTzrlTnLkq7d/iQrO3vusiXLUgN8Ar53HeP6nbe3d4MGJ/f77BS+JtSOjo4XPNw8d4COrOg6umXOY533vTpr3g9FlUVF/Rtx36WHhdRISGbMwYMzwU3VOnH8+C+Pnzr5Q1OzwBvOG9rDTDEos0HOw5yJ7dI2PUsLq1RnB+efnhZbz8CgXKlQ0iBEVQ9y9am671DB31HgymZLE1N2LvxZhnzuu/9cHT3r83KqivmVfN+u3VBkgyB8TjiztLzUb/aL0zc93d/Vq1fLGAzDkmZhs1vizRtmwRMmGCRcvDzVzctjTy8qwVEIJDIOR5UnXI//pLGuTsDmhmV2LVgxFIoci8fK8Vgk28P/foCh4bmz5/aIRUKOQqp3+lnIAbZ00eSZU6MY+nrpxWVlL6Wlp35SWlb68p2bdy7QDagHAgLG39e0fQSn6OiTjPT0G0bFhfnebWLJu5WVVQFGTKMCH5+x61euWrkXFt3NQGhNm9S43LCQuqamhtnU1LQIXGu/mFtbxozxcJ+Ykpb26t2kpLVff7PunaSkvGcK0USkbWuT2Do7ON22tDa7L5IIK5i0J3f/9Az1kjvknWDS49hwmPfx9jAyQ65fv57a2NDIGeM55gRZB98Js/gTAIa99prwz7OxRa2C5nH79+/3gYdILAIhJ78wHBwjJWvWrMnft2/fP0AfM8brWHzcpS9xBMrk4qJSdkr6fc/eSH3y5EmVvbNjRmN9U2h+Xs4rbm6OSOjq/xasDJYMh8EppJ3SJ944QaM4XIdKbzV2NPp+196oxme1R0H26oMnjkRvWLU+3oRtMrapRfhKXV3T1BIe7z8V/Jojfv5+d2Fjpwq+HOIPP1yDeGb+4XYrfljMGevpswUWyK4QbmwEXiczCpUq9XRz32Zubfvb3r27eD15oDRmrZqCw0JqOJniCxFipYEh7pcQvji5uW0pLimdlp31YPHJ4xfvcc0tf3wWgcA/a5N4M7W2rr5hDBarvBZ/ZWXTxo1PxQrIlUV4PF5B09P1g5cMmdEe2RhwXIhApdI5sJtI0Gfr81a89ZYCTI4nhhMXEyOC4zPZZDJl4bEjx18PDgm6CwFT7i2tQpaLm+sfQOgeT2RwjY3iYMv8fYgg/NLEhFNPo5If9CYnYpLA/lAyk6Wn+3L4SwtNTdnnuvuZLWws2uBL11RZW/U4Hjr3Qe7qazeubzUxMbu9ectuJOx2UGI5kHawTBrfg+nFf/jw4fkA/6A55y/EbW5qbHw3PvbycghchJ8K8/Wm7SKWkVGZjo5uk4Eho5II+DY2NVo0NDR6yeUqUyKBLOCamyTb2tnsZrGY8WDGFCJmzLO+eOq4MuSktjYxcd707beHvD09NzU3Yx/FGkBYaPaEBw92pQiaIs+dv/Dltm83XyotrVR7ELc3YS6euzipuUXAFQiaqu4/uLerK1iqe3lTFqva1NQkWdwq8u/+9+CB6ZSI24PMLSyKqvkV0t4C8KdNm3ytCo7EZGdmTgNSY/bs2vOBQtFBWzT/5ZOVvSzMJr7wQnpZVc1XiXeSo6oqy2yM2OweT713Hw98Sa4ymQaYpzdOIBusFI8ntKgUKmxISIhDQ2GD8OD+35fD4lY+fkLg92Du/DOeV532NXgOp3eQl/90yIRAWuq9zFmIOUWjUTthQ4qKJ+AJbeI2p5bWNrxA2KJAHAAQf6OiUSi1Lm5OWxcunHeoqKgot6sbdaedNBiORkWGnNRXbl2bTSKTRY5ubo8jvJFPj5uH9fmyispFVdXV9t9u27nty3URy/JK8544jqWJBGCvG969kzwO/M92L0ydtg7a7lG54NvrJBJJtQ0CYSAFflBP0bVggxneBvE/83h8Azu7nsNFP4+MzD986HhNZ1uLA51MD29ubh1P19MrAUL3ejQKCcT5ed/e6MULFhH4/IrFzu4e8ZrI1FMZcLHVwuLxAZFIHB/5WeSajs6OxvZ2GRISu4XNZj3h4htoH33VgwXsf1PSE4/USGsM0hPSaWDCkcGTZFjXUGckEyuITU01LKY+Q8hkMYXuY8aUwnDLgdBDMRS1bQ4pqVeuXKw/KWTObBtb28uRUVGp3T87P+49koF5d9nHBw/994/8goJZP0X/8Mne3/ZF9Md3/ZfHIHxGWnraUo6pSf6uryP27YmJ6VHoLVu2SH3H+WYKmxpfBt+vARBahCxgwUeNnRgyeWxba5thUJB/r2YQjL3FjGuaKWgWjj3+5x+fQsi25ZwZ099UhzDi3Ym7FP/9kvnzT3+xKariWTabQsNCT4Hv+9W83PwlRApJamdrfeXm7atfDvXnvEvGv80bZNJ4NHHARMCDI/p/PwaP6N+/riuv1WEzVM+HlNQLwpfNaxWJvMeN8fwK2ertLgQCEJtjHuvu7hSbnHz/5fsZGZ9+HRX10MbJqWdW9oDAF+vXB9+8cWs/2MrYV8LnhgOhm3sDCvk6kAiketh4wcBn0gxeiKrdu3fj09PTia7OLlfzCwvMd/24q7gvgvgH+t7ILcp7Ddxq44yNWBVWRvbxzZheu3w8FMQcsnNzK3kWQiONESiEG35Bfntv3bi9jkalSWzMrT/uydQaKrI8L+0OGalNyGRaRWXlFFMOOzkgOAQcHT2fL7t3L2PJlAkh/Ltp6SsvXkn4ZToJ12Rj46D2Mx0ePpM5/+XXD0MqA6JvgHeEi6srTL59n55ydLB5WFpeJoAT1YthZY54MJQ3btwIOBt39jMOi/uTugCaL6JWxp/581xVXW2NDYOhf/tOzp1GsDmHVddHjh3ZAPEmOR3S9iKupWWvBx6GdVCjrLMhI3V6To4TcCaMY8zeAYTuNaYYiCS2cTKJlCk8CKlp95fHnr1wxNur8pvVH646kZKdXdYTXoGBzpzXFry1q5xfaenp5f7bi3Pnfq9J9p658+cXJCYl593PuD/zj9N/REDfTdDfm6KWVtyCV+bfUKebbdv2CSBueyuvhBdixjHf4eTmpNEBWHXt9uc5jLmTxWYd7U+df1vZISO1UNpiK1cqsQwTxiV1oHK5bq1bln+6bsEna5S3Eu99eDvp3ua7qWmrJ02YcPDYHzE7t23b82jHDkwG4uaoqMC331z7fV19vZeHp1fsoZjfV0E8sEZ+7oyMjEYO2+heZnbumjfeeCN85cpl5/976EgAhUwVLVyx8H7cqTh1Q8XMfHH2b7BBc2j58uWy4bJl1Q4KLfAEAkNCauSelaRb11+Bo0OXwmxc8/Nk6g+07ImLk1y6duPjiPXrrx89fmJ9VVWNz6XLV9ezDC0+MuWa5lPIlLZ9P+2zaxQ2muBwBMWUKdO2n4s9s76/TvyJU6ZcKeJVrLiecPN1CP6Xt4nFFhaW5klAaI0ym/69XTzkvlaUpwNHYEhIzefzORB7ERQQEPwBEFqjWRQRASEogUY7s3L1R7fPnvrz7fr6hrEtLS1OLS0inXacmAB5pgWWFuapk8MmR/84adLjoPz+iD9r9uy0C7Fxt/gVdVPOnDkfwGAalL0058UNCs1SafSnK7TsCCEwJKQuzMkOlcOWk5Mdt0g8AKsTtmqbJoRN2gqZmmibN+w2rubXE4zNWSqVFCMP9nYVJkEw+0Y1i8Le8ITLjJpmzJ61POVexlJxe4udo4NjDASk3x4h/NFuhwCBQSf1X6eZg19hc0xSlr63qhz8tAMeNpxbbIfZuYxtyX7UBhaiHoDQA26vqyK49areWLp4c03NflxzM7dfJ5WfuXO0gSFHYNBJDSMm1wsEjrbWlueA0BqbHkMu6VMd/OUtCdAo3/Fwjw3t79kQGHRSxx4+zATzlOLs6KA2zuHZho7WRhHoGYFBJ3UBj2cGR4+a7Kws8mqbR+1EjfJBixEYVFIj9rSbs+saMzPzyuV/xdpqMXSoaKMVgUEl9YYNUXZwE6cH18zk18GK7R2twKHjGr0IDCqpS/Ny7dnGRh3mXJPnJlP96FUNOrKBIjBopEbCOB9kplvpGxoVSOWYDBp6afJAdYLWe0YEBo3UcESKCKfFzXA4lQAC9tuHO3rtGXFAq2sRAoNGauSUNhyytIWjPFlz581TqQsD1SIMUVFGGQKDRmqJSGBb19Dg7unltVOTMNBRhgM6HC1CYNBIXVfbMKmluZUIiWE0Sw+kRSAi6wnkRYbkPNTTp086VFXUcEtKStzb2ztojQ31VnBIlTZrxvTtUrmkE4sl9SsFmRbBNGyiDAqpI1bOpE166eo0uM+Fb2PDaCktbR42AUaiI18DX0J8Wjw9PTdd35hjbFZYWBz08MHDJefOxkkq+JU2OjqUOhKRKoZEmBIDfYNyOB17K2z69AcQTKX2AqKRkEfb+hwUUick8HQh2z4B0s4m+PlNF5WWDk4m09EGtrJD6XIx4bJ/rPyCB5zmDpBJZbZCcQsWUv3yFRhlgoOt3eUlr/+nFA7z1sJimQBpCx6nIwNCjzZxtHY8g0JqyJ3MqK6psbd1sP25P6fBRzuqsEOqt3bt2ilp9zKCyvhlkJlJBbd3EfUhTW8+x4R9maqjs00kEhe6uDjUwoWnTYgJgmR36ilb02iXVZvGNyik5gsbdKlkSqsOhTQkCVWGC3BIHAlXt1AIkLVpRub9zEUctulkIomAUcpxcAckTurgZH/1w48+XAv3qtci6X+775qi3p7h0pL6fgaF1HKRpHnR4gUrpKLO8gGcCVA/yiEuATmfHRoaGuYKBS0z+WXlgRisCgu53yqZRsybbGPjtLCpYbeYOObDWlltI5xzfDQaNK5liJXyDM0PCqkZVEZdg0jCkBMwIvBVPxe/wLHOlsfPXnZKS0ubJBFLw1tb22wguXqBra3tERVJGTcldEqWn59fMZJlCfKEYGrhH/T3fCAwKKSGa8vaVARMOYWKJVKpBgQkmfdoFD9i5UqDqB07Qi8nXFv84w97Q0g4EglLUBIh+WPTpIkT3oOs+idcXV3FXddD9OdCytEo7791TINCagQ8LA7XgBwa7+P+nGHHGLKE0pEMTCwLFltc3z7LzidgdYuwmUMkEDssLMwSvDy9Ljg5ODxc8+maJCSfBjLAnm60GvaBox0+EwKDRupnGsUAKsOGB/Xk0aN+Di4u/E2bNpUjJ9GR3HpAYuqOzTvc88t4vngsZppI1ObfmdKhA69dByR0vEen6cQGjg8+A/ddX0C6FcNhd9Q+HoACRnGV55bUGIzUorCo9LcWsTTOxNjUTYlRSU4e+aOJRKKQm0VwhXNbO9uQySjnmpqc1qXqZLRIWnNCQyfmwKHbfmdWHcX6Q4fWAwLPLak9Pf3Kpk+b9kni3cSFsDgNwGOwSrmys9qcy010Zdr/bGFmdldOpaZujYpqQeTuLe80ygrtQ+C5JTVs8shoerQ/bx/4La5GLjfkuLggFyKJu2cBRUK6n74VQPtUiEr0NALPLam7BNkI5IY/P3GFHKrmfzcCzz2p/93qQ6XvCQGU1CgvtA4BlNRap1JUIJTUKAe0DgGU1FqnUlQglNQoB7QOAZTUWqdSVCCU1CgHtA4BlNRap1JUIJTUKAe0DgGU1FqnUlQglNQoB7QOAZTUWqdSVCCU1CgHtA4BlNRap1JUIJTUKAe0DoH/B2VGFoNsmTkgAAAAAElFTkSuQmCCAAhAAQgkAAAAGAAAAAIQwNsBAAAAAwAAAAAAAAAAAAAAAAAAABtAAABAAAAANAAAAAEAAAACAAAAAAAAvwAAAL8AADVDAAAAQwMAAAAAAACAAAAAgP7/rUIAAACAAAAAgP7/c0IhAAAACAAAAGIAAAAMAAAAAQAAABUAAAAMAAAABAAAABUAAAAMAAAABAAAAEYAAAAUAAAACAAAAFROUFAGAQAAUQAAAIAMAAAAAAAAAAAAAFYAAAA8AAAAAAAAAAAAAAAAAAAAAAAAALUAAACAAAAAUAAAADAAAACAAAAAAAwAAAAAAACGAO4AVwAAAD0AAAAoAAAAtQAAAIAAAAABAAEAAAAAAAAAAAAAAAAAAAAAAAAAAAAAAAAAAAAAAP///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0AAAAAAAAAAAAAAAAAAAAAAAAAAAAAAPvoAAAAAAAAAAAAAAAAAAAAAAAAAAAAAABcAAAAAAAAAAAAAAAAAAAAAAAAAAAAAAAPoAAAAAAAAAAAAAAAAAAAAAAAAAAAAAAB8AAAAAAAAAAAAAAAAAAAAAAACAAAAAAAPgAAAAAAAAAAAAAAAAAAAAAAAAAAAAAAB8AAAAAAAAAAAAAAAAAAAAAACAAAAAAAAPwAAAAAAAAAAAAAAAAAAAAAAAAAAAAAABcAAAAAAAAAAAAAAAAAAAAACgAAAAAAAAP6AAAAAAAAAAAAAAAAAAAABAAAAAAAAAAdQAAAAAAAAAAAAAAAAAAADAAAAAAAAAAAqAAAAAAAAAAAAAAAAAAABAAAAAAAAAAAAAAAAAAAAAAAAAAAAAAABgAAAAAAAAAAAAAAAAAAAAAAAAAAAAAABAAAAAAAAAAAAAAAAAAAAAAAAAAAAAAAAgAAAAAAAAAAAAAAAAAAAAAAAAAAAAAAAgAAAAAAAAAAAAAAAAAAAAAAAAAAAAAAAgAAAAAAAAAAAAAAAAAAAAAAAAAAAAAAAQAAAAAAAAAAAAAAAAAAAAAAAAAAAAAAAYAAAAAAAAAAAAAAAAAAAAAAAAAAAAAAAQAAAAAAAAAAAAAAAAAAAAAAAAAAAAAAAYAAAAAAAAAAAAAAAAAAAAAAAAAAAAAAAQAAAAAAAAAAAAAAAAAAAAAAAAAAAAAAAIAACAAA4AAAAAAAAAAAAAAAAAAAAAAAAAAAdQAB4AAAAAAAAAAAAAAAAAAAAAAAAMAD/4ADsAAAAAAAAAAAAAAAAAAAAAAAAEAHwcABEAAAAAAAAAAAAAAAAAAAAAAAAOAOgOADOAKAAAAAAAAAAAAAAAAAAAAAAEAcAHADEAMAAAABAAAAAAAAAAAAAAAAACA4ADgCKAOAAAADgAAAAAAAAAAAAAAAABAQABAGEAfAAAABwAAAAAAAAAAAAAAAADjgAAgGCAbACAAC4AAAAKoAAAAAAAAAABBgABQEEAZAHAAGYAAAB38AAAAAAAAAAAjgAA4GCA7gPAIGMAAAD/vgAAAAAAAAAAXAAAwEAARAdAEEEAAAHABcAAAAAAAAAA+AAA4OCAwgaAKOGAAA6AAOAAAAAAAAAAcAAAcEBAxQYAAGFAABwAADQAAAAAAAAAOAAA+ODjgg4AKODgAPgAAA4AAAAAAAAAEAAAUMBBgAQABEBAAUAAAAUAAAAAAAAAOAAA+MDhggwADOCgA4AAAADgAAAAAAAAcAAAUMBBARwABEBQBwAAAABwAAAAAAAALgAA6IBjg4gAAuAwDgAAAAA4AAAAAAAARAAATMBBAQgAAEAQHAAAAAAQAAAAAAAA4wAAzIBjgIgAAuAYOAAAAAAIAAAAAAAAYQAARYBhAdAABUAYMAAAAAAEAAAAAAAAY6AAx4AjgPgAAuAOIAAAAAAGAAAAAAAAQEAABYARAFAABEAEQAAAAAAEAAAAAAAAYDgAh4AyAPgAAsAOYAAAAAACAAAAAAAAYBwBBQARAHAAA0ADQAAAAAABAAAAAAAAYA4Dg4A6ADAAA4AD4AAAAAADAAAAAAAAYAQBBwAQABAAAYABwAAAAAABAAAAAAAAYAICA4AaAAAAA4AAwAAAAAABgAAAAAAAcAMCAwAWAAAAAQAAAAAAAAABAAAAAAAAMAMOA4AOAAAAAAAAAAAAAAACAAAAAAAAEAEEAQAMAAAAAAAAAAAAAAAAAAAAAAAAOAOIA4AOAAAAAAAAAAAAAAAAAAAAAAAAEAEQAQAEAAAAAAAAAAAAAAAAAAAAAAAACgM4A4AAAAAAAAAAAAAAAAAAAAAAAAAABAFAAQAAAAAAAAAAAAAAAAAAAAAAAAAADoPgA4AAAAAAAAAAAAAAAAAAAAAAAAAABwcAAQAAAAAAAAAAAAAAAAAAAAAAAAAABvoAAgAAAAAAAAAAAAAAAAAAAAAAAAAAAdAAAAAAAAAAAAAAAAAAAAAAAAAAAAA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AAAAAAAAAAAAAAAAAAAAAAAAAAAAAABBAAAAAAAAAAAAAAAAAAAAAAAAAAAAAACDAAAAAAAAAAAAAAAAAAAAAAAAAAAAAADBAAAAAAAAAAAAAAAAAAAAAAAAAAAAAACDgAAAAAAAAAAAAAAAAAAAAAAAAAAAAAEBAAAAAAAAAAAAAAAAAAAAAAAAAAAAAACDgAAAAAAAAAAAAAAAAAAAAAAAAAAAAAGBwAAAAAAAAAAAAAAAAAAAAAAAAAAAAACAgAAAAAAAAAAAAAAAAAAAAAAAAAAAAAAAgAAAAAAAAAAAAAAAAAAAAAAAAAAAAACAgAAAAAAAAAAAAAAAAAAAAAAAAAAAAAABgAAAAAAAAAAAAAAAAAAAAAAAAAAAAACBgAAAAAAAAAAAAAAAAAAAAAAAAAAAAADBAAAAAAAAAAAAAAAAAAAAAAAAAAAAAACDAAAAAAAAAAAAAAAAAAAAAAAAAAAAAABGAAAAAAAAAAAAAAAAAAAAAAAAAAAAAAB+AAAAAAAAAAAAAAAAAAAAAAAAAAAAA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RAAAAeLYAAAAAAAAAAAAAVgAAADwAAAAAAAAAAAAAAAAAAAAAAAAAtQAAAIAAAABQAAAAKAAAAHgAAAAAtgAAAAAAAMYAiABXAAAAPQAAACgAAAC1AAAAgAAAAAEAEAAAAAAAAAAAAAAAAAAAAAAAAAAAAAAA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2MMQwylFP9/jDH/f/9//3//f/9//3//f/9//3//f/9//3//f/9//3//f/9//3//f/9//3//f/9//3//f/9//3//f/9//3//f/9//3//f/9//3//f/9//3//f/9//3//f/9//3//f/9//3//f/9//3//f/9//3//f/9//3//f/9//3//f/9//3//f/9//3//f/9//3//f/9//3//f/9//3//f/9//3//f/9//3//f/9//3//f/9//3//f/9//3//f/9//3//f/9//3//f/9//3//f/9//3//f/9//3//f/9//3//f/9//3//f/9//3//f/9//3//f/9//3//f/9//3//f/9//3//fwAA/3//f/9//3//f/9//3//f/9//3//f/9//3//f/9//3//f/9//3//f/9//3//f/9//3//f/9//3//f/9//3//f/9//3//f/9//3//f/9//3//f/9//3//f/9//3/VWqYYKiVjDGMM/3/HHIQQZAylFAkl/38IIf9//3//f/9//3//f/9//3//f/9//3//f/9//3//f/9//3//f/9//3//f/9//3//f/9//3//f/9//3//f/9//3//f/9//3//f/9//3//f/9//3//f/9//3//f/9//3//f/9//3//f/9//3//f/9//3//f/9//3//f/9//3//f/9//3//f/9//3//f/9//3//f/9//3//f/9//3//f/9//3//f/9//3//f/9//3//f/9//3//f/9//3//f/9//3//f/9//3//f/9//3//f/9//3//f/9//3//f/9//3//f/9//3//f/9//3//f/9//3//f/9//38AAP9//3//f/9//3//f/9//3//f/9//3//f/9//3//f/9//3//f/9//3//f/9//3//f/9//3//f/9//3//f/9//3//f/9//3//f/9//3//f/9//3//f/9//3//f/9//3//f/9//3//f/9//3//f/9/xxz/f4UQhBDHGP9//3//f/9//3//f/9//3//f/9//3//f/9//3//f/9//3//f/9//3//f/9//3//f/9//3//f/9//3//f/9//3//f/9//3//f/9//3//f/9//3//f/9//3//f/9//3//f/9//3//f/9//3//f/9//3//f/9//3//f/9//3//f/9//3//f/9//3//f/9//3//f/9//3//f/9//3//f/9//3//f/9//3//f/9//3//f/9//3//f/9//3//f/9//3//f/9//3//f/9//3//f/9//3//f/9//3//f/9//3//f/9//3//f/9//3//f/9//3//f/9/AAD/f/9//3//f/9//3//f/9//3//f/9//3//f/9//3//f/9//3//f/9//3//f/9//3//f/9//3//f/9//3//f/9//3//f/9//3//f/9//3//f/9//3//f/9//3//f/9//3//f/9//3//f/9//3//f/9//3//f4wxhRBjDGMM5xz/fzJK/3//f/9//3//f/9//3//f/9//3//f/9//3//f/9//3//f/9//3//f/9//3//f/9//3//f/9//3//f/9//3//f/9//3//f/9//3//f/9//3//f/9//3//f/9//3//f/9//3//f/9//3//f/9//3//f/9//3//f/9//3//f/9//3//f/9//3//f/9//3//f/9//3//f/9//3//f/9//3//f/9//3//f/9//3//f/9//3//f/9//3//f/9//3//f/9//3//f/9//3//f/9//3//f/9//3//f/9//3//f/9//3//f/9//3//fwAA/3//f/9//3//f/9//3//f/9//3//f/9//3//f/9//3//f/9//3//f/9//3//f/9//3//f/9//3//f/9//3//f/9//3//f/9//3//f/9//3//f/9//3//f/9//3//f/9//3//f/9//3//f/9//3//f/9//3//f/9//3/nHEMIZBBjDKUU/3//f/9//3//f/9//3//f/9//3//f/9//3//f/9//3//f/9//3//f/9//3//f/9//3//f/9//3//f/9//3//f/9//3//f/9//3//f/9//3//f/9//3//f/9//3//f/9//3//f/9//3//f/9//3//f/9//3//f/9//3//f/9//3//f/9//3//f/9//3//f/9//3//f/9//3//f/9//3//f/9//3//f/9//3//f/9//3//f/9//3//f/9//3//f/9//3//f/9//3//f/9//3//f/9//3//f/9//3//f/9//3//f/9//38AAP9//3//f/9//3//f/9//3//f/9//3//f/9//3//f/9//3//fxBG/3//f/9//3//f/9//3//f/9//3//f/9//3//f/9//3//f/9//3//f/9//3//f/9//3//f/9//3//f/9//3//f/9//3//f/9//3//f/9//3//f/9//3//f/9/xhilFGQMpRQIIf9//3//f/9//3//f/9//3//f/9//3//f/9//3//f/9//3//f/9//3//f/9//3//f/9//3//f/9//3//f/9//3//f/9//3//f/9//3//f/9//3//f/9//3//f/9//3//f/9//3//f/9//3//f/9//3//f/9//3//f/9//3//f/9//3//f/9//3//f/9//3//f/9//3//f/9//3//f/9//3//f/9//3//f/9//3//f/9//3//f/9//3//f/9//3//f/9//3//f/9//3//f/9//3//f/9//3//f/9//3//f/9/AAD/f/9//3//f/9//3//f/9//3//f/9//3//f/9//3//f/9//3//f/9//3//f/9//3//f/9//3//f/9//3//f/9//3//f/9//3//f/9//3//f/9//3//f/9//3//f/9//3//f/9//3//f/9//3//f/9//3//f/9//3//f/9//3//f/9//3//f+ccQwxjDIQQphj/f/9//3//f/9//3//f/9//3//f/9//3//f/9//3//f/9//3//f/9//3//f/9//3//f/9//3//f/9//3//f/9//3//f/9//3//f/9//3//f/9//3//f/9//3//f/9//3//f/9//3//f/9//3//f/9//3//f/9//3//f/9//3//f/9//3//f/9//3//f/9//3//f/9//3//f/9//3//f/9//3//f/9//3//f/9//3//f/9//3//f/9//3//f/9//3//f/9//3//f/9//3//f/9//3//f/9//3//fwAA/3//f/9//3//f/9//3//f/9//3//f/9//3//f/9//3//f/9/xhz/f/9//3//f/9//3//f/9//3//f/9//3//f/9//3//f/9//3//f/9//3//f/9//3//f/9//3//f/9//3//f/9//3//f/9//3//f/9//3//f/9//3//f/9//3//f/9//3//f/9//38pJWMMhBBkDIUQCSX/f/9//3//f/9//3//f/9//3//f/9//3//f/9//3//f/9//3//f/9//3//f/9//3//f/9//3//f/9//3//f/9//3//f/9//3//f/9//3//f/9//3//f/9//3//f/9//3//f/9//3//f/9//3//f/9//3//f/9//3//f/9//3//f/9//3//f/9//3//f/9//3//f/9//3//f/9//3//f/9//3//f/9//3//f/9//3//f/9//3//f/9//3//f/9//3//f/9//3//f/9//3//f/9//38AAP9//3//f/9//3//f/9//3//f/9//3//f/9//3//f/9//3//f/9//3//f/9//3//f/9//3//f/9//3//f/9//3//f/9//3//f/9//3//f/9//3//f/9//3//f/9//3//f/9//3//f/9//3//f/9//3//f/9//3//f/9//3//f/9//3//f/9//3//f/9//3//f/9/CCH/f4QQhBDnHP9//3//f/9//3//f/9//3//f/9//3//f/9//3//f/9//3//f/9//3//f/9//3//f/9//3//f/9//3//f/9//3//f/9//3//f/9//3//f/9//3//f/9//3//f/9//3//f/9//3//f/9//3//f/9//3//f/9//3//f/9//3//f/9//3//f/9//3//f/9//3//f/9//3//f/9//3//f/9//3//f/9//3//f/9//3//f/9//3//f/9//3//f/9//3//f/9//3//f/9//3//f/9/AAD/f/9//3//f/9//3//f/9//3//f/9//3//f/9//3//f/9//38IJf9/nHP/f/9//3//f/9//3//f/9//3//f/9//3//f/9//3//f/9//3//f/9//3//f/9//3//f/9//3//f/9//3//f/9//3//f/9//3//f/9//3//f/9//3//f/9//3//f/9//3//f/9//3//f/9//3//f+gcxxzGGKUUphimGMYY/39zTv9//3//f/9//3//f/9//3//f/9//3//f/9//3//f/9//3//f/9//3//f/9//3//f/9//3//f/9//3//f/9//3//f/9//3//f/9//3//f/9//3//f/9//3//f/9//3//f/9//3//f/9//3//f/9//3//f/9//3//f/9//3//f/9//3//f/9//3//f/9//3//f/9//3//f/9//3//f/9//3//f/9//3//f/9//3//f/9//3//f/9//3//f/9//3//fwAA/3//f/9//3//f/9//3//f/9//3//f/9//3//f/9//3//f/9//3/HHP9//3//f/9//3//f/9//3//f/9//3//f/9//3//f/9//3//f/9//3//f/9//3//f/9//3//f/9//3//f/9//3//f/9//3//f/9//3//f/9//3//f/9//3//f/9//3//f/9//3//f/9//3//f/9//3//f/9//3//f/9/bC2mGMcc/3+EEP9/hRT/f/9//3//f/9//3//f/9//3//f/9//3//f/9//3//f/9//3//f/9//3//f/9//3//f/9//3//f/9//3//f/9//3//f/9//3//f/9//3//f/9//3//f/9//3//f/9//3//f/9//3//f/9//3//f/9//3//f/9//3//f/9//3//f/9//3//f/9//3//f/9//3//f/9//3//f/9//3//f/9//3//f/9//3//f/9//3//f/9//3//f/9//38AAP9//3//f/9//3//f/9//3//f/9//3//f/9//3//f/9//3//f4wxpRT/f/9//3//f/9//3//f/9//3//f/9//3//f/9//3//f/9//3//f/9//3//f/9//3//f/9//3//f/9//3//f/9//3//f/9//3//f/9//3//f/9//3//f/9//3//f/9//3//f/9//3//f/9//3//f/9//3//f/9//3//f/9//3//f/9//3+MMf9/CCH/fzFG/3//f/9//3//f/9//3//f/9//3//f/9//3//f/9//3//f/9//3//f/9//3//f/9//3//f/9//3//f/9//3//f/9//3//f/9//3//f/9//3//f/9//3//f/9//3//f/9//3//f/9//3//f/9//3//f/9//3//f/9//3//f/9//3//f/9//3//f/9//3//f/9//3//f/9//3//f/9//3//f/9//3//f/9//3//f/9//3//f/9/AAD/f/9//3//f/9//3//f/9//3//f/9//3//f/9//3//f/9//3//f+cc/3//f/9//3//f/9//3//f/9//3//f/9//3//f/9//3//f/9//3//f/9//3//f/9//3//f/9//3//f/9//3//f/9//3//f/9//3//f/9//3//f/9//3//f/9//3//f/9//3//f/9//3//f/9//3//f/9//3//f/9//3//f/9//3//f/9//3//f/9//3//f/9//3//f/9//3//f/9//3//f/9//3//f/9//3//f/9//3//f/9//3//f/9//3//f/9//3//f/9//3//f/9//3//f/9//3//f/9//3//f/9//3//f/9//3//f/9//3//f/9//3//f/9//3//f/9//3//f/9//3//f/9//3//f/9//3//f/9//3//f/9//3//f/9//3//f/9//3//f/9//3//f/9//3//f/9//3//f/9//3//fwAA/3//f/9//3//f/9//3//f/9//3//f/9//3//f/9//3//f/9//38pKWsx/3//f/9//3//f/9//3//f/9//3//f/9//3//f/9//3//f/9//3//f/9//3//f/9//3//f/9//3//f/9//3//f/9//3//f/9//3//f/9//3//f/9//3//f/9//3//f/9//3//f/9//3//f/9//3//f/9//3//f/9//3//f/9//3//f/9//3//f/9//3//f/9//3//f/9//3//f/9//3//f/9//3//f/9//3//f/9//3//f/9//3//f/9//3//f/9//3//f/9//3//f/9//3//f/9//3//f/9//3//f/9//3//f/9//3//f/9//3//f/9//3//f/9//3//f/9//3//f/9//3//f/9//3//f/9//3//f/9//3//f/9//3//f/9//3//f/9//3//f/9//3//f/9//3//f/9//3//f/9//38AAP9//3//f/9//3//f/9//3//f/9//3//f/9//3//f/9//3//f/9/Sin/f/9//3//f/9//3//f/9//3//f/9//3//f/9//3//f/9//3//f/9//3//f/9//3//f/9//3//f/9//3//f/9//3//f/9//3//f/9//3//f/9//3//f/9//3//f/9//3//f/9//3//f/9//3//f/9//3//f/9//3//f/9//3//f/9//3//f/9//3//f/9//3//f/9//3//f/9//3//f/9//3//f/9//3//f/9//3//f/9//3//f/9//3//f/9//3//f/9//3//f/9//3//f/9//3//f/9//3//f/9//3//f/9//3//f/9//3//f/9//3//f/9//3//f/9//3//f/9//3//f/9//3//f/9//3//f/9//3//f/9//3//f/9//3//f/9//3//f/9//3//f/9//3//f/9//3//f/9//3//f/9/AAD/f/9//3//f/9//3//f/9//3//f/9//3//f/9//3//f/9//3//f/9/Sin/f/9//3//f/9//3//f/9//3//f/9//3//f/9//3//f/9//3//f/9//3//f/9//3//f/9//3//f/9//3//f/9//3//f/9//3//f/9//3//f/9//3//f/9//3//f/9//3//f/9//3//f/9//3//f/9//3//f/9//3//f/9//3//f/9//3//f/9//3//f/9//3//f/9//3//f/9//3//f/9//3//f/9//3//f/9//3//f/9//3//f/9//3//f/9//3//f/9//3//f/9//3//f/9//3//f/9//3//f/9//3//f/9//3//f/9//3//f/9//3//f/9//3//f/9//3//f/9//3//f/9//3//f/9//3//f/9//3//f/9//3//f/9//3//f/9//3//f/9//3//f/9//3//f/9//3//f/9//3//fwAA/3//f/9//3//f/9//3//f/9//3//f/9//3//f/9//3//f/9//3//f+cg/3//f/9//3//f/9//3//f/9//3//f/9//3//f/9//3//f/9//3//f/9//3//f/9//3//f/9//3//f/9//3//f/9//3//f/9//3//f/9//3//f/9//3//f/9//3//f/9//3//f/9//3//f/9//3//f/9//3//f/9//3//f/9//3//f/9//3//f/9//3//f/9//3//f/9//3//f/9//3//f/9//3//f/9//3//f/9//3//f/9//3//f/9//3//f/9//3//f/9//3//f/9//3//f/9//3//f/9//3//f/9//3//f/9//3//f/9//3//f/9//3//f/9//3//f/9//3//f/9//3//f/9//3//f/9//3//f/9//3//f/9//3//f/9//3//f/9//3//f/9//3//f/9//3//f/9//3//f/9//38AAP9//3//f/9//3//f/9//3//f/9//3//f/9//3//f/9//3//f/9//3+lFP9//3//f/9//3//f/9//3//f/9//3//f/9//3//f/9//3//f/9//3//f/9//3//f/9//3//f/9//3//f/9//3//f/9//3//f/9//3//f/9//3//f/9//3//f/9//3//f/9//3//f/9//3//f/9//3//f/9//3//f/9//3//f/9//3//f/9//3//f/9//3//f/9//3//f/9//3//f/9//3//f/9//3//f/9//3//f/9//3//f/9//3//f/9//3//f/9//3//f/9//3//f/9//3//f/9//3//f/9//3//f/9//3//f/9//3//f/9//3//f/9//3//f/9//3//f/9//3//f/9//3//f/9//3//f/9//3//f/9//3//f/9//3//f/9//3//f/9//3//f/9//3//f/9//3//f/9//3//f/9/AAD/f/9//3//f/9//3//f/9//3//f/9//3//f/9//3//f/9//3//f/9//38pJf9//3//f/9//3//f/9//3//f/9//3//f/9//3//f/9//3//f/9//3//f/9//3//f/9//3//f/9//3//f/9//3//f/9//3//f/9//3//f/9//3//f/9//3//f/9//3//f/9//3//f/9//3//f/9//3//f/9//3//f/9//3//f/9//3//f/9//3//f/9//3//f/9//3//f/9//3//f/9//3//f/9//3//f/9//3//f/9//3//f/9//3//f/9//3//f/9//3//f/9//3//f/9//3//f/9//3//f/9//3//f/9//3//f/9//3//f/9//3//f/9//3//f/9//3//f/9//3//f/9//3//f/9//3//f/9//3//f/9//3//f/9//3//f/9//3//f/9//3//f/9//3//f/9//3//f/9//3//fwAA/3//f/9//3//f/9//3//f/9//3//f/9//3//f/9//3//f/9//3//f/9/xhhyUv9//3//f/9//3//f/9//3//f/9//3//f/9//3//f/9//3//f/9//3//f/9//3//f/9//3//f/9//3//f/9//3//f/9//3//f/9//3//f/9//3//f/9//3//f/9//3//f/9//3//f/9//3//f/9//3//f/9//3//f/9//3//f/9//3//f/9//3//f/9//3//f/9//3//f/9//3//f/9//3//f/9//3//f/9//3//f/9//3//f/9//3//f/9//3//f/9//3//f/9//3//f/9//3//f/9//3//f/9//3//f/9//3//f/9//3//f/9//3//f/9//3//f/9//3//f/9//3//f/9//3//f/9//3//f/9//3//f/9//3//f/9//3//f/9//3//f/9//3//f/9//3//f/9//3//f/9//38AAP9//3//f/9//3//f/9//3//f/9//3//f/9//3//f/9//3//f/9//3//f6UU/3//f/9//3//f/9//3//f/9//3//f/9//3//f/9//3//f/9//3//f/9//3//f/9//3//f/9//3//f/9//3//f/9//3//f/9//3//f/9//3//f/9//3//f/9//3//f/9//3//f/9//3//f/9//3//f/9//3//f/9//3//f/9//3//f/9//3//f/9//3//f/9//3//f/9//3//f/9//3//f/9//3//f/9//3//f/9//3//f/9//3//f/9//3//f/9//3//f/9//3//f/9//3//f/9//3//f/9//3//f/9//3//f/9//3//f/9//3//f/9//3//f/9//3//f/9//3//f/9//3//f/9//3//f/9//3//f/9//3//f/9//3//f/9//3//f/9//3//f/9//3//f/9//3//f/9//3//f/9/AAD/f/9//3//f/9//3//f/9//3//f/9//3//f/9//3//f/9//3//f/9//3+lFEkp/3//f/9//3//f/9//3//f/9//3//f/9//3//f/9//3//f/9//3//f/9//3//f/9//3//f/9//3//f/9//3//f/9//3//f/9//3//f/9//3//f/9//3//f/9//3//f/9//3//f/9//3//f/9//3//f/9//3//f/9//3//f/9//3//f/9//3//f/9//3//f/9//3//f/9//3//f/9//3//f/9//3//f/9//3//f/9//3//f/9//3//f/9//3//f/9//3//f/9//3//f/9//3//f/9//3//f/9//3//f/9//3//f/9//3//f/9//3//f/9//3//f/9//3//f/9//3//f/9//3//f/9//3//f/9//3//f/9//3//f/9//3//f/9//3//f/9//3//f/9//3//f/9//3//f/9//3//fwAA/3//f/9//3//f/9//3//f/9//3//f/9//3//f/9//3//f/9//3//f/9/5yD/f/9//3//f/9//3//f/9//3//f/9//3//f/9//3//f/9//3//f/9//3//f/9//3//f/9//3//f/9//3//f/9//3//f/9//3//f/9//3//f/9//3//f/9//3//f/9//3//f/9//3//f/9//3//f/9//3//f/9//3//f/9//3//f/9//3//f/9//3//f/9//3//f/9//3//f/9//3//f/9//3//f/9//3//f/9//3//f/9//3//f/9//3//f/9//3//f/9//3//f/9//3//f/9//3//f/9//3//f/9//3//f/9//3//f/9//3//f/9//3//f/9//3//f/9//3//f/9//3//f/9//3//f/9//3//f/9//3//f/9//3//f/9//3//f/9//3//f/9//3//f/9//3//f/9//3//f/9//38AAP9//3//f/9//3//f/9//3//f/9//3//f/9//3//f/9//3//f/9//3//f/9/pRT/f/9//3//f/9//3//f/9//3//f/9//3//f/9//3//f/9//3//fxBC/3//f/9//3//f/9//3//f/9//3//f/9//3//f/9//3//f/9//38qKQghrTX/f/9//3//f/9//3//f/9//3//f/9//3//f/9//3//f/9//3//f/9//3//f/9//3//f/9//3//f/9//3//f/9//3//f/9//3//f/9//3//f/9//3//f/9//3//f/9//3//f/9//3//f/9//3//f/9//3//f/9//3//f/9//3//f/9//3//f/9//3//f/9//3//f/9//3//f/9//3//f/9//3//f/9//3//f/9//3//f/9//3//f/9//3//f/9//3//f/9//3//f/9//3//f/9//3//f/9//3//f/9//3//f/9//3//f/9/AAD/f/9//3//f/9//3//f/9//3//f/9//3//f/9//3//f/9//3//f/9//3//f/9//3//f/9//3//f/9//3//f/9//3//f/9//3//f/9//3+lGGMMYwz/f2QQ/3+tNf9//3//f/9//3//f/9//3//f/9//3//f/9//3//f+ccQwxDCIQQ/3//f/9//3//f/9//3//f/9//3//f/9//3//f/9//3//f/9//3//f/9//3//f/9//3//f/9//3//f/9//3//f/9//3//f/9//3//f/9//3//f/9//3//f/9//3//f/9//3//f/9//3//f/9//3//f/9//3//f/9//3//f/9//3//f/9//3//f/9//3//f/9//3//f/9//3//f/9//3//f/9//3//f/9//3//f/9//3//f/9//3//f/9//3//f/9//3//f/9//3//f/9//3//f/9//3//f/9//3//f/9//3//f/9//3//fwAA/3//f/9//3//f/9//3//f/9//3//f/9//3//f/9//3//f/9//3//f/9//38oJcYY/3//f/9//3//f/9//3//f/9//3//f/9/70GEECEEAQRCCIUUxhhjDCEEIQRKKf9//3//f/9//3//f/9//3//f/9//3//f/9/EEJkDIQQ/39kEMcY/3//f/9//3//f/9//3//f/9//3//f/9//3//f/9//3//f/9//3//f/9//3//f/9//3//f/9//3//f/9//3//f/9//3//f/9//3//f/9//3//f/9//3//f/9//3//f/9//3//f/9//3//f/9//3//f/9//3//f/9//3//f/9//3//f/9//3//f/9//3//f/9//3//f/9//3//f/9//3//f/9//3//f/9//3//f/9//3//f/9//3//f/9//3//f/9//3//f/9//3//f/9//3//f/9//3//f/9//3//f/9//3//f/9//38AAP9//3//f/9//3//f/9//3//f/9//3//f/9//3//f/9//3//f/9//3//f/9//3+kFP9//3//f/9//3//f/9//3//f/9//38IJQAEIQQhBCkp/3//f/9//3//f4QQAQTnHP9//3//f/9//3//f/9//3//f/9//3//f/9/Qgj/f/9//39DDP9//3//f/9//3//f/9//3//f/9//3//f/9//3//f/9//3//f/9//3//f/9//3//f/9//3//f/9//3//f/9//3//f/9//3//f/9//3//f/9//3//f/9//3//f/9//3//f/9//3//f/9//3//f/9//3//f/9//3//f/9//3//f/9//3//f/9//3//f/9//3//f/9//3//f/9//3//f/9//3//f/9//3//f/9//3//f/9//3//f/9//3//f/9//3//f/9//3//f/9//3//f/9//3//f/9//3//f/9//3//f/9//3//f/9/AAD/f/9//3//f/9//3//f/9//3//f/9//3//f/9//3//f/9//3//f/9//3//f4w1pBRKLf9//3//f/9//3//f/9//3//fwchIQRCDP9/1l7/f/9//3//f/9//3//f8YcIgToIP9//3//f/9//3//f/9//3//f/9//3+lFIQQ/3//fwkhIgjPPf9//3//f/9//3//f/9//3//f4wx/39sMf9//3//f/9//3//f/9//3//f/9//3//f/9//3//f/9//3//f/9//3//f/9//3//f/9//3//f/9//3//f/9//3//f/9//3//f/9//3//f/9//3//f/9//3//f/9//3//f/9//3//f/9//3//f/9//3//f/9//3//f/9//3//f/9//3//f/9//3//f/9//3//f/9//3//f/9//3//f/9//3//f/9//3//f/9//3//f/9//3//f/9//3//f/9//3//f/9//3//f/9//3//fwAA/3//f/9//3//f/9//3//f/9//3//f/9//3//f/9//3//f/9//3//f/9//3//f6UU/3//f/9//3//f/9//3//f/9/CCUhBGMM/3//f/9//3//f/9//3//f/9//3//f6UUQggpJf9//3//f/9//3//f/9//3//f/9/YwxKKf9//3//f4QQ/3//f/9//3//f/9//3//f/9//3+FFEIM/3//f/9//3//f/9//3//f/9//3//f/9//3//f/9//3//f/9//3//f/9//3//f/9//3//f/9//3//f/9//3+uOf9//3//f/9//3//f/9//3//f/9//3//f/9//3//f/9//3//f/9//3//f/9//3//f/9//3//f/9//3//f/9//3//f/9//3//f/9//3//f/9//3//f/9//3//f/9//3//f/9//3//f/9//3//f/9//3//f/9//3//f/9//3//f/9//3//f/9//3//f/9//38AAP9//3//f/9//3//f/9//3//f/9//3//f/9//3//f/9//3//f/9//3//f/9//3//f4QU/3//f/9//3//f/9//3/nHAAAQgj/f/9//3//f/9//3//f/9//3//f/9//3//f2MMYwwQQv9//3//f/9//3//f/9//3//f2MM/3//f/9/Wmv/fwkl/3//f/9//3//f/9//3//f/9/ZBBDDKYY/3//f/9//3//f/9//3//f/9//3//f/9//3//f/9//3//f/9//3//f/9//3//f/9//3//f/9//3//f2wxYwyFFP9//3//f/9//3//f/9//3//f/9//3//f/9//3//f/9//3//f/9//3//f/9//3//f/9//3//f/9//3//f/9//3//f/9//3//f/9//3//f/9//3//f/9//3//f/9//3//f/9//3//f/9//3//f/9//3//f/9//3//f/9//3//f/9//3//f/9//3//f/9/AAD/f/9//3//f/9//3//f/9//3//f/9//3//f/9//3//f/9//3//f/9//3//f/9//3//f0op/3//f/9//3//f/9//38hBP9//3//f/9//3//f/9//3//f/9//3//f/9//3//f0MM/3//f/9//3//f/9//3//f/9/5xxCCP9//3//f/9/CCH/f/9//3//f/9//3//f/9//38JJUMI5xxkDM45/3//f/9//3//f/9//3//f/9//3//f/9//3//f/9//3//f/9//3//f/9//3//f/9//3//f/9//3//f0MMYwzoIP9//3//f/9//3//f/9//3//f/9//3//f/9//3//f/9//3//f/9//3//f/9//3//f/9//3//f/9//3//f/9//3//f/9//3//f/9//3//f/9//3//f/9//3//f/9//3//f/9//3//f/9//3//f/9//3//f/9//3//f/9//3//f/9//3//f/9//3//fwAA/3//f/9//3//f/9//3//f/9//3//f/9//3//f/9//3//f/9//3//f/9//3//f/9/izGlFBBC/3//f/9/rDljEAEE/3//f/9//3//f/9//3//f/9//3//f/9//3//f/9//3//f2MM/3//f/9//3//f/9//3//f+ccpRT/f/9//3//f/9/rjX/f/9//3//f/9//3//f/9/hRRDDP9/hBCEEP9//3//f/9//3//f/9//3//f/9/phj/f/9//3//f/9//3//f/9//3//f/9//3//f/9//3//f/9/Qwz/f+ccYwwJIf9//3//f/9//3//f/9//3//f/9//3//f/9//3//f/9//3//f/9//3//f/9//3//f/9//3//f/9//3+1Vv9/rDH/fykl/3+tOf9//3//f/9//3//f/9//3//f/9//3//f/9//3//f/9//3//f/9//3//f/9//3//f/9//3//f/9//3//f/9//38AAP9//3//f/9//3//f/9//3//f/9//3//f/9//3//f/9//3//f/9//3//f/9//3//f/9/pRT/f/9//3//f/9/IQRjDP9//3//f/9//3//f/9//3//f/9//3//f/9//3//f/9/jTX/f2UQ/3//f/9//3//f/9//3/GHP9//3//f/9//3/vPf9//3//f/9//3//f/9//3//f4QQQgz/f/9/Ywz/f/9//3//f/9//3//f/9//39kECIIpRT/f/9//3//f/9//3//f/9//3//f/9//3//f/9//3+mGCII/3//f4QQQwj/f/9//3//f/9//3//f/9//3//f/9//3//f/9//3//f/9//3//f/9//3//f/9//3//f/9/xxyFEMcY/3+mGIQQhBCFEIUQZAylFP9//3//f/9//3//f/9//3//f/9//3//f/9//3//f/9//3//f/9//3//f/9//3//f/9//3//f/9//3//f/9/AAD/f/9//3//f/9//3//f/9//3//f/9//3//f/9//3//f/9//3//f/9//3//f/9//3//f/9/KCX/f/9//39jEAEErTX/f/9//3//f/9//3//f/9//3//f/9//3//f/9//3//f/9/KiWnGCol/3//f/9//3//f/9/YwwpJf9//3//f/9//38JIf9//3//f/9//3//f/9/6CBDDCkl/39zTmMMKSX/f/9//3//f/9//3//f4QUQwzHGKUU/3//f/9//3//f/9//3//fxBC/3//f/9//3//f/9/pRRCCP9//3//f2MMphj/f/9//3//f/9//3//f/9//3//f/9//3//f/9//3//f/9//3//f/9//3//f/9//3/GGGMMZBBjDGMMQwzGGMccKSX/f+cchBCFEIUQCSH/f/9//3//f/9//3//f/9//3//f/9//3//f/9//3//f/9//3//f/9//3//f/9//3//f/9//3//fwAA/3//f/9//3//f/9//3//f/9//3//f/9//3//f/9//3//f/9//3//f/9//3//f/9//3//f/9/ay3/f+cgAATnHP9//3//f/9//3//f/9//3//f/9//3//f/9//3//f/9//3//f6YYKiX/f/9//3//f/9//3//f2MM/3//f/9//3//f/9//3//f/9//3//f/9//3//f/9/Qgj/f/9//3+mFP9//3//f/9//3//f/9/azEiCCkl/3+EEP9//3//f/9//3//f/9//3//f2QQ/3//f/9//3//f4UU/3//f/9//3//fwkh/3//f/9//3//f/9//3//f/9//3//f/9//3//f/9//3//f/9//3//f/9//3//f6YUQwymGP9//3//f/9//3//f/9//3//f/9//3+lFP9/hBCFFCol/3//f/9//3//f/9//3//f/9//3//f/9//3//f/9//3//f/9//3//f/9//3//f/9//38AAP9//3//f/9//3//f/9//3//f/9//3//f/9//3//f/9//3//f/9//3//f/9//3//f/9//39KKQgljTUhBGMM/3//f/9//3//f/9//3//f/9//3//f/9//3//f/9//3//f/9//3/oIIQQCSH/f/9//3//f/9/ay1jEOcc/3//f/9//3//f2wx/3//f/9//3//f/9//3/HHIQQ/3//f/9//3+mFP9//3//f/9//3//f6UUZBD/fxBC/3//f/9//3//f/9//3//f/9/zzn/f4UU/3//f/9/jDGEEKUY/3//f/9//3/HGKUU/3//f/9//3//f/9//3//f/9//3//f/9//3//f/9//3//f/9//3/oIEMMphj/fykl/3//f/9//3//f/9//3//f/9//3//f/9//3//f/9/6BxkDMcY/3//f/9//3//f/9//3//f/9//3//f/9//3//f/9//3//f/9//3//f/9//3//f/9/AAD/f/9//3//f/9//3//f/9//3//f/9//3//f/9//3//f/9//3//f/9//3//f/9//3//f/9//3/oIIQQIgj/f/9//3//f/9//3//f/9//3//f/9//3//f/9//3//f/9//3//f/9//3+mFIUUSyn/f/9//3//f/9/ZBD/f/9//3//f/9//3//fysp/3//f/9//3//f/9/YwzoIP9//3//f601/3/HGP9//3//f/9//39jDIQU/3//f/9//3//f/9//3//f/9//3//f/9//3//f/9//3//f/9/hBCEFP9//3//f/9/EUL/f845/3//f/9//3//f/9//3//f/9//3//f/9//3//f/9//3//f2QQQggqKf9//3//f/9//3//f/9//3//f/9//3//f/9//3//f/9//3//f/9//3+lFGQM/39KKf9//3//f/9//3//f/9//3//f/9//3//f/9//3//f/9//3//f/9//3//fwAA/3//f/9//3//f/9//3//f/9//3//f/9//3//f/9//3//f/9//3//f/9//3//f/9//3//f/9//39DDCEECCX/f/9//3//f/9//3//f/9//3//f/9//3//f/9//3//f/9//3//fxBChRDoIIUQk1L/f/9//3/GGGQQay3/f/9//3//f/9/SimFFDFG/3//f/9/AABLLWMM/3//f/9//3//f641/3//f/9//3//f845ZBCEEP9//3//f/9//3//f/9//3//f/9//39RSv9/xhj/f/9//38JJWMMKSn/f/9//3//f/9/U0oqJZRa/3//f/9//3//f/9//3//f/9//3//f/9//38QQsccYwxCDPZa/3//f/9//3//f/9//3//f/9//3//f/9//3//f/9//3//f/9//3//f/9//3//f4UUhRDHGP9//3//f/9//3//f/9//3//f/9//3//f/9//3//f/9//3//f/9//38AAP9//3//f/9//3//f/9//3//f/9//3//f/9//3//f/9//3//f/9//3//f/9//3//f/9//3//f/9//38iCP9//3//f/9//3//f/9//3//f/9//3//f/9//3//f/9//3//f/9//3//f4YU/3+mFP9//3//f/9/ZBClFP9//3//f/9//3//f/9/pRT/f/9//3//f/9/5yBjDP9//3//f/9//3//f/9//3//f/9//3//f0MM/3//f/9//3//f/9//3//f/9//3//f/9//3//f/9/Sy3/f/9//39jDP9//3//f/9//3//f/9/zzn/f/9//3//f/9//3//f/9//3//f/9//3//fykl/39DDP9//3//f/9//3//f/9//3//f/9//3//f/9//3//f/9//3//f/9//3//f/9//3//f/9//3//fwkh/39kEP9//3//f/9//3//f/9//3//f/9//3//f/9//3//f/9//3//f/9/AAD/f/9//3//f/9//3//f/9//3//f/9//3//f/9//3//f/9//3//f/9//3//f/9//3//f/9//3//fyEEQgjPPf9//3//f/9//3//f/9//3//f/9//3//f/9//3//f/9//3//f/9/zjmFEDFGhhTHGP9//3//f2QQhRT/f/9//3//f/9//39LLYUQEEL/f/9//3//f4UUxxz/f/9//3//f/9/bC3/f/9//3//f/9/xhhCCP9//3//f/9//3//f/9//3//f/9//3//f/9//3+MMegc/3//f8ccQwzvQf9//3//f/9//3+tNf9/xxj/f/9//3//f/9//3//f/9//3//f/9/xxxDDKUY/3//f/9//3//f/9//3//f/9//3//f/9//3//f/9//3//f/9//3//f/9//3//f/9//3//f/9//3//f/9//3/HGKYYrTX/f/9//3//f/9//3//f/9//3//f/9//3//f/9//3//fwAA/3//f/9//3//f/9//3//f/9//3//f/9//3//f/9//3//f/9//3//f/9//3//f/9//3//f/9/xxwhBGMM/3//f/9//3//f/9//3//f/9//3//f/9//3//f/9//3//f/9//3//f/9/hRD/fwgh/3//f/9//39DDIQQ/3//f/9//3//f/9//3+FEP9//3//f/9//39kEP9//3//f/9//3//f/9/Kyn/f/9//3/wQWMMQgj/f/9//3//f/9//3//f/9//3//f/9//3//f/9//38qJf9//3//f0MM/3//f/9//3//f/9//39LKf9/CSH/f/9//3//f/9//3//f/9//3/GGCIICSX/f/9//3//f/9//3//f/9//3//f/9//3//f/9//3//f/9//3//f/9//3//f/9//3//f/9//3//f/9//3//f/9//3/HHKUUjTH/f/9//3//f/9//3//f/9//3//f/9//3//f/9//38AAP9//3//f/9//3//f/9//3//f/9//3//f/9//3//f/9//3//f/9//3//f/9//3//f/9//3//f/9/Qwz/f8YYCCExSv9//3//f/9//3//f/9//3//f/9//3//f/9//3//f/9//38xRqYYbC3/f4UU/3//f/9/Ywz/f/9//3//f/9//3//f/9/phRKKf9//3//f849QwylFP9//3//f/9//3+tNccYzjn/f/9//39jDP9//3//f/9//3//f/9//3//f/9//3//f/9//3//f/9//38JIf9/KyljDFJK/3//f/9//3//f/9//38JIccc/3//f/9//3//f/9//3//fwklIgjoIP9//3//f/9//3//f/9//3//f/9//3//f/9//3//f/9//3//f/9//3//f/9//3//f/9//3//f/9//3//f/9//3//f/9//3/oIMYYEUb/f/9//3//f/9//3//f/9//3//f/9//3//f/9/AAD/f/9//3//f/9//3//f/9//3//f/9//3//f/9//3//f/9//3//f/9//3//f/9//3//f/9//39jDP9//3//f4QQ/3//f/9//3//f/9//3//f/9//3//f/9//3//f/9//3//f/9//3/HGP9//3+lFKYY/3//f0MM6CD/f/9//3//f/9//3//f6YY/3//f/9//3//f2QQ/3//f/9//3//f/9//3/HGP9//3//f/9/Igj/f/9//3//f/9//3//f/9//3//f/9//3//f/9//3//f/9//3//f/9/ZBD/f/9//3//f/9//3//f/9//3+mGP9//3//f/9//3//f/9/CCVDDKYY/3//f/9//3//f/9//3//f/9//3//f/9//3//f/9//3//f/9//3//f/9//3//f/9//3//f/9//3//f/9//3//f/9//3//f/9//3/GGP9//3//f/9//3//f/9//3//f/9//3//f/9//3//fwAA/3//f/9//3//f/9//3//f/9//3//f/9//3//f/9//3//f/9//3//f/9//3//f/9//3//fxBGYwxjDP9//3//f6UUxxz/f/9//3//f/9//3//f/9//3//f/9//3//f/9//3//f845hRT/f/9/SimFFP9//39jDP9//3//f/9//3//f/9//3/GGOcc/3//f/9/Sy1jDCop/3//f/9//3//f/9//3+lFP9//3//f2MM/3//f/9//3//f/9//3//f/9//3//f/9//3//f/9//3//f/A9/3/wPWMMEEL/f/9//3//f/9//3//f/9/phgJIf9//3//f/9//38qKSIICCH/f/9//3//f/9//3//f/9//3//f/9//3//f/9//3//f/9//3//f/9//3//f/9//3//f/9//3//f/9//3//f/9//3//f/9//3//f/9//3+mFP9//3//f/9//3//f/9//3//f/9//3//f/9//38AAP9//3//f/9//3//f/9//3//f/9//3//f/9//3//f/9//3//f/9//3//f/9//3//f/9//3//f2MQhBD/f/9//3//f4UQ/3//f/9//3//f/9//3//f/9//3//f/9//3//f/9//3//f+cc/3//f/9/hRT/f0opQwj/f/9//3//f/9//3//f/9/xxxkDP9//3//f/9/Ywz/f/9//3//f/9//3//f0opZAzvOf9/5xz/f/9//3//f/9//3//f/9//3//f/9//3//f/9//3//f/9/KiX/f/A9/39jDP9//3//f/9//3//f/9//3//fwghZBD/f/9//3//f/9/hRSEEP9//3//f/9//3//f/9//3//f/9//3//f/9//3//f/9//3//f/9//3//f/9//3//f/9//3//f/9//3//f/9//3//f/9//3//f/9//3//f/9//3/GGP9//3//f/9//3//f/9//3//f/9//3//f/9/AAD/f/9//3//f/9//3//f/9//3//f/9//3//f/9//3//f/9//3//f/9//3//f/9//3//f/9//39jDKYY/3//f/9/nH8pJccY/3/UWv9//3//f/9//3//f/9//3//f/9//3//f/9/xxznHP9//3//f6YYKiUIIUMI/3//f/9//3//f/9//3//f/9/hBD/f/9//39rLWQMzjn/f/9//3//f/9//3//f4UQCSU5Z6YUCCH/f/9//3//f/9//3//f/9//3//f/9//3//f/9//3//f/9/0Dn/fxFCYwwxRv9//3//f/9//3//f/9//3//f8cYhRDXWv9//3//f2QM/3//f/9//3//f/9//3//f/9//3//f/9//3//f/9//3//f/9//3//f/9//3//f/9//3//f/9//3//f/9//3//f/9//3//f/9//3//f/9//3//f/9/KSVLLf9//3//f/9//3//f/9//3//f/9//3//fwAA/3//f/9//3//f/9//3//f/9//3//f/9//3//f/9//3//f/9//3//f/9//3//f/9//3//f/9/Ywz/f/9//3//f/9//3//f6YY/3//f/9//3//f/9//3//f/9//3//f/9//3//f/9//3//f/9//38JIf9/xxxCCP9//3//f/9//3//f/9//3//f/9/CSH/f/9//3+FEP9//3//f/9//3//f/9//3//f4UQ/3+mFP9//3//f/9//3//f/9//3//f/9//3//f/9//3//f/9//39sLf9//3//f2QQ/3//f/9//3//f/9//3//f/9//3//f2QM/3//f/9/rTX/f/9//3//f/9//3//f/9//3//f/9//3//f/9//3//f/9//3//f/9//3//f/9//3//f/9//3//f/9//3//f/9//3//f/9//3//f/9//3//f/9//3//f4wx/3//f/9//3//f/9//3//f/9//3//f/9//38AAP9//3//f/9//3//f/9//3//f/9//3//f/9//3//f/9//3//f/9//3//f/9//3//f/9//3//f2MMpRT/f/9//3//f/9//3//f6UU6BzvPf9//3//f/9//3//f/9//3//f/9//3+lFP9//3//f/9/CSUJJcccQgj/f/9//3//f/9//3//f/9//3+EEKYY/3//fwkl/3//f/9//3//f/9//3//f/9/1VqFEMcYhRCNNf9//3//f/9//3//f/9//3//f/9//3//f/9//3//f/9//3/oHP9/zzkIIf9//3//f/9//3//f/9//3//f/9/+WLHGKYY/3//f8YYxhj/f/9//3//f/9//3//f/9//3//f/9//3//f/9//3//f/9//3//f/9//3//f/9//3//f/9//3//f/9//3//f/9//3//f/9//3//f/9//3//f/9//3//fwkh/3//f/9//3//f/9//3//f/9//3//f/9/AAD/f/9//3//f/9//3//f/9//3//f/9//3//f/9//3//f/9//3//f/9//3//f/9//3//f/9//39jDIQQ/3//f/9//3//f/9//3//fwklhBCMMf9//3//f/9//3//f/9//3//f8YY/3//f/9//3//fykl/3/GGP9//3//f/9//3//f/9//3//f/9//39kEP9//3//f+cc/3//f/9//3//f/9//3//f/9/KSVkDGQM/3//f/9//3//f/9//3//f/9//3//f/9//3//f/9//3//f/9/pxiuOf9/CCH/f/9//3//f/9//3//f/9//3//f/9//3+EEOgg/3+lFP9//3//f/9//3//f/9//3//f/9//3//f/9//3//f/9//3//f/9//3//f/9//3//f/9//3//f/9//3//f/9//3//f/9//3//f/9//3//f/9//3//f/9//3//f2st/3//f/9//3//f/9//3//f/9//3//fwAA/3//f/9//3//f/9//3//f/9//3//f/9//3//f/9//3//f/9//3//f/9//3//f/9//3//f/9/QgyFFP9//3//f/9//3//f/9//3//f4wxxhjvPf9//3//f/9//3//f/9/jTWFFK45/3//f/9//3//f8cY6BxDCP9//3//f/9//3//f/9//3//f601ZAxrLf9/6Bz/f/9//3//f/9//3//f/9//3//f/9/pRRjDP9//3//f/9//3//f/9//3//f/9//3//f/9//3//f/9//3//f+gc6BzoIP9//3//f/9//3//f/9//3//f/9//3//f/9/6CCmFK85ZBCmGP9//3//f/9//3//f/9//3//f/9//3//f/9//3//f/9//3//f/9//3//f/9//3//f/9//3//f/9//3//f/9//3//f/9//3//f/9//3//f/9//3//f/9/zjkpJf9//3//f/9//3//f/9//3//f/9//38AAP9//3//f/9//3//f/9//3//f/9//3//f/9//3//f/9//3//f/9//3//f/9//3//f/9//3//f2MMQwz/f/9//3//f/9//3//f/9//3//f8YY/3//f/9//3//f/9//3//f/9/xxz/f/9//3//f/9/Sy2FEAol/3//f/9//3//f/9//3//f/9//3//f4QQ/3//f/9//3//f/9//3//f/9//3//f/9//3//f/9/KSX/f/9//3//f/9//3//f/9//3//f/9//3//f/9//3//f/9//3//f8cYphT/f/9//3//f/9//3//f/9//3//f/9//3//f/9/phSFEIUQ/3//f/9//3//f/9//3//f/9//3//f/9//3//f/9//3//f/9//3//f/9//3//f/9//3//f/9//3//f/9//3//f/9//3//f/9//3//f/9//3//f/9//3//f/9/Sin/f/9//3//f/9//3//f/9//3//f/9/AAD/f/9//3//f/9//3//f/9//3//f/9//3//f/9//3//f/9//3//f/9//3//f/9//3//f/9//3+EEEII/3//f/9//3//f/9//3//f/9//3//f6YY/3//f/9//3//f/9//3/nHP9//3//f/9//3//f/9/phQKJQgh/3//f/9//3//f/9//3//f/9//3/nHMcY/39kEP9//3//f/9//3//f/9//3//f/9//3//f/9//3//f/9//3//f/9//3//f/9//3//f/9//3//f/9//3//f/9/5xxkDMYY/3//f/9//3//f/9//3//f/9//3//f/9//3//f/9/hRRjDP9//3//f/9//3//f/9//3//f/9//3//f/9//3//f/9//3//f/9//3//f/9//3//f/9//3//f/9//3//f/9//3//f/9//3//f/9//3//f/9//3//f/9//3//f40xlFL/f/9//3//f/9//3//f/9//3//fwAA/3//f/9//3//f/9//3//f/9//3//f/9//3//f/9//3//f/9//3//f/9//3//f/9//3//f/9/KSUiCK01/3//f/9//3//f/9//3//f/9//3/oIAkl/3//f/9//3//f/9/phT/f/9//3//f/9//3//f6YUCSH/f/9//3//f/9//3//f/9//3//f/9/bDH/fyolxxz/f/9//3//f/9//3//f/9//3//f/9//3//f/9//3//f/9//3//f/9//3//f/9//3//f/9//3//f/9//3//f/9/KSX/f/9//3//f/9//3//f/9//3//f/9//3//f/9//3//f/9//3//f/9//3//f/9//3//f/9//3//f/9//3//f/9//3//f/9//3//f/9//3//f/9//3//f/9//3//f/9//3//f/9//3//f/9//3//f/9//3//f/9//3//f/9//3/wPf9//3//f/9//3//f/9//3//f/9//38AAP9//3//f/9//3//f/9//3//f/9//3//f/9//3//f/9//3//f/9//3//f/9//3//f/9//3//f/9/QggJIf9//3//f/9//3//f/9//3//f/9/jDGmGP9//3//f/9/MUbHHAkh/3//f/9//3//f/9//3/oHMcYEEL/f/9//3//f/9//3//f/9//3//f/9/phSnGGst/3//f/9//3//f/9//3//f/9//3//f/9//3//f/9//3//f/9//3//f/9//3//f/9//3//f/9//3//f/9//3//f/9//3//f/9//3//f/9//3//f/9//3//f/9//3//f/9//3//f/9//3//f/9//3//f/9//3//f/9//3//f/9//3//f/9//3//f/9//3//f/9//3//f/9//3//f/9//3//f/9//3//f/9//3//f/9//3//f/9//3//f/9//3//f9Za/3//f/9//3//f/9//3//f/9//3//f/9/AAD/f/9//3//f/9//3//f/9//3//f/9//3//f/9//3//f/9//3//f/9//3//f/9//3//f/9//3//f/9/hRT/f/9//3//f/9//3//f/9//3//f/9/phT/f/9//3//f/9/hRD/f/9//3//f/9//3//f/9//3+FEP9//3//f/9//3//f/9//3//f/9//3//f4UQhRD/f/9//3//f/9//3//f/9//3//f/9//3//f/9//3//f/9//3//f/9//3//f/9//3//f/9//3//f/9//3//f/9//3//f/9//3//f/9//3//f/9//3//f/9//3//f/9//3//f/9//3//f/9//3//f/9//3//f/9//3//f/9//3//f/9//3//f/9//3//f/9//3//f/9//3//f/9//3//f/9//3//f/9//3//f/9//3//f/9//3//f/9//3//f/9//3//f/9//3//f/9//3//f/9//3//f/9//3//fwAA/3//f/9//3//f/9//3//f/9//3//f/9//3//f/9//3//f/9//3//f/9//3//f/9//3//f/9//39LLWQMay3/f/9//3//f/9//3//f/9//39sMaYUjTH/f/9//3+mFP9//3//f/9//3//f/9//3//f8cYhRRzTv9//3//f/9//3//f/9//3//f/9//3/oHGQMEEL/f/9//3//f/9//3//f/9//3//f/9//3//f/9//3//f/9//3//f/9//3//f/9//3//f/9//3//f/9//3//f/9//3//f/9//3//f/9//3//f/9//3//f/9//3//f/9//3//f/9//3//f/9//3//f/9//3//f/9//3//f/9//3//f/9//3//f/9//3//f/9//3//f/9//3//f/9//3//f/9//3//f/9//3//f/9//3//f/9//3//f/9//3//f/9//3//f/9//3//f/9//3//f/9//3//f/9//38AAP9//3//f/9//3//f/9//3//f/9//3//f/9//3//f/9//3//f/9//3//f/9//3//f/9//3//f/9//3/GGP9//3//f/9//3//f/9//3//f/9//3/oIP9//3//f+gc/3//f/9//3//f/9//3//f/9//3//f2MM/3//f/9//3//f/9//3//f/9//3//f/9//3+mGP9//3//f/9//3//f/9//3//f/9//3//f/9//3//f/9//3//f/9//3//f/9//3//f/9//3//f/9//3//f/9//3//f/9//3//f/9//3//f/9//3//f/9//3//f/9//3//f/9//3//f/9//3//f/9//3//f/9//3//f/9//3//f/9//3//f/9//3//f/9//3//f/9//3//f/9//3//f/9//3//f/9//3//f/9//3//f/9//3//f/9//3//f/9//3//f/9//3//f/9//3//f/9//3//f/9//3//f/9/AAD/f/9//3//f/9//3//f/9//3//f/9//3//f/9//3//f/9//3//f/9//3//f/9//3//f/9//3//f/9//3/HHP9/c07/f/9//3//f/9//3//f0sp6Bz/f/9/6BymGM85/3//f/9//3//f/9//3//f/9/6BxDDO89/3//f/9//3//f/9//3//f/9//3//f/9//3//f/9//3//f/9//3//f/9//3//f/9//3//f/9//3//f/9//3//f/9//3//f/9//3//f/9//3//f/9//3//f/9//3//f/9//3//f/9//3//f/9//3//f/9//3//f/9//3//f/9//3//f/9//3//f/9//3//f/9//3//f/9//3//f/9//3//f/9//3//f/9//3//f/9//3//f/9//3//f/9//3//f/9//3//f/9//3//f/9//3//f/9//3//f/9//3//f/9//3//f/9//3//f/9//3//f/9//3//fwAA/3//f/9//3//f/9//3//f/9//3//f/9//3//f/9//3//f/9//3//f/9//3//f/9//3//f/9//3//f/9//3+FEP9//3//f/9//3//f/9//3//f0st/3/oIP9//3//f/9//3//f/9//3//f/9//3//f/9/Qwz/f/9//3//f/9//3//f/9//3//f/9//3//f/9//3//f/9//3//f/9//3//f/9//3//f/9//3//f/9//3//f/9//3//f/9//3//f/9//3//f/9//3//f/9//3//f/9//3//f/9//3//f/9//3//f/9//3//f/9//3//f/9//3//f/9//3//f/9//3//f/9//3//f/9//3//f/9//3//f/9//3//f/9//3//f/9//3//f/9//3//f/9//3//f/9//3//f/9//3//f/9//3//f/9//3//f/9//3//f/9//3//f/9//3//f/9//3//f/9//3//f/9//38AAP9//3//f/9//3//f/9//3//f/9//3//f/9//3//f/9//3//f/9//3//f/9//3//f/9//3//f/9//3//f+ccxxznHP9/7z3/f/9//3//f/9/xximGKUUxhjOOf9//3//f/9//3//f/9//3//f/9//3/nHEMMc07/f/9//3//f/9//3//f/9//3//f/9//3//f/9//3//f/9//3//f/9//3//f/9//3//f/9//3//f/9//3//f/9//3//f/9//3//f/9//3//f/9//3//f/9//3//f/9//3//f/9//3//f/9//3//f/9//3//f/9//3//f/9//3//f/9//3//f/9//3//f/9//3//f/9//3//f/9//3//f/9//3//f/9//3//f/9//3//f/9//3//f/9//3//f/9//3//f/9//3//f/9//3//f/9//3//f/9//3//f/9//3//f/9//3//f/9//3//f/9//3//f/9/AAD/f/9//3//f/9//3//f/9//3//f/9//3//f/9//3//f/9//3//f/9//3//f/9//3//f/9//3//f/9//3//f6YY6CAJIf9//3//f/9//39kEIQQ6CD/f/9//3//f/9//3//f/9//3//f/9//3//f/9//3/nHP9//3//f/9//3//f/9//3//f/9//3//f/9//3//f/9//3//f/9//3//f/9//3//f/9//3//f/9//3//f/9//3//f/9//3//f/9//3//f/9//3//f/9//3//f/9//3//f/9//3//f/9//3//f/9//3//f/9//3//f/9//3//f/9//3//f/9//3//f/9//3//f/9//3//f/9//3//f/9//3//f/9//3//f/9//3//f/9//3//f/9//3//f/9//3//f/9//3//f/9//3//f/9//3//f/9//3//f/9//3//f/9//3//f/9//3//f/9//3//f/9//3//fwAA/3//f/9//3//f/9//3//f/9//3//f/9//3//f/9//3//f/9//3//f/9//3//f/9//3//f/9//3//f/9//3+mGAkl/38JJYUUpRRkEIUQ/3+MMf9//3//f/9//3//f/9//3//f/9//3//f/9//3//f/de/3//f/9//3//f/9//3//f/9//3//f/9//3//f/9//3//f/9//3//f/9//3//f/9//3//f/9//3//f/9//3//f/9//3//f/9//3//f/9//3//f/9//3//f/9//3//f/9//3//f/9//3//f/9//3//f/9//3//f/9//3//f/9//3//f/9//3//f/9//3//f/9//3//f/9//3//f/9//3//f/9//3//f/9//3//f/9//3//f/9//3//f/9//3//f/9//3//f/9//3//f/9//3//f/9//3//f/9//3//f/9//3//f/9//3//f/9//3//f/9//3//f/9//38AAP9//3//f/9//3//f/9//3//f/9//3//f/9//3//f/9//3//f/9//3//f/9//3//f/9//3//f/9//3//f/9//3//fwghphQIIf9/CSH/f/9//3//f/9//3//f/9//3//f/9//3//f/9//3//f/9//3//f/9//3//f/9//3//f/9//3//f/9//3//f/9//3//f/9//3//f/9//3//f/9//3//f/9//3//f/9//3//f/9//3//f/9//3//f/9//3//f/9//3//f/9//3//f/9//3//f/9//3//f/9//3//f/9//3//f/9//3//f/9//3//f/9//3//f/9//3//f/9//3//f/9//3//f/9//3//f/9//3//f/9//3//f/9//3//f/9//3//f/9//3//f/9//3//f/9//3//f/9//3//f/9//3//f/9//3//f/9//3//f/9//3//f/9//3//f/9//3//f/9//3//f/9/AAD/f/9//3//f/9//3//f/9//3//f/9//3//f/9//3//f/9//3//f/9//3//f/9//3//f/9//3//f/9//3//f/9//3//fwgh/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Sin/f/9//3//f/9//3//f/9//3//f/9//3//f/9//3//f/9//3//f/9//3//f/9//3//f/9//3//f/9//3//f/9//3//f/9//3//f/9//3//f/9//3//f/9//3//f/9//3//f/9//3//f/9//3//f/9//3//f/9//3//f/9//3//f/9//3//f/9//3//f/9//3//f/9//3//f/9//3//f/9//3//f/9//3//f/9//3//f/9//3//f/9//3//f/9//3//f/9//3//f/9//38AAP9//3//f/9//3//f/9//3//f/9//3//f/9//3//f/9//3//f/9//3//f/9//3//f/9//3//f/9//3//f/9//3//f/9//3//f/9//3//f/9//3//f/9//3//f/9//3//f/9//3//f/9//3//f/9//3//f/9//3//f/9//3//f/9//3//f/9//3//f/9//3//f/9/KSn/f/9//3//f/9/Syn/f/9//3//f/9//3//f/9//3//f/9//3//f/9//3//f/9//3//f/9//3//f/9//3//f/9//3//f/9//3//f/9//3//f/9//3//f/9//3//f/9//3//f/9//3//f/9//3//f/9//3//f/9//3//f/9//3//f/9//3//f/9//3//f/9//3//f/9//3//f/9//3//f/9//3//f/9//3//f/9//3//f/9//3//f/9//3//f/9//3//f/9//3//f/9//3//f/9//3//f/9/AAD/f/9//3//f/9//3//f/9//3//f/9//3//f/9//3//f/9//3//f/9//3//f/9//3//f/9//3//f/9//3//f/9//3//f/9//3//f/9//3//f/9//3//f/9//3//f/9//3//f/9//3//f/9//3//f/9//3//f/9//3//f/9//3//f/9//3//f/9//3//f/9//38IIf9//3//f/9//3+NMQoh/3//f/9//3//f/9//3//f/9//3//f/9//3//f/9//3//f/9//3//f/9//3//f/9//3//f/9//3//f/9//3//f/9//3//f/9//3//f/9//3//f/9//3//f/9//3//f/9//3//f/9//3//f/9//3//f/9//3//f/9//3//f/9//3//f/9//3//f/9//3//f/9//3//f/9//3//f/9//3//f/9//3//f/9//3//f/9//3//f/9//3//f/9//3//f/9//3//f/9//3//fwAA/3//f/9//3//f/9//3//f/9//3//f/9//3//f/9//3//f/9//3//f/9//3//f/9//3//f/9//3//f/9//3//f/9//3//f/9//3//f/9//3//f/9//3//f/9//3//f/9//3//f/9//3//f/9//3//f/9//3//f/9//3//f/9//3//f/9//3//f/9//3//f/9/pRRrLf9//3//f/9//3+uNf9//3//f/9//3//f/9//3//f/9//3//f/9//3//f/9//3//f/9//3//f/9//3//f/9//3//f/9//3//f/9//3//f/9//3//f/9//3//f/9//3//f/9//3//f/9//3//f/9//3//f/9//3//f/9//3//f/9//3//f/9//3//f/9//3//f/9//3//f/9//3//f/9//3//f/9//3//f/9//3//f/9//3//f/9//3//f/9//3//f/9//3//f/9//3//f/9//3//f/9//38AAP9//3//f/9//3//f/9//3//f/9//3//f/9//3//f/9//3//f/9//3//f/9//3//f/9//3//f/9//3//f/9//3//f/9//3//f/9//3//f/9//3//f/9//3//f/9//3//f/9//3//f/9//3//f/9//3//f/9//3//f/9//3//f/9//3//f/9//3//f/9//3//f4UQ/3//f/9//3//f8cc6By1Vv9//3//f/9//3//f/9//3//f/9//3//f/9//3//f/9//3//f/9//3//f/9//3//f/9//3//f/9//3//f/9//3//f/9//3//f/9//3//f/9//3//f/9//3//f/9//3//f/9//3//f/9//3//f/9//3//f/9//3//f/9//3//f/9//3//f/9//3//f/9//3//f/9//3//f/9//3//f/9//3//f/9//3//f/9//3//f/9//3//f/9//3//f/9//3//f/9//3//f/9/AAD/f/9//3//f/9//3//f/9//3//f/9//3//f/9//3//f/9//3//f/9//3//f/9//3//f/9//3//f/9//3//f/9//3//f/9//3//f/9//3//f/9//3//f/9//3//f/9//3//f/9//3//f/9//3//f/9//3//f/9//3//f/9//3//f/9//3//f/9//3//f/9/CCH/f/9//3//f/9//3//f0MM/3//f/9//3//f/9//3//f/9//3//f/9//3//f/9//3//f/9//3//f/9//3//f/9//3//f/9//3//f/9//3//f/9//3//f/9//3//f/9//3//f/9//3//f/9//3//f/9//3//f/9//3//f/9//3//f/9//3//f/9//3//f/9//3//f/9//3//f/9//3//f/9//3//f/9//3//f/9//3//f/9//3//f/9//3//f/9//3//f/9//3//f/9//3//f/9//3//f/9//3//fwAA/3//f/9//3//f/9//3//f/9//3//f/9//3//f/9//3//f/9//3//f/9//3//f/9//3//f/9//3//f/9//3//f/9//3//f/9//3//f/9//3//f/9//3//f/9//3//f/9//3//f/9//3//f/9//3//f/9//3//f/9//3//f/9//3//f/9//3//f/9//3//f/9/pRT/f/9//3//f/9/MUZDDKYY/3//f/9//3//f/9//3//f/9//3//f/9//3//f/9//3//f/9//3//f/9//3//f/9//3//f/9//3//f/9//3//f/9//3//f/9//3//f/9//3//f/9//3//f/9//3//f/9//3//f/9//3//f/9//3//f/9//3//f/9//3//f/9//3//f/9//3//f/9//3//f/9//3//f/9//3//f/9//3//f/9//3//f/9//3//f/9//3//f/9//3//f/9//3//f/9//3//f/9//38AAP9//3//f/9//3//f/9//3//f/9//3//f/9//3//f/9//3//f/9//3//f/9//3//f/9//3//f/9//3//f/9//3//f/9//3//f/9//3//f/9//3//f/9//3//f/9//3//f/9//3//f/9//3//f/9//3//f/9//3//f/9//3//f/9//3//f/9//3//f/9//3+NNYUQ/3//f/9//3//f/9/ZBBDDGwt/3//f/9//3//f/9//3//f/9//3//f/9//3//f/9//3//f/9//3//f/9//3//f/9//3//f/9//3//f/9//3//f/9//3//f/9//3//f/9//3//f/9//3//f/9//3//f/9//3//f/9//3//f/9//3//f/9//3//f/9//3//f/9//3//f/9//3//f/9//3//f/9//3//f/9//3//f/9//3//f/9//3//f/9//3//f/9//3//f/9//3//f/9//3//f/9//3//f/9/AAD/f/9//3//f/9//3//f/9//3//f/9//3//f/9//3//f/9//3//f/9//3//f/9//3//f/9//3//f/9//3//f/9//3//f/9//3//f/9//3//f/9//3//f/9//3//f/9//3//f/9//3//f/9//3//f/9//3//f/9//3//f/9//3//f/9//3//f/9//3//f/9//3/HGP9//3//f/9//3//f/9/ZRD/f/9//3//f/9//3//f/9//3//f/9//3//f/9//3//f/9//3//f/9//3//f/9//3//f/9//3//f/9//3//f/9//3//f/9//3//f/9//3//f/9//3//f/9//3//f/9//3//f/9//3//f/9//3//f/9//3//f/9//3//f/9//3//f/9//3//f/9//3//f/9//3//f/9//3//f/9//3//f/9//3//f/9//3//f/9//3//f/9//3//f/9//3//f/9//3//f/9//3//fwAA/3//f/9//3//f/9//3//f/9//3//f/9//3//f/9//3//f/9//3//f/9//3//f/9//3//f/9//3//f/9//3//f/9//3//f/9//3//f/9//3//f/9//3//f/9//3//f/9//3//f/9//3//f/9//3//f/9//3//f/9//3//f/9//3//f/9//3//f/9//3//f/9//3//f/9//3//f/9//3//f4UQ/3//f/9//3//f/9//3//f/9//3//f/9//3//f/9//3//f/9//3//f/9//3//f/9//3//f/9//3//f/9//3//f/9//3//f/9//3//f/9//3//f/9//3//f/9//3//f/9//3//f/9//3//f/9//3//f/9//3//f/9//3//f/9//3//f/9//3//f/9//3//f/9//3//f/9//3//f/9//3//f/9//3//f/9//3//f/9//3//f/9//3//f/9//3//f/9//3//f/9//38AAP9//3//f/9//3//f/9//3//f/9//3//f/9//3//f/9//3//f/9//3//f/9//3//f/9//3//f/9//3//f/9//3//f/9//3//f/9//3//f/9//3//f/9//3//f/9//3//f/9//3//f/9//3//f/9//3//f/9//3//f/9//3//f/9//3//f/9//3//f/9//3//f641/3//f/9//3//f/9//3+mGP9//3//f/9//3//f/9//3//f/9//3//f/9//3//f/9//3//f/9//3//f/9//3//f/9//3//f/9//3//f/9//3//f/9//3//f/9//3//f/9//3//f/9//3//f/9//3//f/9//3//f/9//3//f/9//3//f/9//3//f/9//3//f/9//3//f/9//3//f/9//3//f/9//3//f/9//3//f/9//3//f/9//3//f/9//3//f/9//3//f/9//3//f/9//3//f/9//3//f/9/AAD/f/9//3//f/9//3//f/9//3//f/9//3//f/9//3//f/9//3//f/9//3//f/9//3//f/9//3//f/9//3//f/9//3//f/9//3//f/9//3//f/9//3//f/9//3//f/9//3//f/9//3//f/9//3//f/9//3//f/9//3//f/9//3//f/9//3//f/9//3//f/9//3//f/9//3//f/9//3//f+ggphT/f/9//3//f/9//3//f/9//3//f/9//3//f/9//3//f/9//3//f/9//3//f/9//3//f/9//3//f/9//3//f/9//3//f/9//3//f/9//3//f/9//3//f/9//3//f/9//3//f/9//3//f/9//3//f/9//3//f/9//3//f/9//3//f/9//3//f/9//3//f/9//3//f/9//3//f/9//3//f/9//3//f/9//3//f/9//3//f/9//3//f/9//3//f/9//3//f/9//3//fwAA/3//f/9//3//f/9//3//f/9//3//f/9//3//f/9//3//f/9//3//f/9//3//f/9//3//f/9//3//f/9//3//f/9//3//f/9//3//f/9//3//f/9//3//f/9//3//f/9//3//f/9//3//f/9//3//f/9//3//f/9//3//f/9//3//f/9//3//f/9//3//f/9/xxj/f/9//3//f/9//3/HHMcY/3//f/9//3//f/9//3//f/9//3//f/9//3//f/9//3//f/9//3//f/9//3//f/9//3//f/9//3//f/9//3//f/9//3//f/9//3//f/9//3//f/9//3//f/9//3//f/9//3//f/9//3//f/9//3//f/9//3//f/9//3//f/9//3//f/9//3//f/9//3//f/9//3//f/9//3//f/9//3//f/9//3//f/9//3//f/9//3//f/9//3//f/9//3//f/9//3//f/9//38AAP9//3//f/9//3//f/9//3//f/9//3//f/9//3//f/9//3//f/9//3//f/9//3//f/9//3//f/9//3//f/9//3//f/9//3//f/9//3//f/9//3//f/9//3//f/9//3//f/9//3//f/9//3//f/9//3//f/9//3//f/9//3//f/9//3//f/9//3//f/9//3//f2QMKin/f/9//3//f/9/phT/f/9//3//f/9//3//f/9//3//f/9//3//f/9//3//f/9//3//f/9//3//f/9//3//f/9//3//f/9//3//f/9//3//f/9//3//f/9//3//f/9//3//f/9//3//f/9//3//f/9//3//f/9//3//f/9//3//f/9//3//f/9//3//f/9//3//f/9//3//f/9//3//f/9//3//f/9//3//f/9//3//f/9//3//f/9//3//f/9//3//f/9//3//f/9//3//f/9//3//f/9/AAD/f/9//3//f/9//3//f/9//3//f/9//3//f/9//3//f/9//3//f/9//3//f/9//3//f/9//3//f/9//3//f/9//3//f/9//3//f/9//3//f/9//3//f/9//3//f/9//3//f/9//3//f/9//3//f/9//3//f/9//3//f/9//3//f/9//3//f/9//3//f/9//3/HHP9//3//f/9//38JIWQQ/3//f/9//3//f/9//3//f/9//3//f/9//3//f/9//3//f/9//3//f/9//3//f/9//3//f/9//3//f/9//3//f/9//3//f/9//3//f/9//3//f/9//3//f/9//3//f/9//3//f/9//3//f/9//3//f/9//3//f/9//3//f/9//3//f/9//3//f/9//3//f/9//3//f/9//3//f/9//3//f/9//3//f/9//3//f/9//3//f/9//3//f/9//3//f/9//3//f/9//3//fwAA/3//f/9//3//f/9//3//f/9//3//f/9//3//f/9//3//f/9//3//f/9//3//f/9//3//f/9//3//f/9//3//f/9//3//f/9//3//f/9//3//f/9//3//f/9//3//f/9//3//f/9//3//f/9//3//f/9//3//f/9//3//f/9//3//f/9//3//f/9//3//f/9//3+mGP9//3//f0sthRD/f/9//3//f/9//3//f/9//3//f/9//3//f/9//3//f/9//3//f/9//3//f/9//3//f/9//3//f/9//3//f/9//3//f/9//3//f/9//3//f/9//3//f/9//3//f/9//3//f/9//3//f/9//3//f/9//3//f/9//3//f/9//3//f/9//3//f/9//3//f/9//3//f/9//3//f/9//3//f/9//3//f/9//3//f/9//3//f/9//3//f/9//3//f/9//3//f/9//3//f/9//38AAP9//3//f/9//3//f/9//3//f/9//3//f/9//3//f/9//3//f/9//3//f/9//3//f/9//3//f/9//3//f/9//3//f/9//3//f/9//3//f/9//3//f/9//3//f/9//3//f/9//3//f/9//3//f/9//3//f/9//3//f/9//3//f/9//3//f/9//3//f/9//3//f/9/6BylFOgcCSGFFCkl/3//f/9//3//f/9//3//f/9//3//f/9//3//f/9//3//f/9//3//f/9//3//f/9//3//f/9//3//f/9//3//f/9//3//f/9//3//f/9//3//f/9//3//f/9//3//f/9//3//f/9//3//f/9//3//f/9//3//f/9//3//f/9//3//f/9//3//f/9//3//f/9//3//f/9//3//f/9//3//f/9//3//f/9//3//f/9//3//f/9//3//f/9//3//f/9//3//f/9//3//f/9/AAD/f/9//3//f/9//3//f/9//3//f/9//3//f/9//3//f/9//3//f/9//3//f/9//3//f/9//3//f/9//3//f/9//3//f/9//3//f/9//3//f/9//3//f/9//3//f/9//3//f/9//3//f/9//3//f/9//3//f/9//3//f/9//3//f/9//3//f/9//3//f/9//3//f/9//38II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EYAAAAUAAAACAAAAFROUFAHAQAATAAAAGQAAAAAAAAAAAAAAFYAAAA8AAAAAAAAAAAAAABXAAAAPQAAACkAqgAAAAAAAAAAAAAAgD8AAAAAAAAAAAAAgD8AAAAAAAAAAAAAAAAAAAAAAAAAAAAAAAAAAAAAAAAAACIAAAAMAAAA/////0YAAAAcAAAAEAAAAEVNRisCQAAADAAAAAAAAAAOAAAAFAAAAAAAAAAQAAAAFAAAAA==</SignatureImage>
          <SignatureComments/>
          <WindowsVersion>10.0</WindowsVersion>
          <OfficeVersion>16.0.16130/24</OfficeVersion>
          <ApplicationVersion>16.0.16130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2023-03-30T15:21:16Z</xd:SigningTime>
          <xd:SigningCertificate>
            <xd:Cert>
              <xd:CertDigest>
                <DigestMethod Algorithm="http://www.w3.org/2001/04/xmlenc#sha256"/>
                <DigestValue>IJq8N2Q191mAbwHjP40yax+U5NeBLWR3fRTpM5k57a4=</DigestValue>
              </xd:CertDigest>
              <xd:IssuerSerial>
                <X509IssuerName>C=PY, O=DOCUMENTA S.A., SERIALNUMBER=RUC80050172-1, CN=CA-DOCUMENTA S.A.</X509IssuerName>
                <X509SerialNumber>856456218305253683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vGQAAogwAACBFTUYAAAEAoNoAAMEAAAAFAAAAAAAAAAAAAAAAAAAAVgUAAAADAABYAQAAwgAAAAAAAAAAAAAAAAAAAMA/BQDQ9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AACQnWPI/38AAHC4rjE7AgAAcLiuMQIAAACIPmko+H8AAAAAAAAAAAAAmeuwx/9/AAAAAAAA/38AAAAAAAAAAAAAAAAAAAAAAAAAAAAAAAAAAF0aQ4+3QQAAAAAAAAAAAABwuK4xOwIAAOD///8AAAAAUDjZHDsCAAC4cU7dAAAAAAAAAAAAAAAABgAAAAAAAAAgAAAAAAAAANxwTt1zAAAAGXFO3XMAAABxzUEo+H8AAIB1Tt1zAAAAAAAAAAAAAADg+RcxOwIAALhhOsj/fwAAUDjZHDsCAADb4EUo+H8AAIBwTt1zAAAAGXFO3XMAAABwm2ExOwIAAAAAAABkdgAIAAAAACUAAAAMAAAAAQAAABgAAAAMAAAAAAAAABIAAAAMAAAAAQAAABYAAAAMAAAACAAAAFQAAABUAAAACgAAACcAAAAeAAAASgAAAAEAAADRdslBVRXKQQoAAABLAAAAAQAAAEwAAAAEAAAACQAAACcAAAAgAAAASwAAAFAAAABYAAAAFQAAABYAAAAMAAAAAAAAAFIAAABwAQAAAgAAABAAAAAHAAAAAAAAAAAAAAC8AgAAAAAAAAECAiJTAHkAcwB0AGUAbQAAAAAAAAAAAAAAAAAAAAAAAAAAAAAAAAAAAAAAAAAAAAAAAAAAAAAAAAAAAAAAAAAAAAAAAAAAAEjB7sv/fwAAONZP3XMAAAAA3U/dcwAAAIg+aSj4fwAAAAAAAAAAAAAJAAAAAAAAACj01SU7AgAASMHuy/9/AAAAAAAAAAAAAAAAAAAAAAAAnaJCj7dBAAC410/dcwAAALBUeiU7AgAAIHbzHDsCAABQONkcOwIAAODYT90AAAAAAAAAAAAAAAAHAAAAAAAAADhy9CU7AgAAHNhP3XMAAABZ2E/dcwAAAHHNQSj4fwAABAAAAAAAAADQVHolAAAAAAAAAAAAAAAAAAAAAAAAAABQONkcOwIAANvgRSj4fwAAwNdP3XMAAABZ2E/dcwAAABBqjis7AgAAAA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9gAAAEcAAAApAAAAGQAAAM4AAAAvAAAAIQDwAAAAAAAAAAAAAACAPwAAAAAAAAAAAACAPwAAAAAAAAAAAAAAAAAAAAAAAAAAAAAAAAAAAAAAAAAAJQAAAAwAAAAAAACAKAAAAAwAAAADAAAAIQAAAAgAAABiAAAADAAAAAEAAABLAAAAEAAAAAAAAAAFAAAAIQAAAAgAAAAeAAAAGAAAAAAAAAAAAAAAAAEAAI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nSUI/AAAAAAAAAAAAKUE/AAAkQgAAyEEkAAAAJAAAAOdJQj8AAAAAAAAAAAApQT8AACRCAADIQQQAAABzAAAADAAAAAAAAAANAAAAEAAAACkAAAAZAAAAUgAAAHABAAADAAAAEAAAAAcAAAAAAAAAAAAAALwCAAAAAAAABwICIlMAeQBzAHQAZQBtAAAAAAAAAAAAAAAAAAAAAAAAAAAAAAAAAAAAAAAAAAAAAAAAAAAAAAAAAAAAAAAAAAAAAAAAAAAA+F1P3XMAAAAAAAAAAAAAAP3/AYAAAAAAuOzlKfh/AAAQi10xOwIAABBfT91zAAAAEItdMTsCAABvW8Up+H8AAAAAAAAAAAAAeMTgKfh/AAAAAAAAAAAAAGAt1xw7AgAAAAAAAHMAAADEYk/dcwAAAMgn4Sn4fwAAAAAAAAAAAAAAAAAAAAAAAAAAAAAAAAAAAAAAAAAAAAAAAAAAAAAAAAAAAAAAAAAAAAAAAEhBAABMyfiMbBhySa3UjX0AANIOEAAAAAAAAAAAAAAA94IeSQAAAAAAAAAA2+BFKPh/AABAW0/dcwAAAGQAAAAAAAAACADdNDsCAAAAAAAAZHYACAAAAAAlAAAADAAAAAMAAABGAAAAKAAAABwAAABHRElDAgAAAAAAAAAAAAAAVwAAAD0AAAAAAAAAIQAAAAgAAABiAAAADAAAAAEAAAAVAAAADAAAAAQAAAAVAAAADAAAAAQAAABGAAAAFAAAAAgAAABUTlBQBgEAAFEAAABoDAAAKQAAABkAAABpAAAARQAAAAAAAAAAAAAAAAAAAAAAAAC0AAAAfwAAAFAAAAAwAAAAgAAAAOgLAAAAAAAAhgDuAFYAAAA8AAAAKAAAALQAAAB/AAAAAQABAAAAAAAAAAAAAAAAAAAAAAAAAAAAAAAAAAAAAAD///8AAAAAAAAAAAAAAAAAAAAAAAAAAAAAAAAAAAAAAAAAAAAAAAAAAAAAAAAAAAAAAAARAAAAAAAAAAAAAAAAAAAAAAAAAAAAAAAAAAAAAAAAAAAAAAAAAAAAAAAAAAAA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AAAAAAAAAAAAAAAAAAAAAAAAAAAAAAD76AAAAAAAAAAAAAAAAAAAAAAAAAAAAAAAXAAAAAAAAAAAAAAAAAAAAAAAAAAAAAAAD6AAAAAAAAAAAAAAAAAAAAAAAAAAAAAAAfAAAAAAAAAAAAAAAAAAAAAAAAgAAAAAAD4AAAAAAAAAAAAAAAAAAAAAAAAAAAAAAAfAAAAAAAAAAAAAAAAAAAAAAAgAAAAAAAD8AAAAAAAAAAAAAAAAAAAAAAAAAAAAAAAXAAAAAAAAAAAAAAAAAAAAAAoAAAAAAAAD+gAAAAAAAAAAAAAAAAAAAAQAAAAAAAAAHUAAAAAAAAAAAAAAAAAAAAwAAAAAAAAAAKgAAAAAAAAAAAAAAAAAAAQAAAAAAAAAAAAAAAAAAAAAAAAAAAAAAAYAAAAAAAAAAAAAAAAAAAAAAAAAAAAAAAQAAAAAAAAAAAAAAAAAAAAAAAAAAAAAAAIAAAAAAAAAAAAAAAAAAAAAAAAAAAAAAAIAAAAAAAAAAAAAAAAAAAAAAAAAAAAAAAIAAAAAAAAAAAAAAAAAAAAAAAAAAAAAAAEAAAAAAAAAAAAAAAAAAAAAAAAAAAAAAAGAAAAAAAAAAAAAAAAAAAAAAAAAAAAAAAEAAAAAAAAAAAAAAAAAAAAAAAAAAAAAAAGAAAAAAAAAAAAAAAAAAAAAAAAAAAAAAAEAAAAAAAAAAAAAAAAAAAAAAAAAAAAAAACAAAgAAOAAAAAAAAAAAAAAAAAAAAAAAAAAAHUAAeAAAAAAAAAAAAAAAAAAAAAAAADAA/+AA7AAAAAAAAAAAAAAAAAAAAAAAABAB8HAARAAAAAAAAAAAAAAAAAAAAAAAADgDoDgAzgCgAAAAAAAAAAAAAAAAAAAAABAHABwAxADAAAAAQAAAAAAAAAAAAAAAAAgOAA4AigDgAAAA4AAAAAAAAAAAAAAAAAQEAAQBhAHwAAAAcAAAAAAAAAAAAAAAAA44AAIBggGwAgAAuAAAACqAAAAAAAAAAAQYAAUBBAGQBwABmAAAAd/AAAAAAAAAAAI4AAOBggO4DwCBjAAAA/74AAAAAAAAAAFwAAMBAAEQHQBBBAAABwAXAAAAAAAAAAPgAAODggMIGgCjhgAAOgADgAAAAAAAAAHAAAHBAQMUGAABhQAAcAAA0AAAAQAAAADgAAPjg44IOACjg4AD4AAAOAAAAAAAAABAAAFDAQYAEAARAQAFAAAAFAAAAAAAAADgAAPjA4YIMAAzgoAOAAAAA4AAAAAAAAHAAAFDAQQEcAARAUAcAAAAAcAAAAAAAAC4AAOiAY4OIAALgMA4AAAAAOAAAAAAAAEQAAEzAQQEIAABAEBwAAAAAEAAAAAAAAOMAAMyAY4CIAALgGDgAAAAACAAAAAAAAGEAAEWAYQHQAAVAGDAAAAAABAAAAAAAAGOgAMeAI4D4AALgDiAAAAAABgAAAAAAAEBAAAWAEQBQAARABEAAAAAABAAAAAAAAGA4AIeAMgD4AALADmAAAAAAAgAAAAAAAGAcAQUAEQBwAANAA0AAAAAAAQAAAAAAAGAOA4OAOgAwAAOAA+AAAAAAAwAAAAAAAGAEAQcAEAAQAAGAAcAAAAAAAQAAAAAAAGACAgOAGgAAAAOAAMAAAAAAAYAAAAAAAHADAgMAFgAAAAEAAAAAAAAAAQAAAAAAADADDgOADgAAAAAAAAAAAAAAAgAAAAAAABABBAEADAAAAAAAAAAAAAAAAAAAAAAAADgDiAOADgAAAAAAAAAAAAAAAAAAAAAAABABEAEABAAAAAAAAAAAAAAAAAAAAAAAAAoDOAOAAAAAAAAAAAAAAAAAAAAAAAAAAAQBQAEAAAAAAAAAAAAAAAAAAAAAAAAAAA6D4AOAAAAAAAAAAAAAAAAAAAAAAAAAAAcHAAEAAAAAAAAAAAAAAAAAAAAAAAAAAAb6AAIAAAAAAAAAAAAAAAAAAAAAAAAAAAHQAAAAAAAAAAAAAAAAAAAAAAAAAAAA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AAAAAAAAAAAAAAAAAAAAAAAAAAAAAAQQAAAAAAAAAAAAAAAAAAAAAAAAAAAAAAgwAAAAAAAAAAAAAAAAAAAAAAAAAAAAAAwQAAAAAAAAAAAAAAAAAAAAAAAAAAAAAAg4AAAAAAAAAAAAAAAAAAAAAAAAAAAAABAQAAAAAAAAAAAAAAAAAAAAAAAAAAAAAAg4AAAAAAAAAAAAAAAAAAAAAAAAAAAAABgcAAAAAAAAAAAAAAAAAAAAAAAAAAAAAAgIAAAAAAAAAAAAAAAAAAAAAAAAAAAAAAAIAAAAAAAAAAAAAAAAAAAAAAAAAAAAAAgIAAAAAAAAAAAAAAAAAAAAAAAAAAAAAAAYAAAAAAAAAAAAAAAAAAAAAAAAAAAAAAgYAAAAAAAAAAAAAAAAAAAAAAAAAAAAAAwQAAAAAAAAAAAAAAAAAAAAAAAAAAAAAAgwAAAAAAAAAAAAAAAAAAAAAAAAAAAAAARgAAAAAAAAAAAAAAAAAAAAAAAAAAAAAAfgAAAAAAAAAAAAAAAAAAAAAAAAAAAA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UQAAABCzAAApAAAAGQAAAGkAAABFAAAAAAAAAAAAAAAAAAAAAAAAALQAAAB/AAAAUAAAACgAAAB4AAAAmLIAAAAAAADGAIgAVgAAADwAAAAoAAAAtAAAAH8AAAABABAAAAAAAAAAAAAAAAAAAAAAAAAAAAAAAAAA/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39DDGMMpRT/f2st/3//f/9//3//f/9//3//f/9//3//f/9//3//f/9//3//f/9//3//f/9//3//f/9//3//f/9//3//f/9//3//f/9//3//f/9//3//f/9//3//f/9//3//f/9//3//f/9//3//f/9//3//f/9//3//f/9//3//f/9//3//f/9//3//f/9//3//f/9//3//f/9//3//f/9//3//f/9//3//f/9//3//f/9//3//f/9//3//f/9//3//f/9//3//f/9//3//f/9//3//f/9//3//f/9//3//f/9//3//f/9//3//f/9//3//f/9//3//f/9//3//f/9//3//f/9//3//f/9//3//f/9//3//f/9//3//f/9//3//f/9//3//f/9//3//f/9//3//f/9//3//f/9//3//f/9//3//f/9//3//f/9//3//f/9//3//f/9//3//f/9//3+0VqYYCSFjDEII/3+mGIUQQwilFOgg/3/oHP9//3//f/9//3//f/9//3//f/9//3//f/9//3//f/9//3//f/9//3//f/9//3//f/9//3//f/9//3//f/9//3//f/9//3//f/9//3//f/9//3//f/9//3//f/9//3//f/9//3//f/9//3//f/9//3//f/9//3//f/9//3//f/9//3//f/9//3//f/9//3//f/9//3//f/9//3//f/9//3//f/9//3//f/9//3//f/9//3//f/9//3//f/9//3//f/9//3//f/9//3//f/9//3//f/9//3//f/9//3//f/9//3//f/9//3//f/9//3//f/9//3//f/9//3//f/9//3//f/9//3//f/9//3//f/9//3//f/9//3//f/9//3//f/9//3//f/9//3//f/9//3//f/9//3//f/9//3//f/9//3//f/9//3//f/9//3//f/9//3//f/9//3//f/9//3/HGP9/hRCFEKYY/3//f/9//3//f/9//3//f/9//3//f/9//3//f/9//3//f/9//3//f/9//3//f/9//3//f/9//3//f/9//3//f/9//3//f/9//3//f/9//3//f/9//3//f/9//3//f/9//3//f/9//3//f/9//3//f/9//3//f/9//3//f/9//3//f/9//3//f/9//3//f/9//3//f/9//3//f/9//3//f/9//3//f/9//3//f/9//3//f/9//3//f/9//3//f/9//3//f/9//3//f/9//3//f/9//3//f/9//3//f/9//3//f/9//3//f/9//3//f/9//3//f/9//3//f/9//3//f/9//3//f/9//3//f/9//3//f/9//3//f/9//3//f/9//3//f/9//3//f/9//3//f/9//3//f/9//3//f/9//3//f/9//3//f/9//3//f/9//3//f/9//3//f/9//3//f/9//39sMaUUQghjDMYY/38xRv9//3//f/9//3//f/9//3//f/9//3//f/9//3//f/9//3//f/9//3//f/9//3//f/9//3//f/9//3//f/9//3//f/9//3//f/9//3//f/9//3//f/9//3//f/9//3//f/9//3//f/9//3//f/9//3//f/9//3//f/9//3//f/9//3//f/9//3//f/9//3//f/9//3//f/9//3//f/9//3//f/9//3//f/9//3//f/9//3//f/9//3//f/9//3//f/9//3//f/9//3//f/9//3//f/9//3//f/9//3//f/9//3//f/9//3//f/9//3//f/9//3//f/9//3//f/9//3//f/9//3//f/9//3//f/9//3//f/9//3//f/9//3//f/9//3//f/9//3//f/9//3//f/9//3//f/9//3//f/9//3//f/9//3//f/9//3//f/9//3//f/9//3//f/9//3/nHGQMZAyEEIUQ/3//f/9//3//f/9//3//f/9//3//f/9//3//f/9//3//f/9//3//f/9//3//f/9//3//f/9//3//f/9//3//f/9//3//f/9//3//f/9//3//f/9//3//f/9//3//f/9//3//f/9//3//f/9//3//f/9//3//f/9//3//f/9//3//f/9//3//f/9//3//f/9//3//f/9//3//f/9//3//f/9//3//f/9//3//f/9//3//f/9//3//f/9//3//f/9//3//f/9//3//f/9//3//f/9//3//f/9//3//f/9//3//f/9//3//f/9//3//f/9//3//f/9//3//f/9//3//f/9//3//f/9/70H/f/9//3//f/9//3//f/9//3//f/9//3//f/9//3//f/9//3//f/9//3//f/9//3//f/9//3//f/9//3//f/9//3//f/9//3//f/9//3//f/9//3//f/9//3/GGKUUQwymFOcc/3//f/9//3//f/9//3//f/9//3//f/9//3//f/9//3//f/9//3//f/9//3//f/9//3//f/9//3//f/9//3//f/9//3//f/9//3//f/9//3//f/9//3//f/9//3//f/9//3//f/9//3//f/9//3//f/9//3//f/9//3//f/9//3//f/9//3//f/9//3//f/9//3//f/9//3//f/9//3//f/9//3//f/9//3//f/9//3//f/9//3//f/9//3//f/9//3//f/9//3//f/9//3//f/9//3//f/9//3//f/9//3//f/9//3//f/9//3//f/9//3//f/9//3//f/9//3//f/9//3//f/9//3//f/9//3//f/9//3//f/9//3//f/9//3//f/9//3//f/9//3//f/9//3//f/9//3//f/9//3//f/9//3//f/9//3//f/9//3//f/9//3//f/9//3//f/9//3/HHGQQYwyEEKUU/3//f/9//3//f/9//3//f/9//3//f/9//3//f/9//3//f/9//3//f/9//3//f/9//3//f/9//3//f/9//3//f/9//3//f/9//3//f/9//3//f/9//3//f/9//3//f/9//3//f/9//3//f/9//3//f/9//3//f/9//3//f/9//3//f/9//3//f/9//3//f/9//3//f/9//3//f/9//3//f/9//3//f/9//3//f/9//3//f/9//3//f/9//3//f/9//3//f/9//3//f/9//3//f/9//3//f/9//3//f/9//3//f/9//3//f/9//3//f/9//3//f/9//3//f/9/pRj/f/9//3//f/9//3//f/9//3//f/9//3//f/9//3//f/9//3//f/9//3//f/9//3//f/9//3//f/9//3//f/9//3//f/9//3//f/9//3//f/9//3//f/9//3//f/9//3//f/9//38IIWMMYwxkDGQMKSX/f/9//3//f/9//3//f/9//3//f/9//3//f/9//3//f/9//3//f/9//3//f/9//3//f/9//3//f/9//3//f/9//3//f/9//3//f/9//3//f/9//3//f/9//3//f/9//3//f/9//3//f/9//3//f/9//3//f/9//3//f/9//3//f/9//3//f/9//3//f/9//3//f/9//3//f/9//3//f/9//3//f/9//3//f/9//3//f/9//3//f/9//3//f/9//3//f/9//3//f/9//3//f/9//3//f/9//3//f/9//3//f/9//3//f/9//3//f/9//3//f/9//3//f/9//3//f/9//3//f/9//3//f/9//3//f/9//3//f/9//3//f/9//3//f/9//3//f/9//3//f/9//3//f/9//3//f/9//3//f/9//3//f/9//3//f/9//3//f/9//3//f/9//3//f/9//3/oIP9/ZBCFFMcc/3//f/9//3//f/9//3//f/9//3//f/9//3//f/9//3//f/9//3//f/9//3//f/9//3//f/9//3//f/9//3//f/9//3//f/9//3//f/9//3//f/9//3//f/9//3//f/9//3//f/9//3//f/9//3//f/9//3//f/9//3//f/9//3//f/9//3//f/9//3//f/9//3//f/9//3//f/9//3//f/9//3//f/9//3//f/9//3//f/9//3//f/9//3//f/9//3//f/9//3//f/9//3//f/9//3//f/9//3//f/9//3//f/9//3//f/9//3//f/9/5yD/f1pr/3//f/9//3//f/9//3//f/9//3//f/9//3//f/9//3//f/9//3//f/9//3//f/9//3//f/9//3//f/9//3//f/9//3//f/9//3//f/9//3//f/9//3//f/9//3//f/9//3//f/9//3//f/9//3/HGOccphSlFKUUxhilFP9/Ukr/f/9//3//f/9//3//f/9//3//f/9//3//f/9//3//f/9//3//f/9//3//f/9//3//f/9//3//f/9//3//f/9//3//f/9//3//f/9//3//f/9//3//f/9//3//f/9//3//f/9//3//f/9//3//f/9//3//f/9//3//f/9//3//f/9//3//f/9//3//f/9//3//f/9//3//f/9//3//f/9//3//f/9//3//f/9//3//f/9//3//f/9//3//f/9//3//f/9//3//f/9//3//f/9//3//f/9//3//f/9//3//f/9//3/GGP9//3//f/9//3//f/9//3//f/9//3//f/9//3//f/9//3//f/9//3//f/9//3//f/9//3//f/9//3//f/9//3//f/9//3//f/9//3//f/9//3//f/9//3//f/9//3//f/9//3//f/9//3//f/9//3//f/9//3//f/9/ay3GGMYY/3+EEP9/hBD/f/9//3//f/9//3//f/9//3//f/9//3//f/9//3//f/9//3//f/9//3//f/9//3//f/9//3//f/9//3//f/9//3//f/9//3//f/9//3//f/9//3//f/9//3//f/9//3//f/9//3//f/9//3//f/9//3//f/9//3//f/9//3//f/9//3//f/9//3//f/9//3//f/9//3//f/9//3//f/9//3//f/9//3//f/9//3//f/9//3//f/9//3//f/9//3//f/9//3//f/9//3//f/9//3//f/9//3//f/9/azGlFP9//3//f/9//3//f/9//3//f/9//3//f/9//3//f/9//3//f/9//3//f/9//3//f/9//3//f/9//3//f/9//3//f/9//3//f/9//3//f/9//3//f/9//3//f/9//3//f/9//3//f/9//3//f/9//3//f/9//3//f/9//3//f/9//3//f2st/3/oIP9/EEL/f/9//3//f/9//3//f/9//3//f/9//3//f/9//3//f/9//3//f/9//3//f/9//3//f/9//3//f/9//3//f/9//3//f/9//3//f/9//3//f/9//3//f/9//3//f/9//3//f/9//3//f/9//3//f/9//3//f/9//3//f/9//3//f/9//3//f/9//3//f/9//3//f/9//3//f/9//3//f/9//3//f/9//3//f/9//3//f/9//3//f/9//3//f/9//3//f/9//3//f/9//3//f/9//3//f/9//3/nHP9//3//f/9//3//f/9//3//f/9//3//f/9//3//f/9//3//f/9//3//f/9//3//f/9//3//f/9//3//f/9//3//f/9//3//f/9//3//f/9//3//f/9//3//f/9//3//f/9//3//f/9//3//f/9//3//f/9//3//f/9//3//f/9//3//f/9//3//f/9//3//f/9//3//f/9//3//f/9//3//f/9//3//f/9//3//f/9//3//f/9//3//f/9//3//f/9//3//f/9//3//f/9//3//f/9//3//f/9//3//f/9//3//f/9//3//f/9//3//f/9//3//f/9//3//f/9//3//f/9//3//f/9//3//f/9//3//f/9//3//f/9//3//f/9//3//f/9//3//f/9//3//f/9//3//f/9//3//f/9//3//f/9//3//f/9//3//f/9//3//f/9//3//f/9//3//f/9//38pKUot/3//f/9//3//f/9//3//f/9//3//f/9//3//f/9//3//f/9//3//f/9//3//f/9//3//f/9//3//f/9//3//f/9//3//f/9//3//f/9//3//f/9//3//f/9//3//f/9//3//f/9//3//f/9//3//f/9//3//f/9//3//f/9//3//f/9//3//f/9//3//f/9//3//f/9//3//f/9//3//f/9//3//f/9//3//f/9//3//f/9//3//f/9//3//f/9//3//f/9//3//f/9//3//f/9//3//f/9//3//f/9//3//f/9//3//f/9//3//f/9//3//f/9//3//f/9//3//f/9//3//f/9//3//f/9//3//f/9//3//f/9//3//f/9//3//f/9//3//f/9//3//f/9//3//f/9//3//f/9//3//f/9//3//f/9//3//f/9//3//f/9//3//f/9//3//f/9//38pJf9//3//f/9//3//f/9//3//f/9//3//f/9//3//f/9//3//f/9//3//f/9//3//f/9//3//f/9//3//f/9//3//f/9//3//f/9//3//f/9//3//f/9//3//f/9//3//f/9//3//f/9//3//f/9//3//f/9//3//f/9//3//f/9//3//f/9//3//f/9//3//f/9//3//f/9//3//f/9//3//f/9//3//f/9//3//f/9//3//f/9//3//f/9//3//f/9//3//f/9//3//f/9//3//f/9//3//f/9//3//f/9//3//f/9//3//f/9//3//f/9//3//f/9//3//f/9//3//f/9//3//f/9//3//f/9//3//f/9//3//f/9//3//f/9//3//f/9//3//f/9//3//f/9//3//f/9//3//f/9//3//f/9//3//f/9//3//f/9//3//f/9//3//f/9//3//f/9//3//fykl/3//f/9//3//f/9//3//f/9//3//f/9//3//f/9//3//f/9//3//f/9//3//f/9//3//f/9//3//f/9//3//f/9//3//f/9//3//f/9//3//f/9//3//f/9//3//f/9//3//f/9//3//f/9//3//f/9//3//f/9//3//f/9//3//f/9//3//f/9//3//f/9//3//f/9//3//f/9//3//f/9//3//f/9//3//f/9//3//f/9//3//f/9//3//f/9//3//f/9//3//f/9//3//f/9//3//f/9//3//f/9//3//f/9//3//f/9//3//f/9//3//f/9//3//f/9//3//f/9//3//f/9//3//f/9//3//f/9//3//f/9//3//f/9//3//f/9//3//f/9//3//f/9//3//f/9//3//f/9//3//f/9//3//f/9//3//f/9//3//f/9//3//f/9//3//f/9//3//fwgh/3//f/9//3//f/9//3//f/9//3//f/9//3//f/9//3//f/9//3//f/9//3//f/9//3//f/9//3//f/9//3//f/9//3//f/9//3//f/9//3//f/9//3//f/9//3//f/9//3//f/9//3//f/9//3//f/9//3//f/9//3//f/9//3//f/9//3//f/9//3//f/9//3//f/9//3//f/9//3//f/9//3//f/9//3//f/9//3//f/9//3//f/9//3//f/9//3//f/9//3//f/9//3//f/9//3//f/9//3//f/9//3//f/9//3//f/9//3//f/9//3//f/9//3//f/9//3//f/9//3//f/9//3//f/9//3//f/9//3//f/9//3//f/9//3//f/9//3//f/9//3//f/9//3//f/9//3//f/9//3//f/9//3//f/9//3//f/9//3//f/9//3//f/9//3//f/9//3//f4UU/3//f/9//3//f/9//3//f/9//3//f/9//3//f/9//3//f/9//3//f/9//3//f/9//3//f/9//3//f/9//3//f/9//3//f/9//3//f/9//3//f/9//3//f/9//3//f/9//3//f/9//3//f/9//3//f/9//3//f/9//3//f/9//3//f/9//3//f/9//3//f/9//3//f/9//3//f/9//3//f/9//3//f/9//3//f/9//3//f/9//3//f/9//3//f/9//3//f/9//3//f/9//3//f/9//3//f/9//3//f/9//3//f/9//3//f/9//3//f/9//3//f/9//3//f/9//3//f/9//3//f/9//3//f/9//3//f/9//3//f/9//3//f/9//3//f/9//3//f/9//3//f/9//3//f/9//3//f/9//3//f/9//3//f/9//3//f/9//3//f/9//3//f/9//3//f/9//3//f/9/CSX/f/9//3//f/9//3//f/9//3//f/9//3//f/9//3//f/9//3//f/9//3//f/9//3//f/9//3//f/9//3//f/9//3//f/9//3//f/9//3//f/9//3//f/9//3//f/9//3//f/9//3//f/9//3//f/9//3//f/9//3//f/9//3//f/9//3//f/9//3//f/9//3//f/9//3//f/9//3//f/9//3//f/9//3//f/9//3//f/9//3//f/9//3//f/9//3//f/9//3//f/9//3//f/9//3//f/9//3//f/9//3//f/9//3//f/9//3//f/9//3//f/9//3//f/9//3//f/9//3//f/9//3//f/9//3//f/9//3//f/9//3//f/9//3//f/9//3//f/9//3//f/9//3//f/9//3//f/9//3//f/9//3//f/9//3//f/9//3//f/9//3//f/9//3//f/9//3//f/9/xhhRTv9//3//f/9//3//f/9//3//f/9//3//f/9//3//f/9//3//f/9//3//f/9//3//f/9//3//f/9//3//f/9//3//f/9//3//f/9//3//f/9//3//f/9//3//f/9//3//f/9//3//f/9//3//f/9//3//f/9//3//f/9//3//f/9//3//f/9//3//f/9//3//f/9//3//f/9//3//f/9//3//f/9//3//f/9//3//f/9//3//f/9//3//f/9//3//f/9//3//f/9//3//f/9//3//f/9//3//f/9//3//f/9//3//f/9//3//f/9//3//f/9//3//f/9//3//f/9//3//f/9//3//f/9//3//f/9//3//f/9//3//f/9//3//f/9//3//f/9//3//f/9//3//f/9//3//f/9//3//f/9//3//f/9//3//f/9//3//f/9//3//f/9//3//f/9//3//f/9/hRT/f/9//3//f/9//3//f/9//3//f/9//3//f/9//3//f/9//3//f/9//3//f/9//3//f/9//3//f/9//3//f/9//3//f/9//3//f/9//3//f/9//3//f/9//3//f/9//3//f/9//3//f/9//3//f/9//3//f/9//3//f/9//3//f/9//3//f/9//3//f/9//3//f/9//3//f/9//3//f/9//3//f/9//3//f/9//3//f/9//3//f/9//3//f/9//3//f/9//3//f/9//3//f/9//3//f/9//3//f/9//3//f/9//3//f/9//3//f/9//3//f/9//3//f/9//3//f/9//3//f/9//3//f/9//3//f/9//3//f/9//3//f/9//3//f/9//3//f/9//3//f/9//3//f/9//3//f/9//3//f/9//3//f/9//3//f/9//3//f/9//3//f/9//3//f/9//3//f/9/pRQpJf9//3//f/9//3//f/9//3//f/9//3//f/9//3//f/9//3//f/9//3//f/9//3//f/9//3//f/9//3//f/9//3//f/9//3//f/9//3//f/9//3//f/9//3//f/9//3//f/9//3//f/9//3//f/9//3//f/9//3//f/9//3//f/9//3//f/9//3//f/9//3//f/9//3//f/9//3//f/9//3//f/9//3//f/9//3//f/9//3//f/9//3//f/9//3//f/9//3//f/9//3//f/9//3//f/9//3//f/9//3//f/9//3//f/9//3//f/9//3//f/9//3//f/9//3//f/9//3//f/9//3//f/9//3//f/9//3//f/9//3//f/9//3//f/9//3//f/9//3//f/9//3//f/9//3//f/9//3//f/9//3//f/9//3//f/9//3//f/9//3//f/9//3//f/9//3//f/9/5yD/f/9//3//f/9//3//f/9//3//f/9//3//f/9//3//f/9//3//f/9//3//f/9//3//f/9//3//f/9//3//f/9//3//f/9//3//f/9//3//f/9//3//f/9//3//f/9//3//f/9//3//f/9//3//f/9//3//f/9//3//f/9//3//f/9//3//f/9//3//f/9//3//f/9//3//f/9//3//f/9//3//f/9//3//f/9//3//f/9//3//f/9//3//f/9//3//f/9//3//f/9//3//f/9//3//f/9//3//f/9//3//f/9//3//f/9//3//f/9//3//f/9//3//f/9//3//f/9//3//f/9//3//f/9//3//f/9//3//f/9//3//f/9//3//f/9//3//f/9//3//f/9//3//f/9//3//f/9//3//f/9//3//f/9//3//f/9//3//f/9//3//f/9//3//f/9//3//f/9//3+EFP9//3//f/9//3//f/9//3//f/9//3//f/9//3//f/9//3//f/9/70H/f/9//3//f/9//3//f/9//3//f/9//3//f/9//3//f/9//3//fyklCCGMMf9//3//f/9//3//f/9//3//f/9//3//f/9//3//f/9//3//f/9//3//f/9//3//f/9//3//f/9//3//f/9//3//f/9//3//f/9//3//f/9//3//f/9//3//f/9//3//f/9//3//f/9//3//f/9//3//f/9//3//f/9//3//f/9//3//f/9//3//f/9//3//f/9//3//f/9//3//f/9//3//f/9//3//f/9//3//f/9//3//f/9//3//f/9//3//f/9//3//f/9//3//f/9//3//f/9//3//f/9//3//f/9//3//f/9//3//f/9//3//f/9//3//f/9//3//f/9//3//f/9//3//f/9//3//f/9//3//f/9//3//f/9//3//f/9//3//f/9//3//f/9//3//f/9/pRRkEEMM/39jDP9/rTX/f/9//3//f/9//3//f/9//3//f/9//3//f/9//3/GGGQMQwilFP9//3//f/9//3//f/9//3//f/9//3//f/9//3//f/9//3//f/9//3//f/9//3//f/9//3//f/9//3//f/9//3//f/9//3//f/9//3//f/9//3//f/9//3//f/9//3//f/9//3//f/9//3//f/9//3//f/9//3//f/9//3//f/9//3//f/9//3//f/9//3//f/9//3//f/9//3//f/9//3//f/9//3//f/9//3//f/9//3//f/9//3//f/9//3//f/9//3//f/9//3//f/9//3//f/9//3//f/9//3//f/9//3//f/9//3//f/9//3//f/9//3//f/9//3//f/9//3//f/9//3//f/9//3//f/9//38HIcYc/3//f/9//3//f/9//3//f/9//3//f/9/zj2EFAEEIQQhBKUUpRRjDAEEIgQpJf9//3//f/9//3//f/9//3//f/9//3//f/9/70FkEGQM/39jDMcc/3//f/9//3//f/9//3//f/9//3//f/9//3//f/9//3//f/9//3//f/9//3//f/9//3//f/9//3//f/9//3//f/9//3//f/9//3//f/9//3//f/9//3//f/9//3//f/9//3//f/9//3//f/9//3//f/9//3//f/9//3//f/9//3//f/9//3//f/9//3//f/9//3//f/9//3//f/9//3//f/9//3//f/9//3//f/9//3//f/9//3//f/9//3//f/9//3//f/9//3//f/9//3//f/9//3//f/9//3//f/9//3//f/9//3//f/9//3//f/9//3//f/9//3//f/9//3//f/9//3//f/9//3//f/9//3//f4QQ/3//f/9//3//f/9//3//f/9//3//fwglIQQhBEIIKSn/f/9//3//f/9/ZBAhBMcc/3//f/9//3//f/9//3//f/9//3//f/9//39CCP9//3//f0MM/3//f/9//3//f/9//3//f/9//3//f/9//3//f/9//3//f/9//3//f/9//3//f/9//3//f/9//3//f/9//3//f/9//3//f/9//3//f/9//3//f/9//3//f/9//3//f/9//3//f/9//3//f/9//3//f/9//3//f/9//3//f/9//3//f/9//3//f/9//3//f/9//3//f/9//3//f/9//3//f/9//3//f/9//3//f/9//3//f/9//3//f/9//3//f/9//3//f/9//3//f/9//3//f/9//3//f/9//3//f/9//3//f/9//3//f/9//3//f/9//3//f/9//3//f/9//3//f/9//3//f/9//3//f/9//39rMaUUKSn/f/9//3//f/9//3//f/9//3/nHCEEQgj/f9Ze/3//f/9//3//f/9//3+lGCII5xz/f/9//3//f/9//3//f/9//3//f/9/hBCEEP9//3/oIEIIzjn/f/9//3//f/9//3//f/9//39rLf9/Sy3/f/9//3//f/9//3//f/9//3//f/9//3//f/9//3//f/9//3//f/9//3//f/9//3//f/9//3//f/9//3//f/9//3//f/9//3//f/9//3//f/9//3//f/9//3//f/9//3//f/9//3//f/9//3//f/9//3//f/9//3//f/9//3//f/9//3//f/9//3//f/9//3//f/9//3//f/9//3//f/9//3//f/9//3//f/9//3//f/9//3//f/9//3//f/9//3//f/9//3//f/9//3//f/9//3//f/9//3//f/9//3//f/9//3//f/9//3//f/9//3//f/9//3//f6UU/3//f/9//3//f/9//3//f/9/ByFCCEIM/3//f/9//3//f/9//3//f/9//3//f6UUQwgpJf9//3//f/9//3//f/9//3//f/9/ZAxKKf9//3//f2MM/3//f/9//3//f/9//3//f/9//3+mGCII/3//f/9//3//f/9//3//f/9//3//f/9//3//f/9//3//f/9//3//f/9//3//f/9//3//f/9//3//f/9//3+tNf9//3//f/9//3//f/9//3//f/9//3//f/9//3//f/9//3//f/9//3//f/9//3//f/9//3//f/9//3//f/9//3//f/9//3//f/9//3//f/9//3//f/9//3//f/9//3//f/9//3//f/9//3//f/9//3//f/9//3//f/9//3//f/9//3//f/9//3//f/9//3//f/9//3//f/9//3//f/9//3//f/9//3//f/9//3//f/9//3//f/9//3//f/9/gxD/f/9//3//f/9//3//f8YYAAAhBP9//3//f/9//3//f/9//3//f/9//3//f/9/QghjDO9B/3//f/9//3//f/9//3//f/9/Qgj/f/9//385Z/9/CCH/f/9//3//f/9//3//f/9//39jDGMMhRT/f/9//3//f/9//3//f/9//3//f/9//3//f/9//3//f/9//3//f/9//3//f/9//3//f/9//3//f/9/Sy1kDIQQ/3//f/9//3//f/9//3//f/9//3//f/9//3//f/9//3//f/9//3//f/9//3//f/9//3//f/9//3//f/9//3//f/9//3//f/9//3//f/9//3//f/9//3//f/9//3//f/9//3//f/9//3//f/9//3//f/9//3//f/9//3//f/9//3//f/9//3//f/9//3//f/9//3//f/9//3//f/9//3//f/9//3//f/9//3//f/9//3//f/9//3//f/9//39KKf9//3//f/9//3//f/9/IQT/f/9//3//f/9//3//f/9//3//f/9//3//f/9//39DCP9//3//f/9//3//f/9//3//f8YYQwz/f/9//3//f+gg/3//f/9//3//f/9//3//f/9/6CBjDOccZBCtOf9//3//f/9//3//f/9//3//f/9//3//f/9//3//f/9//3//f/9//3//f/9//3//f/9//3//f/9//39DCGQM5xz/f/9//3//f/9//3//f/9//3//f/9//3//f/9//3//f/9//3//f/9//3//f/9//3//f/9//3//f/9//3//f/9//3//f/9//3//f/9//3//f/9//3//f/9//3//f/9//3//f/9//3//f/9//3//f/9//3//f/9//3//f/9//3//f/9//3//f/9//3//f/9//3//f/9//3//f/9//3//f/9//3//f/9//3//f/9//3//f/9//3//f/9/ai2lGO9B/3//f/9/izVkEAAA/3//f/9//3//f/9//3//f/9//3//f/9//3//f/9//3//f0MI/3//f/9//3//f/9//3//f+cchBD/f/9//3//f/9/jTH/f/9//3//f/9//3//f/9/hRQiCP9/YwyFEP9//3//f/9//3//f/9//3//f/9/pRT/f/9//3//f/9//3//f/9//3//f/9//3//f/9//3//f/9/Qgj/f8ccZAzoHP9//3//f/9//3//f/9//3//f/9//3//f/9//3//f/9//3//f/9//3//f/9//3//f/9//3//f/9//3+UUv9/iy3/fwgh/3+MNf9//3//f/9//3//f/9//3//f/9//3//f/9//3//f/9//3//f/9//3//f/9//3//f/9//3//f/9//3//f/9//3//f/9//3//f/9//3//f/9//3//f/9//3//f/9//3//f/9//3//f/9//3//f/9//3+EEP9//3//f/9//38hBGMM/3//f/9//3//f/9//3//f/9//3//f/9//3//f/9//3+MMf9/ZBD/f/9//3//f/9//3//f8YY/3//f/9//3//f889/3//f/9//3//f/9//3//f/9/ZBBjDP9//39DDP9//3//f/9//3//f/9//3//f2MMQwylFP9//3//f/9//3//f/9//3//f/9//3//f/9//3//f6YYQgj/f/9/hBBjDP9//3//f/9//3//f/9//3//f/9//3//f/9//3//f/9//3//f/9//3//f/9//3//f/9//3/HHIYUphj/f6YYhRBkDKYUhBCEEIUU/3//f/9//3//f/9//3//f/9//3//f/9//3//f/9//3//f/9//3//f/9//3//f/9//3//f/9//3//f/9//3//f/9//3//f/9//3//f/9//3//f/9//3//f/9//3//f/9//3//f/9//3//f/9//3//fwgh/3//f/9/QwwhBIwx/3//f/9//3//f/9//3//f/9//3//f/9//3//f/9//3//fwkhxxgJJf9//3//f/9//3//f2MMCCH/f/9//3//f/9/6Bz/f/9//3//f/9//3//f+ccQwwIIf9/c05kDAkh/3//f/9//3//f/9//39kEEMMphSlFP9//3//f/9//3//f/9//3/vPf9//3//f/9//3//f6UUIgj/f/9//39CCMYY/3//f/9//3//f/9//3//f/9//3//f/9//3//f/9//3//f/9//3//f/9//3//f/9/pRRkDEMMYwxCCGMMpRTnHAkh/3/HHIUQZAyFEOgg/3//f/9//3//f/9//3//f/9//3//f/9//3//f/9//3//f/9//3//f/9//3//f/9//3//f/9//3//f/9//3//f/9//3//f/9//3//f/9//3//f/9//3//f/9//3//f/9//3//f/9//3//f/9/Sin/f+cgIQTGGP9//3//f/9//3//f/9//3//f/9//3//f/9//3//f/9//3//f8YYCSX/f/9//3//f/9//3//f0MM/3//f/9//3//f/9//3//f/9//3//f/9//3//f/9/Igj/f/9//3+FFP9//3//f/9//3//f/9/ay1DDAkl/39kEP9//3//f/9//3//f/9//3//f2QM/3//f/9//3//f4QQ/3//f/9//3//f+gg/3//f/9//3//f/9//3//f/9//3//f/9//3//f/9//3//f/9//3//f/9//3//f6UUYwylFP9//3//f/9//3//f/9//3//f/9//3+FEP9/ZBCmFAkl/3//f/9//3//f/9//3//f/9//3//f/9//3//f/9//3//f/9//3//f/9//3//f/9//3//f/9//3//f/9//3//f/9//3//f/9//3//f/9//3//f/9//3//f/9//3//f/9//3//fyklCSVsMUIIQwz/f/9//3//f/9//3//f/9//3//f/9//3//f/9//3//f/9//3//f+cchRDoHP9//3//f/9//39KLWQQxxz/f/9//3//f/9/ay3/f/9//3//f/9//3//f6YYhBD/f/9//3//f4UQ/3//f/9//3//f/9/pRhDDP9/70H/f/9//3//f/9//3//f/9//3+vNf9/hBD/f/9//39rLYQUhRT/f/9//3//f8cchBD/f/9//3//f/9//3//f/9//3//f/9//3//f/9//3//f/9//3//f8ccYwyFFP9/KCX/f/9//3//f/9//3//f/9//3//f/9//3//f/9//3/HGGQMphT/f/9//3//f/9//3//f/9//3//f/9//3//f/9//3//f/9//3//f/9//3//f/9//3//f/9//3//f/9//3//f/9//3//f/9//3//f/9//3//f/9//3//f/9//3//f/9//3//f/9/5yClFCEE/3//f/9//3//f/9//3//f/9//3//f/9//3//f/9//3//f/9//3//f/9/phSmFEop/3//f/9//3//f2QQ/3//f/9//3//f/9//38qKf9//3//f/9//3//f4QQ6Bz/f/9//3+NNf9/phj/f/9//3//f/9/YwylFP9//3//f/9//3//f/9//3//f/9//3//f/9//3//f/9//3//f2QQpRT/f/9//3//fxFC/3/OOf9//3//f/9//3//f/9//3//f/9//3//f/9//3//f/9//39kEGMMKSX/f/9//3//f/9//3//f/9//3//f/9//3//f/9//3//f/9//3//f/9/xhhjDP9/Sin/f/9//3//f/9//3//f/9//3//f/9//3//f/9//3//f/9//3//f/9//3//f/9//3//f/9//3//f/9//3//f/9//3//f/9//3//f/9//3//f/9//3//f/9//3//f/9//38iCCII5yD/f/9//3//f/9//3//f/9//3//f/9//3//f/9//3//f/9//3//f+89hRDIHIUUc07/f/9//3+lGIQQSin/f/9//3//f/9/KSWmFBBC/3//f/9/AABrMUII/3//f/9//3//f40x/3//f/9//3//f601ZBBjDP9//3//f/9//3//f/9//3//f/9//38wRv9/phT/f/9//3/oIGMMCSX/f/9//3//f/9/UkYqJZRa/3//f/9//3//f/9//3//f/9//3//f/9//3/vPeccQghjDNVW/3//f/9//3//f/9//3//f/9//3//f/9//3//f/9//3//f/9//3//f/9//3//f4QQhRCmFP9//3//f/9//3//f/9//3//f/9//3//f/9//3//f/9//3//f/9//3//f/9//3//f/9//3//f/9//3//f/9//3//f/9//3//f/9//3//f/9//3//f/9//3//f/9//3//fyIE/3//f/9//3//f/9//3//f/9//3//f/9//3//f/9//3//f/9//3//f/9/hRD/f4UU/3//f/9//3+EFIUU/3//f/9//3//f/9//3+FFP9//3//f/9//3/nHGQQ/3//f/9//3//f/9//3//f/9//3//f/9/Qgj/f/9//3//f/9//3//f/9//3//f/9//3//f/9//39LKf9//3//f0MM/3//f/9//3//f/9//3+uNf9//3//f/9//3//f/9//3//f/9//3//f/9/KSX/f0II/3//f/9//3//f/9//3//f/9//3//f/9//3//f/9//3//f/9//3//f/9//3//f/9//3//f/9/CCH/f2QQ/3//f/9//3//f/9//3//f/9//3//f/9//3//f/9//3//f/9//3//f/9//3//f/9//3//f/9//3//f/9//3//f/9//3//f/9//3//f/9//3//f/9//3//f/9//38AAEMMrjn/f/9//3//f/9//3//f/9//3//f/9//3//f/9//3//f/9//3//f601hRQQQqYUphj/f/9//39DDIUU/3//f/9//3//f/9/KimFEBBC/3//f/9//3+lFKYY/3//f/9//3//f0sp/3//f/9//3//f6UUQwz/f/9//3//f/9//3//f/9//3//f/9//3//f/9/bC3oHP9//3+mGEMMzj3/f/9//3//f/9/jDH/f6YU/3//f/9//3//f/9//3//f/9//3//f6YYQwyFFP9//3//f/9//3//f/9//3//f/9//3//f/9//3//f/9//3//f/9//3//f/9//3//f/9//3//f/9//3//f/9/phTHGIwx/3//f/9//3//f/9//3//f/9//3//f/9//3//f/9//3//f/9//3//f/9//3//f/9//3//f/9//3//f/9//3//f/9//3//f/9//3//f/9//3//f/9/xxwiCGMM/3//f/9//3//f/9//3//f/9//3//f/9//3//f/9//3//f/9//3//f/9/hRD/f+gg/3//f/9//39kDIQQ/3//f/9//3//f/9//3+EEP9//3//f/9//39jDP9//3//f/9//3//f/9/KiX/f/9//3/vPWQQQgj/f/9//3//f/9//3//f/9//3//f/9//3//f/9//38pJf9//3//f0MI/3//f/9//3//f/9//39LKf9/CSH/f/9//3//f/9//3//f/9//3+mGEMMCCH/f/9//3//f/9//3//f/9//3//f/9//3//f/9//3//f/9//3//f/9//3//f/9//3//f/9//3//f/9//3//f/9//3/HHKYYjDH/f/9//3//f/9//3//f/9//3//f/9//3//f/9//3//f/9//3//f/9//3//f/9//3//f/9//3//f/9//3//f/9//3//f/9//3//f/9//3//f/9//39CCP9/phQIITFK/3//f/9//3//f/9//3//f/9//3//f/9//3//f/9//3//fxBCphhLKf9/ZBD/f/9//39CCP9//3//f/9//3//f/9//3+mGCol/3//f/9/rTlDDIUU/3//f/9//3//f40xxxitNf9//3//f0II/3//f/9//3//f/9//3//f/9//3//f/9//3//f/9//3//fwgh/38KJWQQMUb/f/9//3//f/9//3//f+gc6Bz/f/9//3//f/9//3//f/9/6CAiCOcc/3//f/9//3//f/9//3//f/9//3//f/9//3//f/9//3//f/9//3//f/9//3//f/9//3//f/9//3//f/9//3//f/9//3//f8gcxxjwQf9//3//f/9//3//f/9//3//f/9//3//f/9//3//f/9//3//f/9//3//f/9//3//f/9//3//f/9//3//f/9//3//f/9//3//f/9//3//f/9/Ywz/f/9//39kDP9//3//f/9//3//f/9//3//f/9//3//f/9//3//f/9//3//f/9/phj/f/9/phimFP9//39jDMcc/3//f/9//3//f/9//3+mFP9//3//f/9//39jDP9//3//f/9//3//f/9/xxj/f/9//3//f0MI/3//f/9//3//f/9//3//f/9//3//f/9//3//f/9//3//f/9//3//f2QM/3//f/9//3//f/9//3//f/9/phT/f/9//3//f/9//3//fwghYwylFP9//3//f/9//3//f/9//3//f/9//3//f/9//3//f/9//3//f/9//3//f/9//3//f/9//3//f/9//3//f/9//3//f/9//3//f/9/phj/f/9//3//f/9//3//f/9//3//f/9//3//f/9//3//f/9//3//f/9//3//f/9//3//f/9//3//f/9//3//f/9//3//f/9//3//f/9//3//fw9CYwxjDP9//3//f4QQxxz/f/9//3//f/9//3//f/9//3//f/9//3//f/9//3//f601hRT/f/9/KSWlFP9//39CCP9//3//f/9//3//f/9//3/GGMcY/3//f/9/SiljDCkl/3//f/9//3//f/9//3+FEP9//3//f0II/3//f/9//3//f/9//3//f/9//3//f/9//3//f/9//3//f9A9/3/POWQM70H/f/9//3//f/9//3//f/9/xhjoHP9//3//f/9//38JJUII5xz/f/9//3//f/9//3//f/9//3//f/9//3//f/9//3//f/9//3//f/9//3//f/9//3//f/9//3//f/9//3//f/9//3//f/9//3//f/9//3+FEP9//3//f/9//3//f/9//3//f/9//3//f/9//3//f/9//3//f/9//3//f/9//3//f/9//3//f/9//3//f/9//3//f/9//3//f/9//3//f/9/YwyFFP9//3//f/9/hBD/f/9//3//f/9//3//f/9//3//f/9//3//f/9//3//f/9/xxz/f/9//3+EEP9/KilkDP9//3//f/9//3//f/9//3/HHGQQ/3//f/9//39DDP9//3//f/9//3//f/9/KimEEM45/3/HHP9//3//f/9//3//f/9//3//f/9//3//f/9//3//f/9//38qJf9/zzn/f0MM/3//f/9//3//f/9//3//f/9/6CCFFP9//3//f/9//3+lFGMM/3//f/9//3//f/9//3//f/9//3//f/9//3//f/9//3//f/9//3//f/9//3//f/9//3//f/9//3//f/9//3//f/9//3//f/9//3//f/9//3//f6YY/3//f/9//3//f/9//3//f/9//3//f/9//3//f/9//3//f/9//3//f/9//3//f/9//3//f/9//3//f/9//3//f/9//3//f/9//3//f/9/YwylFP9//3//f1p/KSWmGP9/s1b/f/9//3//f/9//3//f/9//3//f/9//3//f8YY6Bz/f/9//3/GGCklCCEiCP9//3//f/9//3//f/9//3//f2QM/3//f/9/SilkEK01/3//f/9//3//f/9//39kEAklGGOmFOcc/3//f/9//3//f/9//3//f/9//3//f/9//3//f/9//3//f681/38QQmMMEEL/f/9//3//f/9//3//f/9//3+mFIUQ11r/f/9//39DDP9//3//f/9//3//f/9//3//f/9//3//f/9//3//f/9//3//f/9//3//f/9//3//f/9//3//f/9//3//f/9//3//f/9//3//f/9//3//f/9//3//fyolKin/f/9//3//f/9//3//f/9//3//f/9//3//f/9//3//f/9//3//f/9//3//f/9//3//f/9//3//f/9//3//f/9//3//f/9//3//f/9/Ywz/f/9//3//f/9//3//f6UU/3//f/9//3//f/9//3//f/9//3//f/9//3//f/9//3//f/9//3/oIP9/xxhDCP9//3//f/9//3//f/9//3//f/9/CSH/f/9//3+EEP9//3//f/9//3//f/9//3//f2QQ/3+FFP9//3//f/9//3//f/9//3//f/9//3//f/9//3//f/9//39rKf9//3//f2MM/3//f/9//3//f/9//3//f/9//3//f0MM/3//f/9/jTX/f/9//3//f/9//3//f/9//3//f/9//3//f/9//3//f/9//3//f/9//3//f/9//3//f/9//3//f/9//3//f/9//3//f/9//3//f/9//3//f/9//3//f2wt/3//f/9//3//f/9//3//f/9//3//f/9//3//f/9//3//f/9//3//f/9//3//f/9//3//f/9//3//f/9//3//f/9//3//f/9//3//f/9/YwyEFP9//3//f/9//3//f/9/hBDoIM45/3//f/9//3//f/9//3//f/9//3//f4QQ/3//f/9//38pJeggxxwiBP9//3//f/9//3//f/9//3//f2MMphj/f/9/6CD/f/9//3//f/9//3//f/9//3+0VoUQphSFEGwx/3//f/9//3//f/9//3//f/9//3//f/9//3//f/9//3//f8gc/3+uNQgh/3//f/9//3//f/9//3//f/9//3/YXsccpRT/f/9/xxilFP9//3//f/9//3//f/9//3//f/9//3//f/9//3//f/9//3//f/9//3//f/9//3//f/9//3//f/9//3//f/9//3//f/9//3//f/9//3//f/9//3//f/9/6Bz/f/9//3//f/9//3//f/9//3//f/9//3//f/9//3//f/9//3//f/9//3//f/9//3//f/9//3//f/9//3//f/9//3//f/9//3//f/9/QgyFFP9//3//f/9//3//f/9//38IIaUUbDH/f/9//3//f/9//3//f/9//3+mGP9//3//f/9//38pJf9/phj/f/9//3//f/9//3//f/9//3//f/9/ZAz/f/9//3/HHP9//3//f/9//3//f/9//3//fyklhRBkDP9//3//f/9//3//f/9//3//f/9//3//f/9//3//f/9//3//f8gcrjX/fwgh/3//f/9//3//f/9//3//f/9//3//f/9/hRToHP9/hRT/f/9//3//f/9//3//f/9//3//f/9//3//f/9//3//f/9//3//f/9//3//f/9//3//f/9//3//f/9//3//f/9//3//f/9//3//f/9//3//f/9//3//f/9//39LKf9//3//f/9//3//f/9//3//f/9//3//f/9//3//f/9//3//f/9//3//f/9//3//f/9//3//f/9//3//f/9//3//f/9//3//f/9/YwxkEP9//3//f/9//3//f/9//3//f2stxxjOOf9//3//f/9//3//f/9/bDGlFK01/3//f/9//3//f6YU6BwiCP9//3//f/9//3//f/9//3//f4wxZBBKKf9/xxz/f/9//3//f/9//3//f/9//3//f/9/hBBkDP9//3//f/9//3//f/9//3//f/9//3//f/9//3//f/9//3//f8cY6BzoHP9//3//f/9//3//f/9//3//f/9//3//f/9/xxymFI41hBCFFP9//3//f/9//3//f/9//3//f/9//3//f/9//3//f/9//3//f/9//3//f/9//3//f/9//3//f/9//3//f/9//3//f/9//3//f/9//3//f/9//3//f/9/rTUqJf9//3//f/9//3//f/9//3//f/9//3//f/9//3//f/9//3//f/9//3//f/9//3//f/9//3//f/9//3//f/9//3//f/9//3//f/9/QghkEP9//3//f/9//3//f/9//3//f/9/pRT/f/9//3//f/9//3//f/9//3/HGP9//3//f/9//39KKaUUCSH/f/9//3//f/9//3//f/9//3//f/9/ZBD/f/9//3//f/9//3//f/9//3//f/9//3//f/9//38JJf9//3//f/9//3//f/9//3//f/9//3//f/9//3//f/9//3//f/9/pximGP9//3//f/9//3//f/9//3//f/9//3//f/9//3+mFKYUhBD/f/9//3//f/9//3//f/9//3//f/9//3//f/9//3//f/9//3//f/9//3//f/9//3//f/9//3//f/9//3//f/9//3//f/9//3//f/9//3//f/9//3//f/9//39KKf9//3//f/9//3//f/9//3//f/9//3//f/9//3//f/9//3//f/9//3//f/9//3//f/9//3//f/9//3//f/9//3//f/9//3//f/9/hBQiCP9//3//f/9//3//f/9//3//f/9//3+FFP9//3//f/9//3//f/9/xhj/f/9//3//f/9//3//f4UQKiXnHP9//3//f/9//3//f/9//3//f/9/6BymFP9/Ywz/f/9//3//f/9//3//f/9//3//f/9//3//f/9//3//f/9//3//f/9//3//f/9//3//f/9//3//f/9//3//f8cYZBClFP9//3//f/9//3//f/9//3//f/9//3//f/9//3//f2QQZAz/f/9//3//f/9//3//f/9//3//f/9//3//f/9//3//f/9//3//f/9//3//f/9//3//f/9//3//f/9//3//f/9//3//f/9//3//f/9//3//f/9//3//f/9//3+NMXNO/3//f/9//3//f/9//3//f/9//3//f/9//3//f/9//3//f/9//3//f/9//3//f/9//3//f/9//3//f/9//3//f/9//3//f/9/KSVCCK01/3//f/9//3//f/9//3//f/9//38IIQgh/3//f/9//3//f/9/xhj/f/9//3//f/9//3//f8cY6SD/f/9//3//f/9//3//f/9//3//f/9/ay3/fwkl5xz/f/9//3//f/9//3//f/9//3//f/9//3//f/9//3//f/9//3//f/9//3//f/9//3//f/9//3//f/9//3//f/9/CCX/f/9//3//f/9//3//f/9//3//f/9//3//f/9//3//f/9//3//f/9//3//f/9//3//f/9//3//f/9//3//f/9//3//f/9//3//f/9//3//f/9//3//f/9//3//f/9//3//f/9//3//f/9//3//f/9//3//f/9//3//f/9//3/vPf9//3//f/9//3//f/9//3//f/9//3//f/9//3//f/9//3//f/9//3//f/9//3//f/9//3//f/9//3//f/9//3//f/9//3//f/9//38hBAkh/3//f/9//3//f/9//3//f/9//39rLcYY/3//f/9//38xRucc6Bz/f/9//3//f/9//3//f8cYxxgQPv9//3//f/9//3//f/9//3//f/9//3+GFKcYSin/f/9//3//f/9//3//f/9//3//f/9//3//f/9//3//f/9//3//f/9//3//f/9//3//f/9//3//f/9//3//f/9//3//f/9//3//f/9//3//f/9//3//f/9//3//f/9//3//f/9//3//f/9//3//f/9//3//f/9//3//f/9//3//f/9//3//f/9//3//f/9//3//f/9//3//f/9//3//f/9//3//f/9//3//f/9//3//f/9//3//f/9//3//f/9/tVb/f/9//3//f/9//3//f/9//3//f/9//3//f/9//3//f/9//3//f/9//3//f/9//3//f/9//3//f/9//3//f/9//3//f/9//3//f/9//3//f4QQ/3//f/9//3//f/9//3//f/9//3//f6UU/3//f/9//3//f4QQ/3//f/9//3//f/9//3//f/9/hRD/f/9//3//f/9//3//f/9//3//f/9//3+mFGUQ/3//f/9//3//f/9//3//f/9//3//f/9//3//f/9//3//f/9//3//f/9//3//f/9//3//f/9//3//f/9//3//f/9//3//f/9//3//f/9//3//f/9//3//f/9//3//f/9//3//f/9//3//f/9//3//f/9//3//f/9//3//f/9//3//f/9//3//f/9//3//f/9//3//f/9//3//f/9//3//f/9//3//f/9//3//f/9//3//f/9//3//f/9//3//f/9//3//f/9//3//f/9//3//f/9//3//f/9//3//f/9//3//f/9//3//f/9//3//f/9//3//f/9//3//f/9//3//f/9//3//f/9//3//f/9//38qKWQMSin/f/9//3//f/9//3//f/9//39rLaYYbC3/f/9//3+FFP9//3//f/9//3//f/9//3//f6YYhRRSSv9//3//f/9//3//f/9//3//f/9//3/HGGQQ7z3/f/9//3//f/9//3//f/9//3//f/9//3//f/9//3//f/9//3//f/9//3//f/9//3//f/9//3//f/9//3//f/9//3//f/9//3//f/9//3//f/9//3//f/9//3//f/9//3//f/9//3//f/9//3//f/9//3//f/9//3//f/9//3//f/9//3//f/9//3//f/9//3//f/9//3//f/9//3//f/9//3//f/9//3//f/9//3//f/9//3//f/9//3//f/9//3//f/9//3//f/9//3//f/9//3//f/9//3//f/9//3//f/9//3//f/9//3//f/9//3//f/9//3//f/9//3//f/9//3//f/9//3//f/9//3//f6YY/3//f/9//3//f/9//3//f/9//3//f+gc/3//f/9/xxj/f/9//3//f/9//3//f/9//3//f/9/Qwz/f/9//3//f/9//3//f/9//3//f/9//3//f6YU/3//f/9//3//f/9//3//f/9//3//f/9//3//f/9//3//f/9//3//f/9//3//f/9//3//f/9//3//f/9//3//f/9//3//f/9//3//f/9//3//f/9//3//f/9//3//f/9//3//f/9//3//f/9//3//f/9//3//f/9//3//f/9//3//f/9//3//f/9//3//f/9//3//f/9//3//f/9//3//f/9//3//f/9//3//f/9//3//f/9//3//f/9//3//f/9//3//f/9//3//f/9//3//f/9//3//f/9//3//f/9//3//f/9//3//f/9//3//f/9//3//f/9//3//f/9//3//f/9//3//f/9//3//f/9//3//f/9/xhj/f1JK/3//f/9//3//f/9//38qKegg/3//f8cYxhiuNf9//3//f/9//3//f/9//3//f8ccYwzPPf9//3//f/9//3//f/9//3//f/9//3//f/9//3//f/9//3//f/9//3//f/9//3//f/9//3//f/9//3//f/9//3//f/9//3//f/9//3//f/9//3//f/9//3//f/9//3//f/9//3//f/9//3//f/9//3//f/9//3//f/9//3//f/9//3//f/9//3//f/9//3//f/9//3//f/9//3//f/9//3//f/9//3//f/9//3//f/9//3//f/9//3//f/9//3//f/9//3//f/9//3//f/9//3//f/9//3//f/9//3//f/9//3//f/9//3//f/9//3//f/9//3//f/9//3//f/9//3//f/9//3//f/9//3//f/9//3//f/9//3//f/9//3//f/9//3//f/9//3//f/9//3+EEP9//3//f/9//3//f/9//3//f0st/3/nHP9//3//f/9//3//f/9//3//f/9//3//f/9/Qwz/f/9//3//f/9//3//f/9//3//f/9//3//f/9//3//f/9//3//f/9//3//f/9//3//f/9//3//f/9//3//f/9//3//f/9//3//f/9//3//f/9//3//f/9//3//f/9//3//f/9//3//f/9//3//f/9//3//f/9//3//f/9//3//f/9//3//f/9//3//f/9//3//f/9//3//f/9//3//f/9//3//f/9//3//f/9//3//f/9//3//f/9//3//f/9//3//f/9//3//f/9//3//f/9//3//f/9//3//f/9//3//f/9//3//f/9//3//f/9//3//f/9//3//f/9//3//f/9//3//f/9//3//f/9//3//f/9//3//f/9//3//f/9//3//f/9//3//f/9//3//f/9/xxjnHMcc/3/OOf9//3//f/9//3+mFMYYhRDGGK01/3//f/9//3//f/9//3//f/9//3//f8ccYwxSSv9//3//f/9//3//f/9//3//f/9//3//f/9//3//f/9//3//f/9//3//f/9//3//f/9//3//f/9//3//f/9//3//f/9//3//f/9//3//f/9//3//f/9//3//f/9//3//f/9//3//f/9//3//f/9//3//f/9//3//f/9//3//f/9//3//f/9//3//f/9//3//f/9//3//f/9//3//f/9//3//f/9//3//f/9//3//f/9//3//f/9//3//f/9//3//f/9//3//f/9//3//f/9//3//f/9//3//f/9//3//f/9//3//f/9//3//f/9//3//f/9//3//f/9//3//f/9//3//f/9//3//f/9//3//f/9//3//f/9//3//f/9//3//f/9//3//f/9//3//f/9//3+mGAklCCH/f/9//3//f/9/ZAyFFOcc/3//f/9//3//f/9//3//f/9//3//f/9//3//f/9/xxj/f/9//3//f/9//3//f/9//3//f/9//3//f/9//3//f/9//3//f/9//3//f/9//3//f/9//3//f/9//3//f/9//3//f/9//3//f/9//3//f/9//3//f/9//3//f/9//3//f/9//3//f/9//3//f/9//3//f/9//3//f/9//3//f/9//3//f/9//3//f/9//3//f/9//3//f/9//3//f/9//3//f/9//3//f/9//3//f/9//3//f/9//3//f/9//3//f/9//3//f/9//3//f/9//3//f/9//3//f/9//3//f/9//3//f/9//3//f/9//3//f/9//3//f/9//3//f/9//3//f/9//3//f/9//3//f/9//3//f/9//3//f/9//3//f/9//3//f/9//3//f/9//3+mGAgh/38IIYUUhBBkEGQQ/39rLf9//3//f/9//3//f/9//3//f/9//3//f/9//3//fxhj/3//f/9//3//f/9//3//f/9//3//f/9//3//f/9//3//f/9//3//f/9//3//f/9//3//f/9//3//f/9//3//f/9//3//f/9//3//f/9//3//f/9//3//f/9//3//f/9//3//f/9//3//f/9//3//f/9//3//f/9//3//f/9//3//f/9//3//f/9//3//f/9//3//f/9//3//f/9//3//f/9//3//f/9//3//f/9//3//f/9//3//f/9//3//f/9//3//f/9//3//f/9//3//f/9//3//f/9//3//f/9//3//f/9//3//f/9//3//f/9//3//f/9//3//f/9//3//f/9//3//f/9//3//f/9//3//f/9//3//f/9//3//f/9//3//f/9//3//f/9//3//f/9//3//f/9/6BymGOgc/38IIf9//3//f/9//3//f/9//3//f/9//3//f/9//3//f/9//3//f/9//3//f/9//3//f/9//3//f/9//3//f/9//3//f/9//3//f/9//3//f/9//3//f/9//3//f/9//3//f/9//3//f/9//3//f/9//3//f/9//3//f/9//3//f/9//3//f/9//3//f/9//3//f/9//3//f/9//3//f/9//3//f/9//3//f/9//3//f/9//3//f/9//3//f/9//3//f/9//3//f/9//3//f/9//3//f/9//3//f/9//3//f/9//3//f/9//3//f/9//3//f/9//3//f/9//3//f/9//3//f/9//3//f/9//3//f/9//3//f/9//3//f/9//3//f/9//3//f/9//3//f/9//3//f/9//3//f/9//3//f/9//3//f/9//3//f/9//3//f/9//3//f/9//3//f/9//3/nHP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KSX/f/9//3//f/9//3//f/9//3//f/9//3//f/9//3//f/9//3//f/9//3//f/9//3//f/9//3//f/9//3//f/9//3//f/9//3//f/9//3//f/9//3//f/9//3//f/9//3//f/9//3//f/9//3//f/9//3//f/9//3//f/9//3//f/9//3//f/9//3//f/9//3//f/9//3//f/9//3//f/9//3//f/9//3//f/9//3//f/9//3//f/9//3//f/9//3//f/9//3//f/9//3//f/9//3//f/9//3//f/9//3//f/9//3//f/9//3//f/9//3//f/9//3//f/9//3//f/9//3//f/9//3//f/9//3//f/9//3//f/9//3//f/9//3//f/9//3//f/9//3//f/9//3//f/9//3//f/9//3//f/9//3//f/9//3//f/9//3//f/9//3//f/9//38pJf9//3//f/9//39KKf9//3//f/9//3//f/9//3//f/9//3//f/9//3//f/9//3//f/9//3//f/9//3//f/9//3//f/9//3//f/9//3//f/9//3//f/9//3//f/9//3//f/9//3//f/9//3//f/9//3//f/9//3//f/9//3//f/9//3//f/9//3//f/9//3//f/9//3//f/9//3//f/9//3//f/9//3//f/9//3//f/9//3//f/9//3//f/9//3//f/9//3//f/9//3//f/9//3//f/9//3//f/9//3//f/9//3//f/9//3//f/9//3//f/9//3//f/9//3//f/9//3//f/9//3//f/9//3//f/9//3//f/9//3//f/9//3//f/9//3//f/9//3//f/9//3//f/9//3//f/9//3//f/9//3//f/9//3//f/9//3//f/9//3//f/9//3//f/9//3//f/9/6CD/f/9//3//f/9/bC0KJf9//3//f/9//3//f/9//3//f/9//3//f/9//3//f/9//3//f/9//3//f/9//3//f/9//3//f/9//3//f/9//3//f/9//3//f/9//3//f/9//3//f/9//3//f/9//3//f/9//3//f/9//3//f/9//3//f/9//3//f/9//3//f/9//3//f/9//3//f/9//3//f/9//3//f/9//3//f/9//3//f/9//3//f/9//3//f/9//3//f/9//3//f/9//3//f/9//3//f/9//3//f/9//3//f/9//3//f/9//3//f/9//3//f/9//3//f/9//3//f/9//3//f/9//3//f/9//3//f/9//3//f/9//3//f/9//3//f/9//3//f/9//3//f/9//3//f/9//3//f/9//3//f/9//3//f/9//3//f/9//3//f/9//3//f/9//3//f/9//3//f/9/phhrLf9//3//f/9//3+uNf9//3//f/9//3//f/9//3//f/9//3//f/9//3//f/9//3//f/9//3//f/9//3//f/9//3//f/9//3//f/9//3//f/9//3//f/9//3//f/9//3//f/9//3//f/9//3//f/9//3//f/9//3//f/9//3//f/9//3//f/9//3//f/9//3//f/9//3//f/9//3//f/9//3//f/9//3//f/9//3//f/9//3//f/9//3//f/9//3//f/9//3//f/9//3//f/9//3//f/9//3//f/9//3//f/9//3//f/9//3//f/9//3//f/9//3//f/9//3//f/9//3//f/9//3//f/9//3//f/9//3//f/9//3//f/9//3//f/9//3//f/9//3//f/9//3//f/9//3//f/9//3//f/9//3//f/9//3//f/9//3//f/9//3//f/9//3//f/9//3//f/9/ZBD/f/9//3//f/9/xxjoHJRS/3//f/9//3//f/9//3//f/9//3//f/9//3//f/9//3//f/9//3//f/9//3//f/9//3//f/9//3//f/9//3//f/9//3//f/9//3//f/9//3//f/9//3//f/9//3//f/9//3//f/9//3//f/9//3//f/9//3//f/9//3//f/9//3//f/9//3//f/9//3//f/9//3//f/9//3//f/9//3//f/9//3//f/9//3//f/9//3//f/9//3//f/9//3//f/9//3//f/9//3//f/9//3//f/9//3//f/9//3//f/9//3//f/9//3//f/9//3//f/9//3//f/9//3//f/9//3//f/9//3//f/9//3//f/9//3//f/9//3//f/9//3//f/9//3//f/9//3//f/9//3//f/9//3//f/9//3//f/9//3//f/9//3//f/9//3//f/9//3//f+gg/3//f/9//3//f/9//39DCP9//3//f/9//3//f/9//3//f/9//3//f/9//3//f/9//3//f/9//3//f/9//3//f/9//3//f/9//3//f/9//3//f/9//3//f/9//3//f/9//3//f/9//3//f/9//3//f/9//3//f/9//3//f/9//3//f/9//3//f/9//3//f/9//3//f/9//3//f/9//3//f/9//3//f/9//3//f/9//3//f/9//3//f/9//3//f/9//3//f/9//3//f/9//3//f/9//3//f/9//3//f/9//3//f/9//3//f/9//3//f/9//3//f/9//3//f/9//3//f/9//3//f/9//3//f/9//3//f/9//3//f/9//3//f/9//3//f/9//3//f/9//3//f/9//3//f/9//3//f/9//3//f/9//3//f/9//3//f/9//3//f/9//3//f/9//3//f/9//3//f/9/hBD/f/9//3//f/9/EUZDDKUU/3//f/9//3//f/9//3//f/9//3//f/9//3//f/9//3//f/9//3//f/9//3//f/9//3//f/9//3//f/9//3//f/9//3//f/9//3//f/9//3//f/9//3//f/9//3//f/9//3//f/9//3//f/9//3//f/9//3//f/9//3//f/9//3//f/9//3//f/9//3//f/9//3//f/9//3//f/9//3//f/9//3//f/9//3//f/9//3//f/9//3//f/9//3//f/9//3//f/9//3//f/9//3//f/9//3//f/9//3//f/9//3//f/9//3//f/9//3//f/9//3//f/9//3//f/9//3//f/9//3//f/9//3//f/9//3//f/9//3//f/9//3//f/9//3//f/9//3//f/9//3//f/9//3//f/9//3//f/9//3//f/9//3//f/9//3//f/9//3//f401pRT/f/9//3//f/9//39kEGMMSy3/f/9//3//f/9//3//f/9//3//f/9//3//f/9//3//f/9//3//f/9//3//f/9//3//f/9//3//f/9//3//f/9//3//f/9//3//f/9//3//f/9//3//f/9//3//f/9//3//f/9//3//f/9//3//f/9//3//f/9//3//f/9//3//f/9//3//f/9//3//f/9//3//f/9//3//f/9//3//f/9//3//f/9//3//f/9//3//f/9//3//f/9//3//f/9//3//f/9//3//f/9//3//f/9//3//f/9//3//f/9//3//f/9//3//f/9//3//f/9//3//f/9//3//f/9//3//f/9//3//f/9//3//f/9//3//f/9//3//f/9//3//f/9//3//f/9//3//f/9//3//f/9//3//f/9//3//f/9//3//f/9//3//f/9//3//f/9//3//f/9/phT/f/9//3//f/9//3//f2QM/3//f/9//3//f/9//3//f/9//3//f/9//3//f/9//3//f/9//3//f/9//3//f/9//3//f/9//3//f/9//3//f/9//3//f/9//3//f/9//3//f/9//3//f/9//3//f/9//3//f/9//3//f/9//3//f/9//3//f/9//3//f/9//3//f/9//3//f/9//3//f/9//3//f/9//3//f/9//3//f/9//3//f/9//3//f/9//3//f/9//3//f/9//3//f/9//3//f/9//3//f/9//3//f/9//3//f/9//3//f/9//3//f/9//3//f/9//3//f/9//3//f/9//3//f/9//3//f/9//3//f/9//3//f/9//3//f/9//3//f/9//3//f/9//3//f/9//3//f/9//3//f/9//3//f/9//3//f/9//3//f/9//3//f/9//3//f/9//3//f/9//3//f/9//3//f/9//3//f4UU/3//f/9//3//f/9//3//f/9//3//f/9//3//f/9//3//f/9//3//f/9//3//f/9//3//f/9//3//f/9//3//f/9//3//f/9//3//f/9//3//f/9//3//f/9//3//f/9//3//f/9//3//f/9//3//f/9//3//f/9//3//f/9//3//f/9//3//f/9//3//f/9//3//f/9//3//f/9//3//f/9//3//f/9//3//f/9//3//f/9//3//f/9//3//f/9//3//f/9//3//f/9//3//f/9//3//f/9//3//f/9//3//f/9//3//f/9//3//f/9//3//f/9//3//f/9//3//f/9//3//f/9//3//f/9//3//f/9//3//f/9//3//f/9//3//f/9//3//f/9//3//f/9//3//f/9//3//f/9//3//f/9//3//f/9//3//f/9//3//f/9/jTH/f/9//3//f/9//3//f4UU/3//f/9//3//f/9//3//f/9//3//f/9//3//f/9//3//f/9//3//f/9//3//f/9//3//f/9//3//f/9//3//f/9//3//f/9//3//f/9//3//f/9//3//f/9//3//f/9//3//f/9//3//f/9//3//f/9//3//f/9//3//f/9//3//f/9//3//f/9//3//f/9//3//f/9//3//f/9//3//f/9//3//f/9//3//f/9//3//f/9//3//f/9//3//f/9//3//f/9//3//f/9//3//f/9//3//f/9//3//f/9//3//f/9//3//f/9//3//f/9//3//f/9//3//f/9//3//f/9//3//f/9//3//f/9//3//f/9//3//f/9//3//f/9//3//f/9//3//f/9//3//f/9//3//f/9//3//f/9//3//f/9//3//f/9//3//f/9//3//f/9//3//f/9//3//f/9//3/oHKYY/3//f/9//3//f/9//3//f/9//3//f/9//3//f/9//3//f/9//3//f/9//3//f/9//3//f/9//3//f/9//3//f/9//3//f/9//3//f/9//3//f/9//3//f/9//3//f/9//3//f/9//3//f/9//3//f/9//3//f/9//3//f/9//3//f/9//3//f/9//3//f/9//3//f/9//3//f/9//3//f/9//3//f/9//3//f/9//3//f/9//3//f/9//3//f/9//3//f/9//3//f/9//3//f/9//3//f/9//3//f/9//3//f/9//3//f/9//3//f/9//3//f/9//3//f/9//3//f/9//3//f/9//3//f/9//3//f/9//3//f/9//3//f/9//3//f/9//3//f/9//3//f/9//3//f/9//3//f/9//3//f/9//3//f/9//3//f/9//3//f/9/phj/f/9//3//f/9//3/nHKYU/3//f/9//3//f/9//3//f/9//3//f/9//3//f/9//3//f/9//3//f/9//3//f/9//3//f/9//3//f/9//3//f/9//3//f/9//3//f/9//3//f/9//3//f/9//3//f/9//3//f/9//3//f/9//3//f/9//3//f/9//3//f/9//3//f/9//3//f/9//3//f/9//3//f/9//3//f/9//3//f/9//3//f/9//3//f/9//3//f/9//3//f/9//3//f/9//3//f/9//3//f/9//3//f/9//3//f/9//3//f/9//3//f/9//3//f/9//3//f/9//3//f/9//3//f/9//3//f/9//3//f/9//3//f/9//3//f/9//3//f/9//3//f/9//3//f/9//3//f/9//3//f/9//3//f/9//3//f/9//3//f/9//3//f/9//3//f/9//3//f/9/hRAqJf9//3//f/9//3+FFP9//3//f/9//3//f/9//3//f/9//3//f/9//3//f/9//3//f/9//3//f/9//3//f/9//3//f/9//3//f/9//3//f/9//3//f/9//3//f/9//3//f/9//3//f/9//3//f/9//3//f/9//3//f/9//3//f/9//3//f/9//3//f/9//3//f/9//3//f/9//3//f/9//3//f/9//3//f/9//3//f/9//3//f/9//3//f/9//3//f/9//3//f/9//3//f/9//3//f/9//3//f/9//3//f/9//3//f/9//3//f/9//3//f/9//3//f/9//3//f/9//3//f/9//3//f/9//3//f/9//3//f/9//3//f/9//3//f/9//3//f/9//3//f/9//3//f/9//3//f/9//3//f/9//3//f/9//3//f/9//3//f/9//3//f/9//3//f/9//3//f/9/phj/f/9//3//f/9/6CBkEP9//3//f/9//3//f/9//3//f/9//3//f/9//3//f/9//3//f/9//3//f/9//3//f/9//3//f/9//3//f/9//3//f/9//3//f/9//3//f/9//3//f/9//3//f/9//3//f/9//3//f/9//3//f/9//3//f/9//3//f/9//3//f/9//3//f/9//3//f/9//3//f/9//3//f/9//3//f/9//3//f/9//3//f/9//3//f/9//3//f/9//3//f/9//3//f/9//3//f/9//3//f/9//3//f/9//3//f/9//3//f/9//3//f/9//3//f/9//3//f/9//3//f/9//3//f/9//3//f/9//3//f/9//3//f/9//3//f/9//3//f/9//3//f/9//3//f/9//3//f/9//3//f/9//3//f/9//3//f/9//3//f/9//3//f/9//3//f/9//3//f/9//3+mFP9//3//f0spphT/f/9//3//f/9//3//f/9//3//f/9//3//f/9//3//f/9//3//f/9//3//f/9//3//f/9//3//f/9//3//f/9//3//f/9//3//f/9//3//f/9//3//f/9//3//f/9//3//f/9//3//f/9//3//f/9//3//f/9//3//f/9//3//f/9//3//f/9//3//f/9//3//f/9//3//f/9//3//f/9//3//f/9//3//f/9//3//f/9//3//f/9//3//f/9//3//f/9//3//f/9//3//f/9//3//f/9//3//f/9//3//f/9//3//f/9//3//f/9//3//f/9//3//f/9//3//f/9//3//f/9//3//f/9//3//f/9//3//f/9//3//f/9//3//f/9//3//f/9//3//f/9//3//f/9//3//f/9//3//f/9//3//f/9//3//f/9//3//f/9//3//f/9//3/oHIQQ6BzoHKUUCCH/f/9//3//f/9//3//f/9//3//f/9//3//f/9//3//f/9//3//f/9//3//f/9//3//f/9//3//f/9//3//f/9//3//f/9//3//f/9//3//f/9//3//f/9//3//f/9//3//f/9//3//f/9//3//f/9//3//f/9//3//f/9//3//f/9//3//f/9//3//f/9//3//f/9//3//f/9//3//f/9//3//f/9//3//f/9//3//f/9//3//f/9//3//f/9//3//f/9//3//f/9//3//f/9//3//f/9//3//f/9//3//f/9//3//f/9//3//f/9//3//f/9//3//f/9//3//f/9//3//f/9//3//f/9//3//f/9//3//f/9//3//f/9//3//f/9//3//f/9//3//f/9//3//f/9//3//f/9//3//f/9//3//f/9//3//f/9//3//f/9//3//f/9//3//f/9/CCH/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RgAAABQAAAAIAAAAVE5QUAcBAABGAAAAFAAAAAgAAABHRElDAwAAACIAAAAMAAAA/////yIAAAAMAAAA/////yUAAAAMAAAADQAAgCgAAAAMAAAAAwAAACIAAAAMAAAA/////yIAAAAMAAAA/v///ycAAAAYAAAAAwAAAAAAAAD///8AAAAAACUAAAAMAAAAAwAAAEwAAABkAAAAAAAAAFAAAAD/AAAAfAAAAAAAAABQAAAAAAEAAC0AAAAhAPAAAAAAAAAAAAAAAIA/AAAAAAAAAAAAAIA/AAAAAAAAAAAAAAAAAAAAAAAAAAAAAAAAAAAAAAAAAAAlAAAADAAAAAAAAIAoAAAADAAAAAMAAAAnAAAAGAAAAAMAAAAAAAAA////AAAAAAAlAAAADAAAAAMAAABMAAAAZAAAAAkAAABQAAAA9gAAAFwAAAAJAAAAUAAAAO4AAAANAAAAIQDwAAAAAAAAAAAAAACAPwAAAAAAAAAAAACAPwAAAAAAAAAAAAAAAAAAAAAAAAAAAAAAAAAAAAAAAAAAJQAAAAwAAAAAAACAKAAAAAwAAAADAAAAUgAAAHABAAADAAAA9f///wAAAAAAAAAAAAAAAJABAAAAAAABAAAAAHMAZQBnAG8AZQAgAHUAaQAAAAAAAAAAAAAAAAAAAAAAAAAAAAAAAAAAAAAAAAAAAAAAAAAAAAAAAAAAAAAAAAAAAAAAACAAAAAAAAAA8JvM/38AAADwm8z/fwAAEwAAAAAAAAAAAHsp+H8AAA2/7sv/fwAAMBZ7Kfh/AAATAAAAAAAAAOAWAAAAAAAAQAAAwP9/AAAAAHsp+H8AANXB7sv/fwAABAAAAAAAAAAwFnsp+H8AAJC2T91zAAAAEwAAAAAAAABIAAAAAAAAAMwuf8z/fwAAkPObzP9/AAAAM3/M/38AAAEAAAAAAAAAWFh/zP9/AAAAAHsp+H8AAAAAAAAAAAAAAAAAAAAAAAAwtk/dcwAAAFA42Rw7AgAA2+BFKPh/AABgt0/dcwAAAPm3T91zAAAAAAAAAAAAAAAAAAAAZHYACAAAAAAlAAAADAAAAAMAAAAYAAAADAAAAAAAAAASAAAADAAAAAEAAAAeAAAAGAAAAAkAAABQAAAA9wAAAF0AAAAlAAAADAAAAAMAAABUAAAAtAAAAAoAAABQAAAAbAAAAFwAAAABAAAA0XbJQVUVykEKAAAAUAAAABEAAABMAAAAAAAAAAAAAAAAAAAA//////////9wAAAASgBPAFMAyQAgAEwAVQBJAFMAIABBAFEAVQBJAE4ATwAgAP9/BAAAAAkAAAAGAAAABgAAAAMAAAAFAAAACAAAAAMAAAAGAAAAAwAAAAcAAAAIAAAACAAAAAMAAAAIAAAACQAAAAM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wAAABgAAAAMAAAAAAAAABIAAAAMAAAAAQAAAB4AAAAYAAAACQAAAGAAAAD3AAAAbQAAACUAAAAMAAAAAwAAAFQAAACoAAAACgAAAGAAAABiAAAAbAAAAAEAAADRdslBVRXKQQoAAABgAAAADwAAAEwAAAAAAAAAAAAAAAAAAAD//////////2wAAABTAEkATgBEAEkAQwBPACAAVABJAFQAVQBMAEEAUgD/fwYAAAADAAAACAAAAAgAAAADAAAABwAAAAkAAAADAAAABgAAAAMAAAAGAAAACAAAAAUAAAAHAAAABwAAAEsAAABAAAAAMAAAAAUAAAAgAAAAAQAAAAEAAAAQAAAAAAAAAAAAAAAAAQAAgAAAAAAAAAAAAAAAAAEAAIAAAAAlAAAADAAAAAIAAAAnAAAAGAAAAAQAAAAAAAAA////AAAAAAAlAAAADAAAAAQAAABMAAAAZAAAAAkAAABwAAAA5wAAAHwAAAAJAAAAcAAAAN8AAAANAAAAIQDwAAAAAAAAAAAAAACAPwAAAAAAAAAAAACAPwAAAAAAAAAAAAAAAAAAAAAAAAAAAAAAAAAAAAAAAAAAJQAAAAwAAAAAAACAKAAAAAwAAAAEAAAAJQAAAAwAAAADAAAAGAAAAAwAAAAAAAAAEgAAAAwAAAABAAAAFgAAAAwAAAAAAAAAVAAAADABAAAKAAAAcAAAAOYAAAB8AAAAAQAAANF2yUFVFcpBCgAAAHAAAAAmAAAATAAAAAQAAAAJAAAAcAAAAOgAAAB9AAAAmAAAAEYAaQByAG0AYQBkAG8AIABwAG8AcgA6ACAASgBPAFMARQAgAEwAVQBJAFMAIABBAFEAVQBJAE4ATwAgAE0AQQBSAFQASQBOAEUAWgAGAAAAAwAAAAQAAAAJAAAABgAAAAcAAAAHAAAAAwAAAAcAAAAHAAAABAAAAAMAAAADAAAABAAAAAkAAAAGAAAABgAAAAMAAAAFAAAACAAAAAMAAAAGAAAAAwAAAAcAAAAIAAAACAAAAAMAAAAIAAAACQAAAAMAAAAKAAAABwAAAAcAAAAGAAAAAwAAAAgAAAAGAAAABgAAABYAAAAMAAAAAAAAACUAAAAMAAAAAgAAAA4AAAAUAAAAAAAAABAAAAAUAAAA</Object>
  <Object Id="idInvalidSigLnImg">AQAAAGwAAAAAAAAAAAAAAP8AAAB/AAAAAAAAAAAAAAAvGQAAogwAACBFTUYAAAEA+N8AANQAAAAFAAAAAAAAAAAAAAAAAAAAVgUAAAADAABYAQAAwgAAAAAAAAAAAAAAAAAAAMA/BQDQ9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r0KwAAAAcKDQcKDQcJDQ4WMShFrjFU1TJV1gECBAIDBAECBQoRKyZBowsTMQAAAAAAfqbJd6PIeqDCQFZ4JTd0Lk/HMVPSGy5uFiE4GypVJ0KnHjN9AAABZisAAACcz+7S6ffb7fnC0t1haH0hMm8aLXIuT8ggOIwoRKslP58cK08AAAEAAAAAAMHg9P///////////+bm5k9SXjw/SzBRzTFU0y1NwSAyVzFGXwEBAvUcCA8mnM/u69/SvI9jt4tgjIR9FBosDBEjMVTUMlXWMVPRKUSeDxk4AAAAAAAAAADT6ff///////+Tk5MjK0krSbkvUcsuT8YVJFoTIFIrSbgtTcEQHEfQKwAAAJzP7vT6/bTa8kRleixHhy1Nwi5PxiQtTnBwcJKSki81SRwtZAgOIwAAAAAAweD02+35gsLqZ5q6Jz1jNEJyOUZ4qamp+/v7////wdPeVnCJAQEC8isAAACv1/Ho8/ubzu6CwuqMudS3u769vb3////////////L5fZymsABAgMAAAAAAK/X8fz9/uLx+snk9uTy+vz9/v///////////////8vl9nKawAECA9MrAAAAotHvtdryxOL1xOL1tdry0+r32+350+r3tdryxOL1pdPvc5rAAQIDAAAAAABpj7ZnjrZqj7Zqj7ZnjrZtkbdukrdtkbdnjrZqj7ZojrZ3rdUCAwT0Kw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gAAAAAAAAAPCbzP9/AAAA8JvM/38AABMAAAAAAAAAAAB7Kfh/AAANv+7L/38AADAWeyn4fwAAEwAAAAAAAADgFgAAAAAAAEAAAMD/fwAAAAB7Kfh/AADVwe7L/38AAAQAAAAAAAAAMBZ7Kfh/AACQtk/dcwAAABMAAAAAAAAASAAAAAAAAADMLn/M/38AAJDzm8z/fwAAADN/zP9/AAABAAAAAAAAAFhYf8z/fwAAAAB7Kfh/AAAAAAAAAAAAAAAAAAAAAAAAMLZP3XMAAABQONkcOwIAANvgRSj4fwAAYLdP3XMAAAD5t0/dcwAAAAAAAAAAAAAAAAAAAGR2AAgAAAAAJQAAAAwAAAABAAAAGAAAAAwAAAD/AAAAEgAAAAwAAAABAAAAHgAAABgAAAAiAAAABAAAAHIAAAARAAAAJQAAAAwAAAABAAAAVAAAAKgAAAAjAAAABAAAAHAAAAAQAAAAAQAAANF2yUFVFcpBIwAAAAQAAAAPAAAATAAAAAAAAAAAAAAAAAAAAP//////////bAAAAEYAaQByAG0AYQAgAG4AbwAgAHYA4QBsAGkAZABhAE/d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EjB7sv/fwAAONZP3XMAAAAA3U/dcwAAAIg+aSj4fwAAAAAAAAAAAAAJAAAAAAAAACj01SU7AgAASMHuy/9/AAAAAAAAAAAAAAAAAAAAAAAAnaJCj7dBAAC410/dcwAAALBUeiU7AgAAIHbzHDsCAABQONkcOwIAAODYT90AAAAAAAAAAAAAAAAHAAAAAAAAADhy9CU7AgAAHNhP3XMAAABZ2E/dcwAAAHHNQSj4fwAABAAAAAAAAADQVHolAAAAAAAAAAAAAAAAAAAAAAAAAABQONkcOwIAANvgRSj4fwAAwNdP3XMAAABZ2E/dcwAAABBqjis7Ag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kJ1jyP9/AABwuK4xOwIAAHC4rjECAAAAiD5pKPh/AAAAAAAAAAAAAJnrsMf/fwAAAAAAAP9/AAAAAAAAAAAAAAAAAAAAAAAAAAAAAAAAAABdGkOPt0EAAAAAAAAAAAAAcLiuMTsCAADg////AAAAAFA42Rw7AgAAuHFO3QAAAAAAAAAAAAAAAAYAAAAAAAAAIAAAAAAAAADccE7dcwAAABlxTt1zAAAAcc1BKPh/AACAdU7dcwAAAAAAAAAAAAAA4PkXMTsCAAC4YTrI/38AAFA42Rw7AgAA2+BFKPh/AACAcE7dcwAAABlxTt1zAAAAcJthMTsCAAAAAAAAZHYACAAAAAAlAAAADAAAAAMAAAAYAAAADAAAAAAAAAASAAAADAAAAAEAAAAWAAAADAAAAAgAAABUAAAAVAAAAAoAAAAnAAAAHgAAAEoAAAABAAAA0XbJQVUVyk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BkAAAD2AAAARwAAACkAAAAZAAAAzgAAAC8AAAAhAPAAAAAAAAAAAAAAAIA/AAAAAAAAAAAAAIA/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OdJQj8AAAAAAAAAAAApQT8AACRCAADIQSQAAAAkAAAA50lCPwAAAAAAAAAAAClBPwAAJEIAAMhBBAAAAHMAAAAMAAAAAAAAAA0AAAAQAAAAKQAAABkAAABSAAAAcAEAAAQAAAAQAAAABwAAAAAAAAAAAAAAvAIAAAAAAAAHAgIiUwB5AHMAdABlAG0AAAAAAAAAAAAAAAAAAAAAAAAAAAAAAAAAAAAAAAAAAAAAAAAAAAAAAAAAAAAAAAAAAAAAAAAAAACws+grOwIAAKzvfyj4fwAA4AZFLDsCAADGJCG8/////wEAAAAAAAAAUFpP3XMAAAAAAAAA/38AAAEAAAAAAAAAxiS8//////+EPwAAIbwBBOAGRSw7AgAAZwBvAGUAIACCAAABAAAAAAjrfyj4fwAAxiQhvP/////GJCG8AAD//wEAAAAAAAAAAAAAAAAAAAAAAAAAAAAAAHheT91zAAAAEAAAAAMBAABKogEAggAAAdScJZSRtgAAhD8AAAAAAQR0nyWUkbYAAMYkIbz/////AAAAAAAAAADb4EUo+H8AAEBbT91zAAAAZAAAAAAAAAAIAOU0OwIAAAAAAABkdgAIAAAAACUAAAAMAAAABAAAAEYAAAAoAAAAHAAAAEdESUMCAAAAAAAAAAAAAABXAAAAPQAAAAAAAAAhAAAACAAAAGIAAAAMAAAAAQAAABUAAAAMAAAABAAAABUAAAAMAAAABAAAAEYAAAAUAAAACAAAAFROUFAGAQAAUQAAAGgMAAApAAAAGQAAAGkAAABFAAAAAAAAAAAAAAAAAAAAAAAAALQAAAB/AAAAUAAAADAAAACAAAAA6AsAAAAAAACGAO4AVgAAADwAAAAoAAAAtAAAAH8AAAABAAEAAAAAAAAAAAAAAAAAAAAAAAAAAAAAAAAAAAAAAP///wAAAAAAAAAAAAAAAAAAAAAAAAAAAAAAAAAAAAAAAAAAAAAAAAAAAAAAAAAAAAAAABEAAAAAAAAAAAAAAAAAAAAAAAAAAAAAAAAAAAAAAAAAAAAAAAAAAAAAAAAAAAA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0AAAAAAAAAAAAAAAAAAAAAAAAAAAAAAPvoAAAAAAAAAAAAAAAAAAAAAAAAAAAAAABcAAAAAAAAAAAAAAAAAAAAAAAAAAAAAAAPoAAAAAAAAAAAAAAAAAAAAAAAAAAAAAAB8AAAAAAAAAAAAAAAAAAAAAAACAAAAAAAPgAAAAAAAAAAAAAAAAAAAAAAAAAAAAAAB8AAAAAAAAAAAAAAAAAAAAAACAAAAAAAAPwAAAAAAAAAAAAAAAAAAAAAAAAAAAAAABcAAAAAAAAAAAAAAAAAAAAACgAAAAAAAAP6AAAAAAAAAAAAAAAAAAAABAAAAAAAAAAdQAAAAAAAAAAAAAAAAAAADAAAAAAAAAAAqAAAAAAAAAAAAAAAAAAABAAAAAAAAAAAAAAAAAAAAAAAAAAAAAAABgAAAAAAAAAAAAAAAAAAAAAAAAAAAAAABAAAAAAAAAAAAAAAAAAAAAAAAAAAAAAAAgAAAAAAAAAAAAAAAAAAAAAAAAAAAAAAAgAAAAAAAAAAAAAAAAAAAAAAAAAAAAAAAgAAAAAAAAAAAAAAAAAAAAAAAAAAAAAAAQAAAAAAAAAAAAAAAAAAAAAAAAAAAAAAAYAAAAAAAAAAAAAAAAAAAAAAAAAAAAAAAQAAAAAAAAAAAAAAAAAAAAAAAAAAAAAAAYAAAAAAAAAAAAAAAAAAAAAAAAAAAAAAAQAAAAAAAAAAAAAAAAAAAAAAAAAAAAAAAIAACAAA4AAAAAAAAAAAAAAAAAAAAAAAAAAAdQAB4AAAAAAAAAAAAAAAAAAAAAAAAMAD/4ADsAAAAAAAAAAAAAAAAAAAAAAAAEAHwcABEAAAAAAAAAAAAAAAAAAAAAAAAOAOgOADOAKAAAAAAAAAAAAAAAAAAAAAAEAcAHADEAMAAAABAAAAAAAAAAAAAAAAACA4ADgCKAOAAAADgAAAAAAAAAAAAAAAABAQABAGEAfAAAABwAAAAAAAAAAAAAAAADjgAAgGCAbACAAC4AAAAKoAAAAAAAAAABBgABQEEAZAHAAGYAAAB38AAAAAAAAAAAjgAA4GCA7gPAIGMAAAD/vgAAAAAAAAAAXAAAwEAARAdAEEEAAAHABcAAAAAAAAAA+AAA4OCAwgaAKOGAAA6AAOAAAAAAAAAAcAAAcEBAxQYAAGFAABwAADQAAABAAAAAOAAA+ODjgg4AKODgAPgAAA4AAAAAAAAAEAAAUMBBgAQABEBAAUAAAAUAAAAAAAAAOAAA+MDhggwADOCgA4AAAADgAAAAAAAAcAAAUMBBARwABEBQBwAAAABwAAAAAAAALgAA6IBjg4gAAuAwDgAAAAA4AAAAAAAARAAATMBBAQgAAEAQHAAAAAAQAAAAAAAA4wAAzIBjgIgAAuAYOAAAAAAIAAAAAAAAYQAARYBhAdAABUAYMAAAAAAEAAAAAAAAY6AAx4AjgPgAAuAOIAAAAAAGAAAAAAAAQEAABYARAFAABEAEQAAAAAAEAAAAAAAAYDgAh4AyAPgAAsAOYAAAAAACAAAAAAAAYBwBBQARAHAAA0ADQAAAAAABAAAAAAAAYA4Dg4A6ADAAA4AD4AAAAAADAAAAAAAAYAQBBwAQABAAAYABwAAAAAABAAAAAAAAYAICA4AaAAAAA4AAwAAAAAABgAAAAAAAcAMCAwAWAAAAAQAAAAAAAAABAAAAAAAAMAMOA4AOAAAAAAAAAAAAAAACAAAAAAAAEAEEAQAMAAAAAAAAAAAAAAAAAAAAAAAAOAOIA4AOAAAAAAAAAAAAAAAAAAAAAAAAEAEQAQAEAAAAAAAAAAAAAAAAAAAAAAAACgM4A4AAAAAAAAAAAAAAAAAAAAAAAAAABAFAAQAAAAAAAAAAAAAAAAAAAAAAAAAADoPgA4AAAAAAAAAAAAAAAAAAAAAAAAAABwcAAQAAAAAAAAAAAAAAAAAAAAAAAAAABvoAAgAAAAAAAAAAAAAAAAAAAAAAAAAAAdAAAAAAAAAAAAAAAAAAAAAAAAAAAAA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AAAAAAAAAAAAAAAAAAAAAAAAAAAAAABBAAAAAAAAAAAAAAAAAAAAAAAAAAAAAACDAAAAAAAAAAAAAAAAAAAAAAAAAAAAAADBAAAAAAAAAAAAAAAAAAAAAAAAAAAAAACDgAAAAAAAAAAAAAAAAAAAAAAAAAAAAAEBAAAAAAAAAAAAAAAAAAAAAAAAAAAAAACDgAAAAAAAAAAAAAAAAAAAAAAAAAAAAAGBwAAAAAAAAAAAAAAAAAAAAAAAAAAAAACAgAAAAAAAAAAAAAAAAAAAAAAAAAAAAAAAgAAAAAAAAAAAAAAAAAAAAAAAAAAAAACAgAAAAAAAAAAAAAAAAAAAAAAAAAAAAAABgAAAAAAAAAAAAAAAAAAAAAAAAAAAAACBgAAAAAAAAAAAAAAAAAAAAAAAAAAAAADBAAAAAAAAAAAAAAAAAAAAAAAAAAAAAACDAAAAAAAAAAAAAAAAAAAAAAAAAAAAAABGAAAAAAAAAAAAAAAAAAAAAAAAAAAAAAB+AAAAAAAAAAAAAAAAAAAAAAAAAAAAA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RAAAAELMAACkAAAAZAAAAaQAAAEUAAAAAAAAAAAAAAAAAAAAAAAAAtAAAAH8AAABQAAAAKAAAAHgAAACYsgAAAAAAAMYAiABWAAAAPAAAACgAAAC0AAAAfwAAAAEAEAAAAAAAAAAAAAAAAAAAAAAAAAAAAAAAAAD/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0MMYwylFP9/ay3/f/9//3//f/9//3//f/9//3//f/9//3//f/9//3//f/9//3//f/9//3//f/9//3//f/9//3//f/9//3//f/9//3//f/9//3//f/9//3//f/9//3//f/9//3//f/9//3//f/9//3//f/9//3//f/9//3//f/9//3//f/9//3//f/9//3//f/9//3//f/9//3//f/9//3//f/9//3//f/9//3//f/9//3//f/9//3//f/9//3//f/9//3//f/9//3//f/9//3//f/9//3//f/9//3//f/9//3//f/9//3//f/9//3//f/9//3//f/9//3//f/9//3//f/9//3//f/9//3//f/9//3//f/9//3//f/9//3//f/9//3//f/9//3//f/9//3//f/9//3//f/9//3//f/9//3//f/9//3//f/9//3//f/9//3//f/9//3//f/9//3//f7RWphgJIWMMQgj/f6YYhRBDCKUU6CD/f+gc/3//f/9//3//f/9//3//f/9//3//f/9//3//f/9//3//f/9//3//f/9//3//f/9//3//f/9//3//f/9//3//f/9//3//f/9//3//f/9//3//f/9//3//f/9//3//f/9//3//f/9//3//f/9//3//f/9//3//f/9//3//f/9//3//f/9//3//f/9//3//f/9//3//f/9//3//f/9//3//f/9//3//f/9//3//f/9//3//f/9//3//f/9//3//f/9//3//f/9//3//f/9//3//f/9//3//f/9//3//f/9//3//f/9//3//f/9//3//f/9//3//f/9//3//f/9//3//f/9//3//f/9//3//f/9//3//f/9//3//f/9//3//f/9//3//f/9//3//f/9//3//f/9//3//f/9//3//f/9//3//f/9//3//f/9//3//f/9//3//f/9//3//f/9//3//f8cY/3+FEIUQphj/f/9//3//f/9//3//f/9//3//f/9//3//f/9//3//f/9//3//f/9//3//f/9//3//f/9//3//f/9//3//f/9//3//f/9//3//f/9//3//f/9//3//f/9//3//f/9//3//f/9//3//f/9//3//f/9//3//f/9//3//f/9//3//f/9//3//f/9//3//f/9//3//f/9//3//f/9//3//f/9//3//f/9//3//f/9//3//f/9//3//f/9//3//f/9//3//f/9//3//f/9//3//f/9//3//f/9//3//f/9//3//f/9//3//f/9//3//f/9//3//f/9//3//f/9//3//f/9//3//f/9//3//f/9//3//f/9//3//f/9//3//f/9//3//f/9//3//f/9//3//f/9//3//f/9//3//f/9//3//f/9//3//f/9//3//f/9//3//f/9//3//f/9//3//f/9//3//f2wxpRRCCGMMxhj/fzFG/3//f/9//3//f/9//3//f/9//3//f/9//3//f/9//3//f/9//3//f/9//3//f/9//3//f/9//3//f/9//3//f/9//3//f/9//3//f/9//3//f/9//3//f/9//3//f/9//3//f/9//3//f/9//3//f/9//3//f/9//3//f/9//3//f/9//3//f/9//3//f/9//3//f/9//3//f/9//3//f/9//3//f/9//3//f/9//3//f/9//3//f/9//3//f/9//3//f/9//3//f/9//3//f/9//3//f/9//3//f/9//3//f/9//3//f/9//3//f/9//3//f/9//3//f/9//3//f/9//3//f/9//3//f/9//3//f/9//3//f/9//3//f/9//3//f/9//3//f/9//3//f/9//3//f/9//3//f/9//3//f/9//3//f/9//3//f/9//3//f/9//3//f/9//3//f+ccZAxkDIQQhRD/f/9//3//f/9//3//f/9//3//f/9//3//f/9//3//f/9//3//f/9//3//f/9//3//f/9//3//f/9//3//f/9//3//f/9//3//f/9//3//f/9//3//f/9//3//f/9//3//f/9//3//f/9//3//f/9//3//f/9//3//f/9//3//f/9//3//f/9//3//f/9//3//f/9//3//f/9//3//f/9//3//f/9//3//f/9//3//f/9//3//f/9//3//f/9//3//f/9//3//f/9//3//f/9//3//f/9//3//f/9//3//f/9//3//f/9//3//f/9//3//f/9//3//f/9//3//f/9//3//f/9//3/vQf9//3//f/9//3//f/9//3//f/9//3//f/9//3//f/9//3//f/9//3//f/9//3//f/9//3//f/9//3//f/9//3//f/9//3//f/9//3//f/9//3//f/9//3//f8YYpRRDDKYU5xz/f/9//3//f/9//3//f/9//3//f/9//3//f/9//3//f/9//3//f/9//3//f/9//3//f/9//3//f/9//3//f/9//3//f/9//3//f/9//3//f/9//3//f/9//3//f/9//3//f/9//3//f/9//3//f/9//3//f/9//3//f/9//3//f/9//3//f/9//3//f/9//3//f/9//3//f/9//3//f/9//3//f/9//3//f/9//3//f/9//3//f/9//3//f/9//3//f/9//3//f/9//3//f/9//3//f/9//3//f/9//3//f/9//3//f/9//3//f/9//3//f/9//3//f/9//3//f/9//3//f/9//3//f/9//3//f/9//3//f/9//3//f/9//3//f/9//3//f/9//3//f/9//3//f/9//3//f/9//3//f/9//3//f/9//3//f/9//3//f/9//3//f/9//3//f/9//3//f8ccZBBjDIQQpRT/f/9//3//f/9//3//f/9//3//f/9//3//f/9//3//f/9//3//f/9//3//f/9//3//f/9//3//f/9//3//f/9//3//f/9//3//f/9//3//f/9//3//f/9//3//f/9//3//f/9//3//f/9//3//f/9//3//f/9//3//f/9//3//f/9//3//f/9//3//f/9//3//f/9//3//f/9//3//f/9//3//f/9//3//f/9//3//f/9//3//f/9//3//f/9//3//f/9//3//f/9//3//f/9//3//f/9//3//f/9//3//f/9//3//f/9//3//f/9//3//f/9//3//f/9//3+lGP9//3//f/9//3//f/9//3//f/9//3//f/9//3//f/9//3//f/9//3//f/9//3//f/9//3//f/9//3//f/9//3//f/9//3//f/9//3//f/9//3//f/9//3//f/9//3//f/9//3//fwghYwxjDGQMZAwpJf9//3//f/9//3//f/9//3//f/9//3//f/9//3//f/9//3//f/9//3//f/9//3//f/9//3//f/9//3//f/9//3//f/9//3//f/9//3//f/9//3//f/9//3//f/9//3//f/9//3//f/9//3//f/9//3//f/9//3//f/9//3//f/9//3//f/9//3//f/9//3//f/9//3//f/9//3//f/9//3//f/9//3//f/9//3//f/9//3//f/9//3//f/9//3//f/9//3//f/9//3//f/9//3//f/9//3//f/9//3//f/9//3//f/9//3//f/9//3//f/9//3//f/9//3//f/9//3//f/9//3//f/9//3//f/9//3//f/9//3//f/9//3//f/9//3//f/9//3//f/9//3//f/9//3//f/9//3//f/9//3//f/9//3//f/9//3//f/9//3//f/9//3//f/9//3//f+gg/39kEIUUxxz/f/9//3//f/9//3//f/9//3//f/9//3//f/9//3//f/9//3//f/9//3//f/9//3//f/9//3//f/9//3//f/9//3//f/9//3//f/9//3//f/9//3//f/9//3//f/9//3//f/9//3//f/9//3//f/9//3//f/9//3//f/9//3//f/9//3//f/9//3//f/9//3//f/9//3//f/9//3//f/9//3//f/9//3//f/9//3//f/9//3//f/9//3//f/9//3//f/9//3//f/9//3//f/9//3//f/9//3//f/9//3//f/9//3//f/9//3//f/9//3/nIP9/Wmv/f/9//3//f/9//3//f/9//3//f/9//3//f/9//3//f/9//3//f/9//3//f/9//3//f/9//3//f/9//3//f/9//3//f/9//3//f/9//3//f/9//3//f/9//3//f/9//3//f/9//3//f/9//3//f8cY5xymFKUUpRTGGKUU/39SSv9//3//f/9//3//f/9//3//f/9//3//f/9//3//f/9//3//f/9//3//f/9//3//f/9//3//f/9//3//f/9//3//f/9//3//f/9//3//f/9//3//f/9//3//f/9//3//f/9//3//f/9//3//f/9//3//f/9//3//f/9//3//f/9//3//f/9//3//f/9//3//f/9//3//f/9//3//f/9//3//f/9//3//f/9//3//f/9//3//f/9//3//f/9//3//f/9//3//f/9//3//f/9//3//f/9//3//f/9//3//f/9//3//f8YY/3//f/9//3//f/9//3//f/9//3//f/9//3//f/9//3//f/9//3//f/9//3//f/9//3//f/9//3//f/9//3//f/9//3//f/9//3//f/9//3//f/9//3//f/9//3//f/9//3//f/9//3//f/9//3//f/9//3//f/9//39rLcYYxhj/f4QQ/3+EEP9//3//f/9//3//f/9//3//f/9//3//f/9//3//f/9//3//f/9//3//f/9//3//f/9//3//f/9//3//f/9//3//f/9//3//f/9//3//f/9//3//f/9//3//f/9//3//f/9//3//f/9//3//f/9//3//f/9//3//f/9//3//f/9//3//f/9//3//f/9//3//f/9//3//f/9//3//f/9//3//f/9//3//f/9//3//f/9//3//f/9//3//f/9//3//f/9//3//f/9//3//f/9//3//f/9//3//f/9//39rMaUU/3//f/9//3//f/9//3//f/9//3//f/9//3//f/9//3//f/9//3//f/9//3//f/9//3//f/9//3//f/9//3//f/9//3//f/9//3//f/9//3//f/9//3//f/9//3//f/9//3//f/9//3//f/9//3//f/9//3//f/9//3//f/9//3//f/9/ay3/f+gg/38QQv9//3//f/9//3//f/9//3//f/9//3//f/9//3//f/9//3//f/9//3//f/9//3//f/9//3//f/9//3//f/9//3//f/9//3//f/9//3//f/9//3//f/9//3//f/9//3//f/9//3//f/9//3//f/9//3//f/9//3//f/9//3//f/9//3//f/9//3//f/9//3//f/9//3//f/9//3//f/9//3//f/9//3//f/9//3//f/9//3//f/9//3//f/9//3//f/9//3//f/9//3//f/9//3//f/9//3//f+cc/3//f/9//3//f/9//3//f/9//3//f/9//3//f/9//3//f/9//3//f/9//3//f/9//3//f/9//3//f/9//3//f/9//3//f/9//3//f/9//3//f/9//3//f/9//3//f/9//3//f/9//3//f/9//3//f/9//3//f/9//3//f/9//3//f/9//3//f/9//3//f/9//3//f/9//3//f/9//3//f/9//3//f/9//3//f/9//3//f/9//3//f/9//3//f/9//3//f/9//3//f/9//3//f/9//3//f/9//3//f/9//3//f/9//3//f/9//3//f/9//3//f/9//3//f/9//3//f/9//3//f/9//3//f/9//3//f/9//3//f/9//3//f/9//3//f/9//3//f/9//3//f/9//3//f/9//3//f/9//3//f/9//3//f/9//3//f/9//3//f/9//3//f/9//3//f/9//3//fykpSi3/f/9//3//f/9//3//f/9//3//f/9//3//f/9//3//f/9//3//f/9//3//f/9//3//f/9//3//f/9//3//f/9//3//f/9//3//f/9//3//f/9//3//f/9//3//f/9//3//f/9//3//f/9//3//f/9//3//f/9//3//f/9//3//f/9//3//f/9//3//f/9//3//f/9//3//f/9//3//f/9//3//f/9//3//f/9//3//f/9//3//f/9//3//f/9//3//f/9//3//f/9//3//f/9//3//f/9//3//f/9//3//f/9//3//f/9//3//f/9//3//f/9//3//f/9//3//f/9//3//f/9//3//f/9//3//f/9//3//f/9//3//f/9//3//f/9//3//f/9//3//f/9//3//f/9//3//f/9//3//f/9//3//f/9//3//f/9//3//f/9//3//f/9//3//f/9//3//fykl/3//f/9//3//f/9//3//f/9//3//f/9//3//f/9//3//f/9//3//f/9//3//f/9//3//f/9//3//f/9//3//f/9//3//f/9//3//f/9//3//f/9//3//f/9//3//f/9//3//f/9//3//f/9//3//f/9//3//f/9//3//f/9//3//f/9//3//f/9//3//f/9//3//f/9//3//f/9//3//f/9//3//f/9//3//f/9//3//f/9//3//f/9//3//f/9//3//f/9//3//f/9//3//f/9//3//f/9//3//f/9//3//f/9//3//f/9//3//f/9//3//f/9//3//f/9//3//f/9//3//f/9//3//f/9//3//f/9//3//f/9//3//f/9//3//f/9//3//f/9//3//f/9//3//f/9//3//f/9//3//f/9//3//f/9//3//f/9//3//f/9//3//f/9//3//f/9//3//f/9/KSX/f/9//3//f/9//3//f/9//3//f/9//3//f/9//3//f/9//3//f/9//3//f/9//3//f/9//3//f/9//3//f/9//3//f/9//3//f/9//3//f/9//3//f/9//3//f/9//3//f/9//3//f/9//3//f/9//3//f/9//3//f/9//3//f/9//3//f/9//3//f/9//3//f/9//3//f/9//3//f/9//3//f/9//3//f/9//3//f/9//3//f/9//3//f/9//3//f/9//3//f/9//3//f/9//3//f/9//3//f/9//3//f/9//3//f/9//3//f/9//3//f/9//3//f/9//3//f/9//3//f/9//3//f/9//3//f/9//3//f/9//3//f/9//3//f/9//3//f/9//3//f/9//3//f/9//3//f/9//3//f/9//3//f/9//3//f/9//3//f/9//3//f/9//3//f/9//3//f/9/CCH/f/9//3//f/9//3//f/9//3//f/9//3//f/9//3//f/9//3//f/9//3//f/9//3//f/9//3//f/9//3//f/9//3//f/9//3//f/9//3//f/9//3//f/9//3//f/9//3//f/9//3//f/9//3//f/9//3//f/9//3//f/9//3//f/9//3//f/9//3//f/9//3//f/9//3//f/9//3//f/9//3//f/9//3//f/9//3//f/9//3//f/9//3//f/9//3//f/9//3//f/9//3//f/9//3//f/9//3//f/9//3//f/9//3//f/9//3//f/9//3//f/9//3//f/9//3//f/9//3//f/9//3//f/9//3//f/9//3//f/9//3//f/9//3//f/9//3//f/9//3//f/9//3//f/9//3//f/9//3//f/9//3//f/9//3//f/9//3//f/9//3//f/9//3//f/9//3//f/9/hRT/f/9//3//f/9//3//f/9//3//f/9//3//f/9//3//f/9//3//f/9//3//f/9//3//f/9//3//f/9//3//f/9//3//f/9//3//f/9//3//f/9//3//f/9//3//f/9//3//f/9//3//f/9//3//f/9//3//f/9//3//f/9//3//f/9//3//f/9//3//f/9//3//f/9//3//f/9//3//f/9//3//f/9//3//f/9//3//f/9//3//f/9//3//f/9//3//f/9//3//f/9//3//f/9//3//f/9//3//f/9//3//f/9//3//f/9//3//f/9//3//f/9//3//f/9//3//f/9//3//f/9//3//f/9//3//f/9//3//f/9//3//f/9//3//f/9//3//f/9//3//f/9//3//f/9//3//f/9//3//f/9//3//f/9//3//f/9//3//f/9//3//f/9//3//f/9//3//f/9//38JJf9//3//f/9//3//f/9//3//f/9//3//f/9//3//f/9//3//f/9//3//f/9//3//f/9//3//f/9//3//f/9//3//f/9//3//f/9//3//f/9//3//f/9//3//f/9//3//f/9//3//f/9//3//f/9//3//f/9//3//f/9//3//f/9//3//f/9//3//f/9//3//f/9//3//f/9//3//f/9//3//f/9//3//f/9//3//f/9//3//f/9//3//f/9//3//f/9//3//f/9//3//f/9//3//f/9//3//f/9//3//f/9//3//f/9//3//f/9//3//f/9//3//f/9//3//f/9//3//f/9//3//f/9//3//f/9//3//f/9//3//f/9//3//f/9//3//f/9//3//f/9//3//f/9//3//f/9//3//f/9//3//f/9//3//f/9//3//f/9//3//f/9//3//f/9//3//f/9//3/GGFFO/3//f/9//3//f/9//3//f/9//3//f/9//3//f/9//3//f/9//3//f/9//3//f/9//3//f/9//3//f/9//3//f/9//3//f/9//3//f/9//3//f/9//3//f/9//3//f/9//3//f/9//3//f/9//3//f/9//3//f/9//3//f/9//3//f/9//3//f/9//3//f/9//3//f/9//3//f/9//3//f/9//3//f/9//3//f/9//3//f/9//3//f/9//3//f/9//3//f/9//3//f/9//3//f/9//3//f/9//3//f/9//3//f/9//3//f/9//3//f/9//3//f/9//3//f/9//3//f/9//3//f/9//3//f/9//3//f/9//3//f/9//3//f/9//3//f/9//3//f/9//3//f/9//3//f/9//3//f/9//3//f/9//3//f/9//3//f/9//3//f/9//3//f/9//3//f/9//3+FFP9//3//f/9//3//f/9//3//f/9//3//f/9//3//f/9//3//f/9//3//f/9//3//f/9//3//f/9//3//f/9//3//f/9//3//f/9//3//f/9//3//f/9//3//f/9//3//f/9//3//f/9//3//f/9//3//f/9//3//f/9//3//f/9//3//f/9//3//f/9//3//f/9//3//f/9//3//f/9//3//f/9//3//f/9//3//f/9//3//f/9//3//f/9//3//f/9//3//f/9//3//f/9//3//f/9//3//f/9//3//f/9//3//f/9//3//f/9//3//f/9//3//f/9//3//f/9//3//f/9//3//f/9//3//f/9//3//f/9//3//f/9//3//f/9//3//f/9//3//f/9//3//f/9//3//f/9//3//f/9//3//f/9//3//f/9//3//f/9//3//f/9//3//f/9//3//f/9//3+lFCkl/3//f/9//3//f/9//3//f/9//3//f/9//3//f/9//3//f/9//3//f/9//3//f/9//3//f/9//3//f/9//3//f/9//3//f/9//3//f/9//3//f/9//3//f/9//3//f/9//3//f/9//3//f/9//3//f/9//3//f/9//3//f/9//3//f/9//3//f/9//3//f/9//3//f/9//3//f/9//3//f/9//3//f/9//3//f/9//3//f/9//3//f/9//3//f/9//3//f/9//3//f/9//3//f/9//3//f/9//3//f/9//3//f/9//3//f/9//3//f/9//3//f/9//3//f/9//3//f/9//3//f/9//3//f/9//3//f/9//3//f/9//3//f/9//3//f/9//3//f/9//3//f/9//3//f/9//3//f/9//3//f/9//3//f/9//3//f/9//3//f/9//3//f/9//3//f/9//3/nIP9//3//f/9//3//f/9//3//f/9//3//f/9//3//f/9//3//f/9//3//f/9//3//f/9//3//f/9//3//f/9//3//f/9//3//f/9//3//f/9//3//f/9//3//f/9//3//f/9//3//f/9//3//f/9//3//f/9//3//f/9//3//f/9//3//f/9//3//f/9//3//f/9//3//f/9//3//f/9//3//f/9//3//f/9//3//f/9//3//f/9//3//f/9//3//f/9//3//f/9//3//f/9//3//f/9//3//f/9//3//f/9//3//f/9//3//f/9//3//f/9//3//f/9//3//f/9//3//f/9//3//f/9//3//f/9//3//f/9//3//f/9//3//f/9//3//f/9//3//f/9//3//f/9//3//f/9//3//f/9//3//f/9//3//f/9//3//f/9//3//f/9//3//f/9//3//f/9//3//f4QU/3//f/9//3//f/9//3//f/9//3//f/9//3//f/9//3//f/9//3/vQf9//3//f/9//3//f/9//3//f/9//3//f/9//3//f/9//3//f/9/KSUIIYwx/3//f/9//3//f/9//3//f/9//3//f/9//3//f/9//3//f/9//3//f/9//3//f/9//3//f/9//3//f/9//3//f/9//3//f/9//3//f/9//3//f/9//3//f/9//3//f/9//3//f/9//3//f/9//3//f/9//3//f/9//3//f/9//3//f/9//3//f/9//3//f/9//3//f/9//3//f/9//3//f/9//3//f/9//3//f/9//3//f/9//3//f/9//3//f/9//3//f/9//3//f/9//3//f/9//3//f/9//3//f/9//3//f/9//3//f/9//3//f/9//3//f/9//3//f/9//3//f/9//3//f/9//3//f/9//3//f/9//3//f/9//3//f/9//3//f/9//3//f/9//3//f/9//3+lFGQQQwz/f2MM/3+tNf9//3//f/9//3//f/9//3//f/9//3//f/9//3//f8YYZAxDCKUU/3//f/9//3//f/9//3//f/9//3//f/9//3//f/9//3//f/9//3//f/9//3//f/9//3//f/9//3//f/9//3//f/9//3//f/9//3//f/9//3//f/9//3//f/9//3//f/9//3//f/9//3//f/9//3//f/9//3//f/9//3//f/9//3//f/9//3//f/9//3//f/9//3//f/9//3//f/9//3//f/9//3//f/9//3//f/9//3//f/9//3//f/9//3//f/9//3//f/9//3//f/9//3//f/9//3//f/9//3//f/9//3//f/9//3//f/9//3//f/9//3//f/9//3//f/9//3//f/9//3//f/9//3//f/9//3//fwchxhz/f/9//3//f/9//3//f/9//3//f/9//3/OPYQUAQQhBCEEpRSlFGMMAQQiBCkl/3//f/9//3//f/9//3//f/9//3//f/9//3/vQWQQZAz/f2MMxxz/f/9//3//f/9//3//f/9//3//f/9//3//f/9//3//f/9//3//f/9//3//f/9//3//f/9//3//f/9//3//f/9//3//f/9//3//f/9//3//f/9//3//f/9//3//f/9//3//f/9//3//f/9//3//f/9//3//f/9//3//f/9//3//f/9//3//f/9//3//f/9//3//f/9//3//f/9//3//f/9//3//f/9//3//f/9//3//f/9//3//f/9//3//f/9//3//f/9//3//f/9//3//f/9//3//f/9//3//f/9//3//f/9//3//f/9//3//f/9//3//f/9//3//f/9//3//f/9//3//f/9//3//f/9//3//f/9/hBD/f/9//3//f/9//3//f/9//3//f/9/CCUhBCEEQggpKf9//3//f/9//39kECEExxz/f/9//3//f/9//3//f/9//3//f/9//3//f0II/3//f/9/Qwz/f/9//3//f/9//3//f/9//3//f/9//3//f/9//3//f/9//3//f/9//3//f/9//3//f/9//3//f/9//3//f/9//3//f/9//3//f/9//3//f/9//3//f/9//3//f/9//3//f/9//3//f/9//3//f/9//3//f/9//3//f/9//3//f/9//3//f/9//3//f/9//3//f/9//3//f/9//3//f/9//3//f/9//3//f/9//3//f/9//3//f/9//3//f/9//3//f/9//3//f/9//3//f/9//3//f/9//3//f/9//3//f/9//3//f/9//3//f/9//3//f/9//3//f/9//3//f/9//3//f/9//3//f/9//3//f2sxpRQpKf9//3//f/9//3//f/9//3//f+ccIQRCCP9/1l7/f/9//3//f/9//3//f6UYIgjnHP9//3//f/9//3//f/9//3//f/9//3+EEIQQ/3//f+ggQgjOOf9//3//f/9//3//f/9//3//f2st/39LLf9//3//f/9//3//f/9//3//f/9//3//f/9//3//f/9//3//f/9//3//f/9//3//f/9//3//f/9//3//f/9//3//f/9//3//f/9//3//f/9//3//f/9//3//f/9//3//f/9//3//f/9//3//f/9//3//f/9//3//f/9//3//f/9//3//f/9//3//f/9//3//f/9//3//f/9//3//f/9//3//f/9//3//f/9//3//f/9//3//f/9//3//f/9//3//f/9//3//f/9//3//f/9//3//f/9//3//f/9//3//f/9//3//f/9//3//f/9//3//f/9//3//f/9/pRT/f/9//3//f/9//3//f/9//38HIUIIQgz/f/9//3//f/9//3//f/9//3//f/9/pRRDCCkl/3//f/9//3//f/9//3//f/9//39kDEop/3//f/9/Ywz/f/9//3//f/9//3//f/9//3//f6YYIgj/f/9//3//f/9//3//f/9//3//f/9//3//f/9//3//f/9//3//f/9//3//f/9//3//f/9//3//f/9//3//f601/3//f/9//3//f/9//3//f/9//3//f/9//3//f/9//3//f/9//3//f/9//3//f/9//3//f/9//3//f/9//3//f/9//3//f/9//3//f/9//3//f/9//3//f/9//3//f/9//3//f/9//3//f/9//3//f/9//3//f/9//3//f/9//3//f/9//3//f/9//3//f/9//3//f/9//3//f/9//3//f/9//3//f/9//3//f/9//3//f/9//3//f/9//3+DEP9//3//f/9//3//f/9/xhgAACEE/3//f/9//3//f/9//3//f/9//3//f/9//39CCGMM70H/f/9//3//f/9//3//f/9//39CCP9//3//fzln/38IIf9//3//f/9//3//f/9//3//f2MMYwyFFP9//3//f/9//3//f/9//3//f/9//3//f/9//3//f/9//3//f/9//3//f/9//3//f/9//3//f/9//39LLWQMhBD/f/9//3//f/9//3//f/9//3//f/9//3//f/9//3//f/9//3//f/9//3//f/9//3//f/9//3//f/9//3//f/9//3//f/9//3//f/9//3//f/9//3//f/9//3//f/9//3//f/9//3//f/9//3//f/9//3//f/9//3//f/9//3//f/9//3//f/9//3//f/9//3//f/9//3//f/9//3//f/9//3//f/9//3//f/9//3//f/9//3//f/9//3//f0op/3//f/9//3//f/9//38hBP9//3//f/9//3//f/9//3//f/9//3//f/9//3//f0MI/3//f/9//3//f/9//3//f/9/xhhDDP9//3//f/9/6CD/f/9//3//f/9//3//f/9//3/oIGMM5xxkEK05/3//f/9//3//f/9//3//f/9//3//f/9//3//f/9//3//f/9//3//f/9//3//f/9//3//f/9//3//f0MIZAznHP9//3//f/9//3//f/9//3//f/9//3//f/9//3//f/9//3//f/9//3//f/9//3//f/9//3//f/9//3//f/9//3//f/9//3//f/9//3//f/9//3//f/9//3//f/9//3//f/9//3//f/9//3//f/9//3//f/9//3//f/9//3//f/9//3//f/9//3//f/9//3//f/9//3//f/9//3//f/9//3//f/9//3//f/9//3//f/9//3//f/9//39qLaUY70H/f/9//3+LNWQQAAD/f/9//3//f/9//3//f/9//3//f/9//3//f/9//3//f/9/Qwj/f/9//3//f/9//3//f/9/5xyEEP9//3//f/9//3+NMf9//3//f/9//3//f/9//3+FFCII/39jDIUQ/3//f/9//3//f/9//3//f/9//3+lFP9//3//f/9//3//f/9//3//f/9//3//f/9//3//f/9//39CCP9/xxxkDOgc/3//f/9//3//f/9//3//f/9//3//f/9//3//f/9//3//f/9//3//f/9//3//f/9//3//f/9//3//f5RS/3+LLf9/CCH/f4w1/3//f/9//3//f/9//3//f/9//3//f/9//3//f/9//3//f/9//3//f/9//3//f/9//3//f/9//3//f/9//3//f/9//3//f/9//3//f/9//3//f/9//3//f/9//3//f/9//3//f/9//3//f/9//3//f4QQ/3//f/9//3//fyEEYwz/f/9//3//f/9//3//f/9//3//f/9//3//f/9//3//f4wx/39kEP9//3//f/9//3//f/9/xhj/f/9//3//f/9/zz3/f/9//3//f/9//3//f/9//39kEGMM/3//f0MM/3//f/9//3//f/9//3//f/9/YwxDDKUU/3//f/9//3//f/9//3//f/9//3//f/9//3//f/9/phhCCP9//3+EEGMM/3//f/9//3//f/9//3//f/9//3//f/9//3//f/9//3//f/9//3//f/9//3//f/9//3//f8cchhSmGP9/phiFEGQMphSEEIQQhRT/f/9//3//f/9//3//f/9//3//f/9//3//f/9//3//f/9//3//f/9//3//f/9//3//f/9//3//f/9//3//f/9//3//f/9//3//f/9//3//f/9//3//f/9//3//f/9//3//f/9//3//f/9//3//f/9/CCH/f/9//39DDCEEjDH/f/9//3//f/9//3//f/9//3//f/9//3//f/9//3//f/9/CSHHGAkl/3//f/9//3//f/9/YwwIIf9//3//f/9//3/oHP9//3//f/9//3//f/9/5xxDDAgh/39zTmQMCSH/f/9//3//f/9//3//f2QQQwymFKUU/3//f/9//3//f/9//3//f+89/3//f/9//3//f/9/pRQiCP9//3//f0IIxhj/f/9//3//f/9//3//f/9//3//f/9//3//f/9//3//f/9//3//f/9//3//f/9//3+lFGQMQwxjDEIIYwylFOccCSH/f8cchRBkDIUQ6CD/f/9//3//f/9//3//f/9//3//f/9//3//f/9//3//f/9//3//f/9//3//f/9//3//f/9//3//f/9//3//f/9//3//f/9//3//f/9//3//f/9//3//f/9//3//f/9//3//f/9//3//f/9//39KKf9/5yAhBMYY/3//f/9//3//f/9//3//f/9//3//f/9//3//f/9//3//f/9/xhgJJf9//3//f/9//3//f/9/Qwz/f/9//3//f/9//3//f/9//3//f/9//3//f/9//38iCP9//3//f4UU/3//f/9//3//f/9//39rLUMMCSX/f2QQ/3//f/9//3//f/9//3//f/9/ZAz/f/9//3//f/9/hBD/f/9//3//f/9/6CD/f/9//3//f/9//3//f/9//3//f/9//3//f/9//3//f/9//3//f/9//3//f/9/pRRjDKUU/3//f/9//3//f/9//3//f/9//3//f4UQ/39kEKYUCSX/f/9//3//f/9//3//f/9//3//f/9//3//f/9//3//f/9//3//f/9//3//f/9//3//f/9//3//f/9//3//f/9//3//f/9//3//f/9//3//f/9//3//f/9//3//f/9//3//f/9/KSUJJWwxQghDDP9//3//f/9//3//f/9//3//f/9//3//f/9//3//f/9//3//f/9/5xyFEOgc/3//f/9//3//f0otZBDHHP9//3//f/9//39rLf9//3//f/9//3//f/9/phiEEP9//3//f/9/hRD/f/9//3//f/9//3+lGEMM/3/vQf9//3//f/9//3//f/9//3//f681/3+EEP9//3//f2sthBSFFP9//3//f/9/xxyEEP9//3//f/9//3//f/9//3//f/9//3//f/9//3//f/9//3//f/9/xxxjDIUU/38oJf9//3//f/9//3//f/9//3//f/9//3//f/9//3//f8cYZAymFP9//3//f/9//3//f/9//3//f/9//3//f/9//3//f/9//3//f/9//3//f/9//3//f/9//3//f/9//3//f/9//3//f/9//3//f/9//3//f/9//3//f/9//3//f/9//3//f/9//3/nIKUUIQT/f/9//3//f/9//3//f/9//3//f/9//3//f/9//3//f/9//3//f/9//3+mFKYUSin/f/9//3//f/9/ZBD/f/9//3//f/9//3//fyop/3//f/9//3//f/9/hBDoHP9//3//f401/3+mGP9//3//f/9//39jDKUU/3//f/9//3//f/9//3//f/9//3//f/9//3//f/9//3//f/9/ZBClFP9//3//f/9/EUL/f845/3//f/9//3//f/9//3//f/9//3//f/9//3//f/9//3//f2QQYwwpJf9//3//f/9//3//f/9//3//f/9//3//f/9//3//f/9//3//f/9//3/GGGMM/39KKf9//3//f/9//3//f/9//3//f/9//3//f/9//3//f/9//3//f/9//3//f/9//3//f/9//3//f/9//3//f/9//3//f/9//3//f/9//3//f/9//3//f/9//3//f/9//3//fyIIIgjnIP9//3//f/9//3//f/9//3//f/9//3//f/9//3//f/9//3//f/9/7z2FEMgchRRzTv9//3//f6UYhBBKKf9//3//f/9//38pJaYUEEL/f/9//38AAGsxQgj/f/9//3//f/9/jTH/f/9//3//f/9/rTVkEGMM/3//f/9//3//f/9//3//f/9//3//fzBG/3+mFP9//3//f+ggYwwJJf9//3//f/9//39SRiollFr/f/9//3//f/9//3//f/9//3//f/9//3//f+895xxCCGMM1Vb/f/9//3//f/9//3//f/9//3//f/9//3//f/9//3//f/9//3//f/9//3//f/9/hBCFEKYU/3//f/9//3//f/9//3//f/9//3//f/9//3//f/9//3//f/9//3//f/9//3//f/9//3//f/9//3//f/9//3//f/9//3//f/9//3//f/9//3//f/9//3//f/9//3//f/9/IgT/f/9//3//f/9//3//f/9//3//f/9//3//f/9//3//f/9//3//f/9//3+FEP9/hRT/f/9//3//f4QUhRT/f/9//3//f/9//3//f4UU/3//f/9//3//f+ccZBD/f/9//3//f/9//3//f/9//3//f/9//39CCP9//3//f/9//3//f/9//3//f/9//3//f/9//3//f0sp/3//f/9/Qwz/f/9//3//f/9//3//f641/3//f/9//3//f/9//3//f/9//3//f/9//38pJf9/Qgj/f/9//3//f/9//3//f/9//3//f/9//3//f/9//3//f/9//3//f/9//3//f/9//3//f/9//38IIf9/ZBD/f/9//3//f/9//3//f/9//3//f/9//3//f/9//3//f/9//3//f/9//3//f/9//3//f/9//3//f/9//3//f/9//3//f/9//3//f/9//3//f/9//3//f/9//3//fwAAQwyuOf9//3//f/9//3//f/9//3//f/9//3//f/9//3//f/9//3//f/9/rTWFFBBCphSmGP9//3//f0MMhRT/f/9//3//f/9//38qKYUQEEL/f/9//3//f6UUphj/f/9//3//f/9/Syn/f/9//3//f/9/pRRDDP9//3//f/9//3//f/9//3//f/9//3//f/9//39sLegc/3//f6YYQwzOPf9//3//f/9//3+MMf9/phT/f/9//3//f/9//3//f/9//3//f/9/phhDDIUU/3//f/9//3//f/9//3//f/9//3//f/9//3//f/9//3//f/9//3//f/9//3//f/9//3//f/9//3//f/9//3+mFMcYjDH/f/9//3//f/9//3//f/9//3//f/9//3//f/9//3//f/9//3//f/9//3//f/9//3//f/9//3//f/9//3//f/9//3//f/9//3//f/9//3//f/9//3/HHCIIYwz/f/9//3//f/9//3//f/9//3//f/9//3//f/9//3//f/9//3//f/9//3+FEP9/6CD/f/9//3//f2QMhBD/f/9//3//f/9//3//f4QQ/3//f/9//3//f2MM/3//f/9//3//f/9//38qJf9//3//f+89ZBBCCP9//3//f/9//3//f/9//3//f/9//3//f/9//3//fykl/3//f/9/Qwj/f/9//3//f/9//3//f0sp/38JIf9//3//f/9//3//f/9//3//f6YYQwwIIf9//3//f/9//3//f/9//3//f/9//3//f/9//3//f/9//3//f/9//3//f/9//3//f/9//3//f/9//3//f/9//3//f8ccphiMMf9//3//f/9//3//f/9//3//f/9//3//f/9//3//f/9//3//f/9//3//f/9//3//f/9//3//f/9//3//f/9//3//f/9//3//f/9//3//f/9//3//f0II/3+mFAghMUr/f/9//3//f/9//3//f/9//3//f/9//3//f/9//3//f/9/EEKmGEsp/39kEP9//3//f0II/3//f/9//3//f/9//3//f6YYKiX/f/9//3+tOUMMhRT/f/9//3//f/9/jTHHGK01/3//f/9/Qgj/f/9//3//f/9//3//f/9//3//f/9//3//f/9//3//f/9/CCH/fwolZBAxRv9//3//f/9//3//f/9/6BzoHP9//3//f/9//3//f/9//3/oICII5xz/f/9//3//f/9//3//f/9//3//f/9//3//f/9//3//f/9//3//f/9//3//f/9//3//f/9//3//f/9//3//f/9//3//f/9/yBzHGPBB/3//f/9//3//f/9//3//f/9//3//f/9//3//f/9//3//f/9//3//f/9//3//f/9//3//f/9//3//f/9//3//f/9//3//f/9//3//f/9//39jDP9//3//f2QM/3//f/9//3//f/9//3//f/9//3//f/9//3//f/9//3//f/9//3+mGP9//3+mGKYU/3//f2MMxxz/f/9//3//f/9//3//f6YU/3//f/9//3//f2MM/3//f/9//3//f/9//3/HGP9//3//f/9/Qwj/f/9//3//f/9//3//f/9//3//f/9//3//f/9//3//f/9//3//f/9/ZAz/f/9//3//f/9//3//f/9//3+mFP9//3//f/9//3//f/9/CCFjDKUU/3//f/9//3//f/9//3//f/9//3//f/9//3//f/9//3//f/9//3//f/9//3//f/9//3//f/9//3//f/9//3//f/9//3//f/9//3+mGP9//3//f/9//3//f/9//3//f/9//3//f/9//3//f/9//3//f/9//3//f/9//3//f/9//3//f/9//3//f/9//3//f/9//3//f/9//3//f/9/D0JjDGMM/3//f/9/hBDHHP9//3//f/9//3//f/9//3//f/9//3//f/9//3//f/9/rTWFFP9//38pJaUU/3//f0II/3//f/9//3//f/9//3//f8YYxxj/f/9//39KKWMMKSX/f/9//3//f/9//3//f4UQ/3//f/9/Qgj/f/9//3//f/9//3//f/9//3//f/9//3//f/9//3//f/9/0D3/f885ZAzvQf9//3//f/9//3//f/9//3/GGOgc/3//f/9//3//fwklQgjnHP9//3//f/9//3//f/9//3//f/9//3//f/9//3//f/9//3//f/9//3//f/9//3//f/9//3//f/9//3//f/9//3//f/9//3//f/9//3//f4UQ/3//f/9//3//f/9//3//f/9//3//f/9//3//f/9//3//f/9//3//f/9//3//f/9//3//f/9//3//f/9//3//f/9//3//f/9//3//f/9//39jDIUU/3//f/9//3+EEP9//3//f/9//3//f/9//3//f/9//3//f/9//3//f/9//3/HHP9//3//f4QQ/38qKWQM/3//f/9//3//f/9//3//f8ccZBD/f/9//3//f0MM/3//f/9//3//f/9//38qKYQQzjn/f8cc/3//f/9//3//f/9//3//f/9//3//f/9//3//f/9//3//fyol/3/POf9/Qwz/f/9//3//f/9//3//f/9//3/oIIUU/3//f/9//3//f6UUYwz/f/9//3//f/9//3//f/9//3//f/9//3//f/9//3//f/9//3//f/9//3//f/9//3//f/9//3//f/9//3//f/9//3//f/9//3//f/9//3//f/9/phj/f/9//3//f/9//3//f/9//3//f/9//3//f/9//3//f/9//3//f/9//3//f/9//3//f/9//3//f/9//3//f/9//3//f/9//3//f/9//39jDKUU/3//f/9/Wn8pJaYY/3+zVv9//3//f/9//3//f/9//3//f/9//3//f/9/xhjoHP9//3//f8YYKSUIISII/3//f/9//3//f/9//3//f/9/ZAz/f/9//39KKWQQrTX/f/9//3//f/9//3//f2QQCSUYY6YU5xz/f/9//3//f/9//3//f/9//3//f/9//3//f/9//3//f/9/rzX/fxBCYwwQQv9//3//f/9//3//f/9//3//f6YUhRDXWv9//3//f0MM/3//f/9//3//f/9//3//f/9//3//f/9//3//f/9//3//f/9//3//f/9//3//f/9//3//f/9//3//f/9//3//f/9//3//f/9//3//f/9//3//f/9/KiUqKf9//3//f/9//3//f/9//3//f/9//3//f/9//3//f/9//3//f/9//3//f/9//3//f/9//3//f/9//3//f/9//3//f/9//3//f/9//39jDP9//3//f/9//3//f/9/pRT/f/9//3//f/9//3//f/9//3//f/9//3//f/9//3//f/9//3//f+gg/3/HGEMI/3//f/9//3//f/9//3//f/9//38JIf9//3//f4QQ/3//f/9//3//f/9//3//f/9/ZBD/f4UU/3//f/9//3//f/9//3//f/9//3//f/9//3//f/9//3//f2sp/3//f/9/Ywz/f/9//3//f/9//3//f/9//3//f/9/Qwz/f/9//3+NNf9//3//f/9//3//f/9//3//f/9//3//f/9//3//f/9//3//f/9//3//f/9//3//f/9//3//f/9//3//f/9//3//f/9//3//f/9//3//f/9//3//f/9/bC3/f/9//3//f/9//3//f/9//3//f/9//3//f/9//3//f/9//3//f/9//3//f/9//3//f/9//3//f/9//3//f/9//3//f/9//3//f/9//39jDIQU/3//f/9//3//f/9//3+EEOggzjn/f/9//3//f/9//3//f/9//3//f/9/hBD/f/9//3//fykl6CDHHCIE/3//f/9//3//f/9//3//f/9/YwymGP9//3/oIP9//3//f/9//3//f/9//3//f7RWhRCmFIUQbDH/f/9//3//f/9//3//f/9//3//f/9//3//f/9//3//f/9/yBz/f641CCH/f/9//3//f/9//3//f/9//3//f9hexxylFP9//3/HGKUU/3//f/9//3//f/9//3//f/9//3//f/9//3//f/9//3//f/9//3//f/9//3//f/9//3//f/9//3//f/9//3//f/9//3//f/9//3//f/9//3//f/9//3/oHP9//3//f/9//3//f/9//3//f/9//3//f/9//3//f/9//3//f/9//3//f/9//3//f/9//3//f/9//3//f/9//3//f/9//3//f/9//39CDIUU/3//f/9//3//f/9//3//fwghpRRsMf9//3//f/9//3//f/9//3//f6YY/3//f/9//3//fykl/3+mGP9//3//f/9//3//f/9//3//f/9//39kDP9//3//f8cc/3//f/9//3//f/9//3//f/9/KSWFEGQM/3//f/9//3//f/9//3//f/9//3//f/9//3//f/9//3//f/9/yByuNf9/CCH/f/9//3//f/9//3//f/9//3//f/9//3+FFOgc/3+FFP9//3//f/9//3//f/9//3//f/9//3//f/9//3//f/9//3//f/9//3//f/9//3//f/9//3//f/9//3//f/9//3//f/9//3//f/9//3//f/9//3//f/9//3//f0sp/3//f/9//3//f/9//3//f/9//3//f/9//3//f/9//3//f/9//3//f/9//3//f/9//3//f/9//3//f/9//3//f/9//3//f/9//39jDGQQ/3//f/9//3//f/9//3//f/9/ay3HGM45/3//f/9//3//f/9//39sMaUUrTX/f/9//3//f/9/phToHCII/3//f/9//3//f/9//3//f/9/jDFkEEop/3/HHP9//3//f/9//3//f/9//3//f/9//3+EEGQM/3//f/9//3//f/9//3//f/9//3//f/9//3//f/9//3//f/9/xxjoHOgc/3//f/9//3//f/9//3//f/9//3//f/9//3/HHKYUjjWEEIUU/3//f/9//3//f/9//3//f/9//3//f/9//3//f/9//3//f/9//3//f/9//3//f/9//3//f/9//3//f/9//3//f/9//3//f/9//3//f/9//3//f/9//3+tNSol/3//f/9//3//f/9//3//f/9//3//f/9//3//f/9//3//f/9//3//f/9//3//f/9//3//f/9//3//f/9//3//f/9//3//f/9//39CCGQQ/3//f/9//3//f/9//3//f/9//3+lFP9//3//f/9//3//f/9//3//f8cY/3//f/9//3//f0oppRQJIf9//3//f/9//3//f/9//3//f/9//39kEP9//3//f/9//3//f/9//3//f/9//3//f/9//3//fwkl/3//f/9//3//f/9//3//f/9//3//f/9//3//f/9//3//f/9//3+nGKYY/3//f/9//3//f/9//3//f/9//3//f/9//3//f6YUphSEEP9//3//f/9//3//f/9//3//f/9//3//f/9//3//f/9//3//f/9//3//f/9//3//f/9//3//f/9//3//f/9//3//f/9//3//f/9//3//f/9//3//f/9//3//f0op/3//f/9//3//f/9//3//f/9//3//f/9//3//f/9//3//f/9//3//f/9//3//f/9//3//f/9//3//f/9//3//f/9//3//f/9//3+EFCII/3//f/9//3//f/9//3//f/9//3//f4UU/3//f/9//3//f/9//3/GGP9//3//f/9//3//f/9/hRAqJecc/3//f/9//3//f/9//3//f/9//3/oHKYU/39jDP9//3//f/9//3//f/9//3//f/9//3//f/9//3//f/9//3//f/9//3//f/9//3//f/9//3//f/9//3//f/9/xxhkEKUU/3//f/9//3//f/9//3//f/9//3//f/9//3//f/9/ZBBkDP9//3//f/9//3//f/9//3//f/9//3//f/9//3//f/9//3//f/9//3//f/9//3//f/9//3//f/9//3//f/9//3//f/9//3//f/9//3//f/9//3//f/9//3//f40xc07/f/9//3//f/9//3//f/9//3//f/9//3//f/9//3//f/9//3//f/9//3//f/9//3//f/9//3//f/9//3//f/9//3//f/9//38pJUIIrTX/f/9//3//f/9//3//f/9//3//fwghCCH/f/9//3//f/9//3/GGP9//3//f/9//3//f/9/xxjpIP9//3//f/9//3//f/9//3//f/9//39rLf9/CSXnHP9//3//f/9//3//f/9//3//f/9//3//f/9//3//f/9//3//f/9//3//f/9//3//f/9//3//f/9//3//f/9//38IJf9//3//f/9//3//f/9//3//f/9//3//f/9//3//f/9//3//f/9//3//f/9//3//f/9//3//f/9//3//f/9//3//f/9//3//f/9//3//f/9//3//f/9//3//f/9//3//f/9//3//f/9//3//f/9//3//f/9//3//f/9//3//f+89/3//f/9//3//f/9//3//f/9//3//f/9//3//f/9//3//f/9//3//f/9//3//f/9//3//f/9//3//f/9//3//f/9//3//f/9//3//fyEECSH/f/9//3//f/9//3//f/9//3//f2stxhj/f/9//3//fzFG5xzoHP9//3//f/9//3//f/9/xxjHGBA+/3//f/9//3//f/9//3//f/9//3//f4YUpxhKKf9//3//f/9//3//f/9//3//f/9//3//f/9//3//f/9//3//f/9//3//f/9//3//f/9//3//f/9//3//f/9//3//f/9//3//f/9//3//f/9//3//f/9//3//f/9//3//f/9//3//f/9//3//f/9//3//f/9//3//f/9//3//f/9//3//f/9//3//f/9//3//f/9//3//f/9//3//f/9//3//f/9//3//f/9//3//f/9//3//f/9//3//f/9//3+1Vv9//3//f/9//3//f/9//3//f/9//3//f/9//3//f/9//3//f/9//3//f/9//3//f/9//3//f/9//3//f/9//3//f/9//3//f/9//3//f/9/hBD/f/9//3//f/9//3//f/9//3//f/9/pRT/f/9//3//f/9/hBD/f/9//3//f/9//3//f/9//3+FEP9//3//f/9//3//f/9//3//f/9//3//f6YUZRD/f/9//3//f/9//3//f/9//3//f/9//3//f/9//3//f/9//3//f/9//3//f/9//3//f/9//3//f/9//3//f/9//3//f/9//3//f/9//3//f/9//3//f/9//3//f/9//3//f/9//3//f/9//3//f/9//3//f/9//3//f/9//3//f/9//3//f/9//3//f/9//3//f/9//3//f/9//3//f/9//3//f/9//3//f/9//3//f/9//3//f/9//3//f/9//3//f/9//3//f/9//3//f/9//3//f/9//3//f/9//3//f/9//3//f/9//3//f/9//3//f/9//3//f/9//3//f/9//3//f/9//3//f/9//3//fyopZAxKKf9//3//f/9//3//f/9//3//f2stphhsLf9//3//f4UU/3//f/9//3//f/9//3//f/9/phiFFFJK/3//f/9//3//f/9//3//f/9//3//f8cYZBDvPf9//3//f/9//3//f/9//3//f/9//3//f/9//3//f/9//3//f/9//3//f/9//3//f/9//3//f/9//3//f/9//3//f/9//3//f/9//3//f/9//3//f/9//3//f/9//3//f/9//3//f/9//3//f/9//3//f/9//3//f/9//3//f/9//3//f/9//3//f/9//3//f/9//3//f/9//3//f/9//3//f/9//3//f/9//3//f/9//3//f/9//3//f/9//3//f/9//3//f/9//3//f/9//3//f/9//3//f/9//3//f/9//3//f/9//3//f/9//3//f/9//3//f/9//3//f/9//3//f/9//3//f/9//3//f/9/phj/f/9//3//f/9//3//f/9//3//f/9/6Bz/f/9//3/HGP9//3//f/9//3//f/9//3//f/9//39DDP9//3//f/9//3//f/9//3//f/9//3//f/9/phT/f/9//3//f/9//3//f/9//3//f/9//3//f/9//3//f/9//3//f/9//3//f/9//3//f/9//3//f/9//3//f/9//3//f/9//3//f/9//3//f/9//3//f/9//3//f/9//3//f/9//3//f/9//3//f/9//3//f/9//3//f/9//3//f/9//3//f/9//3//f/9//3//f/9//3//f/9//3//f/9//3//f/9//3//f/9//3//f/9//3//f/9//3//f/9//3//f/9//3//f/9//3//f/9//3//f/9//3//f/9//3//f/9//3//f/9//3//f/9//3//f/9//3//f/9//3//f/9//3//f/9//3//f/9//3//f/9//3/GGP9/Ukr/f/9//3//f/9//3//fyop6CD/f/9/xxjGGK41/3//f/9//3//f/9//3//f/9/xxxjDM89/3//f/9//3//f/9//3//f/9//3//f/9//3//f/9//3//f/9//3//f/9//3//f/9//3//f/9//3//f/9//3//f/9//3//f/9//3//f/9//3//f/9//3//f/9//3//f/9//3//f/9//3//f/9//3//f/9//3//f/9//3//f/9//3//f/9//3//f/9//3//f/9//3//f/9//3//f/9//3//f/9//3//f/9//3//f/9//3//f/9//3//f/9//3//f/9//3//f/9//3//f/9//3//f/9//3//f/9//3//f/9//3//f/9//3//f/9//3//f/9//3//f/9//3//f/9//3//f/9//3//f/9//3//f/9//3//f/9//3//f/9//3//f/9//3//f/9//3//f/9//3//f4QQ/3//f/9//3//f/9//3//f/9/Sy3/f+cc/3//f/9//3//f/9//3//f/9//3//f/9//39DDP9//3//f/9//3//f/9//3//f/9//3//f/9//3//f/9//3//f/9//3//f/9//3//f/9//3//f/9//3//f/9//3//f/9//3//f/9//3//f/9//3//f/9//3//f/9//3//f/9//3//f/9//3//f/9//3//f/9//3//f/9//3//f/9//3//f/9//3//f/9//3//f/9//3//f/9//3//f/9//3//f/9//3//f/9//3//f/9//3//f/9//3//f/9//3//f/9//3//f/9//3//f/9//3//f/9//3//f/9//3//f/9//3//f/9//3//f/9//3//f/9//3//f/9//3//f/9//3//f/9//3//f/9//3//f/9//3//f/9//3//f/9//3//f/9//3//f/9//3//f/9//3/HGOccxxz/f845/3//f/9//3//f6YUxhiFEMYYrTX/f/9//3//f/9//3//f/9//3//f/9/xxxjDFJK/3//f/9//3//f/9//3//f/9//3//f/9//3//f/9//3//f/9//3//f/9//3//f/9//3//f/9//3//f/9//3//f/9//3//f/9//3//f/9//3//f/9//3//f/9//3//f/9//3//f/9//3//f/9//3//f/9//3//f/9//3//f/9//3//f/9//3//f/9//3//f/9//3//f/9//3//f/9//3//f/9//3//f/9//3//f/9//3//f/9//3//f/9//3//f/9//3//f/9//3//f/9//3//f/9//3//f/9//3//f/9//3//f/9//3//f/9//3//f/9//3//f/9//3//f/9//3//f/9//3//f/9//3//f/9//3//f/9//3//f/9//3//f/9//3//f/9//3//f/9//3//f6YYCSUIIf9//3//f/9//39kDIUU5xz/f/9//3//f/9//3//f/9//3//f/9//3//f/9//3/HGP9//3//f/9//3//f/9//3//f/9//3//f/9//3//f/9//3//f/9//3//f/9//3//f/9//3//f/9//3//f/9//3//f/9//3//f/9//3//f/9//3//f/9//3//f/9//3//f/9//3//f/9//3//f/9//3//f/9//3//f/9//3//f/9//3//f/9//3//f/9//3//f/9//3//f/9//3//f/9//3//f/9//3//f/9//3//f/9//3//f/9//3//f/9//3//f/9//3//f/9//3//f/9//3//f/9//3//f/9//3//f/9//3//f/9//3//f/9//3//f/9//3//f/9//3//f/9//3//f/9//3//f/9//3//f/9//3//f/9//3//f/9//3//f/9//3//f/9//3//f/9//3//f6YYCCH/fwghhRSEEGQQZBD/f2st/3//f/9//3//f/9//3//f/9//3//f/9//3//f/9/GGP/f/9//3//f/9//3//f/9//3//f/9//3//f/9//3//f/9//3//f/9//3//f/9//3//f/9//3//f/9//3//f/9//3//f/9//3//f/9//3//f/9//3//f/9//3//f/9//3//f/9//3//f/9//3//f/9//3//f/9//3//f/9//3//f/9//3//f/9//3//f/9//3//f/9//3//f/9//3//f/9//3//f/9//3//f/9//3//f/9//3//f/9//3//f/9//3//f/9//3//f/9//3//f/9//3//f/9//3//f/9//3//f/9//3//f/9//3//f/9//3//f/9//3//f/9//3//f/9//3//f/9//3//f/9//3//f/9//3//f/9//3//f/9//3//f/9//3//f/9//3//f/9//3//f/9//3/oHKYY6Bz/fwgh/3//f/9//3//f/9//3//f/9//3//f/9//3//f/9//3//f/9//3//f/9//3//f/9//3//f/9//3//f/9//3//f/9//3//f/9//3//f/9//3//f/9//3//f/9//3//f/9//3//f/9//3//f/9//3//f/9//3//f/9//3//f/9//3//f/9//3//f/9//3//f/9//3//f/9//3//f/9//3//f/9//3//f/9//3//f/9//3//f/9//3//f/9//3//f/9//3//f/9//3//f/9//3//f/9//3//f/9//3//f/9//3//f/9//3//f/9//3//f/9//3//f/9//3//f/9//3//f/9//3//f/9//3//f/9//3//f/9//3//f/9//3//f/9//3//f/9//3//f/9//3//f/9//3//f/9//3//f/9//3//f/9//3//f/9//3//f/9//3//f/9//3//f/9//3//f+cc/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38pJf9//3//f/9//3//f/9//3//f/9//3//f/9//3//f/9//3//f/9//3//f/9//3//f/9//3//f/9//3//f/9//3//f/9//3//f/9//3//f/9//3//f/9//3//f/9//3//f/9//3//f/9//3//f/9//3//f/9//3//f/9//3//f/9//3//f/9//3//f/9//3//f/9//3//f/9//3//f/9//3//f/9//3//f/9//3//f/9//3//f/9//3//f/9//3//f/9//3//f/9//3//f/9//3//f/9//3//f/9//3//f/9//3//f/9//3//f/9//3//f/9//3//f/9//3//f/9//3//f/9//3//f/9//3//f/9//3//f/9//3//f/9//3//f/9//3//f/9//3//f/9//3//f/9//3//f/9//3//f/9//3//f/9//3//f/9//3//f/9//3//f/9//3//fykl/3//f/9//3//f0op/3//f/9//3//f/9//3//f/9//3//f/9//3//f/9//3//f/9//3//f/9//3//f/9//3//f/9//3//f/9//3//f/9//3//f/9//3//f/9//3//f/9//3//f/9//3//f/9//3//f/9//3//f/9//3//f/9//3//f/9//3//f/9//3//f/9//3//f/9//3//f/9//3//f/9//3//f/9//3//f/9//3//f/9//3//f/9//3//f/9//3//f/9//3//f/9//3//f/9//3//f/9//3//f/9//3//f/9//3//f/9//3//f/9//3//f/9//3//f/9//3//f/9//3//f/9//3//f/9//3//f/9//3//f/9//3//f/9//3//f/9//3//f/9//3//f/9//3//f/9//3//f/9//3//f/9//3//f/9//3//f/9//3//f/9//3//f/9//3//f/9//3/oIP9//3//f/9//39sLQol/3//f/9//3//f/9//3//f/9//3//f/9//3//f/9//3//f/9//3//f/9//3//f/9//3//f/9//3//f/9//3//f/9//3//f/9//3//f/9//3//f/9//3//f/9//3//f/9//3//f/9//3//f/9//3//f/9//3//f/9//3//f/9//3//f/9//3//f/9//3//f/9//3//f/9//3//f/9//3//f/9//3//f/9//3//f/9//3//f/9//3//f/9//3//f/9//3//f/9//3//f/9//3//f/9//3//f/9//3//f/9//3//f/9//3//f/9//3//f/9//3//f/9//3//f/9//3//f/9//3//f/9//3//f/9//3//f/9//3//f/9//3//f/9//3//f/9//3//f/9//3//f/9//3//f/9//3//f/9//3//f/9//3//f/9//3//f/9//3//f/9//3+mGGst/3//f/9//3//f641/3//f/9//3//f/9//3//f/9//3//f/9//3//f/9//3//f/9//3//f/9//3//f/9//3//f/9//3//f/9//3//f/9//3//f/9//3//f/9//3//f/9//3//f/9//3//f/9//3//f/9//3//f/9//3//f/9//3//f/9//3//f/9//3//f/9//3//f/9//3//f/9//3//f/9//3//f/9//3//f/9//3//f/9//3//f/9//3//f/9//3//f/9//3//f/9//3//f/9//3//f/9//3//f/9//3//f/9//3//f/9//3//f/9//3//f/9//3//f/9//3//f/9//3//f/9//3//f/9//3//f/9//3//f/9//3//f/9//3//f/9//3//f/9//3//f/9//3//f/9//3//f/9//3//f/9//3//f/9//3//f/9//3//f/9//3//f/9//3//f/9//39kEP9//3//f/9//3/HGOgclFL/f/9//3//f/9//3//f/9//3//f/9//3//f/9//3//f/9//3//f/9//3//f/9//3//f/9//3//f/9//3//f/9//3//f/9//3//f/9//3//f/9//3//f/9//3//f/9//3//f/9//3//f/9//3//f/9//3//f/9//3//f/9//3//f/9//3//f/9//3//f/9//3//f/9//3//f/9//3//f/9//3//f/9//3//f/9//3//f/9//3//f/9//3//f/9//3//f/9//3//f/9//3//f/9//3//f/9//3//f/9//3//f/9//3//f/9//3//f/9//3//f/9//3//f/9//3//f/9//3//f/9//3//f/9//3//f/9//3//f/9//3//f/9//3//f/9//3//f/9//3//f/9//3//f/9//3//f/9//3//f/9//3//f/9//3//f/9//3//f/9/6CD/f/9//3//f/9//3//f0MI/3//f/9//3//f/9//3//f/9//3//f/9//3//f/9//3//f/9//3//f/9//3//f/9//3//f/9//3//f/9//3//f/9//3//f/9//3//f/9//3//f/9//3//f/9//3//f/9//3//f/9//3//f/9//3//f/9//3//f/9//3//f/9//3//f/9//3//f/9//3//f/9//3//f/9//3//f/9//3//f/9//3//f/9//3//f/9//3//f/9//3//f/9//3//f/9//3//f/9//3//f/9//3//f/9//3//f/9//3//f/9//3//f/9//3//f/9//3//f/9//3//f/9//3//f/9//3//f/9//3//f/9//3//f/9//3//f/9//3//f/9//3//f/9//3//f/9//3//f/9//3//f/9//3//f/9//3//f/9//3//f/9//3//f/9//3//f/9//3//f/9//3+EEP9//3//f/9//38RRkMMpRT/f/9//3//f/9//3//f/9//3//f/9//3//f/9//3//f/9//3//f/9//3//f/9//3//f/9//3//f/9//3//f/9//3//f/9//3//f/9//3//f/9//3//f/9//3//f/9//3//f/9//3//f/9//3//f/9//3//f/9//3//f/9//3//f/9//3//f/9//3//f/9//3//f/9//3//f/9//3//f/9//3//f/9//3//f/9//3//f/9//3//f/9//3//f/9//3//f/9//3//f/9//3//f/9//3//f/9//3//f/9//3//f/9//3//f/9//3//f/9//3//f/9//3//f/9//3//f/9//3//f/9//3//f/9//3//f/9//3//f/9//3//f/9//3//f/9//3//f/9//3//f/9//3//f/9//3//f/9//3//f/9//3//f/9//3//f/9//3//f/9/jTWlFP9//3//f/9//3//f2QQYwxLLf9//3//f/9//3//f/9//3//f/9//3//f/9//3//f/9//3//f/9//3//f/9//3//f/9//3//f/9//3//f/9//3//f/9//3//f/9//3//f/9//3//f/9//3//f/9//3//f/9//3//f/9//3//f/9//3//f/9//3//f/9//3//f/9//3//f/9//3//f/9//3//f/9//3//f/9//3//f/9//3//f/9//3//f/9//3//f/9//3//f/9//3//f/9//3//f/9//3//f/9//3//f/9//3//f/9//3//f/9//3//f/9//3//f/9//3//f/9//3//f/9//3//f/9//3//f/9//3//f/9//3//f/9//3//f/9//3//f/9//3//f/9//3//f/9//3//f/9//3//f/9//3//f/9//3//f/9//3//f/9//3//f/9//3//f/9//3//f/9//3+mFP9//3//f/9//3//f/9/ZAz/f/9//3//f/9//3//f/9//3//f/9//3//f/9//3//f/9//3//f/9//3//f/9//3//f/9//3//f/9//3//f/9//3//f/9//3//f/9//3//f/9//3//f/9//3//f/9//3//f/9//3//f/9//3//f/9//3//f/9//3//f/9//3//f/9//3//f/9//3//f/9//3//f/9//3//f/9//3//f/9//3//f/9//3//f/9//3//f/9//3//f/9//3//f/9//3//f/9//3//f/9//3//f/9//3//f/9//3//f/9//3//f/9//3//f/9//3//f/9//3//f/9//3//f/9//3//f/9//3//f/9//3//f/9//3//f/9//3//f/9//3//f/9//3//f/9//3//f/9//3//f/9//3//f/9//3//f/9//3//f/9//3//f/9//3//f/9//3//f/9//3//f/9//3//f/9//3//f/9/hRT/f/9//3//f/9//3//f/9//3//f/9//3//f/9//3//f/9//3//f/9//3//f/9//3//f/9//3//f/9//3//f/9//3//f/9//3//f/9//3//f/9//3//f/9//3//f/9//3//f/9//3//f/9//3//f/9//3//f/9//3//f/9//3//f/9//3//f/9//3//f/9//3//f/9//3//f/9//3//f/9//3//f/9//3//f/9//3//f/9//3//f/9//3//f/9//3//f/9//3//f/9//3//f/9//3//f/9//3//f/9//3//f/9//3//f/9//3//f/9//3//f/9//3//f/9//3//f/9//3//f/9//3//f/9//3//f/9//3//f/9//3//f/9//3//f/9//3//f/9//3//f/9//3//f/9//3//f/9//3//f/9//3//f/9//3//f/9//3//f/9//3+NMf9//3//f/9//3//f/9/hRT/f/9//3//f/9//3//f/9//3//f/9//3//f/9//3//f/9//3//f/9//3//f/9//3//f/9//3//f/9//3//f/9//3//f/9//3//f/9//3//f/9//3//f/9//3//f/9//3//f/9//3//f/9//3//f/9//3//f/9//3//f/9//3//f/9//3//f/9//3//f/9//3//f/9//3//f/9//3//f/9//3//f/9//3//f/9//3//f/9//3//f/9//3//f/9//3//f/9//3//f/9//3//f/9//3//f/9//3//f/9//3//f/9//3//f/9//3//f/9//3//f/9//3//f/9//3//f/9//3//f/9//3//f/9//3//f/9//3//f/9//3//f/9//3//f/9//3//f/9//3//f/9//3//f/9//3//f/9//3//f/9//3//f/9//3//f/9//3//f/9//3//f/9//3//f/9//3//f+gcphj/f/9//3//f/9//3//f/9//3//f/9//3//f/9//3//f/9//3//f/9//3//f/9//3//f/9//3//f/9//3//f/9//3//f/9//3//f/9//3//f/9//3//f/9//3//f/9//3//f/9//3//f/9//3//f/9//3//f/9//3//f/9//3//f/9//3//f/9//3//f/9//3//f/9//3//f/9//3//f/9//3//f/9//3//f/9//3//f/9//3//f/9//3//f/9//3//f/9//3//f/9//3//f/9//3//f/9//3//f/9//3//f/9//3//f/9//3//f/9//3//f/9//3//f/9//3//f/9//3//f/9//3//f/9//3//f/9//3//f/9//3//f/9//3//f/9//3//f/9//3//f/9//3//f/9//3//f/9//3//f/9//3//f/9//3//f/9//3//f/9//3+mGP9//3//f/9//3//f+ccphT/f/9//3//f/9//3//f/9//3//f/9//3//f/9//3//f/9//3//f/9//3//f/9//3//f/9//3//f/9//3//f/9//3//f/9//3//f/9//3//f/9//3//f/9//3//f/9//3//f/9//3//f/9//3//f/9//3//f/9//3//f/9//3//f/9//3//f/9//3//f/9//3//f/9//3//f/9//3//f/9//3//f/9//3//f/9//3//f/9//3//f/9//3//f/9//3//f/9//3//f/9//3//f/9//3//f/9//3//f/9//3//f/9//3//f/9//3//f/9//3//f/9//3//f/9//3//f/9//3//f/9//3//f/9//3//f/9//3//f/9//3//f/9//3//f/9//3//f/9//3//f/9//3//f/9//3//f/9//3//f/9//3//f/9//3//f/9//3//f/9//3+FECol/3//f/9//3//f4UU/3//f/9//3//f/9//3//f/9//3//f/9//3//f/9//3//f/9//3//f/9//3//f/9//3//f/9//3//f/9//3//f/9//3//f/9//3//f/9//3//f/9//3//f/9//3//f/9//3//f/9//3//f/9//3//f/9//3//f/9//3//f/9//3//f/9//3//f/9//3//f/9//3//f/9//3//f/9//3//f/9//3//f/9//3//f/9//3//f/9//3//f/9//3//f/9//3//f/9//3//f/9//3//f/9//3//f/9//3//f/9//3//f/9//3//f/9//3//f/9//3//f/9//3//f/9//3//f/9//3//f/9//3//f/9//3//f/9//3//f/9//3//f/9//3//f/9//3//f/9//3//f/9//3//f/9//3//f/9//3//f/9//3//f/9//3//f/9//3//f/9//3+mGP9//3//f/9//3/oIGQQ/3//f/9//3//f/9//3//f/9//3//f/9//3//f/9//3//f/9//3//f/9//3//f/9//3//f/9//3//f/9//3//f/9//3//f/9//3//f/9//3//f/9//3//f/9//3//f/9//3//f/9//3//f/9//3//f/9//3//f/9//3//f/9//3//f/9//3//f/9//3//f/9//3//f/9//3//f/9//3//f/9//3//f/9//3//f/9//3//f/9//3//f/9//3//f/9//3//f/9//3//f/9//3//f/9//3//f/9//3//f/9//3//f/9//3//f/9//3//f/9//3//f/9//3//f/9//3//f/9//3//f/9//3//f/9//3//f/9//3//f/9//3//f/9//3//f/9//3//f/9//3//f/9//3//f/9//3//f/9//3//f/9//3//f/9//3//f/9//3//f/9//3//f6YU/3//f/9/SymmFP9//3//f/9//3//f/9//3//f/9//3//f/9//3//f/9//3//f/9//3//f/9//3//f/9//3//f/9//3//f/9//3//f/9//3//f/9//3//f/9//3//f/9//3//f/9//3//f/9//3//f/9//3//f/9//3//f/9//3//f/9//3//f/9//3//f/9//3//f/9//3//f/9//3//f/9//3//f/9//3//f/9//3//f/9//3//f/9//3//f/9//3//f/9//3//f/9//3//f/9//3//f/9//3//f/9//3//f/9//3//f/9//3//f/9//3//f/9//3//f/9//3//f/9//3//f/9//3//f/9//3//f/9//3//f/9//3//f/9//3//f/9//3//f/9//3//f/9//3//f/9//3//f/9//3//f/9//3//f/9//3//f/9//3//f/9//3//f/9//3//f/9//3//f+gchBDoHOgcpRQIIf9//3//f/9//3//f/9//3//f/9//3//f/9//3//f/9//3//f/9//3//f/9//3//f/9//3//f/9//3//f/9//3//f/9//3//f/9//3//f/9//3//f/9//3//f/9//3//f/9//3//f/9//3//f/9//3//f/9//3//f/9//3//f/9//3//f/9//3//f/9//3//f/9//3//f/9//3//f/9//3//f/9//3//f/9//3//f/9//3//f/9//3//f/9//3//f/9//3//f/9//3//f/9//3//f/9//3//f/9//3//f/9//3//f/9//3//f/9//3//f/9//3//f/9//3//f/9//3//f/9//3//f/9//3//f/9//3//f/9//3//f/9//3//f/9//3//f/9//3//f/9//3//f/9//3//f/9//3//f/9//3//f/9//3//f/9//3//f/9//3//f/9//3//f/9//38II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39GAAAAFAAAAAgAAABUTlBQBwEAAEYAAAAUAAAACAAAAEdESUMDAAAAIgAAAAwAAAD/////IgAAAAwAAAD/////JQAAAAwAAAANAACAKAAAAAwAAAAEAAAAIgAAAAwAAAD/////IgAAAAwAAAD+////JwAAABgAAAAEAAAAAAAAAP///wAAAAAAJQAAAAwAAAAEAAAATAAAAGQAAAAAAAAAUAAAAP8AAAB8AAAAAAAAAFAAAAAAAQAALQAAACEA8AAAAAAAAAAAAAAAgD8AAAAAAAAAAAAAgD8AAAAAAAAAAAAAAAAAAAAAAAAAAAAAAAAAAAAAAAAAACUAAAAMAAAAAAAAgCgAAAAMAAAABAAAACcAAAAYAAAABAAAAAAAAAD///8AAAAAACUAAAAMAAAABAAAAEwAAABkAAAACQAAAFAAAAD2AAAAXAAAAAkAAABQAAAA7gAAAA0AAAAhAPAAAAAAAAAAAAAAAIA/AAAAAAAAAAAAAIA/AAAAAAAAAAAAAAAAAAAAAAAAAAAAAAAAAAAAAAAAAAAlAAAADAAAAAAAAIAoAAAADAAAAAQAAAAlAAAADAAAAAEAAAAYAAAADAAAAAAAAAASAAAADAAAAAEAAAAeAAAAGAAAAAkAAABQAAAA9wAAAF0AAAAlAAAADAAAAAEAAABUAAAAtAAAAAoAAABQAAAAbAAAAFwAAAABAAAA0XbJQVUVykEKAAAAUAAAABEAAABMAAAAAAAAAAAAAAAAAAAA//////////9wAAAASgBPAFMAyQAgAEwAVQBJAFMAIABBAFEAVQBJAE4ATwAgAP9/BAAAAAkAAAAGAAAABgAAAAMAAAAFAAAACAAAAAMAAAAGAAAAAwAAAAcAAAAIAAAACAAAAAMAAAAIAAAACQAAAAM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QAAABgAAAAMAAAAAAAAABIAAAAMAAAAAQAAAB4AAAAYAAAACQAAAGAAAAD3AAAAbQAAACUAAAAMAAAAAQAAAFQAAACoAAAACgAAAGAAAABiAAAAbAAAAAEAAADRdslBVRXKQQoAAABgAAAADwAAAEwAAAAAAAAAAAAAAAAAAAD//////////2wAAABTAEkATgBEAEkAQwBPACAAVABJAFQAVQBMAEEAUgD/fwYAAAADAAAACAAAAAgAAAADAAAABwAAAAkAAAADAAAABgAAAAMAAAAGAAAACAAAAAUAAAAHAAAABwAAAEsAAABAAAAAMAAAAAUAAAAgAAAAAQAAAAEAAAAQAAAAAAAAAAAAAAAAAQAAgAAAAAAAAAAAAAAAAAEAAIAAAAAlAAAADAAAAAIAAAAnAAAAGAAAAAQAAAAAAAAA////AAAAAAAlAAAADAAAAAQAAABMAAAAZAAAAAkAAABwAAAA5wAAAHwAAAAJAAAAcAAAAN8AAAANAAAAIQDwAAAAAAAAAAAAAACAPwAAAAAAAAAAAACAPwAAAAAAAAAAAAAAAAAAAAAAAAAAAAAAAAAAAAAAAAAAJQAAAAwAAAAAAACAKAAAAAwAAAAEAAAAJQAAAAwAAAABAAAAGAAAAAwAAAAAAAAAEgAAAAwAAAABAAAAFgAAAAwAAAAAAAAAVAAAADABAAAKAAAAcAAAAOYAAAB8AAAAAQAAANF2yUFVFcpBCgAAAHAAAAAmAAAATAAAAAQAAAAJAAAAcAAAAOgAAAB9AAAAmAAAAEYAaQByAG0AYQBkAG8AIABwAG8AcgA6ACAASgBPAFMARQAgAEwAVQBJAFMAIABBAFEAVQBJAE4ATwAgAE0AQQBSAFQASQBOAEUAWgAGAAAAAwAAAAQAAAAJAAAABgAAAAcAAAAHAAAAAwAAAAcAAAAHAAAABAAAAAMAAAADAAAABAAAAAkAAAAGAAAABgAAAAMAAAAFAAAACAAAAAMAAAAGAAAAAwAAAAcAAAAIAAAACAAAAAMAAAAIAAAACQAAAAMAAAAKAAAABwAAAAcAAAAGAAAAAwAAAAgAAAAGAAAABgAAABYAAAAMAAAAAAAAACUAAAAMAAAAAgAAAA4AAAAUAAAAAAAAABAAAAAUAAAA</Object>
</Signature>
</file>

<file path=_xmlsignatures/sig1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xJKDaSOf7UbMRDM3W+d3f1t9F8ad6lkk3FgyHl+9rSU=</DigestValue>
    </Reference>
    <Reference Type="http://www.w3.org/2000/09/xmldsig#Object" URI="#idOfficeObject">
      <DigestMethod Algorithm="http://www.w3.org/2001/04/xmlenc#sha256"/>
      <DigestValue>kWyoNBWkAX2Cn1LKAbjge6PChw8jqboh+CARwinKuyQ=</DigestValue>
    </Reference>
    <Reference Type="http://uri.etsi.org/01903#SignedProperties" URI="#idSignedProperties">
      <Transforms>
        <Transform Algorithm="http://www.w3.org/TR/2001/REC-xml-c14n-20010315"/>
      </Transforms>
      <DigestMethod Algorithm="http://www.w3.org/2001/04/xmlenc#sha256"/>
      <DigestValue>If6JMTtNRAngN7DwH2Yc8GohS/1o7qLObXxtU92mu1I=</DigestValue>
    </Reference>
    <Reference Type="http://www.w3.org/2000/09/xmldsig#Object" URI="#idValidSigLnImg">
      <DigestMethod Algorithm="http://www.w3.org/2001/04/xmlenc#sha256"/>
      <DigestValue>idQOzacOkDRiko7C/Z/Rva3YW3HI5T8Whlt7ltgLZNY=</DigestValue>
    </Reference>
    <Reference Type="http://www.w3.org/2000/09/xmldsig#Object" URI="#idInvalidSigLnImg">
      <DigestMethod Algorithm="http://www.w3.org/2001/04/xmlenc#sha256"/>
      <DigestValue>ebWVcHagADDpUzK9Zfe1fG8jO0d3Gyd9kC7AEtnVoig=</DigestValue>
    </Reference>
  </SignedInfo>
  <SignatureValue>Q+H+JVW/FYA8ODjIgvdjyT6J1RhG1OfSoS4FWQs0RoA2Vmt/5j+wqG5wI2EDCGCcBndfMep03orN
cctuDCyECd77Ddw0Ch1QlAZdUWL6+s2l4umOWBoZIB1U1bXK1YWazrJM/fwB+9TXeYGkfuUl66mg
Sk7VacodghN+zqM9mtlgd/WzHZ1fqldsU7NWTGMXSWo9egtk+GwsSxEsm35KpUGf5q3p0g5eR4ws
/oBkAgEZjulPAvSMMp1nL4QE5W1+f7NUpkvn3Qqm0qZwZ1k8Omm7XlysD4ox4zhoHvjmcmMrZ6WI
si4R2BMQjJK8N5TDOqhrKqmTO9Xfeff5p2+7HQ==</SignatureValue>
  <KeyInfo>
    <X509Data>
      <X509Certificate>MIIIgzCCBmugAwIBAgIIC+K+ZJHCUTMwDQYJKoZIhvcNAQELBQAwWjEaMBgGA1UEAwwRQ0EtRE9DVU1FTlRBIFMuQS4xFjAUBgNVBAUTDVJVQzgwMDUwMTcyLTExFzAVBgNVBAoMDkRPQ1VNRU5UQSBTLkEuMQswCQYDVQQGEwJQWTAeFw0yMzAzMjkxNTI2MDBaFw0yNTAzMjgxNTI2MDBaMIG3MSIwIAYDVQQDDBlKT1NFIExVSVMgQVFVSU5PIE1BUlRJTkVaMRIwEAYDVQQFEwlDSTIwNDQ2NzAxEjAQBgNVBCoMCUpPU0UgTFVJUzEYMBYGA1UEBAwPQVFVSU5PIE1BUlRJTkVaMQswCQYDVQQLDAJGMjE1MDMGA1UECgwsQ0VSVElGSUNBRE8gQ1VBTElGSUNBRE8gREUgRklSTUEgRUxFQ1RST05JQ0ExCzAJBgNVBAYTAlBZMIIBIjANBgkqhkiG9w0BAQEFAAOCAQ8AMIIBCgKCAQEAqFvBB4oKBddjMpL24jS+NDo4Kmrg/11b+sx2clEarIy/2uKTxRja9dV9fcY0NgZa3jq/jT4ZxP8S8z+IXkaobASrWgYUpVnOsjxyrq/vdqcUqoGub8vgjMbVye8IEPOjvVHpLgq/L5YzeEgTXSv/YTp7tUxcArd7uBfKjX2krbVcM36J8JohbHVHhEZw4v3tnuCwG1TE9trrLdL724F5/dAQjufLmVax9kT5sINvDfus7QLCw5Tpgt4lLkrAB2hom+b3fptmlub1YSiM3cyJkv3dFXo8GT19g59qJp7qE/s8heYMFqV5NGcu+dyJVxGPKcVcfBKOQ5XjBEJJ0caOGQIDAQABo4ID7TCCA+kwDAYDVR0TAQH/BAIwADAfBgNVHSMEGDAWgBShPYUrzdgslh85AgyfUztY2JULezCBlAYIKwYBBQUHAQEEgYcwgYQwVQYIKwYBBQUHMAKGSWh0dHBzOi8vd3d3LmRpZ2l0by5jb20ucHkvdXBsb2Fkcy9jZXJ0aWZpY2Fkby1kb2N1bWVudGEtc2EtMTUzNTExNzc3MS5jcnQwKwYIKwYBBQUHMAGGH2h0dHBzOi8vd3d3LmRpZ2l0by5jb20ucHkvb2NzcC8wUAYDVR0RBEkwR4EZanVyaWRpY29AZ3J1cG9jb2dvcm5vLmNvbaQqMCgxJjAkBgNVBA0MHUZJUk1BIEVMRUNUUk9OSUNBIENVQUxJRklDQURBMIIB9QYDVR0gBIIB7DCCAegwggHkBg0rBgEEAYL5OwEBAQoBMIIB0TAvBggrBgEFBQcCARYjaHR0cHM6Ly93d3cuZGlnaXRvLmNvbS5weS9kZXNjYXJnYXMwggGcBggrBgEFBQcCAjCCAY4eggGKAEMAZQByAHQAaQBmAGkAYwBhAGQAbwAgAGMAdQBhAGwAaQBmAGkAYwBhAGQAbwAgAGQAZQAgAGYAaQByAG0AYQAgAGUAbABlAGMAdAByAPMAbgBpAGMAYQAgAHQAaQBwAG8AIABGADIAIAAoAGMAbABhAHYAZQBzACAAZQBuACAAZABpAHMAcABvAHMAaQB0AGkAdgBvACAAYwB1AGEAbABpAGYAaQBjAGEAZABvACkALAAgAHMAdQBqAGUAdABhACAAYQAgAGwAYQBzACAAYwBvAG4AZABpAGMAaQBvAG4AZQBzACAAZABlACAAdQBzAG8AIABlAHgAcAB1AGUAcwB0AGEAcwAgAGUAbgAgAGwAYQAgAEQAZQBjAGwAYQByAGEAYwBpAPMAbgAgAGQAZQAgAFAAcgDhAGMAdABpAGMAYQBzACAAZABlACAAQwBlAHIAdABpAGYAaQBjAGEAYwBpAPMAbgAgAGQAZQAgAEQATwBDAFUATQBFAE4AVABBACAAUwAuAEEALjAqBgNVHSUBAf8EIDAeBggrBgEFBQcDAgYIKwYBBQUHAwQGCCsGAQUFBwMBMHsGA1UdHwR0MHIwNKAyoDCGLmh0dHBzOi8vd3d3LmRpZ2l0by5jb20ucHkvY3JsL2RvY3VtZW50YV9jYS5jcmwwOqA4oDaGNGh0dHBzOi8vd3d3LmRvY3VtZW50YS5jb20ucHkvZGlnaXRvL2RvY3VtZW50YV9jYS5jcmwwHQYDVR0OBBYEFMDkCa3kxdeV44ZqivyreecA/LlyMA4GA1UdDwEB/wQEAwIF4DANBgkqhkiG9w0BAQsFAAOCAgEAijzbU2/D3ikXMoytmjsioeo17Gqzi1svvA2Q4pAbcs3qK/f4QEDeBRJ69Pgu/kLw4ZePIAtBK4nRH+byfB+BS5tmWamDQ8voBm5hI8eOlJL+yajSX5K1sQaZdDcCfMrsVk3NVN5WkWK7rJjKTRe9X0MwZC5lShdICdrPc7DG89mEYf/My87rEWigVWU7Bg3zeKdj32Zu4ksCYoIa//mci1I+ZD/yrW5zEl29WKEM/MJ14H3YZwoYZoXZBrojNQsAjzkFbErjc42Lv6IBxb0DgMhWPHb3FWC5VLasvyoTJTI0ZrgpJGCZ7YGmrGah4fG+36KxJiaebqz0cNP3uEQjY5Gp51q1AWIpT1C/jbKVWez8EHTzw3lN9JubPT3WyaHEpBSh9r4LFX50UOdQK+nl4PGqmHDXqZ3CGgOFd2GX4sjWuEPnqqsEV0jP8UvmDSuoYpJLoiQpcWMjwmCFJAtT8kP5/XuqjjtgbH2g6ILHU27lSi1GnznK7RFNWlpXrNzp46/Ir8/My1CCAQphJcgLD3uys6DrLGuljdMQvhP49mUBpDXA21ioQXLmOliy9aR9gm27P698hV3dx/pteqoWjxPRRpbRkfI6fyPEQWQ+SJ3XLbdkHdNNZxP27yXAINAVRGwri4IqB1V2YbRH4s/32f5p6DLPlm4hvylbw/rPZwo=</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Transform>
          <Transform Algorithm="http://www.w3.org/TR/2001/REC-xml-c14n-20010315"/>
        </Transforms>
        <DigestMethod Algorithm="http://www.w3.org/2001/04/xmlenc#sha256"/>
        <DigestValue>1yPCdxLOwhVVgkLwZtinBeNPn0z+3K33epEQv1eEO0s=</DigestValue>
      </Reference>
      <Reference URI="/xl/calcChain.xml?ContentType=application/vnd.openxmlformats-officedocument.spreadsheetml.calcChain+xml">
        <DigestMethod Algorithm="http://www.w3.org/2001/04/xmlenc#sha256"/>
        <DigestValue>Cwwxd82IxGAryc02rxDQYDsehSKM0mYV35LXkUSiHoY=</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Xa8239MzABwfeSwVessQmgBws7qpEWV+d6lNwhHlGqw=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Xa8239MzABwfeSwVessQmgBws7qpEWV+d6lNwhHlGqw=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Xa8239MzABwfeSwVessQmgBws7qpEWV+d6lNwhHlGqw=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Xa8239MzABwfeSwVessQmgBws7qpEWV+d6lNwhHlGqw=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Xa8239MzABwfeSwVessQmgBws7qpEWV+d6lNwhHlGqw=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Xa8239MzABwfeSwVessQmgBws7qpEWV+d6lNwhHlGqw=</DigestValue>
      </Reference>
      <Reference URI="/xl/drawings/drawing1.xml?ContentType=application/vnd.openxmlformats-officedocument.drawing+xml">
        <DigestMethod Algorithm="http://www.w3.org/2001/04/xmlenc#sha256"/>
        <DigestValue>Aowvreq1vGllG65eajWdACOTB/uN8snkthxiusnlaLs=</DigestValue>
      </Reference>
      <Reference URI="/xl/drawings/vmlDrawing1.vml?ContentType=application/vnd.openxmlformats-officedocument.vmlDrawing">
        <DigestMethod Algorithm="http://www.w3.org/2001/04/xmlenc#sha256"/>
        <DigestValue>xUr1g0sFS43//if2fMHLS1jHOAwpWTV99VN55akJetQ=</DigestValue>
      </Reference>
      <Reference URI="/xl/drawings/vmlDrawing2.vml?ContentType=application/vnd.openxmlformats-officedocument.vmlDrawing">
        <DigestMethod Algorithm="http://www.w3.org/2001/04/xmlenc#sha256"/>
        <DigestValue>WFYj+KW08O95/jwtlepXtJXMUOdNk9n4TAGP7hFu+h4=</DigestValue>
      </Reference>
      <Reference URI="/xl/drawings/vmlDrawing3.vml?ContentType=application/vnd.openxmlformats-officedocument.vmlDrawing">
        <DigestMethod Algorithm="http://www.w3.org/2001/04/xmlenc#sha256"/>
        <DigestValue>gHfx3whdlQ+dQSpolZYLou1cOyfkrsW2f6Wyk7264VA=</DigestValue>
      </Reference>
      <Reference URI="/xl/drawings/vmlDrawing4.vml?ContentType=application/vnd.openxmlformats-officedocument.vmlDrawing">
        <DigestMethod Algorithm="http://www.w3.org/2001/04/xmlenc#sha256"/>
        <DigestValue>NWjIB+POGZkW73d5D5AgYYVsStdMCABUfrb8CcVrv8E=</DigestValue>
      </Reference>
      <Reference URI="/xl/drawings/vmlDrawing5.vml?ContentType=application/vnd.openxmlformats-officedocument.vmlDrawing">
        <DigestMethod Algorithm="http://www.w3.org/2001/04/xmlenc#sha256"/>
        <DigestValue>Qp9wQg56nMOFboRRLMFJThHZOeuYuUXqAfFstOD9pB0=</DigestValue>
      </Reference>
      <Reference URI="/xl/drawings/vmlDrawing6.vml?ContentType=application/vnd.openxmlformats-officedocument.vmlDrawing">
        <DigestMethod Algorithm="http://www.w3.org/2001/04/xmlenc#sha256"/>
        <DigestValue>ItQGSsmIXyq5R4qMiaoKdzGpaWRxDC6aTbtYi8rauKU=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NZmRTX7W5A2vtSkO7N6aeFOO4HKRed+JrhT5XPrfNDI=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wZPA/rF4GnteJFZcATFm5xCWADWwf2UAHkOvvzj7r/w=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QtIQ6uysmXQuHwBEqr68W98LNwYMTivV/fEmrJ8zrFA=</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5OsaGzyDCQcu2ZAf03yRw+COU026708H/NXGnMeZDZc=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I21utiWXlgrmCmg4ZpH8bKmLZT6sL0DYbiMLlOtgKIo=</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PqxoNpQd2q1U7jgyGUc8eYW1b5QzA8bTgWnMMGse46I=</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E90anLtrtoM6FrHuQCrtPBRHcGQl+1xICYXZFkU5bYs=</DigestValue>
      </Reference>
      <Reference URI="/xl/externalLinks/externalLink1.xml?ContentType=application/vnd.openxmlformats-officedocument.spreadsheetml.externalLink+xml">
        <DigestMethod Algorithm="http://www.w3.org/2001/04/xmlenc#sha256"/>
        <DigestValue>QDpkEODEOJKGhnB6+A8zHaGOXp5Nyn/9egXR/IyzsKc=</DigestValue>
      </Reference>
      <Reference URI="/xl/externalLinks/externalLink2.xml?ContentType=application/vnd.openxmlformats-officedocument.spreadsheetml.externalLink+xml">
        <DigestMethod Algorithm="http://www.w3.org/2001/04/xmlenc#sha256"/>
        <DigestValue>d6p9jhfh7rmMZazIsL7RkMaX5Xe/lZL+DuzlVKG8Ly4=</DigestValue>
      </Reference>
      <Reference URI="/xl/externalLinks/externalLink3.xml?ContentType=application/vnd.openxmlformats-officedocument.spreadsheetml.externalLink+xml">
        <DigestMethod Algorithm="http://www.w3.org/2001/04/xmlenc#sha256"/>
        <DigestValue>9XFDrp2eoUpW4bHGlUwjGbYmUoFM3HxXSGKCcIVZuq8=</DigestValue>
      </Reference>
      <Reference URI="/xl/externalLinks/externalLink4.xml?ContentType=application/vnd.openxmlformats-officedocument.spreadsheetml.externalLink+xml">
        <DigestMethod Algorithm="http://www.w3.org/2001/04/xmlenc#sha256"/>
        <DigestValue>Lum+ExC6YghdPwffYnk69Sc14GUapLzS1Xj4gx3OL5M=</DigestValue>
      </Reference>
      <Reference URI="/xl/externalLinks/externalLink5.xml?ContentType=application/vnd.openxmlformats-officedocument.spreadsheetml.externalLink+xml">
        <DigestMethod Algorithm="http://www.w3.org/2001/04/xmlenc#sha256"/>
        <DigestValue>ktD5Gwm5nx2SEJ3izUiLDPdRILgjuC0L20ZdzKIPPtg=</DigestValue>
      </Reference>
      <Reference URI="/xl/externalLinks/externalLink6.xml?ContentType=application/vnd.openxmlformats-officedocument.spreadsheetml.externalLink+xml">
        <DigestMethod Algorithm="http://www.w3.org/2001/04/xmlenc#sha256"/>
        <DigestValue>zcVceu0tChTshHC/+QQd/6lPoSH2b+IegujGIZvqgQ4=</DigestValue>
      </Reference>
      <Reference URI="/xl/externalLinks/externalLink7.xml?ContentType=application/vnd.openxmlformats-officedocument.spreadsheetml.externalLink+xml">
        <DigestMethod Algorithm="http://www.w3.org/2001/04/xmlenc#sha256"/>
        <DigestValue>hsT0RKacKDvXqt8OrlH27mz7koK57W45WaoX0A2bQjc=</DigestValue>
      </Reference>
      <Reference URI="/xl/media/image1.emf?ContentType=image/x-emf">
        <DigestMethod Algorithm="http://www.w3.org/2001/04/xmlenc#sha256"/>
        <DigestValue>8UwYp6pyw98/5fxhx7LWx4UBpFz/C1eXcZPCsjgMLXU=</DigestValue>
      </Reference>
      <Reference URI="/xl/media/image2.emf?ContentType=image/x-emf">
        <DigestMethod Algorithm="http://www.w3.org/2001/04/xmlenc#sha256"/>
        <DigestValue>ocrfF6B9kS7D9mbluD2C49uyig+/fseRjrvuqMlh5dM=</DigestValue>
      </Reference>
      <Reference URI="/xl/media/image3.emf?ContentType=image/x-emf">
        <DigestMethod Algorithm="http://www.w3.org/2001/04/xmlenc#sha256"/>
        <DigestValue>si4jBb2z3IFShMR8fH266AYBbRUZh34J9sawEiKsaY4=</DigestValue>
      </Reference>
      <Reference URI="/xl/media/image4.emf?ContentType=image/x-emf">
        <DigestMethod Algorithm="http://www.w3.org/2001/04/xmlenc#sha256"/>
        <DigestValue>6b/qO5RPDhNl5Y9g3asQGf68hcgEiNQAD0T34uX7ep4=</DigestValue>
      </Reference>
      <Reference URI="/xl/media/image5.emf?ContentType=image/x-emf">
        <DigestMethod Algorithm="http://www.w3.org/2001/04/xmlenc#sha256"/>
        <DigestValue>l+jCpnKk2QYmvg61yXP70AKYRT61Sgc6yQJFyS6DWQ8=</DigestValue>
      </Reference>
      <Reference URI="/xl/printerSettings/printerSettings1.bin?ContentType=application/vnd.openxmlformats-officedocument.spreadsheetml.printerSettings">
        <DigestMethod Algorithm="http://www.w3.org/2001/04/xmlenc#sha256"/>
        <DigestValue>PomAk00LjNX0TmsJc6zgIqZ1exjQxSMz9FZ0oHNLuZ0=</DigestValue>
      </Reference>
      <Reference URI="/xl/printerSettings/printerSettings2.bin?ContentType=application/vnd.openxmlformats-officedocument.spreadsheetml.printerSettings">
        <DigestMethod Algorithm="http://www.w3.org/2001/04/xmlenc#sha256"/>
        <DigestValue>PomAk00LjNX0TmsJc6zgIqZ1exjQxSMz9FZ0oHNLuZ0=</DigestValue>
      </Reference>
      <Reference URI="/xl/printerSettings/printerSettings3.bin?ContentType=application/vnd.openxmlformats-officedocument.spreadsheetml.printerSettings">
        <DigestMethod Algorithm="http://www.w3.org/2001/04/xmlenc#sha256"/>
        <DigestValue>CIEckKbjmz+lut/wRXlfeRQwthJRTodxlHUlYnCh/Ec=</DigestValue>
      </Reference>
      <Reference URI="/xl/printerSettings/printerSettings4.bin?ContentType=application/vnd.openxmlformats-officedocument.spreadsheetml.printerSettings">
        <DigestMethod Algorithm="http://www.w3.org/2001/04/xmlenc#sha256"/>
        <DigestValue>CIEckKbjmz+lut/wRXlfeRQwthJRTodxlHUlYnCh/Ec=</DigestValue>
      </Reference>
      <Reference URI="/xl/printerSettings/printerSettings5.bin?ContentType=application/vnd.openxmlformats-officedocument.spreadsheetml.printerSettings">
        <DigestMethod Algorithm="http://www.w3.org/2001/04/xmlenc#sha256"/>
        <DigestValue>P1vk/m0KDfia+eyWbH6GJjYYs/QaShRIS+My+bEWdfE=</DigestValue>
      </Reference>
      <Reference URI="/xl/printerSettings/printerSettings6.bin?ContentType=application/vnd.openxmlformats-officedocument.spreadsheetml.printerSettings">
        <DigestMethod Algorithm="http://www.w3.org/2001/04/xmlenc#sha256"/>
        <DigestValue>CIEckKbjmz+lut/wRXlfeRQwthJRTodxlHUlYnCh/Ec=</DigestValue>
      </Reference>
      <Reference URI="/xl/printerSettings/printerSettings7.bin?ContentType=application/vnd.openxmlformats-officedocument.spreadsheetml.printerSettings">
        <DigestMethod Algorithm="http://www.w3.org/2001/04/xmlenc#sha256"/>
        <DigestValue>rpj545RtakdnDQNeP8JSQKvZ57TFQrixCsxx1kNgmrs=</DigestValue>
      </Reference>
      <Reference URI="/xl/printerSettings/printerSettings8.bin?ContentType=application/vnd.openxmlformats-officedocument.spreadsheetml.printerSettings">
        <DigestMethod Algorithm="http://www.w3.org/2001/04/xmlenc#sha256"/>
        <DigestValue>/ax5bNEFHV49MOtpiS741TCmMpKky2mSmN57o7VA6sA=</DigestValue>
      </Reference>
      <Reference URI="/xl/sharedStrings.xml?ContentType=application/vnd.openxmlformats-officedocument.spreadsheetml.sharedStrings+xml">
        <DigestMethod Algorithm="http://www.w3.org/2001/04/xmlenc#sha256"/>
        <DigestValue>RKCDZsSEe1zUcMDlZC/uXz0BR1J9/SjijjepP6FW3ao=</DigestValue>
      </Reference>
      <Reference URI="/xl/styles.xml?ContentType=application/vnd.openxmlformats-officedocument.spreadsheetml.styles+xml">
        <DigestMethod Algorithm="http://www.w3.org/2001/04/xmlenc#sha256"/>
        <DigestValue>0unmvvZC8v2X1k1LzxeJ5dITa6xQPZpK8OhOkz8cLQk=</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aHfvOMM8hMP7F4QwnvrD/sB2C7l8N+/I5GoL8ylQtxU=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PuEniog20HoIbFAIps2zsmYgmS5aLQboJfHPDaNqpo4=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Q6gzhdu4voGIfD8yCgb4iLr0HA1XNcROXBjhP0fZfJo=</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LczjMHCbIPr3FsLnIo/1raGagvzIwjONJXEhU1NgdEQ=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LPvOcyzMWuCzjQ0DWjc7YPS2SZsQiO5cfLeEmoeLFBo=</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csdGLUBC+EtFx3rRcsosro01QEHkSmnIzNoX8/pr8pQ=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KZdZVQawy2cAXSI/Y351XhOsH7LeYFecCh9NBop3jO8=</DigestValue>
      </Reference>
      <Reference URI="/xl/worksheets/sheet1.xml?ContentType=application/vnd.openxmlformats-officedocument.spreadsheetml.worksheet+xml">
        <DigestMethod Algorithm="http://www.w3.org/2001/04/xmlenc#sha256"/>
        <DigestValue>VaI9m8yxo9W4cRUWyymbCp58uQjKzlSto2rVA3QDk8E=</DigestValue>
      </Reference>
      <Reference URI="/xl/worksheets/sheet2.xml?ContentType=application/vnd.openxmlformats-officedocument.spreadsheetml.worksheet+xml">
        <DigestMethod Algorithm="http://www.w3.org/2001/04/xmlenc#sha256"/>
        <DigestValue>BkFxiamMLHUUEDN/32NYNoOtnD86uwD+l1687ne+3rk=</DigestValue>
      </Reference>
      <Reference URI="/xl/worksheets/sheet3.xml?ContentType=application/vnd.openxmlformats-officedocument.spreadsheetml.worksheet+xml">
        <DigestMethod Algorithm="http://www.w3.org/2001/04/xmlenc#sha256"/>
        <DigestValue>ObtLnu/t3t3MUZUAVY1yq4to8gfw+K0eoso4q7nMURY=</DigestValue>
      </Reference>
      <Reference URI="/xl/worksheets/sheet4.xml?ContentType=application/vnd.openxmlformats-officedocument.spreadsheetml.worksheet+xml">
        <DigestMethod Algorithm="http://www.w3.org/2001/04/xmlenc#sha256"/>
        <DigestValue>gOtRJDFNx5LhFFbOoU1/YhAkEqSA9r2Y00dSxY4M3fQ=</DigestValue>
      </Reference>
      <Reference URI="/xl/worksheets/sheet5.xml?ContentType=application/vnd.openxmlformats-officedocument.spreadsheetml.worksheet+xml">
        <DigestMethod Algorithm="http://www.w3.org/2001/04/xmlenc#sha256"/>
        <DigestValue>G0oJ1YrTQqIYXDreTVS3EgYRtxipkIy5ACcr9E7dA9Y=</DigestValue>
      </Reference>
      <Reference URI="/xl/worksheets/sheet6.xml?ContentType=application/vnd.openxmlformats-officedocument.spreadsheetml.worksheet+xml">
        <DigestMethod Algorithm="http://www.w3.org/2001/04/xmlenc#sha256"/>
        <DigestValue>VNSlOjgC/oSzx1YloAF3zzjwksvY4st8Ju7XqTj7WKA=</DigestValue>
      </Reference>
      <Reference URI="/xl/worksheets/sheet7.xml?ContentType=application/vnd.openxmlformats-officedocument.spreadsheetml.worksheet+xml">
        <DigestMethod Algorithm="http://www.w3.org/2001/04/xmlenc#sha256"/>
        <DigestValue>rMD0l8EqOrIeRE8tHMOH58GK2hwArT5w7BOn3qS3pAE=</DigestValue>
      </Reference>
      <Reference URI="/xl/worksheets/sheet8.xml?ContentType=application/vnd.openxmlformats-officedocument.spreadsheetml.worksheet+xml">
        <DigestMethod Algorithm="http://www.w3.org/2001/04/xmlenc#sha256"/>
        <DigestValue>JS5fHaJI/DPAafRZhqnIgDxk8l5DA+JKghcmxnIZelg=</DigestValue>
      </Reference>
    </Manifest>
    <SignatureProperties>
      <SignatureProperty Id="idSignatureTime" Target="#idPackageSignature">
        <mdssi:SignatureTime xmlns:mdssi="http://schemas.openxmlformats.org/package/2006/digital-signature">
          <mdssi:Format>YYYY-MM-DDThh:mm:ssTZD</mdssi:Format>
          <mdssi:Value>2023-03-30T15:21:28Z</mdssi:Value>
        </mdssi:SignatureTime>
      </SignatureProperty>
    </SignatureProperties>
  </Object>
  <Object Id="idOfficeObject">
    <SignatureProperties>
      <SignatureProperty Id="idOfficeV1Details" Target="#idPackageSignature">
        <SignatureInfoV1 xmlns="http://schemas.microsoft.com/office/2006/digsig">
          <SetupID>{1A49D0C2-AC88-4988-ABB6-B43F8C194CFB}</SetupID>
          <SignatureText/>
          <SignatureImage>AQAAAGwAAAAAAAAAAAAAAFYAAAA8AAAAAAAAAAAAAACOCAAABAYAACBFTUYAAAEASO4AAA8AAAABAAAAAAAAAAAAAAAAAAAAVgUAAAADAABYAQAAwgAAAAAAAAAAAAAAAAAAAMA/BQDQ9QIARgAAACwAAAAgAAAARU1GKwFAAQAcAAAAEAAAAAIQwNsBAAAAYAAAAGAAAABGAAAAxCkAALgpAABFTUYrIkAEAAwAAAAAAAAAHkAJAAwAAAAAAAAAJEABAAwAAAAAAAAAMEACABAAAAAEAAAAAACAPyFABwAMAAAAAAAAAAhAAAUQKQAABCkAAAIQwNsBAAAAAAAAAAAAAAAAAAAAAAAAAAEAAACJUE5HDQoaCgAAAA1JSERSAAAAtQAAAIAIBgAAAE3kKLcAAAABc1JHQgCuzhzpAAAACXBIWXMAAB7CAAAewgFu0HU+AAAAGXRFWHRTb2Z0d2FyZQBNaWNyb3NvZnQgT2ZmaWNlf+01cQAAKGdJREFUeF7tXQdck1fXz14QIIQQQth7gyIbURRHXa0tWvW1trVVu6y1WuvXAWi1Vau1apfYqlVed+sCceAWlCmIbAgQ9kqAEJJAxnceW3zRAgnIMn3SX3+1Pned//k/9zn33HPPJWzYsAGD/lAEtAkBgjYJg8qCIoAggJIa5YHWIYCSWutUigqEkhrlgNYhgJJa61SKCoSSGuWA1iGAklrrVIoKhJIa5YDWIYCSWutUigqEkhrlgNYhgJJa61SKCoSSGuWA1iGAklrrVIoKhJIa5YDWIYCSWutUigqEkhrlgNYhgJJa61SKCoSSWkMOODs743k8Hg2K4z/99NPWjRs3KjWsihYbZgRQUmsAeHt7u8XBgwdfk4glwSqlinrnzp04Uyp1L9fNrVWD6miRYUYAJbUawBcsWEB68423f2qob5hqxDJOIhLw8qJ83v9JLU1Z0ZGR6+GMJzpjDzNp1XWHkloNQtG/RC8RtYjGTQ6dtNrEzPg4Ujz7fu6nD7MfrljzwYdF8L/71IGMPh9eBFBS94F3REQEbdwY/3VOzm7HXpk692hSXpIAKf7G269t3f7tLss/T8fuOXBwf8LNpJulw6s2tLe+EEBJ3Qc6n62PmF5f32DPMTXFhM0LEyVtTMIYGBgQMzIyGgP9fKLrqmtCdmzf+da4wLFfoDQbPQigpO5DF2YWZsVMBqPMzMI8BbwdnUjR5ubmR//9etvXyTdu3Cos4/NDz108Q4XnktGj1n/3SFBS96F/C5Zpjde4MQfGjHFNrq2tfaIkkFhEwBNESqXSbv/+/Rx4yPt3U2n0SI+Sug9d5PAKjEl4kggIXRIZGYkFT4eqe3ELG4uMprQm77u3k23NrbkoqUcJr1FS960InYKSgklcS/bOpwmNVHN3c01NTkpdx6+sZAGpR4lK0WGgpO6FA+D5wG7duoMubBBY9kaTB5m5fjKpDMtgMrm+vr6klJSUDpRSI48ASupedJCQkEDjFRZ7SGTt9N7UdDvxxuud8s4OjFJJ5PP5uJFXJzoCBAGU1L3wICwsrHPntp1WKpUC21MRMp48XiqRstlsk3uffLo6Oi4uTopSanQggJK6Fz2Ad6OjXdKuwhPwT2yDdy0Yk5KSApUqDMHb1/cwELpxdKgTHQU6U6vhgE+Az82TR08tAfvaAEjejBRHFozW1tZGZ89cnOJo73xn8uSQ26Wl6IbiaHqd0Jm6D22EBAQ8jDt/oRWCmpa4uLjs7ipaUFBgOM7P+xYBR5YGBXGA0yipUVKPJgT6GEtGdnYRm2WcU5hX7A6kflQS4qpxuTmF5u1t9fq11eWeMTF6qC09yvSJztRqFOIb6BuZk5Ud9kQxLAGXn5MTYmbOTR1l+kSHg3o/1HOARqOlzZ77YlHXNnleXp6SwTDIMuYYJvsHen8jk8nUN4KWGFYE0JlaA7iB0C3di0FQU72fn88HKKE1AG8EiqCkHgHQ0S6HFgGU1EOLL9r6CCCAknoEQEe7HFoEUFIPLb5o6yOAAErqEQAd7XJoEUBJPbT4oq2PAAIoqUcAdLTLoUUAJfXQ4ou2PgIIjCipH50u2bzB78Cho58aMVn5016YegmHw0kcHBxKYeeufgTwQLvUAgRGlNS7o3e4/Xn20s/GbC6+uUkw8/Llq3PodHrNtSs3ieZmpred3Z03wa4dGjCkBUQbThFGjNTOztbMTVHf7WWx2MoJEyf8cvvW9bnl5Xy/emyNQiKVmPNKeSF1DTWWLDZ7w6FDh0ognvmJk9yaggRnBwk2Njb4Y8eOoUEamoL2nJcbEVJDliPSwV+PfYBVYrywKkXtjRvXZinkSsOpU6e9vvrtVbc279rsmpOf+8HD7PyF5EJeSHBgyK8TJwVeIZFo9/qLd3R09KxKftXUn/f+tB5OqKBZSvsL4HNYfkRIXVKSY9LYJFhM1qV2iiViKpNpLHV1dfrA2887LSYuRmlpZ5k4ffb0jONHT9QUF/FebBe1v3386Nn3dPVoD0KDJ+z9bs93pzWZucFmJwf6BYZU8KuWJicm/xf0k/gc6ggdcj8RGBFSGxuaclXKLHGToEnPwdnh0oql/1mdkZdXBYvDx8OHP0teXThn1969/3Vm6jNTqVSioriYNynu4pW92VOm2S5f/vZ3UEahRl6lEo9TKJQKohyDIfUTG7T4c4rAiJBaKBB5KDFKBteMG/PCC1OjEEL3hF9eXmk5XUentLqmxunD1e8uS01NTb51K3FlXU3DxzduJF9ls/Uy1JEaA5k4sFgsrray0pKiS9FYTSaBJhRvhg05Li7pibBTjRtAC44YAsNOahMTE9c/T575iEjC102eMvEziE2u6Et6UxOT2w11jatOnz7NcHJyujh9+hRefHzCb+lpd3feS04M60rc2FMbCekJOkqV3BpYjTEzM6tobNbs0DeYLfjQ0NDlPzQI5nyw/K03a9WMccS0h3bcIwLDTuqEC5cXNwqaHH39fFbBDNonoZERi0SixlZxmwEGQyUi/x8VFVUkFLZuv3Tx0r6XXwrf7DXWY11vuk2MTTSQK+R2hvoMsRwDBogGP+QM4ooVK4zb2zqWCZpa3GoaG72xBILacWrQNFpkmBAYVlLDDKhnwjJ+XU/foHTu3BfjNTmFrVR2GHd2dJAsWKxH/mpkgbhr13cXFy9aEp2UdPcDv4CAEzKZOK0nvOrr6/UIeBK9U96u0yIUMzA9pqV5siZyXEsuk7s2C0QuRCIV0yiUmrFYusOkDrSbwUBgWEm9/uN3gyRSGcPVzeoqELpYnQDwEuAWLVrkQCaR2ihUyuOpFogtc/d0jS0pLpkTHxv33heRn30AyWXae2gP7h3Cquh0g2YFpgOP04TV0AiJTHHCE/Gd+hQdWXVVuSeL5apuqOjzIUIAuRXN09MTn5WVJUcmHE26GVZSZ+fxXHE4PMXBwTpFk8EJhUJqdUVNKMvIMDE4LLgFiPu4Glz7llxYWPhjasr9yOjo/Z5ubk53u7eJmBGZqZn0zo5OBpPBqq4oK7O2tLbWpFtMe2ubJYVCqjViGZVV8SvHeHqNHKmRKzqmTZ36BcvQMNnBxeWsRgI8VQgJR3jjrTcWySUdBAcnp98H0sZI1QEdO96/nz1+zBj3kzCGR9eTqPsNG6kBWJK9tbUvMiAbO7siiUR94v2oiIhFDY1NdtPCwjY+PRMjZoiFhcWpnAc5S4UCwTuwoZMOi87HWUeRt1oi7yTLZBIyzPLiouJSP01IjRAg2H98sEKu4M9/Nfw7GMOIkiAgIPBAFb/mlSoD3UIcifTQzs6uRJ1Sn34eGjp5dXkpP1IqlcrtHR3zYS2T3N82Rqo8nc7A8XjZs0QiITKjjS5SC3k8YqtYbEClUuVWVlbl3X3SPQEG5NJxd/P8P9iYSYHNlutA4n8U8/PzE2WkZMVW11S+DrM6HZTV1L2QPpVsBT5qMiQmpTc1NGiUQDo2NtaqoqrKl8FgbMfpkJr09OgtY93HOmVkZ+SrUyzydfjj5Mk1wuYWD30D/Xfc3NzE6ur09XzdsmWM82cvWRsaGjfC2sKkMKvQub+kLi+u8qurblhLwFNUJLKKknQnaUzQ+KDnhtSdnRhyk6DBAbwEGmeVHbaZGm6LxcM6jUQhk5uDg4Nr+yJ1RMRK6uLFb7xPwpNJgf7jYoDQPW6yIPmgjZiMS3mFuR/W19bPYHPYh7tI4mtgQLgvV3hRyVRJW3urbk1NrYEmBDt7+uzLCrkc4+DgmDHRz7Nsn55hfczRmCkubi5qSV2YW+iRlp4ZIRZJdGfMnvol9PdMpP7xyBELnApPo+oQ6ghYnVYKjegBCSrjekoA35NsgYGBuhfjvvpSpcISpoRNjYiLP7u5gl/hrgkOo6VMWVnBuA6ZjGLjaFNfWvnkFSW9jXHYSJ1bU4OHiCQCDo/r4HA4PSYnj4iIxCYmXjGbEjp/XSm//K3xgUE7t2zfcqanWbpLoIVLFpZkZKY/vJOY/FnWg7QTyCISeZYlkRAl0g4uzLh5LSKBpUKpxCAmEJLNtC+FVdfWuWJVuNa5M2Zn2di4CHRp1IZSXqkLkFqtnu8k3l3XKVPqwroBQyEwqGorqClQVsw3UchVFN+Acb/k5xZg5XLpFKiyFf5Vt5P6qOWLFy6HN9TVTjXlmu2et3Bu3LVrF9d1dspsAIfn4uIleCl1du74cbKOjk4+i2UBX+H/ran6gm7YSE2RSLAEPB5HJOCAdMJ/jAmxZSM+k84+evLd3znG3Afhc+esWGphcQxI2KeDGfJIC20dHGIz72d9cePiRStouABJt7t3717we6g6iCRsKXhP8CqVygojxTDgeV1vgEyYMMHm1+gDswwNDR8sXLqwCPlCQLpeRaOw2UwdQZ2d7V0O/nZkJtj2JW1tIqZUJnwJg9H7376/ugZ6eJ7P41mTKESJvaNTCo6Aa3lwP3MqLJCR7X61C5LAsZPN10esXUemUcrGjx9/aOLEID5Fh1rf2Yljw0zPAlONP4AhDWsVSHxvIW4XeVtYmX0JUZYa39IwbKTOqa7WUakw+nQdesXGjXue+CzDLiNt9szZ75WVln9sZW5zYeLkkO2ff/55tjpCIwgjF9+7u7um5OYUCE/HXfZmsgwKgMBYiM4jSGGmJpGIfwAxmQQCwe7wycOsvkh9/cp1WyhHNOKwcrpMHjwBI4MIQiewl437Oriw75cDy1VKZef8ea9siok5sqFB0GBvadPrzRoakYPB1G81NbG+LBA2MIRCEbaopMhn+swpJhBjrjbN6q+HfnytqrLK2cPddTuJhnuAfO38fXx/iL988duCrAIDJy+nUU1qZGICE/R1EpEkYbOZT3i21IE3bKTGSIUE2K3Gi6USBszKhC7CRsDd3zM/XPVVdW3jTBtbu42Ll0w/kZdXK+jL5HhaKAAg6/yZ+IaUlLQZL8wMO4IQnaxScYQtQgsO17RKj05thBeKcufWHVuuOfdhb6AkJ9/16uzs1A3wCbzRVUbPgFGrkMtC79y5w2UymT2exrE3s7c5UPT7iw6OTvETw0IuxBw5+lFzc4tGC9O+FCSXSol6TL1yYYvI0NbWovbKJYVULpcbQ50+SQ0vIPeP42fDdXSore98sOrH7Oy/PKg4EiZZJpUy6gTVE45EHEEmjQHFqKsj1WA8P3/+ivmPe3bN0NWhnfD396+A9ZPGzQ4bqW1NTcU4LKZZ1tGBKBvZ8n5kVqz/NXpBfmHJ+06O9jvffX/5ARh8v4P5QTmtRAJeBJ4OOhJuitjVdQJBiFgsYlEJxBaKvkEdmUwiNNQ2MIDUPYKDbPQEjAtwUCow+OBgv7yUjL9AVMg7SZ1yBbWiokIfSP2Puki9F2e//KJcrrRwH+t6KygoSKBvQH/QLGwdp7EWeikoEXfSGfrU2na5hAzrEKkSAlnkMhkdtu17bRqJW5kYHPq2SNzqFf7y3LeA0GVdhQkiQrWBnn4RRDtu2B29+xj8fcOzjnEo6iNrn9mz5/5QXVOlu+TV/5wATmgW4/D3YIaN1NVCCVGhwpDa29v1wb1HhoF3vrFk8YqkpLTNRgbMy3HxMd+AWdJvQneBOs53bNzli9dW/bTjJxv4u7wiHm8CDkdq9PYPquTz8iuVCgVO2Cak9aEEkrRDZsw1N70PhM7uKkfC4eQ4jAovk8jIPdUF+1SPRCC7kSgUqZ+PD+J6lNN19XglxcULQEY6conoQBVPJenA4lBOhDGICgv5cgJkecfgcI9u3O3tB3ErrJZW0WsWFuY3dQ10D3QvZzvOVmxbx7uZdDdp2Z+HT+1fNGvmm7UymWZRXgMVYgD1lr21YnVhfvEsZ2fbbWKFWK3X6ekuho3UVAxWDrYuvHFYHCwTyZvXrnW9dj1xo6eH29G5i+duBUI/06kUI2NGKVWHJruVfMvq2IljfFcXd38iEc/7/PM1Fd989Q0PB7ZPp7izV4/E1q27WQqFykaHTHnCwU8kEyV4DJ4kFov1etJPVlYBl19ePtPOxiZx3rx5pYjZZGVhVZyWlkL44osvZpBIpOMD0CuGTCbrjPF1LxKJOsycHOyTbyTc0Sdg8QQKkSiSKXp3frQ0iZfDV8PI1t72s6f7RTanAkL8t8CGlCo3J3fJHsHhmLPnzy2IiYlpHsgYh6JOa2tHSGpK2sdcU9PbZ86dieqPGfr4izQUA+upzQ8jIwU7f/u1uEXU7vPrL/tfSLhybYWtrU3SxED/rZVFlY8/kQMdD4lEbVfBYQAlBiePioiaLG2XGhmzTc4DKBIIO63EqDDYxuYmk97ar64u0Qe7W8/IUD+nexljJqMSrpXD1tXUIYvMf/yYDH2H8jIsycHRLr5rcTnGZ0zBudjTsoyUjGD/YP8BkVoolBgwmUbEq1fPvbBtW+T+0yfPB6lUSioBvggycc/ub3d3d9urVxLn0nRoiQ4Odpd7SjWsUCh4UWs/Wr9xxy79tNSMV19ftGRL5KYlHycl1fYUOzNQdQyonomJte2luP27wTNDnjwpZDXgOaBD18M2U4OUco4xp6y+IVd+8PcDv1paWWd6uNpFiRWKZyY0gmBTbZNlm7jdAA7Zyq9fvzmDStNtmjI59AryjE6lSuCcgFIqk7ERm7OnzZy6mhrTdqnY1NLS9pEztOsWLjtHx3tEsGEh+boD+E0psF3/GGjEDbny/ZWeXA4nVSknXuzSJBxIYIAXRZ6cmjwDSL1yIBq+d++mDYmk+46NjdVDZOErFDXoSaRSMkYq7fVrc/jwsc/16PRmMFOuAaF7nX2vZmQI7Rzs7jQ2CV1zc/JXfLv5hO7b7614D7w7z/S1HIicXXXgcijXn3btPSsSi4x9/H3fUGAV6g6A9NrdsJEaWWmbWnAK0rMeyOWKTsV4f9/tb7//Tjb4H58Fi8d1ZUoZEZwrHXS6jllDnSCIRMG3bvx6403k80UlEDpgj1VJIZL0YWcTIUVb906RSLDM9ExdmM0Jhkb0dORZ164di0LJ19PTq4DZwwP8pmQg92NSIzLVNwqsx/p4npBKxdVdbbo72xcZGTIfVlVXucDGwVgwXfqtIDMzK8NSXhnHwsI0Emm3QySGfSs8RigSmZJotEdj7P4rr6hYALugRbGx8WEnTvwec+rUqT5xZXM5PwQGBQDxVR9lZmb/J/LziPEuzg7/5xMY+OdwpqXIzMx0Bmtq9h+nYldj4VPrFxz49m/7fu5zw00dYYaN1MhAOCwzASSrUUjaZSqMEtPYH4e6OkHa29rpeBxWWV5a4QH85QQEBX+LmB5IvVnz5lVR1n7ahMfhzA8fPozEiDxBarCFlTEHY4xIRGInzLAqbzqdnNLc/GjRWiOVthkaMnjllZWBIpHEDkj9mFAwu1hmZDwkGxuzC+RyC3Fz818ekzyIq4VbQ/Oqa6rHxZ6PHRc6KbRfpEa+EkuXvuPAMTFJgiCkHOgTQ6PTZLB3JS8uLp7s4uFxvjsesPjWIxDoTIlEiudwjBOA0L1uMHWvZ+9sfwxHwhWU5JUs4VdUjr916+7vJWVloe++//4auD1hSGftxYsXGy1duuK1hpr61aK2VnOuKSfF0dHmc0tzTsJA7Ojucg0bqRHX15TQUG8qxHSCLxibnn3ff8Kk0AR1ZNX0OZfLLVWqFPTch3n+nQqlro+P54XKv2MFAKQ2fbpebXNrKxvicvW9vLxqure7atUqAhaHtcNgIOQag2nvIjRSBp4pF4cvuFdQXDRBLG6ZhMEwH5M6Le3+NCNDVvHJEyddQyeNv9O9TZj90+FquldKiooCgNTRmsiBxGpkZSU7btmyXXX4cMwaEhb/zak/j0offW2IxA4cDtvZKmr7p21Poeg7mFrVX718cfbyeS8uyKvVLEYCFo5ycFOmSq2l2eN8vTyvXr6+tbC46D9ffv55yC8HoudnZ2RnaTLu/pRB9ijefOutJVPDpv+fSonlwpes0TfA5z0mk3ESdDgonphhI/X69avMOzoU45gso5aaqhqjutp6z5UrV9L27NkzKAuUuro6SwKBomxsFIz18HQ7AoR+7JZ79JXgsHMEQuEciUhCha1sIij0sWvM1NQUL26VKVUqUgLM1GWwmHqsJzBDlMX5maeoFOqKkiLeNLDZv+16KG2XGFbyK8cKmoT/2JSZv2h+3KlTJ3aDe88V/MtsIGQd7JxaQywKEqH4j2B3xD4PD18wH2Z4moWpYypdl1471tMdMZ8ebZAwGHQJ7K6JeSUl/v5BgY/Hh8zqGzd+7Xjot4NfTZ4Y+B0QGkyK/v2ATIhJlTzrlTnLkq7d/iQrO3vusiXLUgN8Ar53HeP6nbe3d4MGJ/f77BS+JtSOjo4XPNw8d4COrOg6umXOY533vTpr3g9FlUVF/Rtx36WHhdRISGbMwYMzwU3VOnH8+C+Pnzr5Q1OzwBvOG9rDTDEos0HOw5yJ7dI2PUsLq1RnB+efnhZbz8CgXKlQ0iBEVQ9y9am671DB31HgymZLE1N2LvxZhnzuu/9cHT3r83KqivmVfN+u3VBkgyB8TjiztLzUb/aL0zc93d/Vq1fLGAzDkmZhs1vizRtmwRMmGCRcvDzVzctjTy8qwVEIJDIOR5UnXI//pLGuTsDmhmV2LVgxFIoci8fK8Vgk28P/foCh4bmz5/aIRUKOQqp3+lnIAbZ00eSZU6MY+nrpxWVlL6Wlp35SWlb68p2bdy7QDagHAgLG39e0fQSn6OiTjPT0G0bFhfnebWLJu5WVVQFGTKMCH5+x61euWrkXFt3NQGhNm9S43LCQuqamhtnU1LQIXGu/mFtbxozxcJ+Ykpb26t2kpLVff7PunaSkvGcK0USkbWuT2Do7ON22tDa7L5IIK5i0J3f/9Az1kjvknWDS49hwmPfx9jAyQ65fv57a2NDIGeM55gRZB98Js/gTAIa99prwz7OxRa2C5nH79+/3gYdILAIhJ78wHBwjJWvWrMnft2/fP0AfM8brWHzcpS9xBMrk4qJSdkr6fc/eSH3y5EmVvbNjRmN9U2h+Xs4rbm6OSOjq/xasDJYMh8EppJ3SJ944QaM4XIdKbzV2NPp+196oxme1R0H26oMnjkRvWLU+3oRtMrapRfhKXV3T1BIe7z8V/Jojfv5+d2Fjpwq+HOIPP1yDeGb+4XYrfljMGevpswUWyK4QbmwEXiczCpUq9XRz32Zubfvb3r27eD15oDRmrZqCw0JqOJniCxFipYEh7pcQvji5uW0pLimdlp31YPHJ4xfvcc0tf3wWgcA/a5N4M7W2rr5hDBarvBZ/ZWXTxo1PxQrIlUV4PF5B09P1g5cMmdEe2RhwXIhApdI5sJtI0Gfr81a89ZYCTI4nhhMXEyOC4zPZZDJl4bEjx18PDgm6CwFT7i2tQpaLm+sfQOgeT2RwjY3iYMv8fYgg/NLEhFNPo5If9CYnYpLA/lAyk6Wn+3L4SwtNTdnnuvuZLWws2uBL11RZW/U4Hjr3Qe7qazeubzUxMbu9ectuJOx2UGI5kHawTBrfg+nFf/jw4fkA/6A55y/EbW5qbHw3PvbycghchJ8K8/Wm7SKWkVGZjo5uk4Eho5II+DY2NVo0NDR6yeUqUyKBLOCamyTb2tnsZrGY8WDGFCJmzLO+eOq4MuSktjYxcd707beHvD09NzU3Yx/FGkBYaPaEBw92pQiaIs+dv/Dltm83XyotrVR7ELc3YS6euzipuUXAFQiaqu4/uLerK1iqe3lTFqva1NQkWdwq8u/+9+CB6ZSI24PMLSyKqvkV0t4C8KdNm3ytCo7EZGdmTgNSY/bs2vOBQtFBWzT/5ZOVvSzMJr7wQnpZVc1XiXeSo6oqy2yM2OweT713Hw98Sa4ymQaYpzdOIBusFI8ntKgUKmxISIhDQ2GD8OD+35fD4lY+fkLg92Du/DOeV532NXgOp3eQl/90yIRAWuq9zFmIOUWjUTthQ4qKJ+AJbeI2p5bWNrxA2KJAHAAQf6OiUSi1Lm5OWxcunHeoqKgot6sbdaedNBiORkWGnNRXbl2bTSKTRY5ubo8jvJFPj5uH9fmyispFVdXV9t9u27nty3URy/JK8544jqWJBGCvG969kzwO/M92L0ydtg7a7lG54NvrJBJJtQ0CYSAFflBP0bVggxneBvE/83h8Azu7nsNFP4+MzD986HhNZ1uLA51MD29ubh1P19MrAUL3ejQKCcT5ed/e6MULFhH4/IrFzu4e8ZrI1FMZcLHVwuLxAZFIHB/5WeSajs6OxvZ2GRISu4XNZj3h4htoH33VgwXsf1PSE4/USGsM0hPSaWDCkcGTZFjXUGckEyuITU01LKY+Q8hkMYXuY8aUwnDLgdBDMRS1bQ4pqVeuXKw/KWTObBtb28uRUVGp3T87P+49koF5d9nHBw/994/8goJZP0X/8Mne3/ZF9Md3/ZfHIHxGWnraUo6pSf6uryP27YmJ6VHoLVu2SH3H+WYKmxpfBt+vARBahCxgwUeNnRgyeWxba5thUJB/r2YQjL3FjGuaKWgWjj3+5x+fQsi25ZwZ099UhzDi3Ym7FP/9kvnzT3+xKariWTabQsNCT4Hv+9W83PwlRApJamdrfeXm7atfDvXnvEvGv80bZNJ4NHHARMCDI/p/PwaP6N+/riuv1WEzVM+HlNQLwpfNaxWJvMeN8fwK2ertLgQCEJtjHuvu7hSbnHz/5fsZGZ9+HRX10MbJqWdW9oDAF+vXB9+8cWs/2MrYV8LnhgOhm3sDCvk6kAiketh4wcBn0gxeiKrdu3fj09PTia7OLlfzCwvMd/24q7gvgvgH+t7ILcp7Ddxq44yNWBVWRvbxzZheu3w8FMQcsnNzK3kWQiONESiEG35Bfntv3bi9jkalSWzMrT/uydQaKrI8L+0OGalNyGRaRWXlFFMOOzkgOAQcHT2fL7t3L2PJlAkh/Ltp6SsvXkn4ZToJ12Rj46D2Mx0ePpM5/+XXD0MqA6JvgHeEi6srTL59n55ydLB5WFpeJoAT1YthZY54MJQ3btwIOBt39jMOi/uTugCaL6JWxp/581xVXW2NDYOhf/tOzp1GsDmHVddHjh3ZAPEmOR3S9iKupWWvBx6GdVCjrLMhI3V6To4TcCaMY8zeAYTuNaYYiCS2cTKJlCk8CKlp95fHnr1wxNur8pvVH646kZKdXdYTXoGBzpzXFry1q5xfaenp5f7bi3Pnfq9J9p658+cXJCYl593PuD/zj9N/REDfTdDfm6KWVtyCV+bfUKebbdv2CSBueyuvhBdixjHf4eTmpNEBWHXt9uc5jLmTxWYd7U+df1vZISO1UNpiK1cqsQwTxiV1oHK5bq1bln+6bsEna5S3Eu99eDvp3ua7qWmrJ02YcPDYHzE7t23b82jHDkwG4uaoqMC331z7fV19vZeHp1fsoZjfV0E8sEZ+7oyMjEYO2+heZnbumjfeeCN85cpl5/976EgAhUwVLVyx8H7cqTh1Q8XMfHH2b7BBc2j58uWy4bJl1Q4KLfAEAkNCauSelaRb11+Bo0OXwmxc8/Nk6g+07ImLk1y6duPjiPXrrx89fmJ9VVWNz6XLV9ezDC0+MuWa5lPIlLZ9P+2zaxQ2muBwBMWUKdO2n4s9s76/TvyJU6ZcKeJVrLiecPN1CP6Xt4nFFhaW5klAaI0ym/69XTzkvlaUpwNHYEhIzefzORB7ERQQEPwBEFqjWRQRASEogUY7s3L1R7fPnvrz7fr6hrEtLS1OLS0inXacmAB5pgWWFuapk8MmR/84adLjoPz+iD9r9uy0C7Fxt/gVdVPOnDkfwGAalL0058UNCs1SafSnK7TsCCEwJKQuzMkOlcOWk5Mdt0g8AKsTtmqbJoRN2gqZmmibN+w2rubXE4zNWSqVFCMP9nYVJkEw+0Y1i8Le8ITLjJpmzJ61POVexlJxe4udo4NjDASk3x4h/NFuhwCBQSf1X6eZg19hc0xSlr63qhz8tAMeNpxbbIfZuYxtyX7UBhaiHoDQA26vqyK49areWLp4c03NflxzM7dfJ5WfuXO0gSFHYNBJDSMm1wsEjrbWlueA0BqbHkMu6VMd/OUtCdAo3/Fwjw3t79kQGHRSxx4+zATzlOLs6KA2zuHZho7WRhHoGYFBJ3UBj2cGR4+a7Kws8mqbR+1EjfJBixEYVFIj9rSbs+saMzPzyuV/xdpqMXSoaKMVgUEl9YYNUXZwE6cH18zk18GK7R2twKHjGr0IDCqpS/Ny7dnGRh3mXJPnJlP96FUNOrKBIjBopEbCOB9kplvpGxoVSOWYDBp6afJAdYLWe0YEBo3UcESKCKfFzXA4lQAC9tuHO3rtGXFAq2sRAoNGauSUNhyytIWjPFlz581TqQsD1SIMUVFGGQKDRmqJSGBb19Dg7unltVOTMNBRhgM6HC1CYNBIXVfbMKmluZUIiWE0Sw+kRSAi6wnkRYbkPNTTp086VFXUcEtKStzb2ztojQ31VnBIlTZrxvTtUrmkE4sl9SsFmRbBNGyiDAqpI1bOpE166eo0uM+Fb2PDaCktbR42AUaiI18DX0J8Wjw9PTdd35hjbFZYWBz08MHDJefOxkkq+JU2OjqUOhKRKoZEmBIDfYNyOB17K2z69AcQTKX2AqKRkEfb+hwUUick8HQh2z4B0s4m+PlNF5WWDk4m09EGtrJD6XIx4bJ/rPyCB5zmDpBJZbZCcQsWUv3yFRhlgoOt3eUlr/+nFA7z1sJimQBpCx6nIwNCjzZxtHY8g0JqyJ3MqK6psbd1sP25P6fBRzuqsEOqt3bt2ilp9zKCyvhlkJlJBbd3EfUhTW8+x4R9maqjs00kEhe6uDjUwoWnTYgJgmR36ilb02iXVZvGNyik5gsbdKlkSqsOhTQkCVWGC3BIHAlXt1AIkLVpRub9zEUctulkIomAUcpxcAckTurgZH/1w48+XAv3qtci6X+775qi3p7h0pL6fgaF1HKRpHnR4gUrpKLO8gGcCVA/yiEuATmfHRoaGuYKBS0z+WXlgRisCgu53yqZRsybbGPjtLCpYbeYOObDWlltI5xzfDQaNK5liJXyDM0PCqkZVEZdg0jCkBMwIvBVPxe/wLHOlsfPXnZKS0ubJBFLw1tb22wguXqBra3tERVJGTcldEqWn59fMZJlCfKEYGrhH/T3fCAwKKSGa8vaVARMOYWKJVKpBgQkmfdoFD9i5UqDqB07Qi8nXFv84w97Q0g4EglLUBIh+WPTpIkT3oOs+idcXV3FXddD9OdCytEo7791TINCagQ8LA7XgBwa7+P+nGHHGLKE0pEMTCwLFltc3z7LzidgdYuwmUMkEDssLMwSvDy9Ljg5ODxc8+maJCSfBjLAnm60GvaBox0+EwKDRupnGsUAKsOGB/Xk0aN+Di4u/E2bNpUjJ9GR3HpAYuqOzTvc88t4vngsZppI1ObfmdKhA69dByR0vEen6cQGjg8+A/ddX0C6FcNhd9Q+HoACRnGV55bUGIzUorCo9LcWsTTOxNjUTYlRSU4e+aOJRKKQm0VwhXNbO9uQySjnmpqc1qXqZLRIWnNCQyfmwKHbfmdWHcX6Q4fWAwLPLak9Pf3Kpk+b9kni3cSFsDgNwGOwSrmys9qcy010Zdr/bGFmdldOpaZujYpqQeTuLe80ygrtQ+C5JTVs8shoerQ/bx/4La5GLjfkuLggFyKJu2cBRUK6n74VQPtUiEr0NALPLam7BNkI5IY/P3GFHKrmfzcCzz2p/93qQ6XvCQGU1CgvtA4BlNRap1JUIJTUKAe0DgGU1FqnUlQglNQoB7QOAZTUWqdSVCCU1CgHtA4BlNRap1JUIJTUKAe0DgGU1FqnUlQglNQoB7QOAZTUWqdSVCCU1CgHtA4BlNRap1JUIJTUKAe0DoH/B2VGFoNsmTkgAAAAAElFTkSuQmCCAAhAAQgkAAAAGAAAAAIQwNsBAAAAAwAAAAAAAAAAAAAAAAAAABtAAABAAAAANAAAAAEAAAACAAAAAAAAvwAAAL8AADVDAAAAQwMAAAAAAACAAAAAgP7/rUIAAACAAAAAgP7/c0IhAAAACAAAAGIAAAAMAAAAAQAAABUAAAAMAAAABAAAABUAAAAMAAAABAAAAEYAAAAUAAAACAAAAFROUFAGAQAAUQAAAIAMAAAAAAAAAAAAAFYAAAA8AAAAAAAAAAAAAAAAAAAAAAAAALUAAACAAAAAUAAAADAAAACAAAAAAAwAAAAAAACGAO4AVwAAAD0AAAAoAAAAtQAAAIAAAAABAAEAAAAAAAAAAAAAAAAAAAAAAAAAAAAAAAAAAAAAAP///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0AAAAAAAAAAAAAAAAAAAAAAAAAAAAAAPvoAAAAAAAAAAAAAAAAAAAAAAAAAAAAAABcAAAAAAAAAAAAAAAAAAAAAAAAAAAAAAAPoAAAAAAAAAAAAAAAAAAAAAAAAAAAAAAB8AAAAAAAAAAAAAAAAAAAAAAACAAAAAAAPgAAAAAAAAAAAAAAAAAAAAAAAAAAAAAAB8AAAAAAAAAAAAAAAAAAAAAACAAAAAAAAPwAAAAAAAAAAAAAAAAAAAAAAAAAAAAAABcAAAAAAAAAAAAAAAAAAAAACgAAAAAAAAP6AAAAAAAAAAAAAAAAAAAABAAAAAAAAAAdQAAAAAAAAAAAAAAAAAAADAAAAAAAAAAAqAAAAAAAAAAAAAAAAAAABAAAAAAAAAAAAAAAAAAAAAAAAAAAAAAABgAAAAAAAAAAAAAAAAAAAAAAAAAAAAAABAAAAAAAAAAAAAAAAAAAAAAAAAAAAAAAAgAAAAAAAAAAAAAAAAAAAAAAAAAAAAAAAgAAAAAAAAAAAAAAAAAAAAAAAAAAAAAAAgAAAAAAAAAAAAAAAAAAAAAAAAAAAAAAAQAAAAAAAAAAAAAAAAAAAAAAAAAAAAAAAYAAAAAAAAAAAAAAAAAAAAAAAAAAAAAAAQAAAAAAAAAAAAAAAAAAAAAAAAAAAAAAAYAAAAAAAAAAAAAAAAAAAAAAAAAAAAAAAQAAAAAAAAAAAAAAAAAAAAAAAAAAAAAAAIAACAAA4AAAAAAAAAAAAAAAAAAAAAAAAAAAdQAB4AAAAAAAAAAAAAAAAAAAAAAAAMAD/4ADsAAAAAAAAAAAAAAAAAAAAAAAAEAHwcABEAAAAAAAAAAAAAAAAAAAAAAAAOAOgOADOAKAAAAAAAAAAAAAAAAAAAAAAEAcAHADEAMAAAABAAAAAAAAAAAAAAAAACA4ADgCKAOAAAADgAAAAAAAAAAAAAAAABAQABAGEAfAAAABwAAAAAAAAAAAAAAAADjgAAgGCAbACAAC4AAAAKoAAAAAAAAAABBgABQEEAZAHAAGYAAAB38AAAAAAAAAAAjgAA4GCA7gPAIGMAAAD/vgAAAAAAAAAAXAAAwEAARAdAEEEAAAHABcAAAAAAAAAA+AAA4OCAwgaAKOGAAA6AAOAAAAAAAAAAcAAAcEBAxQYAAGFAABwAADQAAAAAAAAAOAAA+ODjgg4AKODgAPgAAA4AAAAAAAAAEAAAUMBBgAQABEBAAUAAAAUAAAAAAAAAOAAA+MDhggwADOCgA4AAAADgAAAAAAAAcAAAUMBBARwABEBQBwAAAABwAAAAAAAALgAA6IBjg4gAAuAwDgAAAAA4AAAAAAAARAAATMBBAQgAAEAQHAAAAAAQAAAAAAAA4wAAzIBjgIgAAuAYOAAAAAAIAAAAAAAAYQAARYBhAdAABUAYMAAAAAAEAAAAAAAAY6AAx4AjgPgAAuAOIAAAAAAGAAAAAAAAQEAABYARAFAABEAEQAAAAAAEAAAAAAAAYDgAh4AyAPgAAsAOYAAAAAACAAAAAAAAYBwBBQARAHAAA0ADQAAAAAABAAAAAAAAYA4Dg4A6ADAAA4AD4AAAAAADAAAAAAAAYAQBBwAQABAAAYABwAAAAAABAAAAAAAAYAICA4AaAAAAA4AAwAAAAAABgAAAAAAAcAMCAwAWAAAAAQAAAAAAAAABAAAAAAAAMAMOA4AOAAAAAAAAAAAAAAACAAAAAAAAEAEEAQAMAAAAAAAAAAAAAAAAAAAAAAAAOAOIA4AOAAAAAAAAAAAAAAAAAAAAAAAAEAEQAQAEAAAAAAAAAAAAAAAAAAAAAAAACgM4A4AAAAAAAAAAAAAAAAAAAAAAAAAABAFAAQAAAAAAAAAAAAAAAAAAAAAAAAAADoPgA4AAAAAAAAAAAAAAAAAAAAAAAAAABwcAAQAAAAAAAAAAAAAAAAAAAAAAAAAABvoAAgAAAAAAAAAAAAAAAAAAAAAAAAAAAdAAAAAAAAAAAAAAAAAAAAAAAAAAAAA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AAAAAAAAAAAAAAAAAAAAAAAAAAAAAABBAAAAAAAAAAAAAAAAAAAAAAAAAAAAAACDAAAAAAAAAAAAAAAAAAAAAAAAAAAAAADBAAAAAAAAAAAAAAAAAAAAAAAAAAAAAACDgAAAAAAAAAAAAAAAAAAAAAAAAAAAAAEBAAAAAAAAAAAAAAAAAAAAAAAAAAAAAACDgAAAAAAAAAAAAAAAAAAAAAAAAAAAAAGBwAAAAAAAAAAAAAAAAAAAAAAAAAAAAACAgAAAAAAAAAAAAAAAAAAAAAAAAAAAAAAAgAAAAAAAAAAAAAAAAAAAAAAAAAAAAACAgAAAAAAAAAAAAAAAAAAAAAAAAAAAAAABgAAAAAAAAAAAAAAAAAAAAAAAAAAAAACBgAAAAAAAAAAAAAAAAAAAAAAAAAAAAADBAAAAAAAAAAAAAAAAAAAAAAAAAAAAAACDAAAAAAAAAAAAAAAAAAAAAAAAAAAAAABGAAAAAAAAAAAAAAAAAAAAAAAAAAAAAAB+AAAAAAAAAAAAAAAAAAAAAAAAAAAAA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RAAAAeLYAAAAAAAAAAAAAVgAAADwAAAAAAAAAAAAAAAAAAAAAAAAAtQAAAIAAAABQAAAAKAAAAHgAAAAAtgAAAAAAAMYAiABXAAAAPQAAACgAAAC1AAAAgAAAAAEAEAAAAAAAAAAAAAAAAAAAAAAAAAAAAAAA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2MMQwylFP9/jDH/f/9//3//f/9//3//f/9//3//f/9//3//f/9//3//f/9//3//f/9//3//f/9//3//f/9//3//f/9//3//f/9//3//f/9//3//f/9//3//f/9//3//f/9//3//f/9//3//f/9//3//f/9//3//f/9//3//f/9//3//f/9//3//f/9//3//f/9//3//f/9//3//f/9//3//f/9//3//f/9//3//f/9//3//f/9//3//f/9//3//f/9//3//f/9//3//f/9//3//f/9//3//f/9//3//f/9//3//f/9//3//f/9//3//f/9//3//f/9//3//f/9//3//f/9//3//fwAA/3//f/9//3//f/9//3//f/9//3//f/9//3//f/9//3//f/9//3//f/9//3//f/9//3//f/9//3//f/9//3//f/9//3//f/9//3//f/9//3//f/9//3//f/9//3/VWqYYKiVjDGMM/3/HHIQQZAylFAkl/38IIf9//3//f/9//3//f/9//3//f/9//3//f/9//3//f/9//3//f/9//3//f/9//3//f/9//3//f/9//3//f/9//3//f/9//3//f/9//3//f/9//3//f/9//3//f/9//3//f/9//3//f/9//3//f/9//3//f/9//3//f/9//3//f/9//3//f/9//3//f/9//3//f/9//3//f/9//3//f/9//3//f/9//3//f/9//3//f/9//3//f/9//3//f/9//3//f/9//3//f/9//3//f/9//3//f/9//3//f/9//3//f/9//3//f/9//3//f/9//3//f/9//38AAP9//3//f/9//3//f/9//3//f/9//3//f/9//3//f/9//3//f/9//3//f/9//3//f/9//3//f/9//3//f/9//3//f/9//3//f/9//3//f/9//3//f/9//3//f/9//3//f/9//3//f/9//3//f/9/xxz/f4UQhBDHGP9//3//f/9//3//f/9//3//f/9//3//f/9//3//f/9//3//f/9//3//f/9//3//f/9//3//f/9//3//f/9//3//f/9//3//f/9//3//f/9//3//f/9//3//f/9//3//f/9//3//f/9//3//f/9//3//f/9//3//f/9//3//f/9//3//f/9//3//f/9//3//f/9//3//f/9//3//f/9//3//f/9//3//f/9//3//f/9//3//f/9//3//f/9//3//f/9//3//f/9//3//f/9//3//f/9//3//f/9//3//f/9//3//f/9//3//f/9//3//f/9/AAD/f/9//3//f/9//3//f/9//3//f/9//3//f/9//3//f/9//3//f/9//3//f/9//3//f/9//3//f/9//3//f/9//3//f/9//3//f/9//3//f/9//3//f/9//3//f/9//3//f/9//3//f/9//3//f/9//3//f4wxhRBjDGMM5xz/fzJK/3//f/9//3//f/9//3//f/9//3//f/9//3//f/9//3//f/9//3//f/9//3//f/9//3//f/9//3//f/9//3//f/9//3//f/9//3//f/9//3//f/9//3//f/9//3//f/9//3//f/9//3//f/9//3//f/9//3//f/9//3//f/9//3//f/9//3//f/9//3//f/9//3//f/9//3//f/9//3//f/9//3//f/9//3//f/9//3//f/9//3//f/9//3//f/9//3//f/9//3//f/9//3//f/9//3//f/9//3//f/9//3//f/9//3//fwAA/3//f/9//3//f/9//3//f/9//3//f/9//3//f/9//3//f/9//3//f/9//3//f/9//3//f/9//3//f/9//3//f/9//3//f/9//3//f/9//3//f/9//3//f/9//3//f/9//3//f/9//3//f/9//3//f/9//3//f/9//3/nHEMIZBBjDKUU/3//f/9//3//f/9//3//f/9//3//f/9//3//f/9//3//f/9//3//f/9//3//f/9//3//f/9//3//f/9//3//f/9//3//f/9//3//f/9//3//f/9//3//f/9//3//f/9//3//f/9//3//f/9//3//f/9//3//f/9//3//f/9//3//f/9//3//f/9//3//f/9//3//f/9//3//f/9//3//f/9//3//f/9//3//f/9//3//f/9//3//f/9//3//f/9//3//f/9//3//f/9//3//f/9//3//f/9//3//f/9//3//f/9//38AAP9//3//f/9//3//f/9//3//f/9//3//f/9//3//f/9//3//fxBG/3//f/9//3//f/9//3//f/9//3//f/9//3//f/9//3//f/9//3//f/9//3//f/9//3//f/9//3//f/9//3//f/9//3//f/9//3//f/9//3//f/9//3//f/9/xhilFGQMpRQIIf9//3//f/9//3//f/9//3//f/9//3//f/9//3//f/9//3//f/9//3//f/9//3//f/9//3//f/9//3//f/9//3//f/9//3//f/9//3//f/9//3//f/9//3//f/9//3//f/9//3//f/9//3//f/9//3//f/9//3//f/9//3//f/9//3//f/9//3//f/9//3//f/9//3//f/9//3//f/9//3//f/9//3//f/9//3//f/9//3//f/9//3//f/9//3//f/9//3//f/9//3//f/9//3//f/9//3//f/9//3//f/9/AAD/f/9//3//f/9//3//f/9//3//f/9//3//f/9//3//f/9//3//f/9//3//f/9//3//f/9//3//f/9//3//f/9//3//f/9//3//f/9//3//f/9//3//f/9//3//f/9//3//f/9//3//f/9//3//f/9//3//f/9//3//f/9//3//f/9//3//f+ccQwxjDIQQphj/f/9//3//f/9//3//f/9//3//f/9//3//f/9//3//f/9//3//f/9//3//f/9//3//f/9//3//f/9//3//f/9//3//f/9//3//f/9//3//f/9//3//f/9//3//f/9//3//f/9//3//f/9//3//f/9//3//f/9//3//f/9//3//f/9//3//f/9//3//f/9//3//f/9//3//f/9//3//f/9//3//f/9//3//f/9//3//f/9//3//f/9//3//f/9//3//f/9//3//f/9//3//f/9//3//f/9//3//fwAA/3//f/9//3//f/9//3//f/9//3//f/9//3//f/9//3//f/9/xhz/f/9//3//f/9//3//f/9//3//f/9//3//f/9//3//f/9//3//f/9//3//f/9//3//f/9//3//f/9//3//f/9//3//f/9//3//f/9//3//f/9//3//f/9//3//f/9//3//f/9//38pJWMMhBBkDIUQCSX/f/9//3//f/9//3//f/9//3//f/9//3//f/9//3//f/9//3//f/9//3//f/9//3//f/9//3//f/9//3//f/9//3//f/9//3//f/9//3//f/9//3//f/9//3//f/9//3//f/9//3//f/9//3//f/9//3//f/9//3//f/9//3//f/9//3//f/9//3//f/9//3//f/9//3//f/9//3//f/9//3//f/9//3//f/9//3//f/9//3//f/9//3//f/9//3//f/9//3//f/9//3//f/9//38AAP9//3//f/9//3//f/9//3//f/9//3//f/9//3//f/9//3//f/9//3//f/9//3//f/9//3//f/9//3//f/9//3//f/9//3//f/9//3//f/9//3//f/9//3//f/9//3//f/9//3//f/9//3//f/9//3//f/9//3//f/9//3//f/9//3//f/9//3//f/9//3//f/9/CCH/f4QQhBDnHP9//3//f/9//3//f/9//3//f/9//3//f/9//3//f/9//3//f/9//3//f/9//3//f/9//3//f/9//3//f/9//3//f/9//3//f/9//3//f/9//3//f/9//3//f/9//3//f/9//3//f/9//3//f/9//3//f/9//3//f/9//3//f/9//3//f/9//3//f/9//3//f/9//3//f/9//3//f/9//3//f/9//3//f/9//3//f/9//3//f/9//3//f/9//3//f/9//3//f/9//3//f/9/AAD/f/9//3//f/9//3//f/9//3//f/9//3//f/9//3//f/9//38IJf9/nHP/f/9//3//f/9//3//f/9//3//f/9//3//f/9//3//f/9//3//f/9//3//f/9//3//f/9//3//f/9//3//f/9//3//f/9//3//f/9//3//f/9//3//f/9//3//f/9//3//f/9//3//f/9//3//f+gcxxzGGKUUphimGMYY/39zTv9//3//f/9//3//f/9//3//f/9//3//f/9//3//f/9//3//f/9//3//f/9//3//f/9//3//f/9//3//f/9//3//f/9//3//f/9//3//f/9//3//f/9//3//f/9//3//f/9//3//f/9//3//f/9//3//f/9//3//f/9//3//f/9//3//f/9//3//f/9//3//f/9//3//f/9//3//f/9//3//f/9//3//f/9//3//f/9//3//f/9//3//f/9//3//fwAA/3//f/9//3//f/9//3//f/9//3//f/9//3//f/9//3//f/9//3/HHP9//3//f/9//3//f/9//3//f/9//3//f/9//3//f/9//3//f/9//3//f/9//3//f/9//3//f/9//3//f/9//3//f/9//3//f/9//3//f/9//3//f/9//3//f/9//3//f/9//3//f/9//3//f/9//3//f/9//3//f/9/bC2mGMcc/3+EEP9/hRT/f/9//3//f/9//3//f/9//3//f/9//3//f/9//3//f/9//3//f/9//3//f/9//3//f/9//3//f/9//3//f/9//3//f/9//3//f/9//3//f/9//3//f/9//3//f/9//3//f/9//3//f/9//3//f/9//3//f/9//3//f/9//3//f/9//3//f/9//3//f/9//3//f/9//3//f/9//3//f/9//3//f/9//3//f/9//3//f/9//3//f/9//38AAP9//3//f/9//3//f/9//3//f/9//3//f/9//3//f/9//3//f4wxpRT/f/9//3//f/9//3//f/9//3//f/9//3//f/9//3//f/9//3//f/9//3//f/9//3//f/9//3//f/9//3//f/9//3//f/9//3//f/9//3//f/9//3//f/9//3//f/9//3//f/9//3//f/9//3//f/9//3//f/9//3//f/9//3//f/9//3+MMf9/CCH/fzFG/3//f/9//3//f/9//3//f/9//3//f/9//3//f/9//3//f/9//3//f/9//3//f/9//3//f/9//3//f/9//3//f/9//3//f/9//3//f/9//3//f/9//3//f/9//3//f/9//3//f/9//3//f/9//3//f/9//3//f/9//3//f/9//3//f/9//3//f/9//3//f/9//3//f/9//3//f/9//3//f/9//3//f/9//3//f/9//3//f/9/AAD/f/9//3//f/9//3//f/9//3//f/9//3//f/9//3//f/9//3//f+cc/3//f/9//3//f/9//3//f/9//3//f/9//3//f/9//3//f/9//3//f/9//3//f/9//3//f/9//3//f/9//3//f/9//3//f/9//3//f/9//3//f/9//3//f/9//3//f/9//3//f/9//3//f/9//3//f/9//3//f/9//3//f/9//3//f/9//3//f/9//3//f/9//3//f/9//3//f/9//3//f/9//3//f/9//3//f/9//3//f/9//3//f/9//3//f/9//3//f/9//3//f/9//3//f/9//3//f/9//3//f/9//3//f/9//3//f/9//3//f/9//3//f/9//3//f/9//3//f/9//3//f/9//3//f/9//3//f/9//3//f/9//3//f/9//3//f/9//3//f/9//3//f/9//3//f/9//3//f/9//3//fwAA/3//f/9//3//f/9//3//f/9//3//f/9//3//f/9//3//f/9//38pKWsx/3//f/9//3//f/9//3//f/9//3//f/9//3//f/9//3//f/9//3//f/9//3//f/9//3//f/9//3//f/9//3//f/9//3//f/9//3//f/9//3//f/9//3//f/9//3//f/9//3//f/9//3//f/9//3//f/9//3//f/9//3//f/9//3//f/9//3//f/9//3//f/9//3//f/9//3//f/9//3//f/9//3//f/9//3//f/9//3//f/9//3//f/9//3//f/9//3//f/9//3//f/9//3//f/9//3//f/9//3//f/9//3//f/9//3//f/9//3//f/9//3//f/9//3//f/9//3//f/9//3//f/9//3//f/9//3//f/9//3//f/9//3//f/9//3//f/9//3//f/9//3//f/9//3//f/9//3//f/9//38AAP9//3//f/9//3//f/9//3//f/9//3//f/9//3//f/9//3//f/9/Sin/f/9//3//f/9//3//f/9//3//f/9//3//f/9//3//f/9//3//f/9//3//f/9//3//f/9//3//f/9//3//f/9//3//f/9//3//f/9//3//f/9//3//f/9//3//f/9//3//f/9//3//f/9//3//f/9//3//f/9//3//f/9//3//f/9//3//f/9//3//f/9//3//f/9//3//f/9//3//f/9//3//f/9//3//f/9//3//f/9//3//f/9//3//f/9//3//f/9//3//f/9//3//f/9//3//f/9//3//f/9//3//f/9//3//f/9//3//f/9//3//f/9//3//f/9//3//f/9//3//f/9//3//f/9//3//f/9//3//f/9//3//f/9//3//f/9//3//f/9//3//f/9//3//f/9//3//f/9//3//f/9/AAD/f/9//3//f/9//3//f/9//3//f/9//3//f/9//3//f/9//3//f/9/Sin/f/9//3//f/9//3//f/9//3//f/9//3//f/9//3//f/9//3//f/9//3//f/9//3//f/9//3//f/9//3//f/9//3//f/9//3//f/9//3//f/9//3//f/9//3//f/9//3//f/9//3//f/9//3//f/9//3//f/9//3//f/9//3//f/9//3//f/9//3//f/9//3//f/9//3//f/9//3//f/9//3//f/9//3//f/9//3//f/9//3//f/9//3//f/9//3//f/9//3//f/9//3//f/9//3//f/9//3//f/9//3//f/9//3//f/9//3//f/9//3//f/9//3//f/9//3//f/9//3//f/9//3//f/9//3//f/9//3//f/9//3//f/9//3//f/9//3//f/9//3//f/9//3//f/9//3//f/9//3//fwAA/3//f/9//3//f/9//3//f/9//3//f/9//3//f/9//3//f/9//3//f+cg/3//f/9//3//f/9//3//f/9//3//f/9//3//f/9//3//f/9//3//f/9//3//f/9//3//f/9//3//f/9//3//f/9//3//f/9//3//f/9//3//f/9//3//f/9//3//f/9//3//f/9//3//f/9//3//f/9//3//f/9//3//f/9//3//f/9//3//f/9//3//f/9//3//f/9//3//f/9//3//f/9//3//f/9//3//f/9//3//f/9//3//f/9//3//f/9//3//f/9//3//f/9//3//f/9//3//f/9//3//f/9//3//f/9//3//f/9//3//f/9//3//f/9//3//f/9//3//f/9//3//f/9//3//f/9//3//f/9//3//f/9//3//f/9//3//f/9//3//f/9//3//f/9//3//f/9//3//f/9//38AAP9//3//f/9//3//f/9//3//f/9//3//f/9//3//f/9//3//f/9//3+lFP9//3//f/9//3//f/9//3//f/9//3//f/9//3//f/9//3//f/9//3//f/9//3//f/9//3//f/9//3//f/9//3//f/9//3//f/9//3//f/9//3//f/9//3//f/9//3//f/9//3//f/9//3//f/9//3//f/9//3//f/9//3//f/9//3//f/9//3//f/9//3//f/9//3//f/9//3//f/9//3//f/9//3//f/9//3//f/9//3//f/9//3//f/9//3//f/9//3//f/9//3//f/9//3//f/9//3//f/9//3//f/9//3//f/9//3//f/9//3//f/9//3//f/9//3//f/9//3//f/9//3//f/9//3//f/9//3//f/9//3//f/9//3//f/9//3//f/9//3//f/9//3//f/9//3//f/9//3//f/9/AAD/f/9//3//f/9//3//f/9//3//f/9//3//f/9//3//f/9//3//f/9//38pJf9//3//f/9//3//f/9//3//f/9//3//f/9//3//f/9//3//f/9//3//f/9//3//f/9//3//f/9//3//f/9//3//f/9//3//f/9//3//f/9//3//f/9//3//f/9//3//f/9//3//f/9//3//f/9//3//f/9//3//f/9//3//f/9//3//f/9//3//f/9//3//f/9//3//f/9//3//f/9//3//f/9//3//f/9//3//f/9//3//f/9//3//f/9//3//f/9//3//f/9//3//f/9//3//f/9//3//f/9//3//f/9//3//f/9//3//f/9//3//f/9//3//f/9//3//f/9//3//f/9//3//f/9//3//f/9//3//f/9//3//f/9//3//f/9//3//f/9//3//f/9//3//f/9//3//f/9//3//fwAA/3//f/9//3//f/9//3//f/9//3//f/9//3//f/9//3//f/9//3//f/9/xhhyUv9//3//f/9//3//f/9//3//f/9//3//f/9//3//f/9//3//f/9//3//f/9//3//f/9//3//f/9//3//f/9//3//f/9//3//f/9//3//f/9//3//f/9//3//f/9//3//f/9//3//f/9//3//f/9//3//f/9//3//f/9//3//f/9//3//f/9//3//f/9//3//f/9//3//f/9//3//f/9//3//f/9//3//f/9//3//f/9//3//f/9//3//f/9//3//f/9//3//f/9//3//f/9//3//f/9//3//f/9//3//f/9//3//f/9//3//f/9//3//f/9//3//f/9//3//f/9//3//f/9//3//f/9//3//f/9//3//f/9//3//f/9//3//f/9//3//f/9//3//f/9//3//f/9//3//f/9//38AAP9//3//f/9//3//f/9//3//f/9//3//f/9//3//f/9//3//f/9//3//f6UU/3//f/9//3//f/9//3//f/9//3//f/9//3//f/9//3//f/9//3//f/9//3//f/9//3//f/9//3//f/9//3//f/9//3//f/9//3//f/9//3//f/9//3//f/9//3//f/9//3//f/9//3//f/9//3//f/9//3//f/9//3//f/9//3//f/9//3//f/9//3//f/9//3//f/9//3//f/9//3//f/9//3//f/9//3//f/9//3//f/9//3//f/9//3//f/9//3//f/9//3//f/9//3//f/9//3//f/9//3//f/9//3//f/9//3//f/9//3//f/9//3//f/9//3//f/9//3//f/9//3//f/9//3//f/9//3//f/9//3//f/9//3//f/9//3//f/9//3//f/9//3//f/9//3//f/9//3//f/9/AAD/f/9//3//f/9//3//f/9//3//f/9//3//f/9//3//f/9//3//f/9//3+lFEkp/3//f/9//3//f/9//3//f/9//3//f/9//3//f/9//3//f/9//3//f/9//3//f/9//3//f/9//3//f/9//3//f/9//3//f/9//3//f/9//3//f/9//3//f/9//3//f/9//3//f/9//3//f/9//3//f/9//3//f/9//3//f/9//3//f/9//3//f/9//3//f/9//3//f/9//3//f/9//3//f/9//3//f/9//3//f/9//3//f/9//3//f/9//3//f/9//3//f/9//3//f/9//3//f/9//3//f/9//3//f/9//3//f/9//3//f/9//3//f/9//3//f/9//3//f/9//3//f/9//3//f/9//3//f/9//3//f/9//3//f/9//3//f/9//3//f/9//3//f/9//3//f/9//3//f/9//3//fwAA/3//f/9//3//f/9//3//f/9//3//f/9//3//f/9//3//f/9//3//f/9/5yD/f/9//3//f/9//3//f/9//3//f/9//3//f/9//3//f/9//3//f/9//3//f/9//3//f/9//3//f/9//3//f/9//3//f/9//3//f/9//3//f/9//3//f/9//3//f/9//3//f/9//3//f/9//3//f/9//3//f/9//3//f/9//3//f/9//3//f/9//3//f/9//3//f/9//3//f/9//3//f/9//3//f/9//3//f/9//3//f/9//3//f/9//3//f/9//3//f/9//3//f/9//3//f/9//3//f/9//3//f/9//3//f/9//3//f/9//3//f/9//3//f/9//3//f/9//3//f/9//3//f/9//3//f/9//3//f/9//3//f/9//3//f/9//3//f/9//3//f/9//3//f/9//3//f/9//3//f/9//38AAP9//3//f/9//3//f/9//3//f/9//3//f/9//3//f/9//3//f/9//3//f/9/pRT/f/9//3//f/9//3//f/9//3//f/9//3//f/9//3//f/9//3//fxBC/3//f/9//3//f/9//3//f/9//3//f/9//3//f/9//3//f/9//38qKQghrTX/f/9//3//f/9//3//f/9//3//f/9//3//f/9//3//f/9//3//f/9//3//f/9//3//f/9//3//f/9//3//f/9//3//f/9//3//f/9//3//f/9//3//f/9//3//f/9//3//f/9//3//f/9//3//f/9//3//f/9//3//f/9//3//f/9//3//f/9//3//f/9//3//f/9//3//f/9//3//f/9//3//f/9//3//f/9//3//f/9//3//f/9//3//f/9//3//f/9//3//f/9//3//f/9//3//f/9//3//f/9//3//f/9//3//f/9/AAD/f/9//3//f/9//3//f/9//3//f/9//3//f/9//3//f/9//3//f/9//3//f/9//3//f/9//3//f/9//3//f/9//3//f/9//3//f/9//3+lGGMMYwz/f2QQ/3+tNf9//3//f/9//3//f/9//3//f/9//3//f/9//3//f+ccQwxDCIQQ/3//f/9//3//f/9//3//f/9//3//f/9//3//f/9//3//f/9//3//f/9//3//f/9//3//f/9//3//f/9//3//f/9//3//f/9//3//f/9//3//f/9//3//f/9//3//f/9//3//f/9//3//f/9//3//f/9//3//f/9//3//f/9//3//f/9//3//f/9//3//f/9//3//f/9//3//f/9//3//f/9//3//f/9//3//f/9//3//f/9//3//f/9//3//f/9//3//f/9//3//f/9//3//f/9//3//f/9//3//f/9//3//f/9//3//fwAA/3//f/9//3//f/9//3//f/9//3//f/9//3//f/9//3//f/9//3//f/9//38oJcYY/3//f/9//3//f/9//3//f/9//3//f/9/70GEECEEAQRCCIUUxhhjDCEEIQRKKf9//3//f/9//3//f/9//3//f/9//3//f/9/EEJkDIQQ/39kEMcY/3//f/9//3//f/9//3//f/9//3//f/9//3//f/9//3//f/9//3//f/9//3//f/9//3//f/9//3//f/9//3//f/9//3//f/9//3//f/9//3//f/9//3//f/9//3//f/9//3//f/9//3//f/9//3//f/9//3//f/9//3//f/9//3//f/9//3//f/9//3//f/9//3//f/9//3//f/9//3//f/9//3//f/9//3//f/9//3//f/9//3//f/9//3//f/9//3//f/9//3//f/9//3//f/9//3//f/9//3//f/9//3//f/9//38AAP9//3//f/9//3//f/9//3//f/9//3//f/9//3//f/9//3//f/9//3//f/9//3+kFP9//3//f/9//3//f/9//3//f/9//38IJQAEIQQhBCkp/3//f/9//3//f4QQAQTnHP9//3//f/9//3//f/9//3//f/9//3//f/9/Qgj/f/9//39DDP9//3//f/9//3//f/9//3//f/9//3//f/9//3//f/9//3//f/9//3//f/9//3//f/9//3//f/9//3//f/9//3//f/9//3//f/9//3//f/9//3//f/9//3//f/9//3//f/9//3//f/9//3//f/9//3//f/9//3//f/9//3//f/9//3//f/9//3//f/9//3//f/9//3//f/9//3//f/9//3//f/9//3//f/9//3//f/9//3//f/9//3//f/9//3//f/9//3//f/9//3//f/9//3//f/9//3//f/9//3//f/9//3//f/9/AAD/f/9//3//f/9//3//f/9//3//f/9//3//f/9//3//f/9//3//f/9//3//f4w1pBRKLf9//3//f/9//3//f/9//3//fwchIQRCDP9/1l7/f/9//3//f/9//3//f8YcIgToIP9//3//f/9//3//f/9//3//f/9//3+lFIQQ/3//fwkhIgjPPf9//3//f/9//3//f/9//3//f4wx/39sMf9//3//f/9//3//f/9//3//f/9//3//f/9//3//f/9//3//f/9//3//f/9//3//f/9//3//f/9//3//f/9//3//f/9//3//f/9//3//f/9//3//f/9//3//f/9//3//f/9//3//f/9//3//f/9//3//f/9//3//f/9//3//f/9//3//f/9//3//f/9//3//f/9//3//f/9//3//f/9//3//f/9//3//f/9//3//f/9//3//f/9//3//f/9//3//f/9//3//f/9//3//fwAA/3//f/9//3//f/9//3//f/9//3//f/9//3//f/9//3//f/9//3//f/9//3//f6UU/3//f/9//3//f/9//3//f/9/CCUhBGMM/3//f/9//3//f/9//3//f/9//3//f6UUQggpJf9//3//f/9//3//f/9//3//f/9/YwxKKf9//3//f4QQ/3//f/9//3//f/9//3//f/9//3+FFEIM/3//f/9//3//f/9//3//f/9//3//f/9//3//f/9//3//f/9//3//f/9//3//f/9//3//f/9//3//f/9//3+uOf9//3//f/9//3//f/9//3//f/9//3//f/9//3//f/9//3//f/9//3//f/9//3//f/9//3//f/9//3//f/9//3//f/9//3//f/9//3//f/9//3//f/9//3//f/9//3//f/9//3//f/9//3//f/9//3//f/9//3//f/9//3//f/9//3//f/9//3//f/9//38AAP9//3//f/9//3//f/9//3//f/9//3//f/9//3//f/9//3//f/9//3//f/9//3//f4QU/3//f/9//3//f/9//3/nHAAAQgj/f/9//3//f/9//3//f/9//3//f/9//3//f2MMYwwQQv9//3//f/9//3//f/9//3//f2MM/3//f/9/Wmv/fwkl/3//f/9//3//f/9//3//f/9/ZBBDDKYY/3//f/9//3//f/9//3//f/9//3//f/9//3//f/9//3//f/9//3//f/9//3//f/9//3//f/9//3//f2wxYwyFFP9//3//f/9//3//f/9//3//f/9//3//f/9//3//f/9//3//f/9//3//f/9//3//f/9//3//f/9//3//f/9//3//f/9//3//f/9//3//f/9//3//f/9//3//f/9//3//f/9//3//f/9//3//f/9//3//f/9//3//f/9//3//f/9//3//f/9//3//f/9/AAD/f/9//3//f/9//3//f/9//3//f/9//3//f/9//3//f/9//3//f/9//3//f/9//3//f0op/3//f/9//3//f/9//38hBP9//3//f/9//3//f/9//3//f/9//3//f/9//3//f0MM/3//f/9//3//f/9//3//f/9/5xxCCP9//3//f/9/CCH/f/9//3//f/9//3//f/9//38JJUMI5xxkDM45/3//f/9//3//f/9//3//f/9//3//f/9//3//f/9//3//f/9//3//f/9//3//f/9//3//f/9//3//f0MMYwzoIP9//3//f/9//3//f/9//3//f/9//3//f/9//3//f/9//3//f/9//3//f/9//3//f/9//3//f/9//3//f/9//3//f/9//3//f/9//3//f/9//3//f/9//3//f/9//3//f/9//3//f/9//3//f/9//3//f/9//3//f/9//3//f/9//3//f/9//3//fwAA/3//f/9//3//f/9//3//f/9//3//f/9//3//f/9//3//f/9//3//f/9//3//f/9/izGlFBBC/3//f/9/rDljEAEE/3//f/9//3//f/9//3//f/9//3//f/9//3//f/9//3//f2MM/3//f/9//3//f/9//3//f+ccpRT/f/9//3//f/9/rjX/f/9//3//f/9//3//f/9/hRRDDP9/hBCEEP9//3//f/9//3//f/9//3//f/9/phj/f/9//3//f/9//3//f/9//3//f/9//3//f/9//3//f/9/Qwz/f+ccYwwJIf9//3//f/9//3//f/9//3//f/9//3//f/9//3//f/9//3//f/9//3//f/9//3//f/9//3//f/9//3+1Vv9/rDH/fykl/3+tOf9//3//f/9//3//f/9//3//f/9//3//f/9//3//f/9//3//f/9//3//f/9//3//f/9//3//f/9//3//f/9//38AAP9//3//f/9//3//f/9//3//f/9//3//f/9//3//f/9//3//f/9//3//f/9//3//f/9/pRT/f/9//3//f/9/IQRjDP9//3//f/9//3//f/9//3//f/9//3//f/9//3//f/9/jTX/f2UQ/3//f/9//3//f/9//3/GHP9//3//f/9//3/vPf9//3//f/9//3//f/9//3//f4QQQgz/f/9/Ywz/f/9//3//f/9//3//f/9//39kECIIpRT/f/9//3//f/9//3//f/9//3//f/9//3//f/9//3+mGCII/3//f4QQQwj/f/9//3//f/9//3//f/9//3//f/9//3//f/9//3//f/9//3//f/9//3//f/9//3//f/9/xxyFEMcY/3+mGIQQhBCFEIUQZAylFP9//3//f/9//3//f/9//3//f/9//3//f/9//3//f/9//3//f/9//3//f/9//3//f/9//3//f/9//3//f/9/AAD/f/9//3//f/9//3//f/9//3//f/9//3//f/9//3//f/9//3//f/9//3//f/9//3//f/9/KCX/f/9//39jEAEErTX/f/9//3//f/9//3//f/9//3//f/9//3//f/9//3//f/9/KiWnGCol/3//f/9//3//f/9/YwwpJf9//3//f/9//38JIf9//3//f/9//3//f/9/6CBDDCkl/39zTmMMKSX/f/9//3//f/9//3//f4QUQwzHGKUU/3//f/9//3//f/9//3//fxBC/3//f/9//3//f/9/pRRCCP9//3//f2MMphj/f/9//3//f/9//3//f/9//3//f/9//3//f/9//3//f/9//3//f/9//3//f/9//3/GGGMMZBBjDGMMQwzGGMccKSX/f+cchBCFEIUQCSH/f/9//3//f/9//3//f/9//3//f/9//3//f/9//3//f/9//3//f/9//3//f/9//3//f/9//3//fwAA/3//f/9//3//f/9//3//f/9//3//f/9//3//f/9//3//f/9//3//f/9//3//f/9//3//f/9/ay3/f+cgAATnHP9//3//f/9//3//f/9//3//f/9//3//f/9//3//f/9//3//f6YYKiX/f/9//3//f/9//3//f2MM/3//f/9//3//f/9//3//f/9//3//f/9//3//f/9/Qgj/f/9//3+mFP9//3//f/9//3//f/9/azEiCCkl/3+EEP9//3//f/9//3//f/9//3//f2QQ/3//f/9//3//f4UU/3//f/9//3//fwkh/3//f/9//3//f/9//3//f/9//3//f/9//3//f/9//3//f/9//3//f/9//3//f6YUQwymGP9//3//f/9//3//f/9//3//f/9//3+lFP9/hBCFFCol/3//f/9//3//f/9//3//f/9//3//f/9//3//f/9//3//f/9//3//f/9//3//f/9//38AAP9//3//f/9//3//f/9//3//f/9//3//f/9//3//f/9//3//f/9//3//f/9//3//f/9//39KKQgljTUhBGMM/3//f/9//3//f/9//3//f/9//3//f/9//3//f/9//3//f/9//3/oIIQQCSH/f/9//3//f/9/ay1jEOcc/3//f/9//3//f2wx/3//f/9//3//f/9//3/HHIQQ/3//f/9//3+mFP9//3//f/9//3//f6UUZBD/fxBC/3//f/9//3//f/9//3//f/9/zzn/f4UU/3//f/9/jDGEEKUY/3//f/9//3/HGKUU/3//f/9//3//f/9//3//f/9//3//f/9//3//f/9//3//f/9//3/oIEMMphj/fykl/3//f/9//3//f/9//3//f/9//3//f/9//3//f/9/6BxkDMcY/3//f/9//3//f/9//3//f/9//3//f/9//3//f/9//3//f/9//3//f/9//3//f/9/AAD/f/9//3//f/9//3//f/9//3//f/9//3//f/9//3//f/9//3//f/9//3//f/9//3//f/9//3/oIIQQIgj/f/9//3//f/9//3//f/9//3//f/9//3//f/9//3//f/9//3//f/9//3+mFIUUSyn/f/9//3//f/9/ZBD/f/9//3//f/9//3//fysp/3//f/9//3//f/9/YwzoIP9//3//f601/3/HGP9//3//f/9//39jDIQU/3//f/9//3//f/9//3//f/9//3//f/9//3//f/9//3//f/9/hBCEFP9//3//f/9/EUL/f845/3//f/9//3//f/9//3//f/9//3//f/9//3//f/9//3//f2QQQggqKf9//3//f/9//3//f/9//3//f/9//3//f/9//3//f/9//3//f/9//3+lFGQM/39KKf9//3//f/9//3//f/9//3//f/9//3//f/9//3//f/9//3//f/9//3//fwAA/3//f/9//3//f/9//3//f/9//3//f/9//3//f/9//3//f/9//3//f/9//3//f/9//3//f/9//39DDCEECCX/f/9//3//f/9//3//f/9//3//f/9//3//f/9//3//f/9//3//fxBChRDoIIUQk1L/f/9//3/GGGQQay3/f/9//3//f/9/SimFFDFG/3//f/9/AABLLWMM/3//f/9//3//f641/3//f/9//3//f845ZBCEEP9//3//f/9//3//f/9//3//f/9//39RSv9/xhj/f/9//38JJWMMKSn/f/9//3//f/9/U0oqJZRa/3//f/9//3//f/9//3//f/9//3//f/9//38QQsccYwxCDPZa/3//f/9//3//f/9//3//f/9//3//f/9//3//f/9//3//f/9//3//f/9//3//f4UUhRDHGP9//3//f/9//3//f/9//3//f/9//3//f/9//3//f/9//3//f/9//38AAP9//3//f/9//3//f/9//3//f/9//3//f/9//3//f/9//3//f/9//3//f/9//3//f/9//3//f/9//38iCP9//3//f/9//3//f/9//3//f/9//3//f/9//3//f/9//3//f/9//3//f4YU/3+mFP9//3//f/9/ZBClFP9//3//f/9//3//f/9/pRT/f/9//3//f/9/5yBjDP9//3//f/9//3//f/9//3//f/9//3//f0MM/3//f/9//3//f/9//3//f/9//3//f/9//3//f/9/Sy3/f/9//39jDP9//3//f/9//3//f/9/zzn/f/9//3//f/9//3//f/9//3//f/9//3//fykl/39DDP9//3//f/9//3//f/9//3//f/9//3//f/9//3//f/9//3//f/9//3//f/9//3//f/9//3//fwkh/39kEP9//3//f/9//3//f/9//3//f/9//3//f/9//3//f/9//3//f/9/AAD/f/9//3//f/9//3//f/9//3//f/9//3//f/9//3//f/9//3//f/9//3//f/9//3//f/9//3//fyEEQgjPPf9//3//f/9//3//f/9//3//f/9//3//f/9//3//f/9//3//f/9/zjmFEDFGhhTHGP9//3//f2QQhRT/f/9//3//f/9//39LLYUQEEL/f/9//3//f4UUxxz/f/9//3//f/9/bC3/f/9//3//f/9/xhhCCP9//3//f/9//3//f/9//3//f/9//3//f/9//3+MMegc/3//f8ccQwzvQf9//3//f/9//3+tNf9/xxj/f/9//3//f/9//3//f/9//3//f/9/xxxDDKUY/3//f/9//3//f/9//3//f/9//3//f/9//3//f/9//3//f/9//3//f/9//3//f/9//3//f/9//3//f/9//3/HGKYYrTX/f/9//3//f/9//3//f/9//3//f/9//3//f/9//3//fwAA/3//f/9//3//f/9//3//f/9//3//f/9//3//f/9//3//f/9//3//f/9//3//f/9//3//f/9/xxwhBGMM/3//f/9//3//f/9//3//f/9//3//f/9//3//f/9//3//f/9//3//f/9/hRD/fwgh/3//f/9//39DDIQQ/3//f/9//3//f/9//3+FEP9//3//f/9//39kEP9//3//f/9//3//f/9/Kyn/f/9//3/wQWMMQgj/f/9//3//f/9//3//f/9//3//f/9//3//f/9//38qJf9//3//f0MM/3//f/9//3//f/9//39LKf9/CSH/f/9//3//f/9//3//f/9//3/GGCIICSX/f/9//3//f/9//3//f/9//3//f/9//3//f/9//3//f/9//3//f/9//3//f/9//3//f/9//3//f/9//3//f/9//3/HHKUUjTH/f/9//3//f/9//3//f/9//3//f/9//3//f/9//38AAP9//3//f/9//3//f/9//3//f/9//3//f/9//3//f/9//3//f/9//3//f/9//3//f/9//3//f/9/Qwz/f8YYCCExSv9//3//f/9//3//f/9//3//f/9//3//f/9//3//f/9//38xRqYYbC3/f4UU/3//f/9/Ywz/f/9//3//f/9//3//f/9/phRKKf9//3//f849QwylFP9//3//f/9//3+tNccYzjn/f/9//39jDP9//3//f/9//3//f/9//3//f/9//3//f/9//3//f/9//38JIf9/KyljDFJK/3//f/9//3//f/9//38JIccc/3//f/9//3//f/9//3//fwklIgjoIP9//3//f/9//3//f/9//3//f/9//3//f/9//3//f/9//3//f/9//3//f/9//3//f/9//3//f/9//3//f/9//3//f/9//3/oIMYYEUb/f/9//3//f/9//3//f/9//3//f/9//3//f/9/AAD/f/9//3//f/9//3//f/9//3//f/9//3//f/9//3//f/9//3//f/9//3//f/9//3//f/9//39jDP9//3//f4QQ/3//f/9//3//f/9//3//f/9//3//f/9//3//f/9//3//f/9//3/HGP9//3+lFKYY/3//f0MM6CD/f/9//3//f/9//3//f6YY/3//f/9//3//f2QQ/3//f/9//3//f/9//3/HGP9//3//f/9/Igj/f/9//3//f/9//3//f/9//3//f/9//3//f/9//3//f/9//3//f/9/ZBD/f/9//3//f/9//3//f/9//3+mGP9//3//f/9//3//f/9/CCVDDKYY/3//f/9//3//f/9//3//f/9//3//f/9//3//f/9//3//f/9//3//f/9//3//f/9//3//f/9//3//f/9//3//f/9//3//f/9//3/GGP9//3//f/9//3//f/9//3//f/9//3//f/9//3//fwAA/3//f/9//3//f/9//3//f/9//3//f/9//3//f/9//3//f/9//3//f/9//3//f/9//3//fxBGYwxjDP9//3//f6UUxxz/f/9//3//f/9//3//f/9//3//f/9//3//f/9//3//f845hRT/f/9/SimFFP9//39jDP9//3//f/9//3//f/9//3/GGOcc/3//f/9/Sy1jDCop/3//f/9//3//f/9//3+lFP9//3//f2MM/3//f/9//3//f/9//3//f/9//3//f/9//3//f/9//3//f/A9/3/wPWMMEEL/f/9//3//f/9//3//f/9/phgJIf9//3//f/9//38qKSIICCH/f/9//3//f/9//3//f/9//3//f/9//3//f/9//3//f/9//3//f/9//3//f/9//3//f/9//3//f/9//3//f/9//3//f/9//3//f/9//3+mFP9//3//f/9//3//f/9//3//f/9//3//f/9//38AAP9//3//f/9//3//f/9//3//f/9//3//f/9//3//f/9//3//f/9//3//f/9//3//f/9//3//f2MQhBD/f/9//3//f4UQ/3//f/9//3//f/9//3//f/9//3//f/9//3//f/9//3//f+cc/3//f/9/hRT/f0opQwj/f/9//3//f/9//3//f/9/xxxkDP9//3//f/9/Ywz/f/9//3//f/9//3//f0opZAzvOf9/5xz/f/9//3//f/9//3//f/9//3//f/9//3//f/9//3//f/9/KiX/f/A9/39jDP9//3//f/9//3//f/9//3//fwghZBD/f/9//3//f/9/hRSEEP9//3//f/9//3//f/9//3//f/9//3//f/9//3//f/9//3//f/9//3//f/9//3//f/9//3//f/9//3//f/9//3//f/9//3//f/9//3//f/9//3/GGP9//3//f/9//3//f/9//3//f/9//3//f/9/AAD/f/9//3//f/9//3//f/9//3//f/9//3//f/9//3//f/9//3//f/9//3//f/9//3//f/9//39jDKYY/3//f/9/nH8pJccY/3/UWv9//3//f/9//3//f/9//3//f/9//3//f/9/xxznHP9//3//f6YYKiUIIUMI/3//f/9//3//f/9//3//f/9/hBD/f/9//39rLWQMzjn/f/9//3//f/9//3//f4UQCSU5Z6YUCCH/f/9//3//f/9//3//f/9//3//f/9//3//f/9//3//f/9/0Dn/fxFCYwwxRv9//3//f/9//3//f/9//3//f8cYhRDXWv9//3//f2QM/3//f/9//3//f/9//3//f/9//3//f/9//3//f/9//3//f/9//3//f/9//3//f/9//3//f/9//3//f/9//3//f/9//3//f/9//3//f/9//3//f/9/KSVLLf9//3//f/9//3//f/9//3//f/9//3//fwAA/3//f/9//3//f/9//3//f/9//3//f/9//3//f/9//3//f/9//3//f/9//3//f/9//3//f/9/Ywz/f/9//3//f/9//3//f6YY/3//f/9//3//f/9//3//f/9//3//f/9//3//f/9//3//f/9//38JIf9/xxxCCP9//3//f/9//3//f/9//3//f/9/CSH/f/9//3+FEP9//3//f/9//3//f/9//3//f4UQ/3+mFP9//3//f/9//3//f/9//3//f/9//3//f/9//3//f/9//39sLf9//3//f2QQ/3//f/9//3//f/9//3//f/9//3//f2QM/3//f/9/rTX/f/9//3//f/9//3//f/9//3//f/9//3//f/9//3//f/9//3//f/9//3//f/9//3//f/9//3//f/9//3//f/9//3//f/9//3//f/9//3//f/9//3//f4wx/3//f/9//3//f/9//3//f/9//3//f/9//38AAP9//3//f/9//3//f/9//3//f/9//3//f/9//3//f/9//3//f/9//3//f/9//3//f/9//3//f2MMpRT/f/9//3//f/9//3//f6UU6BzvPf9//3//f/9//3//f/9//3//f/9//3+lFP9//3//f/9/CSUJJcccQgj/f/9//3//f/9//3//f/9//3+EEKYY/3//fwkl/3//f/9//3//f/9//3//f/9/1VqFEMcYhRCNNf9//3//f/9//3//f/9//3//f/9//3//f/9//3//f/9//3/oHP9/zzkIIf9//3//f/9//3//f/9//3//f/9/+WLHGKYY/3//f8YYxhj/f/9//3//f/9//3//f/9//3//f/9//3//f/9//3//f/9//3//f/9//3//f/9//3//f/9//3//f/9//3//f/9//3//f/9//3//f/9//3//f/9//3//fwkh/3//f/9//3//f/9//3//f/9//3//f/9/AAD/f/9//3//f/9//3//f/9//3//f/9//3//f/9//3//f/9//3//f/9//3//f/9//3//f/9//39jDIQQ/3//f/9//3//f/9//3//fwklhBCMMf9//3//f/9//3//f/9//3//f8YY/3//f/9//3//fykl/3/GGP9//3//f/9//3//f/9//3//f/9//39kEP9//3//f+cc/3//f/9//3//f/9//3//f/9/KSVkDGQM/3//f/9//3//f/9//3//f/9//3//f/9//3//f/9//3//f/9/pxiuOf9/CCH/f/9//3//f/9//3//f/9//3//f/9//3+EEOgg/3+lFP9//3//f/9//3//f/9//3//f/9//3//f/9//3//f/9//3//f/9//3//f/9//3//f/9//3//f/9//3//f/9//3//f/9//3//f/9//3//f/9//3//f/9//3//f2st/3//f/9//3//f/9//3//f/9//3//fwAA/3//f/9//3//f/9//3//f/9//3//f/9//3//f/9//3//f/9//3//f/9//3//f/9//3//f/9/QgyFFP9//3//f/9//3//f/9//3//f4wxxhjvPf9//3//f/9//3//f/9/jTWFFK45/3//f/9//3//f8cY6BxDCP9//3//f/9//3//f/9//3//f601ZAxrLf9/6Bz/f/9//3//f/9//3//f/9//3//f/9/pRRjDP9//3//f/9//3//f/9//3//f/9//3//f/9//3//f/9//3//f+gc6BzoIP9//3//f/9//3//f/9//3//f/9//3//f/9/6CCmFK85ZBCmGP9//3//f/9//3//f/9//3//f/9//3//f/9//3//f/9//3//f/9//3//f/9//3//f/9//3//f/9//3//f/9//3//f/9//3//f/9//3//f/9//3//f/9/zjkpJf9//3//f/9//3//f/9//3//f/9//38AAP9//3//f/9//3//f/9//3//f/9//3//f/9//3//f/9//3//f/9//3//f/9//3//f/9//3//f2MMQwz/f/9//3//f/9//3//f/9//3//f8YY/3//f/9//3//f/9//3//f/9/xxz/f/9//3//f/9/Sy2FEAol/3//f/9//3//f/9//3//f/9//3//f4QQ/3//f/9//3//f/9//3//f/9//3//f/9//3//f/9/KSX/f/9//3//f/9//3//f/9//3//f/9//3//f/9//3//f/9//3//f8cYphT/f/9//3//f/9//3//f/9//3//f/9//3//f/9/phSFEIUQ/3//f/9//3//f/9//3//f/9//3//f/9//3//f/9//3//f/9//3//f/9//3//f/9//3//f/9//3//f/9//3//f/9//3//f/9//3//f/9//3//f/9//3//f/9/Sin/f/9//3//f/9//3//f/9//3//f/9/AAD/f/9//3//f/9//3//f/9//3//f/9//3//f/9//3//f/9//3//f/9//3//f/9//3//f/9//3+EEEII/3//f/9//3//f/9//3//f/9//3//f6YY/3//f/9//3//f/9//3/nHP9//3//f/9//3//f/9/phQKJQgh/3//f/9//3//f/9//3//f/9//3/nHMcY/39kEP9//3//f/9//3//f/9//3//f/9//3//f/9//3//f/9//3//f/9//3//f/9//3//f/9//3//f/9//3//f/9/5xxkDMYY/3//f/9//3//f/9//3//f/9//3//f/9//3//f/9/hRRjDP9//3//f/9//3//f/9//3//f/9//3//f/9//3//f/9//3//f/9//3//f/9//3//f/9//3//f/9//3//f/9//3//f/9//3//f/9//3//f/9//3//f/9//3//f40xlFL/f/9//3//f/9//3//f/9//3//fwAA/3//f/9//3//f/9//3//f/9//3//f/9//3//f/9//3//f/9//3//f/9//3//f/9//3//f/9/KSUiCK01/3//f/9//3//f/9//3//f/9//3/oIAkl/3//f/9//3//f/9/phT/f/9//3//f/9//3//f6YUCSH/f/9//3//f/9//3//f/9//3//f/9/bDH/fyolxxz/f/9//3//f/9//3//f/9//3//f/9//3//f/9//3//f/9//3//f/9//3//f/9//3//f/9//3//f/9//3//f/9/KSX/f/9//3//f/9//3//f/9//3//f/9//3//f/9//3//f/9//3//f/9//3//f/9//3//f/9//3//f/9//3//f/9//3//f/9//3//f/9//3//f/9//3//f/9//3//f/9//3//f/9//3//f/9//3//f/9//3//f/9//3//f/9//3/wPf9//3//f/9//3//f/9//3//f/9//38AAP9//3//f/9//3//f/9//3//f/9//3//f/9//3//f/9//3//f/9//3//f/9//3//f/9//3//f/9/QggJIf9//3//f/9//3//f/9//3//f/9/jDGmGP9//3//f/9/MUbHHAkh/3//f/9//3//f/9//3/oHMcYEEL/f/9//3//f/9//3//f/9//3//f/9/phSnGGst/3//f/9//3//f/9//3//f/9//3//f/9//3//f/9//3//f/9//3//f/9//3//f/9//3//f/9//3//f/9//3//f/9//3//f/9//3//f/9//3//f/9//3//f/9//3//f/9//3//f/9//3//f/9//3//f/9//3//f/9//3//f/9//3//f/9//3//f/9//3//f/9//3//f/9//3//f/9//3//f/9//3//f/9//3//f/9//3//f/9//3//f/9//3//f9Za/3//f/9//3//f/9//3//f/9//3//f/9/AAD/f/9//3//f/9//3//f/9//3//f/9//3//f/9//3//f/9//3//f/9//3//f/9//3//f/9//3//f/9/hRT/f/9//3//f/9//3//f/9//3//f/9/phT/f/9//3//f/9/hRD/f/9//3//f/9//3//f/9//3+FEP9//3//f/9//3//f/9//3//f/9//3//f4UQhRD/f/9//3//f/9//3//f/9//3//f/9//3//f/9//3//f/9//3//f/9//3//f/9//3//f/9//3//f/9//3//f/9//3//f/9//3//f/9//3//f/9//3//f/9//3//f/9//3//f/9//3//f/9//3//f/9//3//f/9//3//f/9//3//f/9//3//f/9//3//f/9//3//f/9//3//f/9//3//f/9//3//f/9//3//f/9//3//f/9//3//f/9//3//f/9//3//f/9//3//f/9//3//f/9//3//f/9//3//fwAA/3//f/9//3//f/9//3//f/9//3//f/9//3//f/9//3//f/9//3//f/9//3//f/9//3//f/9//39LLWQMay3/f/9//3//f/9//3//f/9//39sMaYUjTH/f/9//3+mFP9//3//f/9//3//f/9//3//f8cYhRRzTv9//3//f/9//3//f/9//3//f/9//3/oHGQMEEL/f/9//3//f/9//3//f/9//3//f/9//3//f/9//3//f/9//3//f/9//3//f/9//3//f/9//3//f/9//3//f/9//3//f/9//3//f/9//3//f/9//3//f/9//3//f/9//3//f/9//3//f/9//3//f/9//3//f/9//3//f/9//3//f/9//3//f/9//3//f/9//3//f/9//3//f/9//3//f/9//3//f/9//3//f/9//3//f/9//3//f/9//3//f/9//3//f/9//3//f/9//3//f/9//3//f/9//38AAP9//3//f/9//3//f/9//3//f/9//3//f/9//3//f/9//3//f/9//3//f/9//3//f/9//3//f/9//3/GGP9//3//f/9//3//f/9//3//f/9//3/oIP9//3//f+gc/3//f/9//3//f/9//3//f/9//3//f2MM/3//f/9//3//f/9//3//f/9//3//f/9//3+mGP9//3//f/9//3//f/9//3//f/9//3//f/9//3//f/9//3//f/9//3//f/9//3//f/9//3//f/9//3//f/9//3//f/9//3//f/9//3//f/9//3//f/9//3//f/9//3//f/9//3//f/9//3//f/9//3//f/9//3//f/9//3//f/9//3//f/9//3//f/9//3//f/9//3//f/9//3//f/9//3//f/9//3//f/9//3//f/9//3//f/9//3//f/9//3//f/9//3//f/9//3//f/9//3//f/9//3//f/9/AAD/f/9//3//f/9//3//f/9//3//f/9//3//f/9//3//f/9//3//f/9//3//f/9//3//f/9//3//f/9//3/HHP9/c07/f/9//3//f/9//3//f0sp6Bz/f/9/6BymGM85/3//f/9//3//f/9//3//f/9/6BxDDO89/3//f/9//3//f/9//3//f/9//3//f/9//3//f/9//3//f/9//3//f/9//3//f/9//3//f/9//3//f/9//3//f/9//3//f/9//3//f/9//3//f/9//3//f/9//3//f/9//3//f/9//3//f/9//3//f/9//3//f/9//3//f/9//3//f/9//3//f/9//3//f/9//3//f/9//3//f/9//3//f/9//3//f/9//3//f/9//3//f/9//3//f/9//3//f/9//3//f/9//3//f/9//3//f/9//3//f/9//3//f/9//3//f/9//3//f/9//3//f/9//3//fwAA/3//f/9//3//f/9//3//f/9//3//f/9//3//f/9//3//f/9//3//f/9//3//f/9//3//f/9//3//f/9//3+FEP9//3//f/9//3//f/9//3//f0st/3/oIP9//3//f/9//3//f/9//3//f/9//3//f/9/Qwz/f/9//3//f/9//3//f/9//3//f/9//3//f/9//3//f/9//3//f/9//3//f/9//3//f/9//3//f/9//3//f/9//3//f/9//3//f/9//3//f/9//3//f/9//3//f/9//3//f/9//3//f/9//3//f/9//3//f/9//3//f/9//3//f/9//3//f/9//3//f/9//3//f/9//3//f/9//3//f/9//3//f/9//3//f/9//3//f/9//3//f/9//3//f/9//3//f/9//3//f/9//3//f/9//3//f/9//3//f/9//3//f/9//3//f/9//3//f/9//3//f/9//38AAP9//3//f/9//3//f/9//3//f/9//3//f/9//3//f/9//3//f/9//3//f/9//3//f/9//3//f/9//3//f+ccxxznHP9/7z3/f/9//3//f/9/xximGKUUxhjOOf9//3//f/9//3//f/9//3//f/9//3/nHEMMc07/f/9//3//f/9//3//f/9//3//f/9//3//f/9//3//f/9//3//f/9//3//f/9//3//f/9//3//f/9//3//f/9//3//f/9//3//f/9//3//f/9//3//f/9//3//f/9//3//f/9//3//f/9//3//f/9//3//f/9//3//f/9//3//f/9//3//f/9//3//f/9//3//f/9//3//f/9//3//f/9//3//f/9//3//f/9//3//f/9//3//f/9//3//f/9//3//f/9//3//f/9//3//f/9//3//f/9//3//f/9//3//f/9//3//f/9//3//f/9//3//f/9/AAD/f/9//3//f/9//3//f/9//3//f/9//3//f/9//3//f/9//3//f/9//3//f/9//3//f/9//3//f/9//3//f6YY6CAJIf9//3//f/9//39kEIQQ6CD/f/9//3//f/9//3//f/9//3//f/9//3//f/9//3/nHP9//3//f/9//3//f/9//3//f/9//3//f/9//3//f/9//3//f/9//3//f/9//3//f/9//3//f/9//3//f/9//3//f/9//3//f/9//3//f/9//3//f/9//3//f/9//3//f/9//3//f/9//3//f/9//3//f/9//3//f/9//3//f/9//3//f/9//3//f/9//3//f/9//3//f/9//3//f/9//3//f/9//3//f/9//3//f/9//3//f/9//3//f/9//3//f/9//3//f/9//3//f/9//3//f/9//3//f/9//3//f/9//3//f/9//3//f/9//3//f/9//3//fwAA/3//f/9//3//f/9//3//f/9//3//f/9//3//f/9//3//f/9//3//f/9//3//f/9//3//f/9//3//f/9//3+mGAkl/38JJYUUpRRkEIUQ/3+MMf9//3//f/9//3//f/9//3//f/9//3//f/9//3//f/de/3//f/9//3//f/9//3//f/9//3//f/9//3//f/9//3//f/9//3//f/9//3//f/9//3//f/9//3//f/9//3//f/9//3//f/9//3//f/9//3//f/9//3//f/9//3//f/9//3//f/9//3//f/9//3//f/9//3//f/9//3//f/9//3//f/9//3//f/9//3//f/9//3//f/9//3//f/9//3//f/9//3//f/9//3//f/9//3//f/9//3//f/9//3//f/9//3//f/9//3//f/9//3//f/9//3//f/9//3//f/9//3//f/9//3//f/9//3//f/9//3//f/9//38AAP9//3//f/9//3//f/9//3//f/9//3//f/9//3//f/9//3//f/9//3//f/9//3//f/9//3//f/9//3//f/9//3//fwghphQIIf9/CSH/f/9//3//f/9//3//f/9//3//f/9//3//f/9//3//f/9//3//f/9//3//f/9//3//f/9//3//f/9//3//f/9//3//f/9//3//f/9//3//f/9//3//f/9//3//f/9//3//f/9//3//f/9//3//f/9//3//f/9//3//f/9//3//f/9//3//f/9//3//f/9//3//f/9//3//f/9//3//f/9//3//f/9//3//f/9//3//f/9//3//f/9//3//f/9//3//f/9//3//f/9//3//f/9//3//f/9//3//f/9//3//f/9//3//f/9//3//f/9//3//f/9//3//f/9//3//f/9//3//f/9//3//f/9//3//f/9//3//f/9//3//f/9/AAD/f/9//3//f/9//3//f/9//3//f/9//3//f/9//3//f/9//3//f/9//3//f/9//3//f/9//3//f/9//3//f/9//3//fwgh/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Sin/f/9//3//f/9//3//f/9//3//f/9//3//f/9//3//f/9//3//f/9//3//f/9//3//f/9//3//f/9//3//f/9//3//f/9//3//f/9//3//f/9//3//f/9//3//f/9//3//f/9//3//f/9//3//f/9//3//f/9//3//f/9//3//f/9//3//f/9//3//f/9//3//f/9//3//f/9//3//f/9//3//f/9//3//f/9//3//f/9//3//f/9//3//f/9//3//f/9//3//f/9//38AAP9//3//f/9//3//f/9//3//f/9//3//f/9//3//f/9//3//f/9//3//f/9//3//f/9//3//f/9//3//f/9//3//f/9//3//f/9//3//f/9//3//f/9//3//f/9//3//f/9//3//f/9//3//f/9//3//f/9//3//f/9//3//f/9//3//f/9//3//f/9//3//f/9/KSn/f/9//3//f/9/Syn/f/9//3//f/9//3//f/9//3//f/9//3//f/9//3//f/9//3//f/9//3//f/9//3//f/9//3//f/9//3//f/9//3//f/9//3//f/9//3//f/9//3//f/9//3//f/9//3//f/9//3//f/9//3//f/9//3//f/9//3//f/9//3//f/9//3//f/9//3//f/9//3//f/9//3//f/9//3//f/9//3//f/9//3//f/9//3//f/9//3//f/9//3//f/9//3//f/9//3//f/9/AAD/f/9//3//f/9//3//f/9//3//f/9//3//f/9//3//f/9//3//f/9//3//f/9//3//f/9//3//f/9//3//f/9//3//f/9//3//f/9//3//f/9//3//f/9//3//f/9//3//f/9//3//f/9//3//f/9//3//f/9//3//f/9//3//f/9//3//f/9//3//f/9//38IIf9//3//f/9//3+NMQoh/3//f/9//3//f/9//3//f/9//3//f/9//3//f/9//3//f/9//3//f/9//3//f/9//3//f/9//3//f/9//3//f/9//3//f/9//3//f/9//3//f/9//3//f/9//3//f/9//3//f/9//3//f/9//3//f/9//3//f/9//3//f/9//3//f/9//3//f/9//3//f/9//3//f/9//3//f/9//3//f/9//3//f/9//3//f/9//3//f/9//3//f/9//3//f/9//3//f/9//3//fwAA/3//f/9//3//f/9//3//f/9//3//f/9//3//f/9//3//f/9//3//f/9//3//f/9//3//f/9//3//f/9//3//f/9//3//f/9//3//f/9//3//f/9//3//f/9//3//f/9//3//f/9//3//f/9//3//f/9//3//f/9//3//f/9//3//f/9//3//f/9//3//f/9/pRRrLf9//3//f/9//3+uNf9//3//f/9//3//f/9//3//f/9//3//f/9//3//f/9//3//f/9//3//f/9//3//f/9//3//f/9//3//f/9//3//f/9//3//f/9//3//f/9//3//f/9//3//f/9//3//f/9//3//f/9//3//f/9//3//f/9//3//f/9//3//f/9//3//f/9//3//f/9//3//f/9//3//f/9//3//f/9//3//f/9//3//f/9//3//f/9//3//f/9//3//f/9//3//f/9//3//f/9//38AAP9//3//f/9//3//f/9//3//f/9//3//f/9//3//f/9//3//f/9//3//f/9//3//f/9//3//f/9//3//f/9//3//f/9//3//f/9//3//f/9//3//f/9//3//f/9//3//f/9//3//f/9//3//f/9//3//f/9//3//f/9//3//f/9//3//f/9//3//f/9//3//f4UQ/3//f/9//3//f8cc6By1Vv9//3//f/9//3//f/9//3//f/9//3//f/9//3//f/9//3//f/9//3//f/9//3//f/9//3//f/9//3//f/9//3//f/9//3//f/9//3//f/9//3//f/9//3//f/9//3//f/9//3//f/9//3//f/9//3//f/9//3//f/9//3//f/9//3//f/9//3//f/9//3//f/9//3//f/9//3//f/9//3//f/9//3//f/9//3//f/9//3//f/9//3//f/9//3//f/9//3//f/9/AAD/f/9//3//f/9//3//f/9//3//f/9//3//f/9//3//f/9//3//f/9//3//f/9//3//f/9//3//f/9//3//f/9//3//f/9//3//f/9//3//f/9//3//f/9//3//f/9//3//f/9//3//f/9//3//f/9//3//f/9//3//f/9//3//f/9//3//f/9//3//f/9/CCH/f/9//3//f/9//3//f0MM/3//f/9//3//f/9//3//f/9//3//f/9//3//f/9//3//f/9//3//f/9//3//f/9//3//f/9//3//f/9//3//f/9//3//f/9//3//f/9//3//f/9//3//f/9//3//f/9//3//f/9//3//f/9//3//f/9//3//f/9//3//f/9//3//f/9//3//f/9//3//f/9//3//f/9//3//f/9//3//f/9//3//f/9//3//f/9//3//f/9//3//f/9//3//f/9//3//f/9//3//fwAA/3//f/9//3//f/9//3//f/9//3//f/9//3//f/9//3//f/9//3//f/9//3//f/9//3//f/9//3//f/9//3//f/9//3//f/9//3//f/9//3//f/9//3//f/9//3//f/9//3//f/9//3//f/9//3//f/9//3//f/9//3//f/9//3//f/9//3//f/9//3//f/9/pRT/f/9//3//f/9/MUZDDKYY/3//f/9//3//f/9//3//f/9//3//f/9//3//f/9//3//f/9//3//f/9//3//f/9//3//f/9//3//f/9//3//f/9//3//f/9//3//f/9//3//f/9//3//f/9//3//f/9//3//f/9//3//f/9//3//f/9//3//f/9//3//f/9//3//f/9//3//f/9//3//f/9//3//f/9//3//f/9//3//f/9//3//f/9//3//f/9//3//f/9//3//f/9//3//f/9//3//f/9//38AAP9//3//f/9//3//f/9//3//f/9//3//f/9//3//f/9//3//f/9//3//f/9//3//f/9//3//f/9//3//f/9//3//f/9//3//f/9//3//f/9//3//f/9//3//f/9//3//f/9//3//f/9//3//f/9//3//f/9//3//f/9//3//f/9//3//f/9//3//f/9//3+NNYUQ/3//f/9//3//f/9/ZBBDDGwt/3//f/9//3//f/9//3//f/9//3//f/9//3//f/9//3//f/9//3//f/9//3//f/9//3//f/9//3//f/9//3//f/9//3//f/9//3//f/9//3//f/9//3//f/9//3//f/9//3//f/9//3//f/9//3//f/9//3//f/9//3//f/9//3//f/9//3//f/9//3//f/9//3//f/9//3//f/9//3//f/9//3//f/9//3//f/9//3//f/9//3//f/9//3//f/9//3//f/9/AAD/f/9//3//f/9//3//f/9//3//f/9//3//f/9//3//f/9//3//f/9//3//f/9//3//f/9//3//f/9//3//f/9//3//f/9//3//f/9//3//f/9//3//f/9//3//f/9//3//f/9//3//f/9//3//f/9//3//f/9//3//f/9//3//f/9//3//f/9//3//f/9//3/HGP9//3//f/9//3//f/9/ZRD/f/9//3//f/9//3//f/9//3//f/9//3//f/9//3//f/9//3//f/9//3//f/9//3//f/9//3//f/9//3//f/9//3//f/9//3//f/9//3//f/9//3//f/9//3//f/9//3//f/9//3//f/9//3//f/9//3//f/9//3//f/9//3//f/9//3//f/9//3//f/9//3//f/9//3//f/9//3//f/9//3//f/9//3//f/9//3//f/9//3//f/9//3//f/9//3//f/9//3//fwAA/3//f/9//3//f/9//3//f/9//3//f/9//3//f/9//3//f/9//3//f/9//3//f/9//3//f/9//3//f/9//3//f/9//3//f/9//3//f/9//3//f/9//3//f/9//3//f/9//3//f/9//3//f/9//3//f/9//3//f/9//3//f/9//3//f/9//3//f/9//3//f/9//3//f/9//3//f/9//3//f4UQ/3//f/9//3//f/9//3//f/9//3//f/9//3//f/9//3//f/9//3//f/9//3//f/9//3//f/9//3//f/9//3//f/9//3//f/9//3//f/9//3//f/9//3//f/9//3//f/9//3//f/9//3//f/9//3//f/9//3//f/9//3//f/9//3//f/9//3//f/9//3//f/9//3//f/9//3//f/9//3//f/9//3//f/9//3//f/9//3//f/9//3//f/9//3//f/9//3//f/9//38AAP9//3//f/9//3//f/9//3//f/9//3//f/9//3//f/9//3//f/9//3//f/9//3//f/9//3//f/9//3//f/9//3//f/9//3//f/9//3//f/9//3//f/9//3//f/9//3//f/9//3//f/9//3//f/9//3//f/9//3//f/9//3//f/9//3//f/9//3//f/9//3//f641/3//f/9//3//f/9//3+mGP9//3//f/9//3//f/9//3//f/9//3//f/9//3//f/9//3//f/9//3//f/9//3//f/9//3//f/9//3//f/9//3//f/9//3//f/9//3//f/9//3//f/9//3//f/9//3//f/9//3//f/9//3//f/9//3//f/9//3//f/9//3//f/9//3//f/9//3//f/9//3//f/9//3//f/9//3//f/9//3//f/9//3//f/9//3//f/9//3//f/9//3//f/9//3//f/9//3//f/9/AAD/f/9//3//f/9//3//f/9//3//f/9//3//f/9//3//f/9//3//f/9//3//f/9//3//f/9//3//f/9//3//f/9//3//f/9//3//f/9//3//f/9//3//f/9//3//f/9//3//f/9//3//f/9//3//f/9//3//f/9//3//f/9//3//f/9//3//f/9//3//f/9//3//f/9//3//f/9//3//f+ggphT/f/9//3//f/9//3//f/9//3//f/9//3//f/9//3//f/9//3//f/9//3//f/9//3//f/9//3//f/9//3//f/9//3//f/9//3//f/9//3//f/9//3//f/9//3//f/9//3//f/9//3//f/9//3//f/9//3//f/9//3//f/9//3//f/9//3//f/9//3//f/9//3//f/9//3//f/9//3//f/9//3//f/9//3//f/9//3//f/9//3//f/9//3//f/9//3//f/9//3//fwAA/3//f/9//3//f/9//3//f/9//3//f/9//3//f/9//3//f/9//3//f/9//3//f/9//3//f/9//3//f/9//3//f/9//3//f/9//3//f/9//3//f/9//3//f/9//3//f/9//3//f/9//3//f/9//3//f/9//3//f/9//3//f/9//3//f/9//3//f/9//3//f/9/xxj/f/9//3//f/9//3/HHMcY/3//f/9//3//f/9//3//f/9//3//f/9//3//f/9//3//f/9//3//f/9//3//f/9//3//f/9//3//f/9//3//f/9//3//f/9//3//f/9//3//f/9//3//f/9//3//f/9//3//f/9//3//f/9//3//f/9//3//f/9//3//f/9//3//f/9//3//f/9//3//f/9//3//f/9//3//f/9//3//f/9//3//f/9//3//f/9//3//f/9//3//f/9//3//f/9//3//f/9//38AAP9//3//f/9//3//f/9//3//f/9//3//f/9//3//f/9//3//f/9//3//f/9//3//f/9//3//f/9//3//f/9//3//f/9//3//f/9//3//f/9//3//f/9//3//f/9//3//f/9//3//f/9//3//f/9//3//f/9//3//f/9//3//f/9//3//f/9//3//f/9//3//f2QMKin/f/9//3//f/9/phT/f/9//3//f/9//3//f/9//3//f/9//3//f/9//3//f/9//3//f/9//3//f/9//3//f/9//3//f/9//3//f/9//3//f/9//3//f/9//3//f/9//3//f/9//3//f/9//3//f/9//3//f/9//3//f/9//3//f/9//3//f/9//3//f/9//3//f/9//3//f/9//3//f/9//3//f/9//3//f/9//3//f/9//3//f/9//3//f/9//3//f/9//3//f/9//3//f/9//3//f/9/AAD/f/9//3//f/9//3//f/9//3//f/9//3//f/9//3//f/9//3//f/9//3//f/9//3//f/9//3//f/9//3//f/9//3//f/9//3//f/9//3//f/9//3//f/9//3//f/9//3//f/9//3//f/9//3//f/9//3//f/9//3//f/9//3//f/9//3//f/9//3//f/9//3/HHP9//3//f/9//38JIWQQ/3//f/9//3//f/9//3//f/9//3//f/9//3//f/9//3//f/9//3//f/9//3//f/9//3//f/9//3//f/9//3//f/9//3//f/9//3//f/9//3//f/9//3//f/9//3//f/9//3//f/9//3//f/9//3//f/9//3//f/9//3//f/9//3//f/9//3//f/9//3//f/9//3//f/9//3//f/9//3//f/9//3//f/9//3//f/9//3//f/9//3//f/9//3//f/9//3//f/9//3//fwAA/3//f/9//3//f/9//3//f/9//3//f/9//3//f/9//3//f/9//3//f/9//3//f/9//3//f/9//3//f/9//3//f/9//3//f/9//3//f/9//3//f/9//3//f/9//3//f/9//3//f/9//3//f/9//3//f/9//3//f/9//3//f/9//3//f/9//3//f/9//3//f/9//3+mGP9//3//f0sthRD/f/9//3//f/9//3//f/9//3//f/9//3//f/9//3//f/9//3//f/9//3//f/9//3//f/9//3//f/9//3//f/9//3//f/9//3//f/9//3//f/9//3//f/9//3//f/9//3//f/9//3//f/9//3//f/9//3//f/9//3//f/9//3//f/9//3//f/9//3//f/9//3//f/9//3//f/9//3//f/9//3//f/9//3//f/9//3//f/9//3//f/9//3//f/9//3//f/9//3//f/9//38AAP9//3//f/9//3//f/9//3//f/9//3//f/9//3//f/9//3//f/9//3//f/9//3//f/9//3//f/9//3//f/9//3//f/9//3//f/9//3//f/9//3//f/9//3//f/9//3//f/9//3//f/9//3//f/9//3//f/9//3//f/9//3//f/9//3//f/9//3//f/9//3//f/9/6BylFOgcCSGFFCkl/3//f/9//3//f/9//3//f/9//3//f/9//3//f/9//3//f/9//3//f/9//3//f/9//3//f/9//3//f/9//3//f/9//3//f/9//3//f/9//3//f/9//3//f/9//3//f/9//3//f/9//3//f/9//3//f/9//3//f/9//3//f/9//3//f/9//3//f/9//3//f/9//3//f/9//3//f/9//3//f/9//3//f/9//3//f/9//3//f/9//3//f/9//3//f/9//3//f/9//3//f/9/AAD/f/9//3//f/9//3//f/9//3//f/9//3//f/9//3//f/9//3//f/9//3//f/9//3//f/9//3//f/9//3//f/9//3//f/9//3//f/9//3//f/9//3//f/9//3//f/9//3//f/9//3//f/9//3//f/9//3//f/9//3//f/9//3//f/9//3//f/9//3//f/9//3//f/9//38II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EYAAAAUAAAACAAAAFROUFAHAQAATAAAAGQAAAAAAAAAAAAAAFYAAAA8AAAAAAAAAAAAAABXAAAAPQAAACkAqgAAAAAAAAAAAAAAgD8AAAAAAAAAAAAAgD8AAAAAAAAAAAAAAAAAAAAAAAAAAAAAAAAAAAAAAAAAACIAAAAMAAAA/////0YAAAAcAAAAEAAAAEVNRisCQAAADAAAAAAAAAAOAAAAFAAAAAAAAAAQAAAAFAAAAA==</SignatureImage>
          <SignatureComments/>
          <WindowsVersion>10.0</WindowsVersion>
          <OfficeVersion>16.0.16130/24</OfficeVersion>
          <ApplicationVersion>16.0.16130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2023-03-30T15:21:28Z</xd:SigningTime>
          <xd:SigningCertificate>
            <xd:Cert>
              <xd:CertDigest>
                <DigestMethod Algorithm="http://www.w3.org/2001/04/xmlenc#sha256"/>
                <DigestValue>IJq8N2Q191mAbwHjP40yax+U5NeBLWR3fRTpM5k57a4=</DigestValue>
              </xd:CertDigest>
              <xd:IssuerSerial>
                <X509IssuerName>C=PY, O=DOCUMENTA S.A., SERIALNUMBER=RUC80050172-1, CN=CA-DOCUMENTA S.A.</X509IssuerName>
                <X509SerialNumber>856456218305253683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vGQAAogwAACBFTUYAAAEAoNoAAMEAAAAFAAAAAAAAAAAAAAAAAAAAVgUAAAADAABYAQAAwgAAAAAAAAAAAAAAAAAAAMA/BQDQ9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AACQnWPI/38AAHC4rjE7AgAAcLiuMQIAAACIPmko+H8AAAAAAAAAAAAAmeuwx/9/AAAAAAAA/38AAAAAAAAAAAAAAAAAAAAAAAAAAAAAAAAAAF0aQ4+3QQAAAAAAAAAAAABwuK4xOwIAAOD///8AAAAAUDjZHDsCAAC4cU7dAAAAAAAAAAAAAAAABgAAAAAAAAAgAAAAAAAAANxwTt1zAAAAGXFO3XMAAABxzUEo+H8AAIB1Tt1zAAAAAAAAAAAAAADg+RcxOwIAALhhOsj/fwAAUDjZHDsCAADb4EUo+H8AAIBwTt1zAAAAGXFO3XMAAABwm2ExOwIAAAAAAABkdgAIAAAAACUAAAAMAAAAAQAAABgAAAAMAAAAAAAAABIAAAAMAAAAAQAAABYAAAAMAAAACAAAAFQAAABUAAAACgAAACcAAAAeAAAASgAAAAEAAADRdslBVRXKQQoAAABLAAAAAQAAAEwAAAAEAAAACQAAACcAAAAgAAAASwAAAFAAAABYAAAAFQAAABYAAAAMAAAAAAAAAFIAAABwAQAAAgAAABAAAAAHAAAAAAAAAAAAAAC8AgAAAAAAAAECAiJTAHkAcwB0AGUAbQAAAAAAAAAAAAAAAAAAAAAAAAAAAAAAAAAAAAAAAAAAAAAAAAAAAAAAAAAAAAAAAAAAAAAAAAAAAEjB7sv/fwAAONZP3XMAAAAA3U/dcwAAAIg+aSj4fwAAAAAAAAAAAAAJAAAAAAAAACj01SU7AgAASMHuy/9/AAAAAAAAAAAAAAAAAAAAAAAAnaJCj7dBAAC410/dcwAAALBUeiU7AgAAIHbzHDsCAABQONkcOwIAAODYT90AAAAAAAAAAAAAAAAHAAAAAAAAADhy9CU7AgAAHNhP3XMAAABZ2E/dcwAAAHHNQSj4fwAABAAAAAAAAADQVHolAAAAAAAAAAAAAAAAAAAAAAAAAABQONkcOwIAANvgRSj4fwAAwNdP3XMAAABZ2E/dcwAAABBqjis7AgAAAA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9gAAAEcAAAApAAAAGQAAAM4AAAAvAAAAIQDwAAAAAAAAAAAAAACAPwAAAAAAAAAAAACAPwAAAAAAAAAAAAAAAAAAAAAAAAAAAAAAAAAAAAAAAAAAJQAAAAwAAAAAAACAKAAAAAwAAAADAAAAIQAAAAgAAABiAAAADAAAAAEAAABLAAAAEAAAAAAAAAAFAAAAIQAAAAgAAAAeAAAAGAAAAAAAAAAAAAAAAAEAAI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nSUI/AAAAAAAAAAAAKUE/AAAkQgAAyEEkAAAAJAAAAOdJQj8AAAAAAAAAAAApQT8AACRCAADIQQQAAABzAAAADAAAAAAAAAANAAAAEAAAACkAAAAZAAAAUgAAAHABAAADAAAAEAAAAAcAAAAAAAAAAAAAALwCAAAAAAAABwICIlMAeQBzAHQAZQBtAAAAAAAAAAAAAAAAAAAAAAAAAAAAAAAAAAAAAAAAAAAAAAAAAAAAAAAAAAAAAAAAAAAAAAAAAAAA+F1P3XMAAAAAAAAAAAAAAP3/AYAAAAAAuOzlKfh/AAAQi10xOwIAABBfT91zAAAAEItdMTsCAABvW8Up+H8AAAAAAAAAAAAAeMTgKfh/AAAAAAAAAAAAAGAt1xw7AgAAAAAAAHMAAADEYk/dcwAAAMgn4Sn4fwAAAAAAAAAAAAAAAAAAAAAAAAAAAAAAAAAAAAAAAAAAAAAAAAAAAAAAAAAAAAAAAAAAAAAAAEhBAABMyfiMbBhySa3UjX0AANIOEAAAAAAAAAAAAAAA5rEeSQAAAAAAAAAA2+BFKPh/AABAW0/dcwAAAGQAAAAAAAAACADmNDsCAAAAAAAAZHYACAAAAAAlAAAADAAAAAMAAABGAAAAKAAAABwAAABHRElDAgAAAAAAAAAAAAAAVwAAAD0AAAAAAAAAIQAAAAgAAABiAAAADAAAAAEAAAAVAAAADAAAAAQAAAAVAAAADAAAAAQAAABGAAAAFAAAAAgAAABUTlBQBgEAAFEAAABoDAAAKQAAABkAAABpAAAARQAAAAAAAAAAAAAAAAAAAAAAAAC0AAAAfwAAAFAAAAAwAAAAgAAAAOgLAAAAAAAAhgDuAFYAAAA8AAAAKAAAALQAAAB/AAAAAQABAAAAAAAAAAAAAAAAAAAAAAAAAAAAAAAAAAAAAAD///8AAAAAAAAAAAAAAAAAAAAAAAAAAAAAAAAAAAAAAAAAAAAAAAAAAAAAAAAAAAAAAAARAAAAAAAAAAAAAAAAAAAAAAAAAAAAAAAAAAAAAAAAAAAAAAAAAAAAAAAAAAAA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AAAAAAAAAAAAAAAAAAAAAAAAAAAAAAD76AAAAAAAAAAAAAAAAAAAAAAAAAAAAAAAXAAAAAAAAAAAAAAAAAAAAAAAAAAAAAAAD6AAAAAAAAAAAAAAAAAAAAAAAAAAAAAAAfAAAAAAAAAAAAAAAAAAAAAAAAgAAAAAAD4AAAAAAAAAAAAAAAAAAAAAAAAAAAAAAAfAAAAAAAAAAAAAAAAAAAAAAAgAAAAAAAD8AAAAAAAAAAAAAAAAAAAAAAAAAAAAAAAXAAAAAAAAAAAAAAAAAAAAAAoAAAAAAAAD+gAAAAAAAAAAAAAAAAAAAAQAAAAAAAAAHUAAAAAAAAAAAAAAAAAAAAwAAAAAAAAAAKgAAAAAAAAAAAAAAAAAAAQAAAAAAAAAAAAAAAAAAAAAAAAAAAAAAAYAAAAAAAAAAAAAAAAAAAAAAAAAAAAAAAQAAAAAAAAAAAAAAAAAAAAAAAAAAAAAAAIAAAAAAAAAAAAAAAAAAAAAAAAAAAAAAAIAAAAAAAAAAAAAAAAAAAAAAAAAAAAAAAIAAAAAAAAAAAAAAAAAAAAAAAAAAAAAAAEAAAAAAAAAAAAAAAAAAAAAAAAAAAAAAAGAAAAAAAAAAAAAAAAAAAAAAAAAAAAAAAEAAAAAAAAAAAAAAAAAAAAAAAAAAAAAAAGAAAAAAAAAAAAAAAAAAAAAAAAAAAAAAAEAAAAAAAAAAAAAAAAAAAAAAAAAAAAAAACAAAgAAOAAAAAAAAAAAAAAAAAAAAAAAAAAAHUAAeAAAAAAAAAAAAAAAAAAAAAAAADAA/+AA7AAAAAAAAAAAAAAAAAAAAAAAABAB8HAARAAAAAAAAAAAAAAAAAAAAAAAADgDoDgAzgCgAAAAAAAAAAAAAAAAAAAAABAHABwAxADAAAAAQAAAAAAAAAAAAAAAAAgOAA4AigDgAAAA4AAAAAAAAAAAAAAAAAQEAAQBhAHwAAAAcAAAAAAAAAAAAAAAAA44AAIBggGwAgAAuAAAACqAAAAAAAAAAAQYAAUBBAGQBwABmAAAAd/AAAAAAAAAAAI4AAOBggO4DwCBjAAAA/74AAAAAAAAAAFwAAMBAAEQHQBBBAAABwAXAAAAAAAAAAPgAAODggMIGgCjhgAAOgADgAAAAAAAAAHAAAHBAQMUGAABhQAAcAAA0AAAAQAAAADgAAPjg44IOACjg4AD4AAAOAAAAAAAAABAAAFDAQYAEAARAQAFAAAAFAAAAAAAAADgAAPjA4YIMAAzgoAOAAAAA4AAAAAAAAHAAAFDAQQEcAARAUAcAAAAAcAAAAAAAAC4AAOiAY4OIAALgMA4AAAAAOAAAAAAAAEQAAEzAQQEIAABAEBwAAAAAEAAAAAAAAOMAAMyAY4CIAALgGDgAAAAACAAAAAAAAGEAAEWAYQHQAAVAGDAAAAAABAAAAAAAAGOgAMeAI4D4AALgDiAAAAAABgAAAAAAAEBAAAWAEQBQAARABEAAAAAABAAAAAAAAGA4AIeAMgD4AALADmAAAAAAAgAAAAAAAGAcAQUAEQBwAANAA0AAAAAAAQAAAAAAAGAOA4OAOgAwAAOAA+AAAAAAAwAAAAAAAGAEAQcAEAAQAAGAAcAAAAAAAQAAAAAAAGACAgOAGgAAAAOAAMAAAAAAAYAAAAAAAHADAgMAFgAAAAEAAAAAAAAAAQAAAAAAADADDgOADgAAAAAAAAAAAAAAAgAAAAAAABABBAEADAAAAAAAAAAAAAAAAAAAAAAAADgDiAOADgAAAAAAAAAAAAAAAAAAAAAAABABEAEABAAAAAAAAAAAAAAAAAAAAAAAAAoDOAOAAAAAAAAAAAAAAAAAAAAAAAAAAAQBQAEAAAAAAAAAAAAAAAAAAAAAAAAAAA6D4AOAAAAAAAAAAAAAAAAAAAAAAAAAAAcHAAEAAAAAAAAAAAAAAAAAAAAAAAAAAAb6AAIAAAAAAAAAAAAAAAAAAAAAAAAAAAHQAAAAAAAAAAAAAAAAAAAAAAAAAAAA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AAAAAAAAAAAAAAAAAAAAAAAAAAAAAAQQAAAAAAAAAAAAAAAAAAAAAAAAAAAAAAgwAAAAAAAAAAAAAAAAAAAAAAAAAAAAAAwQAAAAAAAAAAAAAAAAAAAAAAAAAAAAAAg4AAAAAAAAAAAAAAAAAAAAAAAAAAAAABAQAAAAAAAAAAAAAAAAAAAAAAAAAAAAAAg4AAAAAAAAAAAAAAAAAAAAAAAAAAAAABgcAAAAAAAAAAAAAAAAAAAAAAAAAAAAAAgIAAAAAAAAAAAAAAAAAAAAAAAAAAAAAAAIAAAAAAAAAAAAAAAAAAAAAAAAAAAAAAgIAAAAAAAAAAAAAAAAAAAAAAAAAAAAAAAYAAAAAAAAAAAAAAAAAAAAAAAAAAAAAAgYAAAAAAAAAAAAAAAAAAAAAAAAAAAAAAwQAAAAAAAAAAAAAAAAAAAAAAAAAAAAAAgwAAAAAAAAAAAAAAAAAAAAAAAAAAAAAARgAAAAAAAAAAAAAAAAAAAAAAAAAAAAAAfgAAAAAAAAAAAAAAAAAAAAAAAAAAAA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UQAAABCzAAApAAAAGQAAAGkAAABFAAAAAAAAAAAAAAAAAAAAAAAAALQAAAB/AAAAUAAAACgAAAB4AAAAmLIAAAAAAADGAIgAVgAAADwAAAAoAAAAtAAAAH8AAAABABAAAAAAAAAAAAAAAAAAAAAAAAAAAAAAAAAA/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39DDGMMpRT/f2st/3//f/9//3//f/9//3//f/9//3//f/9//3//f/9//3//f/9//3//f/9//3//f/9//3//f/9//3//f/9//3//f/9//3//f/9//3//f/9//3//f/9//3//f/9//3//f/9//3//f/9//3//f/9//3//f/9//3//f/9//3//f/9//3//f/9//3//f/9//3//f/9//3//f/9//3//f/9//3//f/9//3//f/9//3//f/9//3//f/9//3//f/9//3//f/9//3//f/9//3//f/9//3//f/9//3//f/9//3//f/9//3//f/9//3//f/9//3//f/9//3//f/9//3//f/9//3//f/9//3//f/9//3//f/9//3//f/9//3//f/9//3//f/9//3//f/9//3//f/9//3//f/9//3//f/9//3//f/9//3//f/9//3//f/9//3//f/9//3//f/9//3+0VqYYCSFjDEII/3+mGIUQQwilFOgg/3/oHP9//3//f/9//3//f/9//3//f/9//3//f/9//3//f/9//3//f/9//3//f/9//3//f/9//3//f/9//3//f/9//3//f/9//3//f/9//3//f/9//3//f/9//3//f/9//3//f/9//3//f/9//3//f/9//3//f/9//3//f/9//3//f/9//3//f/9//3//f/9//3//f/9//3//f/9//3//f/9//3//f/9//3//f/9//3//f/9//3//f/9//3//f/9//3//f/9//3//f/9//3//f/9//3//f/9//3//f/9//3//f/9//3//f/9//3//f/9//3//f/9//3//f/9//3//f/9//3//f/9//3//f/9//3//f/9//3//f/9//3//f/9//3//f/9//3//f/9//3//f/9//3//f/9//3//f/9//3//f/9//3//f/9//3//f/9//3//f/9//3//f/9//3//f/9//3/HGP9/hRCFEKYY/3//f/9//3//f/9//3//f/9//3//f/9//3//f/9//3//f/9//3//f/9//3//f/9//3//f/9//3//f/9//3//f/9//3//f/9//3//f/9//3//f/9//3//f/9//3//f/9//3//f/9//3//f/9//3//f/9//3//f/9//3//f/9//3//f/9//3//f/9//3//f/9//3//f/9//3//f/9//3//f/9//3//f/9//3//f/9//3//f/9//3//f/9//3//f/9//3//f/9//3//f/9//3//f/9//3//f/9//3//f/9//3//f/9//3//f/9//3//f/9//3//f/9//3//f/9//3//f/9//3//f/9//3//f/9//3//f/9//3//f/9//3//f/9//3//f/9//3//f/9//3//f/9//3//f/9//3//f/9//3//f/9//3//f/9//3//f/9//3//f/9//3//f/9//3//f/9//39sMaUUQghjDMYY/38xRv9//3//f/9//3//f/9//3//f/9//3//f/9//3//f/9//3//f/9//3//f/9//3//f/9//3//f/9//3//f/9//3//f/9//3//f/9//3//f/9//3//f/9//3//f/9//3//f/9//3//f/9//3//f/9//3//f/9//3//f/9//3//f/9//3//f/9//3//f/9//3//f/9//3//f/9//3//f/9//3//f/9//3//f/9//3//f/9//3//f/9//3//f/9//3//f/9//3//f/9//3//f/9//3//f/9//3//f/9//3//f/9//3//f/9//3//f/9//3//f/9//3//f/9//3//f/9//3//f/9//3//f/9//3//f/9//3//f/9//3//f/9//3//f/9//3//f/9//3//f/9//3//f/9//3//f/9//3//f/9//3//f/9//3//f/9//3//f/9//3//f/9//3//f/9//3/nHGQMZAyEEIUQ/3//f/9//3//f/9//3//f/9//3//f/9//3//f/9//3//f/9//3//f/9//3//f/9//3//f/9//3//f/9//3//f/9//3//f/9//3//f/9//3//f/9//3//f/9//3//f/9//3//f/9//3//f/9//3//f/9//3//f/9//3//f/9//3//f/9//3//f/9//3//f/9//3//f/9//3//f/9//3//f/9//3//f/9//3//f/9//3//f/9//3//f/9//3//f/9//3//f/9//3//f/9//3//f/9//3//f/9//3//f/9//3//f/9//3//f/9//3//f/9//3//f/9//3//f/9//3//f/9//3//f/9/70H/f/9//3//f/9//3//f/9//3//f/9//3//f/9//3//f/9//3//f/9//3//f/9//3//f/9//3//f/9//3//f/9//3//f/9//3//f/9//3//f/9//3//f/9//3/GGKUUQwymFOcc/3//f/9//3//f/9//3//f/9//3//f/9//3//f/9//3//f/9//3//f/9//3//f/9//3//f/9//3//f/9//3//f/9//3//f/9//3//f/9//3//f/9//3//f/9//3//f/9//3//f/9//3//f/9//3//f/9//3//f/9//3//f/9//3//f/9//3//f/9//3//f/9//3//f/9//3//f/9//3//f/9//3//f/9//3//f/9//3//f/9//3//f/9//3//f/9//3//f/9//3//f/9//3//f/9//3//f/9//3//f/9//3//f/9//3//f/9//3//f/9//3//f/9//3//f/9//3//f/9//3//f/9//3//f/9//3//f/9//3//f/9//3//f/9//3//f/9//3//f/9//3//f/9//3//f/9//3//f/9//3//f/9//3//f/9//3//f/9//3//f/9//3//f/9//3//f/9//3/HHGQQYwyEEKUU/3//f/9//3//f/9//3//f/9//3//f/9//3//f/9//3//f/9//3//f/9//3//f/9//3//f/9//3//f/9//3//f/9//3//f/9//3//f/9//3//f/9//3//f/9//3//f/9//3//f/9//3//f/9//3//f/9//3//f/9//3//f/9//3//f/9//3//f/9//3//f/9//3//f/9//3//f/9//3//f/9//3//f/9//3//f/9//3//f/9//3//f/9//3//f/9//3//f/9//3//f/9//3//f/9//3//f/9//3//f/9//3//f/9//3//f/9//3//f/9//3//f/9//3//f/9/pRj/f/9//3//f/9//3//f/9//3//f/9//3//f/9//3//f/9//3//f/9//3//f/9//3//f/9//3//f/9//3//f/9//3//f/9//3//f/9//3//f/9//3//f/9//3//f/9//3//f/9//38IIWMMYwxkDGQMKSX/f/9//3//f/9//3//f/9//3//f/9//3//f/9//3//f/9//3//f/9//3//f/9//3//f/9//3//f/9//3//f/9//3//f/9//3//f/9//3//f/9//3//f/9//3//f/9//3//f/9//3//f/9//3//f/9//3//f/9//3//f/9//3//f/9//3//f/9//3//f/9//3//f/9//3//f/9//3//f/9//3//f/9//3//f/9//3//f/9//3//f/9//3//f/9//3//f/9//3//f/9//3//f/9//3//f/9//3//f/9//3//f/9//3//f/9//3//f/9//3//f/9//3//f/9//3//f/9//3//f/9//3//f/9//3//f/9//3//f/9//3//f/9//3//f/9//3//f/9//3//f/9//3//f/9//3//f/9//3//f/9//3//f/9//3//f/9//3//f/9//3//f/9//3//f/9//3/oIP9/ZBCFFMcc/3//f/9//3//f/9//3//f/9//3//f/9//3//f/9//3//f/9//3//f/9//3//f/9//3//f/9//3//f/9//3//f/9//3//f/9//3//f/9//3//f/9//3//f/9//3//f/9//3//f/9//3//f/9//3//f/9//3//f/9//3//f/9//3//f/9//3//f/9//3//f/9//3//f/9//3//f/9//3//f/9//3//f/9//3//f/9//3//f/9//3//f/9//3//f/9//3//f/9//3//f/9//3//f/9//3//f/9//3//f/9//3//f/9//3//f/9//3//f/9/5yD/f1pr/3//f/9//3//f/9//3//f/9//3//f/9//3//f/9//3//f/9//3//f/9//3//f/9//3//f/9//3//f/9//3//f/9//3//f/9//3//f/9//3//f/9//3//f/9//3//f/9//3//f/9//3//f/9//3/HGOccphSlFKUUxhilFP9/Ukr/f/9//3//f/9//3//f/9//3//f/9//3//f/9//3//f/9//3//f/9//3//f/9//3//f/9//3//f/9//3//f/9//3//f/9//3//f/9//3//f/9//3//f/9//3//f/9//3//f/9//3//f/9//3//f/9//3//f/9//3//f/9//3//f/9//3//f/9//3//f/9//3//f/9//3//f/9//3//f/9//3//f/9//3//f/9//3//f/9//3//f/9//3//f/9//3//f/9//3//f/9//3//f/9//3//f/9//3//f/9//3//f/9//3/GGP9//3//f/9//3//f/9//3//f/9//3//f/9//3//f/9//3//f/9//3//f/9//3//f/9//3//f/9//3//f/9//3//f/9//3//f/9//3//f/9//3//f/9//3//f/9//3//f/9//3//f/9//3//f/9//3//f/9//3//f/9/ay3GGMYY/3+EEP9/hBD/f/9//3//f/9//3//f/9//3//f/9//3//f/9//3//f/9//3//f/9//3//f/9//3//f/9//3//f/9//3//f/9//3//f/9//3//f/9//3//f/9//3//f/9//3//f/9//3//f/9//3//f/9//3//f/9//3//f/9//3//f/9//3//f/9//3//f/9//3//f/9//3//f/9//3//f/9//3//f/9//3//f/9//3//f/9//3//f/9//3//f/9//3//f/9//3//f/9//3//f/9//3//f/9//3//f/9//3//f/9/azGlFP9//3//f/9//3//f/9//3//f/9//3//f/9//3//f/9//3//f/9//3//f/9//3//f/9//3//f/9//3//f/9//3//f/9//3//f/9//3//f/9//3//f/9//3//f/9//3//f/9//3//f/9//3//f/9//3//f/9//3//f/9//3//f/9//3//f2st/3/oIP9/EEL/f/9//3//f/9//3//f/9//3//f/9//3//f/9//3//f/9//3//f/9//3//f/9//3//f/9//3//f/9//3//f/9//3//f/9//3//f/9//3//f/9//3//f/9//3//f/9//3//f/9//3//f/9//3//f/9//3//f/9//3//f/9//3//f/9//3//f/9//3//f/9//3//f/9//3//f/9//3//f/9//3//f/9//3//f/9//3//f/9//3//f/9//3//f/9//3//f/9//3//f/9//3//f/9//3//f/9//3/nHP9//3//f/9//3//f/9//3//f/9//3//f/9//3//f/9//3//f/9//3//f/9//3//f/9//3//f/9//3//f/9//3//f/9//3//f/9//3//f/9//3//f/9//3//f/9//3//f/9//3//f/9//3//f/9//3//f/9//3//f/9//3//f/9//3//f/9//3//f/9//3//f/9//3//f/9//3//f/9//3//f/9//3//f/9//3//f/9//3//f/9//3//f/9//3//f/9//3//f/9//3//f/9//3//f/9//3//f/9//3//f/9//3//f/9//3//f/9//3//f/9//3//f/9//3//f/9//3//f/9//3//f/9//3//f/9//3//f/9//3//f/9//3//f/9//3//f/9//3//f/9//3//f/9//3//f/9//3//f/9//3//f/9//3//f/9//3//f/9//3//f/9//3//f/9//3//f/9//38pKUot/3//f/9//3//f/9//3//f/9//3//f/9//3//f/9//3//f/9//3//f/9//3//f/9//3//f/9//3//f/9//3//f/9//3//f/9//3//f/9//3//f/9//3//f/9//3//f/9//3//f/9//3//f/9//3//f/9//3//f/9//3//f/9//3//f/9//3//f/9//3//f/9//3//f/9//3//f/9//3//f/9//3//f/9//3//f/9//3//f/9//3//f/9//3//f/9//3//f/9//3//f/9//3//f/9//3//f/9//3//f/9//3//f/9//3//f/9//3//f/9//3//f/9//3//f/9//3//f/9//3//f/9//3//f/9//3//f/9//3//f/9//3//f/9//3//f/9//3//f/9//3//f/9//3//f/9//3//f/9//3//f/9//3//f/9//3//f/9//3//f/9//3//f/9//3//f/9//38pJf9//3//f/9//3//f/9//3//f/9//3//f/9//3//f/9//3//f/9//3//f/9//3//f/9//3//f/9//3//f/9//3//f/9//3//f/9//3//f/9//3//f/9//3//f/9//3//f/9//3//f/9//3//f/9//3//f/9//3//f/9//3//f/9//3//f/9//3//f/9//3//f/9//3//f/9//3//f/9//3//f/9//3//f/9//3//f/9//3//f/9//3//f/9//3//f/9//3//f/9//3//f/9//3//f/9//3//f/9//3//f/9//3//f/9//3//f/9//3//f/9//3//f/9//3//f/9//3//f/9//3//f/9//3//f/9//3//f/9//3//f/9//3//f/9//3//f/9//3//f/9//3//f/9//3//f/9//3//f/9//3//f/9//3//f/9//3//f/9//3//f/9//3//f/9//3//f/9//3//fykl/3//f/9//3//f/9//3//f/9//3//f/9//3//f/9//3//f/9//3//f/9//3//f/9//3//f/9//3//f/9//3//f/9//3//f/9//3//f/9//3//f/9//3//f/9//3//f/9//3//f/9//3//f/9//3//f/9//3//f/9//3//f/9//3//f/9//3//f/9//3//f/9//3//f/9//3//f/9//3//f/9//3//f/9//3//f/9//3//f/9//3//f/9//3//f/9//3//f/9//3//f/9//3//f/9//3//f/9//3//f/9//3//f/9//3//f/9//3//f/9//3//f/9//3//f/9//3//f/9//3//f/9//3//f/9//3//f/9//3//f/9//3//f/9//3//f/9//3//f/9//3//f/9//3//f/9//3//f/9//3//f/9//3//f/9//3//f/9//3//f/9//3//f/9//3//f/9//3//fwgh/3//f/9//3//f/9//3//f/9//3//f/9//3//f/9//3//f/9//3//f/9//3//f/9//3//f/9//3//f/9//3//f/9//3//f/9//3//f/9//3//f/9//3//f/9//3//f/9//3//f/9//3//f/9//3//f/9//3//f/9//3//f/9//3//f/9//3//f/9//3//f/9//3//f/9//3//f/9//3//f/9//3//f/9//3//f/9//3//f/9//3//f/9//3//f/9//3//f/9//3//f/9//3//f/9//3//f/9//3//f/9//3//f/9//3//f/9//3//f/9//3//f/9//3//f/9//3//f/9//3//f/9//3//f/9//3//f/9//3//f/9//3//f/9//3//f/9//3//f/9//3//f/9//3//f/9//3//f/9//3//f/9//3//f/9//3//f/9//3//f/9//3//f/9//3//f/9//3//f4UU/3//f/9//3//f/9//3//f/9//3//f/9//3//f/9//3//f/9//3//f/9//3//f/9//3//f/9//3//f/9//3//f/9//3//f/9//3//f/9//3//f/9//3//f/9//3//f/9//3//f/9//3//f/9//3//f/9//3//f/9//3//f/9//3//f/9//3//f/9//3//f/9//3//f/9//3//f/9//3//f/9//3//f/9//3//f/9//3//f/9//3//f/9//3//f/9//3//f/9//3//f/9//3//f/9//3//f/9//3//f/9//3//f/9//3//f/9//3//f/9//3//f/9//3//f/9//3//f/9//3//f/9//3//f/9//3//f/9//3//f/9//3//f/9//3//f/9//3//f/9//3//f/9//3//f/9//3//f/9//3//f/9//3//f/9//3//f/9//3//f/9//3//f/9//3//f/9//3//f/9/CSX/f/9//3//f/9//3//f/9//3//f/9//3//f/9//3//f/9//3//f/9//3//f/9//3//f/9//3//f/9//3//f/9//3//f/9//3//f/9//3//f/9//3//f/9//3//f/9//3//f/9//3//f/9//3//f/9//3//f/9//3//f/9//3//f/9//3//f/9//3//f/9//3//f/9//3//f/9//3//f/9//3//f/9//3//f/9//3//f/9//3//f/9//3//f/9//3//f/9//3//f/9//3//f/9//3//f/9//3//f/9//3//f/9//3//f/9//3//f/9//3//f/9//3//f/9//3//f/9//3//f/9//3//f/9//3//f/9//3//f/9//3//f/9//3//f/9//3//f/9//3//f/9//3//f/9//3//f/9//3//f/9//3//f/9//3//f/9//3//f/9//3//f/9//3//f/9//3//f/9/xhhRTv9//3//f/9//3//f/9//3//f/9//3//f/9//3//f/9//3//f/9//3//f/9//3//f/9//3//f/9//3//f/9//3//f/9//3//f/9//3//f/9//3//f/9//3//f/9//3//f/9//3//f/9//3//f/9//3//f/9//3//f/9//3//f/9//3//f/9//3//f/9//3//f/9//3//f/9//3//f/9//3//f/9//3//f/9//3//f/9//3//f/9//3//f/9//3//f/9//3//f/9//3//f/9//3//f/9//3//f/9//3//f/9//3//f/9//3//f/9//3//f/9//3//f/9//3//f/9//3//f/9//3//f/9//3//f/9//3//f/9//3//f/9//3//f/9//3//f/9//3//f/9//3//f/9//3//f/9//3//f/9//3//f/9//3//f/9//3//f/9//3//f/9//3//f/9//3//f/9/hRT/f/9//3//f/9//3//f/9//3//f/9//3//f/9//3//f/9//3//f/9//3//f/9//3//f/9//3//f/9//3//f/9//3//f/9//3//f/9//3//f/9//3//f/9//3//f/9//3//f/9//3//f/9//3//f/9//3//f/9//3//f/9//3//f/9//3//f/9//3//f/9//3//f/9//3//f/9//3//f/9//3//f/9//3//f/9//3//f/9//3//f/9//3//f/9//3//f/9//3//f/9//3//f/9//3//f/9//3//f/9//3//f/9//3//f/9//3//f/9//3//f/9//3//f/9//3//f/9//3//f/9//3//f/9//3//f/9//3//f/9//3//f/9//3//f/9//3//f/9//3//f/9//3//f/9//3//f/9//3//f/9//3//f/9//3//f/9//3//f/9//3//f/9//3//f/9//3//f/9/pRQpJf9//3//f/9//3//f/9//3//f/9//3//f/9//3//f/9//3//f/9//3//f/9//3//f/9//3//f/9//3//f/9//3//f/9//3//f/9//3//f/9//3//f/9//3//f/9//3//f/9//3//f/9//3//f/9//3//f/9//3//f/9//3//f/9//3//f/9//3//f/9//3//f/9//3//f/9//3//f/9//3//f/9//3//f/9//3//f/9//3//f/9//3//f/9//3//f/9//3//f/9//3//f/9//3//f/9//3//f/9//3//f/9//3//f/9//3//f/9//3//f/9//3//f/9//3//f/9//3//f/9//3//f/9//3//f/9//3//f/9//3//f/9//3//f/9//3//f/9//3//f/9//3//f/9//3//f/9//3//f/9//3//f/9//3//f/9//3//f/9//3//f/9//3//f/9//3//f/9/5yD/f/9//3//f/9//3//f/9//3//f/9//3//f/9//3//f/9//3//f/9//3//f/9//3//f/9//3//f/9//3//f/9//3//f/9//3//f/9//3//f/9//3//f/9//3//f/9//3//f/9//3//f/9//3//f/9//3//f/9//3//f/9//3//f/9//3//f/9//3//f/9//3//f/9//3//f/9//3//f/9//3//f/9//3//f/9//3//f/9//3//f/9//3//f/9//3//f/9//3//f/9//3//f/9//3//f/9//3//f/9//3//f/9//3//f/9//3//f/9//3//f/9//3//f/9//3//f/9//3//f/9//3//f/9//3//f/9//3//f/9//3//f/9//3//f/9//3//f/9//3//f/9//3//f/9//3//f/9//3//f/9//3//f/9//3//f/9//3//f/9//3//f/9//3//f/9//3//f/9//3+EFP9//3//f/9//3//f/9//3//f/9//3//f/9//3//f/9//3//f/9/70H/f/9//3//f/9//3//f/9//3//f/9//3//f/9//3//f/9//3//fyklCCGMMf9//3//f/9//3//f/9//3//f/9//3//f/9//3//f/9//3//f/9//3//f/9//3//f/9//3//f/9//3//f/9//3//f/9//3//f/9//3//f/9//3//f/9//3//f/9//3//f/9//3//f/9//3//f/9//3//f/9//3//f/9//3//f/9//3//f/9//3//f/9//3//f/9//3//f/9//3//f/9//3//f/9//3//f/9//3//f/9//3//f/9//3//f/9//3//f/9//3//f/9//3//f/9//3//f/9//3//f/9//3//f/9//3//f/9//3//f/9//3//f/9//3//f/9//3//f/9//3//f/9//3//f/9//3//f/9//3//f/9//3//f/9//3//f/9//3//f/9//3//f/9//3//f/9/pRRkEEMM/39jDP9/rTX/f/9//3//f/9//3//f/9//3//f/9//3//f/9//3/GGGQMQwilFP9//3//f/9//3//f/9//3//f/9//3//f/9//3//f/9//3//f/9//3//f/9//3//f/9//3//f/9//3//f/9//3//f/9//3//f/9//3//f/9//3//f/9//3//f/9//3//f/9//3//f/9//3//f/9//3//f/9//3//f/9//3//f/9//3//f/9//3//f/9//3//f/9//3//f/9//3//f/9//3//f/9//3//f/9//3//f/9//3//f/9//3//f/9//3//f/9//3//f/9//3//f/9//3//f/9//3//f/9//3//f/9//3//f/9//3//f/9//3//f/9//3//f/9//3//f/9//3//f/9//3//f/9//3//f/9//38HIcYc/3//f/9//3//f/9//3//f/9//3//f/9/zj2EFAEEIQQhBKUUpRRjDAEEIgQpJf9//3//f/9//3//f/9//3//f/9//3//f/9/70FkEGQM/39jDMcc/3//f/9//3//f/9//3//f/9//3//f/9//3//f/9//3//f/9//3//f/9//3//f/9//3//f/9//3//f/9//3//f/9//3//f/9//3//f/9//3//f/9//3//f/9//3//f/9//3//f/9//3//f/9//3//f/9//3//f/9//3//f/9//3//f/9//3//f/9//3//f/9//3//f/9//3//f/9//3//f/9//3//f/9//3//f/9//3//f/9//3//f/9//3//f/9//3//f/9//3//f/9//3//f/9//3//f/9//3//f/9//3//f/9//3//f/9//3//f/9//3//f/9//3//f/9//3//f/9//3//f/9//3//f/9//3//f4QQ/3//f/9//3//f/9//3//f/9//3//fwglIQQhBEIIKSn/f/9//3//f/9/ZBAhBMcc/3//f/9//3//f/9//3//f/9//3//f/9//39CCP9//3//f0MM/3//f/9//3//f/9//3//f/9//3//f/9//3//f/9//3//f/9//3//f/9//3//f/9//3//f/9//3//f/9//3//f/9//3//f/9//3//f/9//3//f/9//3//f/9//3//f/9//3//f/9//3//f/9//3//f/9//3//f/9//3//f/9//3//f/9//3//f/9//3//f/9//3//f/9//3//f/9//3//f/9//3//f/9//3//f/9//3//f/9//3//f/9//3//f/9//3//f/9//3//f/9//3//f/9//3//f/9//3//f/9//3//f/9//3//f/9//3//f/9//3//f/9//3//f/9//3//f/9//3//f/9//3//f/9//39rMaUUKSn/f/9//3//f/9//3//f/9//3/nHCEEQgj/f9Ze/3//f/9//3//f/9//3+lGCII5xz/f/9//3//f/9//3//f/9//3//f/9/hBCEEP9//3/oIEIIzjn/f/9//3//f/9//3//f/9//39rLf9/Sy3/f/9//3//f/9//3//f/9//3//f/9//3//f/9//3//f/9//3//f/9//3//f/9//3//f/9//3//f/9//3//f/9//3//f/9//3//f/9//3//f/9//3//f/9//3//f/9//3//f/9//3//f/9//3//f/9//3//f/9//3//f/9//3//f/9//3//f/9//3//f/9//3//f/9//3//f/9//3//f/9//3//f/9//3//f/9//3//f/9//3//f/9//3//f/9//3//f/9//3//f/9//3//f/9//3//f/9//3//f/9//3//f/9//3//f/9//3//f/9//3//f/9//3//f6UU/3//f/9//3//f/9//3//f/9/ByFCCEIM/3//f/9//3//f/9//3//f/9//3//f6UUQwgpJf9//3//f/9//3//f/9//3//f/9/ZAxKKf9//3//f2MM/3//f/9//3//f/9//3//f/9//3+mGCII/3//f/9//3//f/9//3//f/9//3//f/9//3//f/9//3//f/9//3//f/9//3//f/9//3//f/9//3//f/9//3+tNf9//3//f/9//3//f/9//3//f/9//3//f/9//3//f/9//3//f/9//3//f/9//3//f/9//3//f/9//3//f/9//3//f/9//3//f/9//3//f/9//3//f/9//3//f/9//3//f/9//3//f/9//3//f/9//3//f/9//3//f/9//3//f/9//3//f/9//3//f/9//3//f/9//3//f/9//3//f/9//3//f/9//3//f/9//3//f/9//3//f/9//3//f/9/gxD/f/9//3//f/9//3//f8YYAAAhBP9//3//f/9//3//f/9//3//f/9//3//f/9/QghjDO9B/3//f/9//3//f/9//3//f/9/Qgj/f/9//385Z/9/CCH/f/9//3//f/9//3//f/9//39jDGMMhRT/f/9//3//f/9//3//f/9//3//f/9//3//f/9//3//f/9//3//f/9//3//f/9//3//f/9//3//f/9/Sy1kDIQQ/3//f/9//3//f/9//3//f/9//3//f/9//3//f/9//3//f/9//3//f/9//3//f/9//3//f/9//3//f/9//3//f/9//3//f/9//3//f/9//3//f/9//3//f/9//3//f/9//3//f/9//3//f/9//3//f/9//3//f/9//3//f/9//3//f/9//3//f/9//3//f/9//3//f/9//3//f/9//3//f/9//3//f/9//3//f/9//3//f/9//3//f/9//39KKf9//3//f/9//3//f/9/IQT/f/9//3//f/9//3//f/9//3//f/9//3//f/9//39DCP9//3//f/9//3//f/9//3//f8YYQwz/f/9//3//f+gg/3//f/9//3//f/9//3//f/9/6CBjDOccZBCtOf9//3//f/9//3//f/9//3//f/9//3//f/9//3//f/9//3//f/9//3//f/9//3//f/9//3//f/9//39DCGQM5xz/f/9//3//f/9//3//f/9//3//f/9//3//f/9//3//f/9//3//f/9//3//f/9//3//f/9//3//f/9//3//f/9//3//f/9//3//f/9//3//f/9//3//f/9//3//f/9//3//f/9//3//f/9//3//f/9//3//f/9//3//f/9//3//f/9//3//f/9//3//f/9//3//f/9//3//f/9//3//f/9//3//f/9//3//f/9//3//f/9//3//f/9/ai2lGO9B/3//f/9/izVkEAAA/3//f/9//3//f/9//3//f/9//3//f/9//3//f/9//3//f0MI/3//f/9//3//f/9//3//f+cchBD/f/9//3//f/9/jTH/f/9//3//f/9//3//f/9/hRQiCP9/YwyFEP9//3//f/9//3//f/9//3//f/9/pRT/f/9//3//f/9//3//f/9//3//f/9//3//f/9//3//f/9/Qgj/f8ccZAzoHP9//3//f/9//3//f/9//3//f/9//3//f/9//3//f/9//3//f/9//3//f/9//3//f/9//3//f/9//3+UUv9/iy3/fwgh/3+MNf9//3//f/9//3//f/9//3//f/9//3//f/9//3//f/9//3//f/9//3//f/9//3//f/9//3//f/9//3//f/9//3//f/9//3//f/9//3//f/9//3//f/9//3//f/9//3//f/9//3//f/9//3//f/9//3+EEP9//3//f/9//38hBGMM/3//f/9//3//f/9//3//f/9//3//f/9//3//f/9//3+MMf9/ZBD/f/9//3//f/9//3//f8YY/3//f/9//3//f889/3//f/9//3//f/9//3//f/9/ZBBjDP9//39DDP9//3//f/9//3//f/9//3//f2MMQwylFP9//3//f/9//3//f/9//3//f/9//3//f/9//3//f6YYQgj/f/9/hBBjDP9//3//f/9//3//f/9//3//f/9//3//f/9//3//f/9//3//f/9//3//f/9//3//f/9//3/HHIYUphj/f6YYhRBkDKYUhBCEEIUU/3//f/9//3//f/9//3//f/9//3//f/9//3//f/9//3//f/9//3//f/9//3//f/9//3//f/9//3//f/9//3//f/9//3//f/9//3//f/9//3//f/9//3//f/9//3//f/9//3//f/9//3//f/9//3//fwgh/3//f/9/QwwhBIwx/3//f/9//3//f/9//3//f/9//3//f/9//3//f/9//3//fwkhxxgJJf9//3//f/9//3//f2MMCCH/f/9//3//f/9/6Bz/f/9//3//f/9//3//f+ccQwwIIf9/c05kDAkh/3//f/9//3//f/9//39kEEMMphSlFP9//3//f/9//3//f/9//3/vPf9//3//f/9//3//f6UUIgj/f/9//39CCMYY/3//f/9//3//f/9//3//f/9//3//f/9//3//f/9//3//f/9//3//f/9//3//f/9/pRRkDEMMYwxCCGMMpRTnHAkh/3/HHIUQZAyFEOgg/3//f/9//3//f/9//3//f/9//3//f/9//3//f/9//3//f/9//3//f/9//3//f/9//3//f/9//3//f/9//3//f/9//3//f/9//3//f/9//3//f/9//3//f/9//3//f/9//3//f/9//3//f/9/Sin/f+cgIQTGGP9//3//f/9//3//f/9//3//f/9//3//f/9//3//f/9//3//f8YYCSX/f/9//3//f/9//3//f0MM/3//f/9//3//f/9//3//f/9//3//f/9//3//f/9/Igj/f/9//3+FFP9//3//f/9//3//f/9/ay1DDAkl/39kEP9//3//f/9//3//f/9//3//f2QM/3//f/9//3//f4QQ/3//f/9//3//f+gg/3//f/9//3//f/9//3//f/9//3//f/9//3//f/9//3//f/9//3//f/9//3//f6UUYwylFP9//3//f/9//3//f/9//3//f/9//3+FEP9/ZBCmFAkl/3//f/9//3//f/9//3//f/9//3//f/9//3//f/9//3//f/9//3//f/9//3//f/9//3//f/9//3//f/9//3//f/9//3//f/9//3//f/9//3//f/9//3//f/9//3//f/9//3//fyklCSVsMUIIQwz/f/9//3//f/9//3//f/9//3//f/9//3//f/9//3//f/9//3//f+cchRDoHP9//3//f/9//39KLWQQxxz/f/9//3//f/9/ay3/f/9//3//f/9//3//f6YYhBD/f/9//3//f4UQ/3//f/9//3//f/9/pRhDDP9/70H/f/9//3//f/9//3//f/9//3+vNf9/hBD/f/9//39rLYQUhRT/f/9//3//f8cchBD/f/9//3//f/9//3//f/9//3//f/9//3//f/9//3//f/9//3//f8ccYwyFFP9/KCX/f/9//3//f/9//3//f/9//3//f/9//3//f/9//3/HGGQMphT/f/9//3//f/9//3//f/9//3//f/9//3//f/9//3//f/9//3//f/9//3//f/9//3//f/9//3//f/9//3//f/9//3//f/9//3//f/9//3//f/9//3//f/9//3//f/9//3//f/9/5yClFCEE/3//f/9//3//f/9//3//f/9//3//f/9//3//f/9//3//f/9//3//f/9/phSmFEop/3//f/9//3//f2QQ/3//f/9//3//f/9//38qKf9//3//f/9//3//f4QQ6Bz/f/9//3+NNf9/phj/f/9//3//f/9/YwylFP9//3//f/9//3//f/9//3//f/9//3//f/9//3//f/9//3//f2QQpRT/f/9//3//fxFC/3/OOf9//3//f/9//3//f/9//3//f/9//3//f/9//3//f/9//39kEGMMKSX/f/9//3//f/9//3//f/9//3//f/9//3//f/9//3//f/9//3//f/9/xhhjDP9/Sin/f/9//3//f/9//3//f/9//3//f/9//3//f/9//3//f/9//3//f/9//3//f/9//3//f/9//3//f/9//3//f/9//3//f/9//3//f/9//3//f/9//3//f/9//3//f/9//38iCCII5yD/f/9//3//f/9//3//f/9//3//f/9//3//f/9//3//f/9//3//f+89hRDIHIUUc07/f/9//3+lGIQQSin/f/9//3//f/9/KSWmFBBC/3//f/9/AABrMUII/3//f/9//3//f40x/3//f/9//3//f601ZBBjDP9//3//f/9//3//f/9//3//f/9//38wRv9/phT/f/9//3/oIGMMCSX/f/9//3//f/9/UkYqJZRa/3//f/9//3//f/9//3//f/9//3//f/9//3/vPeccQghjDNVW/3//f/9//3//f/9//3//f/9//3//f/9//3//f/9//3//f/9//3//f/9//3//f4QQhRCmFP9//3//f/9//3//f/9//3//f/9//3//f/9//3//f/9//3//f/9//3//f/9//3//f/9//3//f/9//3//f/9//3//f/9//3//f/9//3//f/9//3//f/9//3//f/9//3//fyIE/3//f/9//3//f/9//3//f/9//3//f/9//3//f/9//3//f/9//3//f/9/hRD/f4UU/3//f/9//3+EFIUU/3//f/9//3//f/9//3+FFP9//3//f/9//3/nHGQQ/3//f/9//3//f/9//3//f/9//3//f/9/Qgj/f/9//3//f/9//3//f/9//3//f/9//3//f/9//39LKf9//3//f0MM/3//f/9//3//f/9//3+uNf9//3//f/9//3//f/9//3//f/9//3//f/9/KSX/f0II/3//f/9//3//f/9//3//f/9//3//f/9//3//f/9//3//f/9//3//f/9//3//f/9//3//f/9/CCH/f2QQ/3//f/9//3//f/9//3//f/9//3//f/9//3//f/9//3//f/9//3//f/9//3//f/9//3//f/9//3//f/9//3//f/9//3//f/9//3//f/9//3//f/9//3//f/9//38AAEMMrjn/f/9//3//f/9//3//f/9//3//f/9//3//f/9//3//f/9//3//f601hRQQQqYUphj/f/9//39DDIUU/3//f/9//3//f/9/KimFEBBC/3//f/9//3+lFKYY/3//f/9//3//f0sp/3//f/9//3//f6UUQwz/f/9//3//f/9//3//f/9//3//f/9//3//f/9/bC3oHP9//3+mGEMMzj3/f/9//3//f/9/jDH/f6YU/3//f/9//3//f/9//3//f/9//3//f6YYQwyFFP9//3//f/9//3//f/9//3//f/9//3//f/9//3//f/9//3//f/9//3//f/9//3//f/9//3//f/9//3//f/9/phTHGIwx/3//f/9//3//f/9//3//f/9//3//f/9//3//f/9//3//f/9//3//f/9//3//f/9//3//f/9//3//f/9//3//f/9//3//f/9//3//f/9//3//f/9/xxwiCGMM/3//f/9//3//f/9//3//f/9//3//f/9//3//f/9//3//f/9//3//f/9/hRD/f+gg/3//f/9//39kDIQQ/3//f/9//3//f/9//3+EEP9//3//f/9//39jDP9//3//f/9//3//f/9/KiX/f/9//3/vPWQQQgj/f/9//3//f/9//3//f/9//3//f/9//3//f/9//38pJf9//3//f0MI/3//f/9//3//f/9//39LKf9/CSH/f/9//3//f/9//3//f/9//3+mGEMMCCH/f/9//3//f/9//3//f/9//3//f/9//3//f/9//3//f/9//3//f/9//3//f/9//3//f/9//3//f/9//3//f/9//3/HHKYYjDH/f/9//3//f/9//3//f/9//3//f/9//3//f/9//3//f/9//3//f/9//3//f/9//3//f/9//3//f/9//3//f/9//3//f/9//3//f/9//3//f/9//39CCP9/phQIITFK/3//f/9//3//f/9//3//f/9//3//f/9//3//f/9//3//fxBCphhLKf9/ZBD/f/9//39CCP9//3//f/9//3//f/9//3+mGCol/3//f/9/rTlDDIUU/3//f/9//3//f40xxxitNf9//3//f0II/3//f/9//3//f/9//3//f/9//3//f/9//3//f/9//3//fwgh/38KJWQQMUb/f/9//3//f/9//3//f+gc6Bz/f/9//3//f/9//3//f/9/6CAiCOcc/3//f/9//3//f/9//3//f/9//3//f/9//3//f/9//3//f/9//3//f/9//3//f/9//3//f/9//3//f/9//3//f/9//3//f8gcxxjwQf9//3//f/9//3//f/9//3//f/9//3//f/9//3//f/9//3//f/9//3//f/9//3//f/9//3//f/9//3//f/9//3//f/9//3//f/9//3//f/9/Ywz/f/9//39kDP9//3//f/9//3//f/9//3//f/9//3//f/9//3//f/9//3//f/9/phj/f/9/phimFP9//39jDMcc/3//f/9//3//f/9//3+mFP9//3//f/9//39jDP9//3//f/9//3//f/9/xxj/f/9//3//f0MI/3//f/9//3//f/9//3//f/9//3//f/9//3//f/9//3//f/9//3//f2QM/3//f/9//3//f/9//3//f/9/phT/f/9//3//f/9//3//fwghYwylFP9//3//f/9//3//f/9//3//f/9//3//f/9//3//f/9//3//f/9//3//f/9//3//f/9//3//f/9//3//f/9//3//f/9//3//f/9/phj/f/9//3//f/9//3//f/9//3//f/9//3//f/9//3//f/9//3//f/9//3//f/9//3//f/9//3//f/9//3//f/9//3//f/9//3//f/9//3//fw9CYwxjDP9//3//f4QQxxz/f/9//3//f/9//3//f/9//3//f/9//3//f/9//3//f601hRT/f/9/KSWlFP9//39CCP9//3//f/9//3//f/9//3/GGMcY/3//f/9/SiljDCkl/3//f/9//3//f/9//3+FEP9//3//f0II/3//f/9//3//f/9//3//f/9//3//f/9//3//f/9//3//f9A9/3/POWQM70H/f/9//3//f/9//3//f/9/xhjoHP9//3//f/9//38JJUII5xz/f/9//3//f/9//3//f/9//3//f/9//3//f/9//3//f/9//3//f/9//3//f/9//3//f/9//3//f/9//3//f/9//3//f/9//3//f/9//3+FEP9//3//f/9//3//f/9//3//f/9//3//f/9//3//f/9//3//f/9//3//f/9//3//f/9//3//f/9//3//f/9//3//f/9//3//f/9//3//f/9/YwyFFP9//3//f/9/hBD/f/9//3//f/9//3//f/9//3//f/9//3//f/9//3//f/9/xxz/f/9//3+EEP9/KilkDP9//3//f/9//3//f/9//3/HHGQQ/3//f/9//39DDP9//3//f/9//3//f/9/KimEEM45/3/HHP9//3//f/9//3//f/9//3//f/9//3//f/9//3//f/9//38qJf9/zzn/f0MM/3//f/9//3//f/9//3//f/9/6CCFFP9//3//f/9//3+lFGMM/3//f/9//3//f/9//3//f/9//3//f/9//3//f/9//3//f/9//3//f/9//3//f/9//3//f/9//3//f/9//3//f/9//3//f/9//3//f/9//3//f6YY/3//f/9//3//f/9//3//f/9//3//f/9//3//f/9//3//f/9//3//f/9//3//f/9//3//f/9//3//f/9//3//f/9//3//f/9//3//f/9/YwylFP9//3//f1p/KSWmGP9/s1b/f/9//3//f/9//3//f/9//3//f/9//3//f8YY6Bz/f/9//3/GGCklCCEiCP9//3//f/9//3//f/9//3//f2QM/3//f/9/SilkEK01/3//f/9//3//f/9//39kEAklGGOmFOcc/3//f/9//3//f/9//3//f/9//3//f/9//3//f/9//3//f681/38QQmMMEEL/f/9//3//f/9//3//f/9//3+mFIUQ11r/f/9//39DDP9//3//f/9//3//f/9//3//f/9//3//f/9//3//f/9//3//f/9//3//f/9//3//f/9//3//f/9//3//f/9//3//f/9//3//f/9//3//f/9//3//fyolKin/f/9//3//f/9//3//f/9//3//f/9//3//f/9//3//f/9//3//f/9//3//f/9//3//f/9//3//f/9//3//f/9//3//f/9//3//f/9/Ywz/f/9//3//f/9//3//f6UU/3//f/9//3//f/9//3//f/9//3//f/9//3//f/9//3//f/9//3/oIP9/xxhDCP9//3//f/9//3//f/9//3//f/9/CSH/f/9//3+EEP9//3//f/9//3//f/9//3//f2QQ/3+FFP9//3//f/9//3//f/9//3//f/9//3//f/9//3//f/9//39rKf9//3//f2MM/3//f/9//3//f/9//3//f/9//3//f0MM/3//f/9/jTX/f/9//3//f/9//3//f/9//3//f/9//3//f/9//3//f/9//3//f/9//3//f/9//3//f/9//3//f/9//3//f/9//3//f/9//3//f/9//3//f/9//3//f2wt/3//f/9//3//f/9//3//f/9//3//f/9//3//f/9//3//f/9//3//f/9//3//f/9//3//f/9//3//f/9//3//f/9//3//f/9//3//f/9/YwyEFP9//3//f/9//3//f/9/hBDoIM45/3//f/9//3//f/9//3//f/9//3//f4QQ/3//f/9//38pJeggxxwiBP9//3//f/9//3//f/9//3//f2MMphj/f/9/6CD/f/9//3//f/9//3//f/9//3+0VoUQphSFEGwx/3//f/9//3//f/9//3//f/9//3//f/9//3//f/9//3//f8gc/3+uNQgh/3//f/9//3//f/9//3//f/9//3/YXsccpRT/f/9/xxilFP9//3//f/9//3//f/9//3//f/9//3//f/9//3//f/9//3//f/9//3//f/9//3//f/9//3//f/9//3//f/9//3//f/9//3//f/9//3//f/9//3//f/9/6Bz/f/9//3//f/9//3//f/9//3//f/9//3//f/9//3//f/9//3//f/9//3//f/9//3//f/9//3//f/9//3//f/9//3//f/9//3//f/9/QgyFFP9//3//f/9//3//f/9//38IIaUUbDH/f/9//3//f/9//3//f/9//3+mGP9//3//f/9//38pJf9/phj/f/9//3//f/9//3//f/9//3//f/9/ZAz/f/9//3/HHP9//3//f/9//3//f/9//3//fyklhRBkDP9//3//f/9//3//f/9//3//f/9//3//f/9//3//f/9//3//f8gcrjX/fwgh/3//f/9//3//f/9//3//f/9//3//f/9/hRToHP9/hRT/f/9//3//f/9//3//f/9//3//f/9//3//f/9//3//f/9//3//f/9//3//f/9//3//f/9//3//f/9//3//f/9//3//f/9//3//f/9//3//f/9//3//f/9//39LKf9//3//f/9//3//f/9//3//f/9//3//f/9//3//f/9//3//f/9//3//f/9//3//f/9//3//f/9//3//f/9//3//f/9//3//f/9/YwxkEP9//3//f/9//3//f/9//3//f2stxxjOOf9//3//f/9//3//f/9/bDGlFK01/3//f/9//3//f6YU6BwiCP9//3//f/9//3//f/9//3//f4wxZBBKKf9/xxz/f/9//3//f/9//3//f/9//3//f/9/hBBkDP9//3//f/9//3//f/9//3//f/9//3//f/9//3//f/9//3//f8cY6BzoHP9//3//f/9//3//f/9//3//f/9//3//f/9/xxymFI41hBCFFP9//3//f/9//3//f/9//3//f/9//3//f/9//3//f/9//3//f/9//3//f/9//3//f/9//3//f/9//3//f/9//3//f/9//3//f/9//3//f/9//3//f/9/rTUqJf9//3//f/9//3//f/9//3//f/9//3//f/9//3//f/9//3//f/9//3//f/9//3//f/9//3//f/9//3//f/9//3//f/9//3//f/9/QghkEP9//3//f/9//3//f/9//3//f/9/pRT/f/9//3//f/9//3//f/9//3/HGP9//3//f/9//39KKaUUCSH/f/9//3//f/9//3//f/9//3//f/9/ZBD/f/9//3//f/9//3//f/9//3//f/9//3//f/9//38JJf9//3//f/9//3//f/9//3//f/9//3//f/9//3//f/9//3//f/9/pximGP9//3//f/9//3//f/9//3//f/9//3//f/9//3+mFKYUhBD/f/9//3//f/9//3//f/9//3//f/9//3//f/9//3//f/9//3//f/9//3//f/9//3//f/9//3//f/9//3//f/9//3//f/9//3//f/9//3//f/9//3//f/9//39KKf9//3//f/9//3//f/9//3//f/9//3//f/9//3//f/9//3//f/9//3//f/9//3//f/9//3//f/9//3//f/9//3//f/9//3//f/9/hBQiCP9//3//f/9//3//f/9//3//f/9//3+FFP9//3//f/9//3//f/9/xhj/f/9//3//f/9//3//f4UQKiXnHP9//3//f/9//3//f/9//3//f/9/6BymFP9/Ywz/f/9//3//f/9//3//f/9//3//f/9//3//f/9//3//f/9//3//f/9//3//f/9//3//f/9//3//f/9//3//f8cYZBClFP9//3//f/9//3//f/9//3//f/9//3//f/9//3//f2QQZAz/f/9//3//f/9//3//f/9//3//f/9//3//f/9//3//f/9//3//f/9//3//f/9//3//f/9//3//f/9//3//f/9//3//f/9//3//f/9//3//f/9//3//f/9//3+NMXNO/3//f/9//3//f/9//3//f/9//3//f/9//3//f/9//3//f/9//3//f/9//3//f/9//3//f/9//3//f/9//3//f/9//3//f/9/KSVCCK01/3//f/9//3//f/9//3//f/9//38IIQgh/3//f/9//3//f/9/xhj/f/9//3//f/9//3//f8cY6SD/f/9//3//f/9//3//f/9//3//f/9/ay3/fwkl5xz/f/9//3//f/9//3//f/9//3//f/9//3//f/9//3//f/9//3//f/9//3//f/9//3//f/9//3//f/9//3//f/9/CCX/f/9//3//f/9//3//f/9//3//f/9//3//f/9//3//f/9//3//f/9//3//f/9//3//f/9//3//f/9//3//f/9//3//f/9//3//f/9//3//f/9//3//f/9//3//f/9//3//f/9//3//f/9//3//f/9//3//f/9//3//f/9//3/vPf9//3//f/9//3//f/9//3//f/9//3//f/9//3//f/9//3//f/9//3//f/9//3//f/9//3//f/9//3//f/9//3//f/9//3//f/9//38hBAkh/3//f/9//3//f/9//3//f/9//39rLcYY/3//f/9//38xRucc6Bz/f/9//3//f/9//3//f8cYxxgQPv9//3//f/9//3//f/9//3//f/9//3+GFKcYSin/f/9//3//f/9//3//f/9//3//f/9//3//f/9//3//f/9//3//f/9//3//f/9//3//f/9//3//f/9//3//f/9//3//f/9//3//f/9//3//f/9//3//f/9//3//f/9//3//f/9//3//f/9//3//f/9//3//f/9//3//f/9//3//f/9//3//f/9//3//f/9//3//f/9//3//f/9//3//f/9//3//f/9//3//f/9//3//f/9//3//f/9//3//f/9/tVb/f/9//3//f/9//3//f/9//3//f/9//3//f/9//3//f/9//3//f/9//3//f/9//3//f/9//3//f/9//3//f/9//3//f/9//3//f/9//3//f4QQ/3//f/9//3//f/9//3//f/9//3//f6UU/3//f/9//3//f4QQ/3//f/9//3//f/9//3//f/9/hRD/f/9//3//f/9//3//f/9//3//f/9//3+mFGUQ/3//f/9//3//f/9//3//f/9//3//f/9//3//f/9//3//f/9//3//f/9//3//f/9//3//f/9//3//f/9//3//f/9//3//f/9//3//f/9//3//f/9//3//f/9//3//f/9//3//f/9//3//f/9//3//f/9//3//f/9//3//f/9//3//f/9//3//f/9//3//f/9//3//f/9//3//f/9//3//f/9//3//f/9//3//f/9//3//f/9//3//f/9//3//f/9//3//f/9//3//f/9//3//f/9//3//f/9//3//f/9//3//f/9//3//f/9//3//f/9//3//f/9//3//f/9//3//f/9//3//f/9//3//f/9//38qKWQMSin/f/9//3//f/9//3//f/9//39rLaYYbC3/f/9//3+FFP9//3//f/9//3//f/9//3//f6YYhRRSSv9//3//f/9//3//f/9//3//f/9//3/HGGQQ7z3/f/9//3//f/9//3//f/9//3//f/9//3//f/9//3//f/9//3//f/9//3//f/9//3//f/9//3//f/9//3//f/9//3//f/9//3//f/9//3//f/9//3//f/9//3//f/9//3//f/9//3//f/9//3//f/9//3//f/9//3//f/9//3//f/9//3//f/9//3//f/9//3//f/9//3//f/9//3//f/9//3//f/9//3//f/9//3//f/9//3//f/9//3//f/9//3//f/9//3//f/9//3//f/9//3//f/9//3//f/9//3//f/9//3//f/9//3//f/9//3//f/9//3//f/9//3//f/9//3//f/9//3//f/9//3//f6YY/3//f/9//3//f/9//3//f/9//3//f+gc/3//f/9/xxj/f/9//3//f/9//3//f/9//3//f/9/Qwz/f/9//3//f/9//3//f/9//3//f/9//3//f6YU/3//f/9//3//f/9//3//f/9//3//f/9//3//f/9//3//f/9//3//f/9//3//f/9//3//f/9//3//f/9//3//f/9//3//f/9//3//f/9//3//f/9//3//f/9//3//f/9//3//f/9//3//f/9//3//f/9//3//f/9//3//f/9//3//f/9//3//f/9//3//f/9//3//f/9//3//f/9//3//f/9//3//f/9//3//f/9//3//f/9//3//f/9//3//f/9//3//f/9//3//f/9//3//f/9//3//f/9//3//f/9//3//f/9//3//f/9//3//f/9//3//f/9//3//f/9//3//f/9//3//f/9//3//f/9//3//f/9/xhj/f1JK/3//f/9//3//f/9//38qKegg/3//f8cYxhiuNf9//3//f/9//3//f/9//3//f8ccYwzPPf9//3//f/9//3//f/9//3//f/9//3//f/9//3//f/9//3//f/9//3//f/9//3//f/9//3//f/9//3//f/9//3//f/9//3//f/9//3//f/9//3//f/9//3//f/9//3//f/9//3//f/9//3//f/9//3//f/9//3//f/9//3//f/9//3//f/9//3//f/9//3//f/9//3//f/9//3//f/9//3//f/9//3//f/9//3//f/9//3//f/9//3//f/9//3//f/9//3//f/9//3//f/9//3//f/9//3//f/9//3//f/9//3//f/9//3//f/9//3//f/9//3//f/9//3//f/9//3//f/9//3//f/9//3//f/9//3//f/9//3//f/9//3//f/9//3//f/9//3//f/9//3+EEP9//3//f/9//3//f/9//3//f0st/3/nHP9//3//f/9//3//f/9//3//f/9//3//f/9/Qwz/f/9//3//f/9//3//f/9//3//f/9//3//f/9//3//f/9//3//f/9//3//f/9//3//f/9//3//f/9//3//f/9//3//f/9//3//f/9//3//f/9//3//f/9//3//f/9//3//f/9//3//f/9//3//f/9//3//f/9//3//f/9//3//f/9//3//f/9//3//f/9//3//f/9//3//f/9//3//f/9//3//f/9//3//f/9//3//f/9//3//f/9//3//f/9//3//f/9//3//f/9//3//f/9//3//f/9//3//f/9//3//f/9//3//f/9//3//f/9//3//f/9//3//f/9//3//f/9//3//f/9//3//f/9//3//f/9//3//f/9//3//f/9//3//f/9//3//f/9//3//f/9/xxjnHMcc/3/OOf9//3//f/9//3+mFMYYhRDGGK01/3//f/9//3//f/9//3//f/9//3//f8ccYwxSSv9//3//f/9//3//f/9//3//f/9//3//f/9//3//f/9//3//f/9//3//f/9//3//f/9//3//f/9//3//f/9//3//f/9//3//f/9//3//f/9//3//f/9//3//f/9//3//f/9//3//f/9//3//f/9//3//f/9//3//f/9//3//f/9//3//f/9//3//f/9//3//f/9//3//f/9//3//f/9//3//f/9//3//f/9//3//f/9//3//f/9//3//f/9//3//f/9//3//f/9//3//f/9//3//f/9//3//f/9//3//f/9//3//f/9//3//f/9//3//f/9//3//f/9//3//f/9//3//f/9//3//f/9//3//f/9//3//f/9//3//f/9//3//f/9//3//f/9//3//f/9//3+mGAklCCH/f/9//3//f/9/ZAyFFOcc/3//f/9//3//f/9//3//f/9//3//f/9//3//f/9/xxj/f/9//3//f/9//3//f/9//3//f/9//3//f/9//3//f/9//3//f/9//3//f/9//3//f/9//3//f/9//3//f/9//3//f/9//3//f/9//3//f/9//3//f/9//3//f/9//3//f/9//3//f/9//3//f/9//3//f/9//3//f/9//3//f/9//3//f/9//3//f/9//3//f/9//3//f/9//3//f/9//3//f/9//3//f/9//3//f/9//3//f/9//3//f/9//3//f/9//3//f/9//3//f/9//3//f/9//3//f/9//3//f/9//3//f/9//3//f/9//3//f/9//3//f/9//3//f/9//3//f/9//3//f/9//3//f/9//3//f/9//3//f/9//3//f/9//3//f/9//3//f/9//3+mGAgh/38IIYUUhBBkEGQQ/39rLf9//3//f/9//3//f/9//3//f/9//3//f/9//3//fxhj/3//f/9//3//f/9//3//f/9//3//f/9//3//f/9//3//f/9//3//f/9//3//f/9//3//f/9//3//f/9//3//f/9//3//f/9//3//f/9//3//f/9//3//f/9//3//f/9//3//f/9//3//f/9//3//f/9//3//f/9//3//f/9//3//f/9//3//f/9//3//f/9//3//f/9//3//f/9//3//f/9//3//f/9//3//f/9//3//f/9//3//f/9//3//f/9//3//f/9//3//f/9//3//f/9//3//f/9//3//f/9//3//f/9//3//f/9//3//f/9//3//f/9//3//f/9//3//f/9//3//f/9//3//f/9//3//f/9//3//f/9//3//f/9//3//f/9//3//f/9//3//f/9//3//f/9/6BymGOgc/38IIf9//3//f/9//3//f/9//3//f/9//3//f/9//3//f/9//3//f/9//3//f/9//3//f/9//3//f/9//3//f/9//3//f/9//3//f/9//3//f/9//3//f/9//3//f/9//3//f/9//3//f/9//3//f/9//3//f/9//3//f/9//3//f/9//3//f/9//3//f/9//3//f/9//3//f/9//3//f/9//3//f/9//3//f/9//3//f/9//3//f/9//3//f/9//3//f/9//3//f/9//3//f/9//3//f/9//3//f/9//3//f/9//3//f/9//3//f/9//3//f/9//3//f/9//3//f/9//3//f/9//3//f/9//3//f/9//3//f/9//3//f/9//3//f/9//3//f/9//3//f/9//3//f/9//3//f/9//3//f/9//3//f/9//3//f/9//3//f/9//3//f/9//3//f/9//3/nHP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KSX/f/9//3//f/9//3//f/9//3//f/9//3//f/9//3//f/9//3//f/9//3//f/9//3//f/9//3//f/9//3//f/9//3//f/9//3//f/9//3//f/9//3//f/9//3//f/9//3//f/9//3//f/9//3//f/9//3//f/9//3//f/9//3//f/9//3//f/9//3//f/9//3//f/9//3//f/9//3//f/9//3//f/9//3//f/9//3//f/9//3//f/9//3//f/9//3//f/9//3//f/9//3//f/9//3//f/9//3//f/9//3//f/9//3//f/9//3//f/9//3//f/9//3//f/9//3//f/9//3//f/9//3//f/9//3//f/9//3//f/9//3//f/9//3//f/9//3//f/9//3//f/9//3//f/9//3//f/9//3//f/9//3//f/9//3//f/9//3//f/9//3//f/9//38pJf9//3//f/9//39KKf9//3//f/9//3//f/9//3//f/9//3//f/9//3//f/9//3//f/9//3//f/9//3//f/9//3//f/9//3//f/9//3//f/9//3//f/9//3//f/9//3//f/9//3//f/9//3//f/9//3//f/9//3//f/9//3//f/9//3//f/9//3//f/9//3//f/9//3//f/9//3//f/9//3//f/9//3//f/9//3//f/9//3//f/9//3//f/9//3//f/9//3//f/9//3//f/9//3//f/9//3//f/9//3//f/9//3//f/9//3//f/9//3//f/9//3//f/9//3//f/9//3//f/9//3//f/9//3//f/9//3//f/9//3//f/9//3//f/9//3//f/9//3//f/9//3//f/9//3//f/9//3//f/9//3//f/9//3//f/9//3//f/9//3//f/9//3//f/9//3//f/9/6CD/f/9//3//f/9/bC0KJf9//3//f/9//3//f/9//3//f/9//3//f/9//3//f/9//3//f/9//3//f/9//3//f/9//3//f/9//3//f/9//3//f/9//3//f/9//3//f/9//3//f/9//3//f/9//3//f/9//3//f/9//3//f/9//3//f/9//3//f/9//3//f/9//3//f/9//3//f/9//3//f/9//3//f/9//3//f/9//3//f/9//3//f/9//3//f/9//3//f/9//3//f/9//3//f/9//3//f/9//3//f/9//3//f/9//3//f/9//3//f/9//3//f/9//3//f/9//3//f/9//3//f/9//3//f/9//3//f/9//3//f/9//3//f/9//3//f/9//3//f/9//3//f/9//3//f/9//3//f/9//3//f/9//3//f/9//3//f/9//3//f/9//3//f/9//3//f/9//3//f/9/phhrLf9//3//f/9//3+uNf9//3//f/9//3//f/9//3//f/9//3//f/9//3//f/9//3//f/9//3//f/9//3//f/9//3//f/9//3//f/9//3//f/9//3//f/9//3//f/9//3//f/9//3//f/9//3//f/9//3//f/9//3//f/9//3//f/9//3//f/9//3//f/9//3//f/9//3//f/9//3//f/9//3//f/9//3//f/9//3//f/9//3//f/9//3//f/9//3//f/9//3//f/9//3//f/9//3//f/9//3//f/9//3//f/9//3//f/9//3//f/9//3//f/9//3//f/9//3//f/9//3//f/9//3//f/9//3//f/9//3//f/9//3//f/9//3//f/9//3//f/9//3//f/9//3//f/9//3//f/9//3//f/9//3//f/9//3//f/9//3//f/9//3//f/9//3//f/9//3//f/9/ZBD/f/9//3//f/9/xxjoHJRS/3//f/9//3//f/9//3//f/9//3//f/9//3//f/9//3//f/9//3//f/9//3//f/9//3//f/9//3//f/9//3//f/9//3//f/9//3//f/9//3//f/9//3//f/9//3//f/9//3//f/9//3//f/9//3//f/9//3//f/9//3//f/9//3//f/9//3//f/9//3//f/9//3//f/9//3//f/9//3//f/9//3//f/9//3//f/9//3//f/9//3//f/9//3//f/9//3//f/9//3//f/9//3//f/9//3//f/9//3//f/9//3//f/9//3//f/9//3//f/9//3//f/9//3//f/9//3//f/9//3//f/9//3//f/9//3//f/9//3//f/9//3//f/9//3//f/9//3//f/9//3//f/9//3//f/9//3//f/9//3//f/9//3//f/9//3//f/9//3//f+gg/3//f/9//3//f/9//39DCP9//3//f/9//3//f/9//3//f/9//3//f/9//3//f/9//3//f/9//3//f/9//3//f/9//3//f/9//3//f/9//3//f/9//3//f/9//3//f/9//3//f/9//3//f/9//3//f/9//3//f/9//3//f/9//3//f/9//3//f/9//3//f/9//3//f/9//3//f/9//3//f/9//3//f/9//3//f/9//3//f/9//3//f/9//3//f/9//3//f/9//3//f/9//3//f/9//3//f/9//3//f/9//3//f/9//3//f/9//3//f/9//3//f/9//3//f/9//3//f/9//3//f/9//3//f/9//3//f/9//3//f/9//3//f/9//3//f/9//3//f/9//3//f/9//3//f/9//3//f/9//3//f/9//3//f/9//3//f/9//3//f/9//3//f/9//3//f/9//3//f/9/hBD/f/9//3//f/9/EUZDDKUU/3//f/9//3//f/9//3//f/9//3//f/9//3//f/9//3//f/9//3//f/9//3//f/9//3//f/9//3//f/9//3//f/9//3//f/9//3//f/9//3//f/9//3//f/9//3//f/9//3//f/9//3//f/9//3//f/9//3//f/9//3//f/9//3//f/9//3//f/9//3//f/9//3//f/9//3//f/9//3//f/9//3//f/9//3//f/9//3//f/9//3//f/9//3//f/9//3//f/9//3//f/9//3//f/9//3//f/9//3//f/9//3//f/9//3//f/9//3//f/9//3//f/9//3//f/9//3//f/9//3//f/9//3//f/9//3//f/9//3//f/9//3//f/9//3//f/9//3//f/9//3//f/9//3//f/9//3//f/9//3//f/9//3//f/9//3//f/9//3//f401pRT/f/9//3//f/9//39kEGMMSy3/f/9//3//f/9//3//f/9//3//f/9//3//f/9//3//f/9//3//f/9//3//f/9//3//f/9//3//f/9//3//f/9//3//f/9//3//f/9//3//f/9//3//f/9//3//f/9//3//f/9//3//f/9//3//f/9//3//f/9//3//f/9//3//f/9//3//f/9//3//f/9//3//f/9//3//f/9//3//f/9//3//f/9//3//f/9//3//f/9//3//f/9//3//f/9//3//f/9//3//f/9//3//f/9//3//f/9//3//f/9//3//f/9//3//f/9//3//f/9//3//f/9//3//f/9//3//f/9//3//f/9//3//f/9//3//f/9//3//f/9//3//f/9//3//f/9//3//f/9//3//f/9//3//f/9//3//f/9//3//f/9//3//f/9//3//f/9//3//f/9/phT/f/9//3//f/9//3//f2QM/3//f/9//3//f/9//3//f/9//3//f/9//3//f/9//3//f/9//3//f/9//3//f/9//3//f/9//3//f/9//3//f/9//3//f/9//3//f/9//3//f/9//3//f/9//3//f/9//3//f/9//3//f/9//3//f/9//3//f/9//3//f/9//3//f/9//3//f/9//3//f/9//3//f/9//3//f/9//3//f/9//3//f/9//3//f/9//3//f/9//3//f/9//3//f/9//3//f/9//3//f/9//3//f/9//3//f/9//3//f/9//3//f/9//3//f/9//3//f/9//3//f/9//3//f/9//3//f/9//3//f/9//3//f/9//3//f/9//3//f/9//3//f/9//3//f/9//3//f/9//3//f/9//3//f/9//3//f/9//3//f/9//3//f/9//3//f/9//3//f/9//3//f/9//3//f/9//3//f4UU/3//f/9//3//f/9//3//f/9//3//f/9//3//f/9//3//f/9//3//f/9//3//f/9//3//f/9//3//f/9//3//f/9//3//f/9//3//f/9//3//f/9//3//f/9//3//f/9//3//f/9//3//f/9//3//f/9//3//f/9//3//f/9//3//f/9//3//f/9//3//f/9//3//f/9//3//f/9//3//f/9//3//f/9//3//f/9//3//f/9//3//f/9//3//f/9//3//f/9//3//f/9//3//f/9//3//f/9//3//f/9//3//f/9//3//f/9//3//f/9//3//f/9//3//f/9//3//f/9//3//f/9//3//f/9//3//f/9//3//f/9//3//f/9//3//f/9//3//f/9//3//f/9//3//f/9//3//f/9//3//f/9//3//f/9//3//f/9//3//f/9/jTH/f/9//3//f/9//3//f4UU/3//f/9//3//f/9//3//f/9//3//f/9//3//f/9//3//f/9//3//f/9//3//f/9//3//f/9//3//f/9//3//f/9//3//f/9//3//f/9//3//f/9//3//f/9//3//f/9//3//f/9//3//f/9//3//f/9//3//f/9//3//f/9//3//f/9//3//f/9//3//f/9//3//f/9//3//f/9//3//f/9//3//f/9//3//f/9//3//f/9//3//f/9//3//f/9//3//f/9//3//f/9//3//f/9//3//f/9//3//f/9//3//f/9//3//f/9//3//f/9//3//f/9//3//f/9//3//f/9//3//f/9//3//f/9//3//f/9//3//f/9//3//f/9//3//f/9//3//f/9//3//f/9//3//f/9//3//f/9//3//f/9//3//f/9//3//f/9//3//f/9//3//f/9//3//f/9//3/oHKYY/3//f/9//3//f/9//3//f/9//3//f/9//3//f/9//3//f/9//3//f/9//3//f/9//3//f/9//3//f/9//3//f/9//3//f/9//3//f/9//3//f/9//3//f/9//3//f/9//3//f/9//3//f/9//3//f/9//3//f/9//3//f/9//3//f/9//3//f/9//3//f/9//3//f/9//3//f/9//3//f/9//3//f/9//3//f/9//3//f/9//3//f/9//3//f/9//3//f/9//3//f/9//3//f/9//3//f/9//3//f/9//3//f/9//3//f/9//3//f/9//3//f/9//3//f/9//3//f/9//3//f/9//3//f/9//3//f/9//3//f/9//3//f/9//3//f/9//3//f/9//3//f/9//3//f/9//3//f/9//3//f/9//3//f/9//3//f/9//3//f/9/phj/f/9//3//f/9//3/nHKYU/3//f/9//3//f/9//3//f/9//3//f/9//3//f/9//3//f/9//3//f/9//3//f/9//3//f/9//3//f/9//3//f/9//3//f/9//3//f/9//3//f/9//3//f/9//3//f/9//3//f/9//3//f/9//3//f/9//3//f/9//3//f/9//3//f/9//3//f/9//3//f/9//3//f/9//3//f/9//3//f/9//3//f/9//3//f/9//3//f/9//3//f/9//3//f/9//3//f/9//3//f/9//3//f/9//3//f/9//3//f/9//3//f/9//3//f/9//3//f/9//3//f/9//3//f/9//3//f/9//3//f/9//3//f/9//3//f/9//3//f/9//3//f/9//3//f/9//3//f/9//3//f/9//3//f/9//3//f/9//3//f/9//3//f/9//3//f/9//3//f/9/hRAqJf9//3//f/9//3+FFP9//3//f/9//3//f/9//3//f/9//3//f/9//3//f/9//3//f/9//3//f/9//3//f/9//3//f/9//3//f/9//3//f/9//3//f/9//3//f/9//3//f/9//3//f/9//3//f/9//3//f/9//3//f/9//3//f/9//3//f/9//3//f/9//3//f/9//3//f/9//3//f/9//3//f/9//3//f/9//3//f/9//3//f/9//3//f/9//3//f/9//3//f/9//3//f/9//3//f/9//3//f/9//3//f/9//3//f/9//3//f/9//3//f/9//3//f/9//3//f/9//3//f/9//3//f/9//3//f/9//3//f/9//3//f/9//3//f/9//3//f/9//3//f/9//3//f/9//3//f/9//3//f/9//3//f/9//3//f/9//3//f/9//3//f/9//3//f/9//3//f/9/phj/f/9//3//f/9/6CBkEP9//3//f/9//3//f/9//3//f/9//3//f/9//3//f/9//3//f/9//3//f/9//3//f/9//3//f/9//3//f/9//3//f/9//3//f/9//3//f/9//3//f/9//3//f/9//3//f/9//3//f/9//3//f/9//3//f/9//3//f/9//3//f/9//3//f/9//3//f/9//3//f/9//3//f/9//3//f/9//3//f/9//3//f/9//3//f/9//3//f/9//3//f/9//3//f/9//3//f/9//3//f/9//3//f/9//3//f/9//3//f/9//3//f/9//3//f/9//3//f/9//3//f/9//3//f/9//3//f/9//3//f/9//3//f/9//3//f/9//3//f/9//3//f/9//3//f/9//3//f/9//3//f/9//3//f/9//3//f/9//3//f/9//3//f/9//3//f/9//3//f/9//3+mFP9//3//f0spphT/f/9//3//f/9//3//f/9//3//f/9//3//f/9//3//f/9//3//f/9//3//f/9//3//f/9//3//f/9//3//f/9//3//f/9//3//f/9//3//f/9//3//f/9//3//f/9//3//f/9//3//f/9//3//f/9//3//f/9//3//f/9//3//f/9//3//f/9//3//f/9//3//f/9//3//f/9//3//f/9//3//f/9//3//f/9//3//f/9//3//f/9//3//f/9//3//f/9//3//f/9//3//f/9//3//f/9//3//f/9//3//f/9//3//f/9//3//f/9//3//f/9//3//f/9//3//f/9//3//f/9//3//f/9//3//f/9//3//f/9//3//f/9//3//f/9//3//f/9//3//f/9//3//f/9//3//f/9//3//f/9//3//f/9//3//f/9//3//f/9//3//f/9//3/oHIQQ6BzoHKUUCCH/f/9//3//f/9//3//f/9//3//f/9//3//f/9//3//f/9//3//f/9//3//f/9//3//f/9//3//f/9//3//f/9//3//f/9//3//f/9//3//f/9//3//f/9//3//f/9//3//f/9//3//f/9//3//f/9//3//f/9//3//f/9//3//f/9//3//f/9//3//f/9//3//f/9//3//f/9//3//f/9//3//f/9//3//f/9//3//f/9//3//f/9//3//f/9//3//f/9//3//f/9//3//f/9//3//f/9//3//f/9//3//f/9//3//f/9//3//f/9//3//f/9//3//f/9//3//f/9//3//f/9//3//f/9//3//f/9//3//f/9//3//f/9//3//f/9//3//f/9//3//f/9//3//f/9//3//f/9//3//f/9//3//f/9//3//f/9//3//f/9//3//f/9//3//f/9/CCH/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RgAAABQAAAAIAAAAVE5QUAcBAABGAAAAFAAAAAgAAABHRElDAwAAACIAAAAMAAAA/////yIAAAAMAAAA/////yUAAAAMAAAADQAAgCgAAAAMAAAAAwAAACIAAAAMAAAA/////yIAAAAMAAAA/v///ycAAAAYAAAAAwAAAAAAAAD///8AAAAAACUAAAAMAAAAAwAAAEwAAABkAAAAAAAAAFAAAAD/AAAAfAAAAAAAAABQAAAAAAEAAC0AAAAhAPAAAAAAAAAAAAAAAIA/AAAAAAAAAAAAAIA/AAAAAAAAAAAAAAAAAAAAAAAAAAAAAAAAAAAAAAAAAAAlAAAADAAAAAAAAIAoAAAADAAAAAMAAAAnAAAAGAAAAAMAAAAAAAAA////AAAAAAAlAAAADAAAAAMAAABMAAAAZAAAAAkAAABQAAAA9gAAAFwAAAAJAAAAUAAAAO4AAAANAAAAIQDwAAAAAAAAAAAAAACAPwAAAAAAAAAAAACAPwAAAAAAAAAAAAAAAAAAAAAAAAAAAAAAAAAAAAAAAAAAJQAAAAwAAAAAAACAKAAAAAwAAAADAAAAUgAAAHABAAADAAAA9f///wAAAAAAAAAAAAAAAJABAAAAAAABAAAAAHMAZQBnAG8AZQAgAHUAaQAAAAAAAAAAAAAAAAAAAAAAAAAAAAAAAAAAAAAAAAAAAAAAAAAAAAAAAAAAAAAAAAAAAAAAACAAAAAAAAAA8JvM/38AAADwm8z/fwAAEwAAAAAAAAAAAHsp+H8AAA2/7sv/fwAAMBZ7Kfh/AAATAAAAAAAAAOAWAAAAAAAAQAAAwP9/AAAAAHsp+H8AANXB7sv/fwAABAAAAAAAAAAwFnsp+H8AAJC2T91zAAAAEwAAAAAAAABIAAAAAAAAAMwuf8z/fwAAkPObzP9/AAAAM3/M/38AAAEAAAAAAAAAWFh/zP9/AAAAAHsp+H8AAAAAAAAAAAAAAAAAAAAAAAAwtk/dcwAAAFA42Rw7AgAA2+BFKPh/AABgt0/dcwAAAPm3T91zAAAAAAAAAAAAAAAAAAAAZHYACAAAAAAlAAAADAAAAAMAAAAYAAAADAAAAAAAAAASAAAADAAAAAEAAAAeAAAAGAAAAAkAAABQAAAA9wAAAF0AAAAlAAAADAAAAAMAAABUAAAAtAAAAAoAAABQAAAAbAAAAFwAAAABAAAA0XbJQVUVykEKAAAAUAAAABEAAABMAAAAAAAAAAAAAAAAAAAA//////////9wAAAASgBPAFMAyQAgAEwAVQBJAFMAIABBAFEAVQBJAE4ATwAgAP9/BAAAAAkAAAAGAAAABgAAAAMAAAAFAAAACAAAAAMAAAAGAAAAAwAAAAcAAAAIAAAACAAAAAMAAAAIAAAACQAAAAM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wAAABgAAAAMAAAAAAAAABIAAAAMAAAAAQAAAB4AAAAYAAAACQAAAGAAAAD3AAAAbQAAACUAAAAMAAAAAwAAAFQAAACoAAAACgAAAGAAAABiAAAAbAAAAAEAAADRdslBVRXKQQoAAABgAAAADwAAAEwAAAAAAAAAAAAAAAAAAAD//////////2wAAABTAEkATgBEAEkAQwBPACAAVABJAFQAVQBMAEEAUgD/fwYAAAADAAAACAAAAAgAAAADAAAABwAAAAkAAAADAAAABgAAAAMAAAAGAAAACAAAAAUAAAAHAAAABwAAAEsAAABAAAAAMAAAAAUAAAAgAAAAAQAAAAEAAAAQAAAAAAAAAAAAAAAAAQAAgAAAAAAAAAAAAAAAAAEAAIAAAAAlAAAADAAAAAIAAAAnAAAAGAAAAAQAAAAAAAAA////AAAAAAAlAAAADAAAAAQAAABMAAAAZAAAAAkAAABwAAAA5wAAAHwAAAAJAAAAcAAAAN8AAAANAAAAIQDwAAAAAAAAAAAAAACAPwAAAAAAAAAAAACAPwAAAAAAAAAAAAAAAAAAAAAAAAAAAAAAAAAAAAAAAAAAJQAAAAwAAAAAAACAKAAAAAwAAAAEAAAAJQAAAAwAAAADAAAAGAAAAAwAAAAAAAAAEgAAAAwAAAABAAAAFgAAAAwAAAAAAAAAVAAAADABAAAKAAAAcAAAAOYAAAB8AAAAAQAAANF2yUFVFcpBCgAAAHAAAAAmAAAATAAAAAQAAAAJAAAAcAAAAOgAAAB9AAAAmAAAAEYAaQByAG0AYQBkAG8AIABwAG8AcgA6ACAASgBPAFMARQAgAEwAVQBJAFMAIABBAFEAVQBJAE4ATwAgAE0AQQBSAFQASQBOAEUAWgAGAAAAAwAAAAQAAAAJAAAABgAAAAcAAAAHAAAAAwAAAAcAAAAHAAAABAAAAAMAAAADAAAABAAAAAkAAAAGAAAABgAAAAMAAAAFAAAACAAAAAMAAAAGAAAAAwAAAAcAAAAIAAAACAAAAAMAAAAIAAAACQAAAAMAAAAKAAAABwAAAAcAAAAGAAAAAwAAAAgAAAAGAAAABgAAABYAAAAMAAAAAAAAACUAAAAMAAAAAgAAAA4AAAAUAAAAAAAAABAAAAAUAAAA</Object>
  <Object Id="idInvalidSigLnImg">AQAAAGwAAAAAAAAAAAAAAP8AAAB/AAAAAAAAAAAAAAAvGQAAogwAACBFTUYAAAEA+N8AANQAAAAFAAAAAAAAAAAAAAAAAAAAVgUAAAADAABYAQAAwgAAAAAAAAAAAAAAAAAAAMA/BQDQ9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qUJgAAAAcKDQcKDQcJDQ4WMShFrjFU1TJV1gECBAIDBAECBQoRKyZBowsTMQAAAAAAfqbJd6PIeqDCQFZ4JTd0Lk/HMVPSGy5uFiE4GypVJ0KnHjN9AAABlCYAAACcz+7S6ffb7fnC0t1haH0hMm8aLXIuT8ggOIwoRKslP58cK08AAAEAAAAAAMHg9P///////////+bm5k9SXjw/SzBRzTFU0y1NwSAyVzFGXwEBApQm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gAAAAAAAAAPCbzP9/AAAA8JvM/38AABMAAAAAAAAAAAB7Kfh/AAANv+7L/38AADAWeyn4fwAAEwAAAAAAAADgFgAAAAAAAEAAAMD/fwAAAAB7Kfh/AADVwe7L/38AAAQAAAAAAAAAMBZ7Kfh/AACQtk/dcwAAABMAAAAAAAAASAAAAAAAAADMLn/M/38AAJDzm8z/fwAAADN/zP9/AAABAAAAAAAAAFhYf8z/fwAAAAB7Kfh/AAAAAAAAAAAAAAAAAAAAAAAAMLZP3XMAAABQONkcOwIAANvgRSj4fwAAYLdP3XMAAAD5t0/dcwAAAAAAAAAAAAAAAAAAAGR2AAgAAAAAJQAAAAwAAAABAAAAGAAAAAwAAAD/AAAAEgAAAAwAAAABAAAAHgAAABgAAAAiAAAABAAAAHIAAAARAAAAJQAAAAwAAAABAAAAVAAAAKgAAAAjAAAABAAAAHAAAAAQAAAAAQAAANF2yUFVFcpBIwAAAAQAAAAPAAAATAAAAAAAAAAAAAAAAAAAAP//////////bAAAAEYAaQByAG0AYQAgAG4AbwAgAHYA4QBsAGkAZABhAE/d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EjB7sv/fwAAONZP3XMAAAAA3U/dcwAAAIg+aSj4fwAAAAAAAAAAAAAJAAAAAAAAACj01SU7AgAASMHuy/9/AAAAAAAAAAAAAAAAAAAAAAAAnaJCj7dBAAC410/dcwAAALBUeiU7AgAAIHbzHDsCAABQONkcOwIAAODYT90AAAAAAAAAAAAAAAAHAAAAAAAAADhy9CU7AgAAHNhP3XMAAABZ2E/dcwAAAHHNQSj4fwAABAAAAAAAAADQVHolAAAAAAAAAAAAAAAAAAAAAAAAAABQONkcOwIAANvgRSj4fwAAwNdP3XMAAABZ2E/dcwAAABBqjis7Ag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kJ1jyP9/AABwuK4xOwIAAHC4rjECAAAAiD5pKPh/AAAAAAAAAAAAAJnrsMf/fwAAAAAAAP9/AAAAAAAAAAAAAAAAAAAAAAAAAAAAAAAAAABdGkOPt0EAAAAAAAAAAAAAcLiuMTsCAADg////AAAAAFA42Rw7AgAAuHFO3QAAAAAAAAAAAAAAAAYAAAAAAAAAIAAAAAAAAADccE7dcwAAABlxTt1zAAAAcc1BKPh/AACAdU7dcwAAAAAAAAAAAAAA4PkXMTsCAAC4YTrI/38AAFA42Rw7AgAA2+BFKPh/AACAcE7dcwAAABlxTt1zAAAAcJthMTsCAAAAAAAAZHYACAAAAAAlAAAADAAAAAMAAAAYAAAADAAAAAAAAAASAAAADAAAAAEAAAAWAAAADAAAAAgAAABUAAAAVAAAAAoAAAAnAAAAHgAAAEoAAAABAAAA0XbJQVUVyk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BkAAAD2AAAARwAAACkAAAAZAAAAzgAAAC8AAAAhAPAAAAAAAAAAAAAAAIA/AAAAAAAAAAAAAIA/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OdJQj8AAAAAAAAAAAApQT8AACRCAADIQSQAAAAkAAAA50lCPwAAAAAAAAAAAClBPwAAJEIAAMhBBAAAAHMAAAAMAAAAAAAAAA0AAAAQAAAAKQAAABkAAABSAAAAcAEAAAQAAAAQAAAABwAAAAAAAAAAAAAAvAIAAAAAAAAHAgIiUwB5AHMAdABlAG0AAAAAAAAAAAAAAAAAAAAAAAAAAAAAAAAAAAAAAAAAAAAAAAAAAAAAAAAAAAAAAAAAAAAAAAAAAACws+grOwIAAKzvfyj4fwAAoAljNTsCAADGISF6AAAAAAEAAAAAAAAAUFpP3XMAAAAAAAAA/38AAAEAAAAAAAAAxiF6//////+EPwAAIXoBBKAJYzU7AgAAZwBvAGUAIACCAAABAAAAAAjrfyj4fwAAxiEhegAAAADGISF6AAAAAAEAAAAAAAAAAAAAAAAAAAAAAAAAAAAAAHheT91zAAAAEAAAAAMBAABKogEAggAAAdScJZSRtgAAhD8AAAAAAQR0nyWUkbYAAMYhIXoAAAAAAAAAAAAAAADb4EUo+H8AAEBbT91zAAAAZAAAAAAAAAAIAPw0OwIAAAAAAABkdgAIAAAAACUAAAAMAAAABAAAAEYAAAAoAAAAHAAAAEdESUMCAAAAAAAAAAAAAABXAAAAPQAAAAAAAAAhAAAACAAAAGIAAAAMAAAAAQAAABUAAAAMAAAABAAAABUAAAAMAAAABAAAAEYAAAAUAAAACAAAAFROUFAGAQAAUQAAAGgMAAApAAAAGQAAAGkAAABFAAAAAAAAAAAAAAAAAAAAAAAAALQAAAB/AAAAUAAAADAAAACAAAAA6AsAAAAAAACGAO4AVgAAADwAAAAoAAAAtAAAAH8AAAABAAEAAAAAAAAAAAAAAAAAAAAAAAAAAAAAAAAAAAAAAP///wAAAAAAAAAAAAAAAAAAAAAAAAAAAAAAAAAAAAAAAAAAAAAAAAAAAAAAAAAAAAAAABEAAAAAAAAAAAAAAAAAAAAAAAAAAAAAAAAAAAAAAAAAAAAAAAAAAAAAAAAAAAA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0AAAAAAAAAAAAAAAAAAAAAAAAAAAAAAPvoAAAAAAAAAAAAAAAAAAAAAAAAAAAAAABcAAAAAAAAAAAAAAAAAAAAAAAAAAAAAAAPoAAAAAAAAAAAAAAAAAAAAAAAAAAAAAAB8AAAAAAAAAAAAAAAAAAAAAAACAAAAAAAPgAAAAAAAAAAAAAAAAAAAAAAAAAAAAAAB8AAAAAAAAAAAAAAAAAAAAAACAAAAAAAAPwAAAAAAAAAAAAAAAAAAAAAAAAAAAAAABcAAAAAAAAAAAAAAAAAAAAACgAAAAAAAAP6AAAAAAAAAAAAAAAAAAAABAAAAAAAAAAdQAAAAAAAAAAAAAAAAAAADAAAAAAAAAAAqAAAAAAAAAAAAAAAAAAABAAAAAAAAAAAAAAAAAAAAAAAAAAAAAAABgAAAAAAAAAAAAAAAAAAAAAAAAAAAAAABAAAAAAAAAAAAAAAAAAAAAAAAAAAAAAAAgAAAAAAAAAAAAAAAAAAAAAAAAAAAAAAAgAAAAAAAAAAAAAAAAAAAAAAAAAAAAAAAgAAAAAAAAAAAAAAAAAAAAAAAAAAAAAAAQAAAAAAAAAAAAAAAAAAAAAAAAAAAAAAAYAAAAAAAAAAAAAAAAAAAAAAAAAAAAAAAQAAAAAAAAAAAAAAAAAAAAAAAAAAAAAAAYAAAAAAAAAAAAAAAAAAAAAAAAAAAAAAAQAAAAAAAAAAAAAAAAAAAAAAAAAAAAAAAIAACAAA4AAAAAAAAAAAAAAAAAAAAAAAAAAAdQAB4AAAAAAAAAAAAAAAAAAAAAAAAMAD/4ADsAAAAAAAAAAAAAAAAAAAAAAAAEAHwcABEAAAAAAAAAAAAAAAAAAAAAAAAOAOgOADOAKAAAAAAAAAAAAAAAAAAAAAAEAcAHADEAMAAAABAAAAAAAAAAAAAAAAACA4ADgCKAOAAAADgAAAAAAAAAAAAAAAABAQABAGEAfAAAABwAAAAAAAAAAAAAAAADjgAAgGCAbACAAC4AAAAKoAAAAAAAAAABBgABQEEAZAHAAGYAAAB38AAAAAAAAAAAjgAA4GCA7gPAIGMAAAD/vgAAAAAAAAAAXAAAwEAARAdAEEEAAAHABcAAAAAAAAAA+AAA4OCAwgaAKOGAAA6AAOAAAAAAAAAAcAAAcEBAxQYAAGFAABwAADQAAABAAAAAOAAA+ODjgg4AKODgAPgAAA4AAAAAAAAAEAAAUMBBgAQABEBAAUAAAAUAAAAAAAAAOAAA+MDhggwADOCgA4AAAADgAAAAAAAAcAAAUMBBARwABEBQBwAAAABwAAAAAAAALgAA6IBjg4gAAuAwDgAAAAA4AAAAAAAARAAATMBBAQgAAEAQHAAAAAAQAAAAAAAA4wAAzIBjgIgAAuAYOAAAAAAIAAAAAAAAYQAARYBhAdAABUAYMAAAAAAEAAAAAAAAY6AAx4AjgPgAAuAOIAAAAAAGAAAAAAAAQEAABYARAFAABEAEQAAAAAAEAAAAAAAAYDgAh4AyAPgAAsAOYAAAAAACAAAAAAAAYBwBBQARAHAAA0ADQAAAAAABAAAAAAAAYA4Dg4A6ADAAA4AD4AAAAAADAAAAAAAAYAQBBwAQABAAAYABwAAAAAABAAAAAAAAYAICA4AaAAAAA4AAwAAAAAABgAAAAAAAcAMCAwAWAAAAAQAAAAAAAAABAAAAAAAAMAMOA4AOAAAAAAAAAAAAAAACAAAAAAAAEAEEAQAMAAAAAAAAAAAAAAAAAAAAAAAAOAOIA4AOAAAAAAAAAAAAAAAAAAAAAAAAEAEQAQAEAAAAAAAAAAAAAAAAAAAAAAAACgM4A4AAAAAAAAAAAAAAAAAAAAAAAAAABAFAAQAAAAAAAAAAAAAAAAAAAAAAAAAADoPgA4AAAAAAAAAAAAAAAAAAAAAAAAAABwcAAQAAAAAAAAAAAAAAAAAAAAAAAAAABvoAAgAAAAAAAAAAAAAAAAAAAAAAAAAAAdAAAAAAAAAAAAAAAAAAAAAAAAAAAAA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AAAAAAAAAAAAAAAAAAAAAAAAAAAAAABBAAAAAAAAAAAAAAAAAAAAAAAAAAAAAACDAAAAAAAAAAAAAAAAAAAAAAAAAAAAAADBAAAAAAAAAAAAAAAAAAAAAAAAAAAAAACDgAAAAAAAAAAAAAAAAAAAAAAAAAAAAAEBAAAAAAAAAAAAAAAAAAAAAAAAAAAAAACDgAAAAAAAAAAAAAAAAAAAAAAAAAAAAAGBwAAAAAAAAAAAAAAAAAAAAAAAAAAAAACAgAAAAAAAAAAAAAAAAAAAAAAAAAAAAAAAgAAAAAAAAAAAAAAAAAAAAAAAAAAAAACAgAAAAAAAAAAAAAAAAAAAAAAAAAAAAAABgAAAAAAAAAAAAAAAAAAAAAAAAAAAAACBgAAAAAAAAAAAAAAAAAAAAAAAAAAAAADBAAAAAAAAAAAAAAAAAAAAAAAAAAAAAACDAAAAAAAAAAAAAAAAAAAAAAAAAAAAAABGAAAAAAAAAAAAAAAAAAAAAAAAAAAAAAB+AAAAAAAAAAAAAAAAAAAAAAAAAAAAA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RAAAAELMAACkAAAAZAAAAaQAAAEUAAAAAAAAAAAAAAAAAAAAAAAAAtAAAAH8AAABQAAAAKAAAAHgAAACYsgAAAAAAAMYAiABWAAAAPAAAACgAAAC0AAAAfwAAAAEAEAAAAAAAAAAAAAAAAAAAAAAAAAAAAAAAAAD/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0MMYwylFP9/ay3/f/9//3//f/9//3//f/9//3//f/9//3//f/9//3//f/9//3//f/9//3//f/9//3//f/9//3//f/9//3//f/9//3//f/9//3//f/9//3//f/9//3//f/9//3//f/9//3//f/9//3//f/9//3//f/9//3//f/9//3//f/9//3//f/9//3//f/9//3//f/9//3//f/9//3//f/9//3//f/9//3//f/9//3//f/9//3//f/9//3//f/9//3//f/9//3//f/9//3//f/9//3//f/9//3//f/9//3//f/9//3//f/9//3//f/9//3//f/9//3//f/9//3//f/9//3//f/9//3//f/9//3//f/9//3//f/9//3//f/9//3//f/9//3//f/9//3//f/9//3//f/9//3//f/9//3//f/9//3//f/9//3//f/9//3//f/9//3//f/9//3//f7RWphgJIWMMQgj/f6YYhRBDCKUU6CD/f+gc/3//f/9//3//f/9//3//f/9//3//f/9//3//f/9//3//f/9//3//f/9//3//f/9//3//f/9//3//f/9//3//f/9//3//f/9//3//f/9//3//f/9//3//f/9//3//f/9//3//f/9//3//f/9//3//f/9//3//f/9//3//f/9//3//f/9//3//f/9//3//f/9//3//f/9//3//f/9//3//f/9//3//f/9//3//f/9//3//f/9//3//f/9//3//f/9//3//f/9//3//f/9//3//f/9//3//f/9//3//f/9//3//f/9//3//f/9//3//f/9//3//f/9//3//f/9//3//f/9//3//f/9//3//f/9//3//f/9//3//f/9//3//f/9//3//f/9//3//f/9//3//f/9//3//f/9//3//f/9//3//f/9//3//f/9//3//f/9//3//f/9//3//f/9//3//f8cY/3+FEIUQphj/f/9//3//f/9//3//f/9//3//f/9//3//f/9//3//f/9//3//f/9//3//f/9//3//f/9//3//f/9//3//f/9//3//f/9//3//f/9//3//f/9//3//f/9//3//f/9//3//f/9//3//f/9//3//f/9//3//f/9//3//f/9//3//f/9//3//f/9//3//f/9//3//f/9//3//f/9//3//f/9//3//f/9//3//f/9//3//f/9//3//f/9//3//f/9//3//f/9//3//f/9//3//f/9//3//f/9//3//f/9//3//f/9//3//f/9//3//f/9//3//f/9//3//f/9//3//f/9//3//f/9//3//f/9//3//f/9//3//f/9//3//f/9//3//f/9//3//f/9//3//f/9//3//f/9//3//f/9//3//f/9//3//f/9//3//f/9//3//f/9//3//f/9//3//f/9//3//f2wxpRRCCGMMxhj/fzFG/3//f/9//3//f/9//3//f/9//3//f/9//3//f/9//3//f/9//3//f/9//3//f/9//3//f/9//3//f/9//3//f/9//3//f/9//3//f/9//3//f/9//3//f/9//3//f/9//3//f/9//3//f/9//3//f/9//3//f/9//3//f/9//3//f/9//3//f/9//3//f/9//3//f/9//3//f/9//3//f/9//3//f/9//3//f/9//3//f/9//3//f/9//3//f/9//3//f/9//3//f/9//3//f/9//3//f/9//3//f/9//3//f/9//3//f/9//3//f/9//3//f/9//3//f/9//3//f/9//3//f/9//3//f/9//3//f/9//3//f/9//3//f/9//3//f/9//3//f/9//3//f/9//3//f/9//3//f/9//3//f/9//3//f/9//3//f/9//3//f/9//3//f/9//3//f+ccZAxkDIQQhRD/f/9//3//f/9//3//f/9//3//f/9//3//f/9//3//f/9//3//f/9//3//f/9//3//f/9//3//f/9//3//f/9//3//f/9//3//f/9//3//f/9//3//f/9//3//f/9//3//f/9//3//f/9//3//f/9//3//f/9//3//f/9//3//f/9//3//f/9//3//f/9//3//f/9//3//f/9//3//f/9//3//f/9//3//f/9//3//f/9//3//f/9//3//f/9//3//f/9//3//f/9//3//f/9//3//f/9//3//f/9//3//f/9//3//f/9//3//f/9//3//f/9//3//f/9//3//f/9//3//f/9//3/vQf9//3//f/9//3//f/9//3//f/9//3//f/9//3//f/9//3//f/9//3//f/9//3//f/9//3//f/9//3//f/9//3//f/9//3//f/9//3//f/9//3//f/9//3//f8YYpRRDDKYU5xz/f/9//3//f/9//3//f/9//3//f/9//3//f/9//3//f/9//3//f/9//3//f/9//3//f/9//3//f/9//3//f/9//3//f/9//3//f/9//3//f/9//3//f/9//3//f/9//3//f/9//3//f/9//3//f/9//3//f/9//3//f/9//3//f/9//3//f/9//3//f/9//3//f/9//3//f/9//3//f/9//3//f/9//3//f/9//3//f/9//3//f/9//3//f/9//3//f/9//3//f/9//3//f/9//3//f/9//3//f/9//3//f/9//3//f/9//3//f/9//3//f/9//3//f/9//3//f/9//3//f/9//3//f/9//3//f/9//3//f/9//3//f/9//3//f/9//3//f/9//3//f/9//3//f/9//3//f/9//3//f/9//3//f/9//3//f/9//3//f/9//3//f/9//3//f/9//3//f8ccZBBjDIQQpRT/f/9//3//f/9//3//f/9//3//f/9//3//f/9//3//f/9//3//f/9//3//f/9//3//f/9//3//f/9//3//f/9//3//f/9//3//f/9//3//f/9//3//f/9//3//f/9//3//f/9//3//f/9//3//f/9//3//f/9//3//f/9//3//f/9//3//f/9//3//f/9//3//f/9//3//f/9//3//f/9//3//f/9//3//f/9//3//f/9//3//f/9//3//f/9//3//f/9//3//f/9//3//f/9//3//f/9//3//f/9//3//f/9//3//f/9//3//f/9//3//f/9//3//f/9//3+lGP9//3//f/9//3//f/9//3//f/9//3//f/9//3//f/9//3//f/9//3//f/9//3//f/9//3//f/9//3//f/9//3//f/9//3//f/9//3//f/9//3//f/9//3//f/9//3//f/9//3//fwghYwxjDGQMZAwpJf9//3//f/9//3//f/9//3//f/9//3//f/9//3//f/9//3//f/9//3//f/9//3//f/9//3//f/9//3//f/9//3//f/9//3//f/9//3//f/9//3//f/9//3//f/9//3//f/9//3//f/9//3//f/9//3//f/9//3//f/9//3//f/9//3//f/9//3//f/9//3//f/9//3//f/9//3//f/9//3//f/9//3//f/9//3//f/9//3//f/9//3//f/9//3//f/9//3//f/9//3//f/9//3//f/9//3//f/9//3//f/9//3//f/9//3//f/9//3//f/9//3//f/9//3//f/9//3//f/9//3//f/9//3//f/9//3//f/9//3//f/9//3//f/9//3//f/9//3//f/9//3//f/9//3//f/9//3//f/9//3//f/9//3//f/9//3//f/9//3//f/9//3//f/9//3//f+gg/39kEIUUxxz/f/9//3//f/9//3//f/9//3//f/9//3//f/9//3//f/9//3//f/9//3//f/9//3//f/9//3//f/9//3//f/9//3//f/9//3//f/9//3//f/9//3//f/9//3//f/9//3//f/9//3//f/9//3//f/9//3//f/9//3//f/9//3//f/9//3//f/9//3//f/9//3//f/9//3//f/9//3//f/9//3//f/9//3//f/9//3//f/9//3//f/9//3//f/9//3//f/9//3//f/9//3//f/9//3//f/9//3//f/9//3//f/9//3//f/9//3//f/9//3/nIP9/Wmv/f/9//3//f/9//3//f/9//3//f/9//3//f/9//3//f/9//3//f/9//3//f/9//3//f/9//3//f/9//3//f/9//3//f/9//3//f/9//3//f/9//3//f/9//3//f/9//3//f/9//3//f/9//3//f8cY5xymFKUUpRTGGKUU/39SSv9//3//f/9//3//f/9//3//f/9//3//f/9//3//f/9//3//f/9//3//f/9//3//f/9//3//f/9//3//f/9//3//f/9//3//f/9//3//f/9//3//f/9//3//f/9//3//f/9//3//f/9//3//f/9//3//f/9//3//f/9//3//f/9//3//f/9//3//f/9//3//f/9//3//f/9//3//f/9//3//f/9//3//f/9//3//f/9//3//f/9//3//f/9//3//f/9//3//f/9//3//f/9//3//f/9//3//f/9//3//f/9//3//f8YY/3//f/9//3//f/9//3//f/9//3//f/9//3//f/9//3//f/9//3//f/9//3//f/9//3//f/9//3//f/9//3//f/9//3//f/9//3//f/9//3//f/9//3//f/9//3//f/9//3//f/9//3//f/9//3//f/9//3//f/9//39rLcYYxhj/f4QQ/3+EEP9//3//f/9//3//f/9//3//f/9//3//f/9//3//f/9//3//f/9//3//f/9//3//f/9//3//f/9//3//f/9//3//f/9//3//f/9//3//f/9//3//f/9//3//f/9//3//f/9//3//f/9//3//f/9//3//f/9//3//f/9//3//f/9//3//f/9//3//f/9//3//f/9//3//f/9//3//f/9//3//f/9//3//f/9//3//f/9//3//f/9//3//f/9//3//f/9//3//f/9//3//f/9//3//f/9//3//f/9//39rMaUU/3//f/9//3//f/9//3//f/9//3//f/9//3//f/9//3//f/9//3//f/9//3//f/9//3//f/9//3//f/9//3//f/9//3//f/9//3//f/9//3//f/9//3//f/9//3//f/9//3//f/9//3//f/9//3//f/9//3//f/9//3//f/9//3//f/9/ay3/f+gg/38QQv9//3//f/9//3//f/9//3//f/9//3//f/9//3//f/9//3//f/9//3//f/9//3//f/9//3//f/9//3//f/9//3//f/9//3//f/9//3//f/9//3//f/9//3//f/9//3//f/9//3//f/9//3//f/9//3//f/9//3//f/9//3//f/9//3//f/9//3//f/9//3//f/9//3//f/9//3//f/9//3//f/9//3//f/9//3//f/9//3//f/9//3//f/9//3//f/9//3//f/9//3//f/9//3//f/9//3//f+cc/3//f/9//3//f/9//3//f/9//3//f/9//3//f/9//3//f/9//3//f/9//3//f/9//3//f/9//3//f/9//3//f/9//3//f/9//3//f/9//3//f/9//3//f/9//3//f/9//3//f/9//3//f/9//3//f/9//3//f/9//3//f/9//3//f/9//3//f/9//3//f/9//3//f/9//3//f/9//3//f/9//3//f/9//3//f/9//3//f/9//3//f/9//3//f/9//3//f/9//3//f/9//3//f/9//3//f/9//3//f/9//3//f/9//3//f/9//3//f/9//3//f/9//3//f/9//3//f/9//3//f/9//3//f/9//3//f/9//3//f/9//3//f/9//3//f/9//3//f/9//3//f/9//3//f/9//3//f/9//3//f/9//3//f/9//3//f/9//3//f/9//3//f/9//3//f/9//3//fykpSi3/f/9//3//f/9//3//f/9//3//f/9//3//f/9//3//f/9//3//f/9//3//f/9//3//f/9//3//f/9//3//f/9//3//f/9//3//f/9//3//f/9//3//f/9//3//f/9//3//f/9//3//f/9//3//f/9//3//f/9//3//f/9//3//f/9//3//f/9//3//f/9//3//f/9//3//f/9//3//f/9//3//f/9//3//f/9//3//f/9//3//f/9//3//f/9//3//f/9//3//f/9//3//f/9//3//f/9//3//f/9//3//f/9//3//f/9//3//f/9//3//f/9//3//f/9//3//f/9//3//f/9//3//f/9//3//f/9//3//f/9//3//f/9//3//f/9//3//f/9//3//f/9//3//f/9//3//f/9//3//f/9//3//f/9//3//f/9//3//f/9//3//f/9//3//f/9//3//fykl/3//f/9//3//f/9//3//f/9//3//f/9//3//f/9//3//f/9//3//f/9//3//f/9//3//f/9//3//f/9//3//f/9//3//f/9//3//f/9//3//f/9//3//f/9//3//f/9//3//f/9//3//f/9//3//f/9//3//f/9//3//f/9//3//f/9//3//f/9//3//f/9//3//f/9//3//f/9//3//f/9//3//f/9//3//f/9//3//f/9//3//f/9//3//f/9//3//f/9//3//f/9//3//f/9//3//f/9//3//f/9//3//f/9//3//f/9//3//f/9//3//f/9//3//f/9//3//f/9//3//f/9//3//f/9//3//f/9//3//f/9//3//f/9//3//f/9//3//f/9//3//f/9//3//f/9//3//f/9//3//f/9//3//f/9//3//f/9//3//f/9//3//f/9//3//f/9//3//f/9/KSX/f/9//3//f/9//3//f/9//3//f/9//3//f/9//3//f/9//3//f/9//3//f/9//3//f/9//3//f/9//3//f/9//3//f/9//3//f/9//3//f/9//3//f/9//3//f/9//3//f/9//3//f/9//3//f/9//3//f/9//3//f/9//3//f/9//3//f/9//3//f/9//3//f/9//3//f/9//3//f/9//3//f/9//3//f/9//3//f/9//3//f/9//3//f/9//3//f/9//3//f/9//3//f/9//3//f/9//3//f/9//3//f/9//3//f/9//3//f/9//3//f/9//3//f/9//3//f/9//3//f/9//3//f/9//3//f/9//3//f/9//3//f/9//3//f/9//3//f/9//3//f/9//3//f/9//3//f/9//3//f/9//3//f/9//3//f/9//3//f/9//3//f/9//3//f/9//3//f/9/CCH/f/9//3//f/9//3//f/9//3//f/9//3//f/9//3//f/9//3//f/9//3//f/9//3//f/9//3//f/9//3//f/9//3//f/9//3//f/9//3//f/9//3//f/9//3//f/9//3//f/9//3//f/9//3//f/9//3//f/9//3//f/9//3//f/9//3//f/9//3//f/9//3//f/9//3//f/9//3//f/9//3//f/9//3//f/9//3//f/9//3//f/9//3//f/9//3//f/9//3//f/9//3//f/9//3//f/9//3//f/9//3//f/9//3//f/9//3//f/9//3//f/9//3//f/9//3//f/9//3//f/9//3//f/9//3//f/9//3//f/9//3//f/9//3//f/9//3//f/9//3//f/9//3//f/9//3//f/9//3//f/9//3//f/9//3//f/9//3//f/9//3//f/9//3//f/9//3//f/9/hRT/f/9//3//f/9//3//f/9//3//f/9//3//f/9//3//f/9//3//f/9//3//f/9//3//f/9//3//f/9//3//f/9//3//f/9//3//f/9//3//f/9//3//f/9//3//f/9//3//f/9//3//f/9//3//f/9//3//f/9//3//f/9//3//f/9//3//f/9//3//f/9//3//f/9//3//f/9//3//f/9//3//f/9//3//f/9//3//f/9//3//f/9//3//f/9//3//f/9//3//f/9//3//f/9//3//f/9//3//f/9//3//f/9//3//f/9//3//f/9//3//f/9//3//f/9//3//f/9//3//f/9//3//f/9//3//f/9//3//f/9//3//f/9//3//f/9//3//f/9//3//f/9//3//f/9//3//f/9//3//f/9//3//f/9//3//f/9//3//f/9//3//f/9//3//f/9//3//f/9//38JJf9//3//f/9//3//f/9//3//f/9//3//f/9//3//f/9//3//f/9//3//f/9//3//f/9//3//f/9//3//f/9//3//f/9//3//f/9//3//f/9//3//f/9//3//f/9//3//f/9//3//f/9//3//f/9//3//f/9//3//f/9//3//f/9//3//f/9//3//f/9//3//f/9//3//f/9//3//f/9//3//f/9//3//f/9//3//f/9//3//f/9//3//f/9//3//f/9//3//f/9//3//f/9//3//f/9//3//f/9//3//f/9//3//f/9//3//f/9//3//f/9//3//f/9//3//f/9//3//f/9//3//f/9//3//f/9//3//f/9//3//f/9//3//f/9//3//f/9//3//f/9//3//f/9//3//f/9//3//f/9//3//f/9//3//f/9//3//f/9//3//f/9//3//f/9//3//f/9//3/GGFFO/3//f/9//3//f/9//3//f/9//3//f/9//3//f/9//3//f/9//3//f/9//3//f/9//3//f/9//3//f/9//3//f/9//3//f/9//3//f/9//3//f/9//3//f/9//3//f/9//3//f/9//3//f/9//3//f/9//3//f/9//3//f/9//3//f/9//3//f/9//3//f/9//3//f/9//3//f/9//3//f/9//3//f/9//3//f/9//3//f/9//3//f/9//3//f/9//3//f/9//3//f/9//3//f/9//3//f/9//3//f/9//3//f/9//3//f/9//3//f/9//3//f/9//3//f/9//3//f/9//3//f/9//3//f/9//3//f/9//3//f/9//3//f/9//3//f/9//3//f/9//3//f/9//3//f/9//3//f/9//3//f/9//3//f/9//3//f/9//3//f/9//3//f/9//3//f/9//3+FFP9//3//f/9//3//f/9//3//f/9//3//f/9//3//f/9//3//f/9//3//f/9//3//f/9//3//f/9//3//f/9//3//f/9//3//f/9//3//f/9//3//f/9//3//f/9//3//f/9//3//f/9//3//f/9//3//f/9//3//f/9//3//f/9//3//f/9//3//f/9//3//f/9//3//f/9//3//f/9//3//f/9//3//f/9//3//f/9//3//f/9//3//f/9//3//f/9//3//f/9//3//f/9//3//f/9//3//f/9//3//f/9//3//f/9//3//f/9//3//f/9//3//f/9//3//f/9//3//f/9//3//f/9//3//f/9//3//f/9//3//f/9//3//f/9//3//f/9//3//f/9//3//f/9//3//f/9//3//f/9//3//f/9//3//f/9//3//f/9//3//f/9//3//f/9//3//f/9//3+lFCkl/3//f/9//3//f/9//3//f/9//3//f/9//3//f/9//3//f/9//3//f/9//3//f/9//3//f/9//3//f/9//3//f/9//3//f/9//3//f/9//3//f/9//3//f/9//3//f/9//3//f/9//3//f/9//3//f/9//3//f/9//3//f/9//3//f/9//3//f/9//3//f/9//3//f/9//3//f/9//3//f/9//3//f/9//3//f/9//3//f/9//3//f/9//3//f/9//3//f/9//3//f/9//3//f/9//3//f/9//3//f/9//3//f/9//3//f/9//3//f/9//3//f/9//3//f/9//3//f/9//3//f/9//3//f/9//3//f/9//3//f/9//3//f/9//3//f/9//3//f/9//3//f/9//3//f/9//3//f/9//3//f/9//3//f/9//3//f/9//3//f/9//3//f/9//3//f/9//3/nIP9//3//f/9//3//f/9//3//f/9//3//f/9//3//f/9//3//f/9//3//f/9//3//f/9//3//f/9//3//f/9//3//f/9//3//f/9//3//f/9//3//f/9//3//f/9//3//f/9//3//f/9//3//f/9//3//f/9//3//f/9//3//f/9//3//f/9//3//f/9//3//f/9//3//f/9//3//f/9//3//f/9//3//f/9//3//f/9//3//f/9//3//f/9//3//f/9//3//f/9//3//f/9//3//f/9//3//f/9//3//f/9//3//f/9//3//f/9//3//f/9//3//f/9//3//f/9//3//f/9//3//f/9//3//f/9//3//f/9//3//f/9//3//f/9//3//f/9//3//f/9//3//f/9//3//f/9//3//f/9//3//f/9//3//f/9//3//f/9//3//f/9//3//f/9//3//f/9//3//f4QU/3//f/9//3//f/9//3//f/9//3//f/9//3//f/9//3//f/9//3/vQf9//3//f/9//3//f/9//3//f/9//3//f/9//3//f/9//3//f/9/KSUIIYwx/3//f/9//3//f/9//3//f/9//3//f/9//3//f/9//3//f/9//3//f/9//3//f/9//3//f/9//3//f/9//3//f/9//3//f/9//3//f/9//3//f/9//3//f/9//3//f/9//3//f/9//3//f/9//3//f/9//3//f/9//3//f/9//3//f/9//3//f/9//3//f/9//3//f/9//3//f/9//3//f/9//3//f/9//3//f/9//3//f/9//3//f/9//3//f/9//3//f/9//3//f/9//3//f/9//3//f/9//3//f/9//3//f/9//3//f/9//3//f/9//3//f/9//3//f/9//3//f/9//3//f/9//3//f/9//3//f/9//3//f/9//3//f/9//3//f/9//3//f/9//3//f/9//3+lFGQQQwz/f2MM/3+tNf9//3//f/9//3//f/9//3//f/9//3//f/9//3//f8YYZAxDCKUU/3//f/9//3//f/9//3//f/9//3//f/9//3//f/9//3//f/9//3//f/9//3//f/9//3//f/9//3//f/9//3//f/9//3//f/9//3//f/9//3//f/9//3//f/9//3//f/9//3//f/9//3//f/9//3//f/9//3//f/9//3//f/9//3//f/9//3//f/9//3//f/9//3//f/9//3//f/9//3//f/9//3//f/9//3//f/9//3//f/9//3//f/9//3//f/9//3//f/9//3//f/9//3//f/9//3//f/9//3//f/9//3//f/9//3//f/9//3//f/9//3//f/9//3//f/9//3//f/9//3//f/9//3//f/9//3//fwchxhz/f/9//3//f/9//3//f/9//3//f/9//3/OPYQUAQQhBCEEpRSlFGMMAQQiBCkl/3//f/9//3//f/9//3//f/9//3//f/9//3/vQWQQZAz/f2MMxxz/f/9//3//f/9//3//f/9//3//f/9//3//f/9//3//f/9//3//f/9//3//f/9//3//f/9//3//f/9//3//f/9//3//f/9//3//f/9//3//f/9//3//f/9//3//f/9//3//f/9//3//f/9//3//f/9//3//f/9//3//f/9//3//f/9//3//f/9//3//f/9//3//f/9//3//f/9//3//f/9//3//f/9//3//f/9//3//f/9//3//f/9//3//f/9//3//f/9//3//f/9//3//f/9//3//f/9//3//f/9//3//f/9//3//f/9//3//f/9//3//f/9//3//f/9//3//f/9//3//f/9//3//f/9//3//f/9/hBD/f/9//3//f/9//3//f/9//3//f/9/CCUhBCEEQggpKf9//3//f/9//39kECEExxz/f/9//3//f/9//3//f/9//3//f/9//3//f0II/3//f/9/Qwz/f/9//3//f/9//3//f/9//3//f/9//3//f/9//3//f/9//3//f/9//3//f/9//3//f/9//3//f/9//3//f/9//3//f/9//3//f/9//3//f/9//3//f/9//3//f/9//3//f/9//3//f/9//3//f/9//3//f/9//3//f/9//3//f/9//3//f/9//3//f/9//3//f/9//3//f/9//3//f/9//3//f/9//3//f/9//3//f/9//3//f/9//3//f/9//3//f/9//3//f/9//3//f/9//3//f/9//3//f/9//3//f/9//3//f/9//3//f/9//3//f/9//3//f/9//3//f/9//3//f/9//3//f/9//3//f2sxpRQpKf9//3//f/9//3//f/9//3//f+ccIQRCCP9/1l7/f/9//3//f/9//3//f6UYIgjnHP9//3//f/9//3//f/9//3//f/9//3+EEIQQ/3//f+ggQgjOOf9//3//f/9//3//f/9//3//f2st/39LLf9//3//f/9//3//f/9//3//f/9//3//f/9//3//f/9//3//f/9//3//f/9//3//f/9//3//f/9//3//f/9//3//f/9//3//f/9//3//f/9//3//f/9//3//f/9//3//f/9//3//f/9//3//f/9//3//f/9//3//f/9//3//f/9//3//f/9//3//f/9//3//f/9//3//f/9//3//f/9//3//f/9//3//f/9//3//f/9//3//f/9//3//f/9//3//f/9//3//f/9//3//f/9//3//f/9//3//f/9//3//f/9//3//f/9//3//f/9//3//f/9//3//f/9/pRT/f/9//3//f/9//3//f/9//38HIUIIQgz/f/9//3//f/9//3//f/9//3//f/9/pRRDCCkl/3//f/9//3//f/9//3//f/9//39kDEop/3//f/9/Ywz/f/9//3//f/9//3//f/9//3//f6YYIgj/f/9//3//f/9//3//f/9//3//f/9//3//f/9//3//f/9//3//f/9//3//f/9//3//f/9//3//f/9//3//f601/3//f/9//3//f/9//3//f/9//3//f/9//3//f/9//3//f/9//3//f/9//3//f/9//3//f/9//3//f/9//3//f/9//3//f/9//3//f/9//3//f/9//3//f/9//3//f/9//3//f/9//3//f/9//3//f/9//3//f/9//3//f/9//3//f/9//3//f/9//3//f/9//3//f/9//3//f/9//3//f/9//3//f/9//3//f/9//3//f/9//3//f/9//3+DEP9//3//f/9//3//f/9/xhgAACEE/3//f/9//3//f/9//3//f/9//3//f/9//39CCGMM70H/f/9//3//f/9//3//f/9//39CCP9//3//fzln/38IIf9//3//f/9//3//f/9//3//f2MMYwyFFP9//3//f/9//3//f/9//3//f/9//3//f/9//3//f/9//3//f/9//3//f/9//3//f/9//3//f/9//39LLWQMhBD/f/9//3//f/9//3//f/9//3//f/9//3//f/9//3//f/9//3//f/9//3//f/9//3//f/9//3//f/9//3//f/9//3//f/9//3//f/9//3//f/9//3//f/9//3//f/9//3//f/9//3//f/9//3//f/9//3//f/9//3//f/9//3//f/9//3//f/9//3//f/9//3//f/9//3//f/9//3//f/9//3//f/9//3//f/9//3//f/9//3//f/9//3//f0op/3//f/9//3//f/9//38hBP9//3//f/9//3//f/9//3//f/9//3//f/9//3//f0MI/3//f/9//3//f/9//3//f/9/xhhDDP9//3//f/9/6CD/f/9//3//f/9//3//f/9//3/oIGMM5xxkEK05/3//f/9//3//f/9//3//f/9//3//f/9//3//f/9//3//f/9//3//f/9//3//f/9//3//f/9//3//f0MIZAznHP9//3//f/9//3//f/9//3//f/9//3//f/9//3//f/9//3//f/9//3//f/9//3//f/9//3//f/9//3//f/9//3//f/9//3//f/9//3//f/9//3//f/9//3//f/9//3//f/9//3//f/9//3//f/9//3//f/9//3//f/9//3//f/9//3//f/9//3//f/9//3//f/9//3//f/9//3//f/9//3//f/9//3//f/9//3//f/9//3//f/9//39qLaUY70H/f/9//3+LNWQQAAD/f/9//3//f/9//3//f/9//3//f/9//3//f/9//3//f/9/Qwj/f/9//3//f/9//3//f/9/5xyEEP9//3//f/9//3+NMf9//3//f/9//3//f/9//3+FFCII/39jDIUQ/3//f/9//3//f/9//3//f/9//3+lFP9//3//f/9//3//f/9//3//f/9//3//f/9//3//f/9//39CCP9/xxxkDOgc/3//f/9//3//f/9//3//f/9//3//f/9//3//f/9//3//f/9//3//f/9//3//f/9//3//f/9//3//f5RS/3+LLf9/CCH/f4w1/3//f/9//3//f/9//3//f/9//3//f/9//3//f/9//3//f/9//3//f/9//3//f/9//3//f/9//3//f/9//3//f/9//3//f/9//3//f/9//3//f/9//3//f/9//3//f/9//3//f/9//3//f/9//3//f4QQ/3//f/9//3//fyEEYwz/f/9//3//f/9//3//f/9//3//f/9//3//f/9//3//f4wx/39kEP9//3//f/9//3//f/9/xhj/f/9//3//f/9/zz3/f/9//3//f/9//3//f/9//39kEGMM/3//f0MM/3//f/9//3//f/9//3//f/9/YwxDDKUU/3//f/9//3//f/9//3//f/9//3//f/9//3//f/9/phhCCP9//3+EEGMM/3//f/9//3//f/9//3//f/9//3//f/9//3//f/9//3//f/9//3//f/9//3//f/9//3//f8cchhSmGP9/phiFEGQMphSEEIQQhRT/f/9//3//f/9//3//f/9//3//f/9//3//f/9//3//f/9//3//f/9//3//f/9//3//f/9//3//f/9//3//f/9//3//f/9//3//f/9//3//f/9//3//f/9//3//f/9//3//f/9//3//f/9//3//f/9/CCH/f/9//39DDCEEjDH/f/9//3//f/9//3//f/9//3//f/9//3//f/9//3//f/9/CSHHGAkl/3//f/9//3//f/9/YwwIIf9//3//f/9//3/oHP9//3//f/9//3//f/9/5xxDDAgh/39zTmQMCSH/f/9//3//f/9//3//f2QQQwymFKUU/3//f/9//3//f/9//3//f+89/3//f/9//3//f/9/pRQiCP9//3//f0IIxhj/f/9//3//f/9//3//f/9//3//f/9//3//f/9//3//f/9//3//f/9//3//f/9//3+lFGQMQwxjDEIIYwylFOccCSH/f8cchRBkDIUQ6CD/f/9//3//f/9//3//f/9//3//f/9//3//f/9//3//f/9//3//f/9//3//f/9//3//f/9//3//f/9//3//f/9//3//f/9//3//f/9//3//f/9//3//f/9//3//f/9//3//f/9//3//f/9//39KKf9/5yAhBMYY/3//f/9//3//f/9//3//f/9//3//f/9//3//f/9//3//f/9/xhgJJf9//3//f/9//3//f/9/Qwz/f/9//3//f/9//3//f/9//3//f/9//3//f/9//38iCP9//3//f4UU/3//f/9//3//f/9//39rLUMMCSX/f2QQ/3//f/9//3//f/9//3//f/9/ZAz/f/9//3//f/9/hBD/f/9//3//f/9/6CD/f/9//3//f/9//3//f/9//3//f/9//3//f/9//3//f/9//3//f/9//3//f/9/pRRjDKUU/3//f/9//3//f/9//3//f/9//3//f4UQ/39kEKYUCSX/f/9//3//f/9//3//f/9//3//f/9//3//f/9//3//f/9//3//f/9//3//f/9//3//f/9//3//f/9//3//f/9//3//f/9//3//f/9//3//f/9//3//f/9//3//f/9//3//f/9/KSUJJWwxQghDDP9//3//f/9//3//f/9//3//f/9//3//f/9//3//f/9//3//f/9/5xyFEOgc/3//f/9//3//f0otZBDHHP9//3//f/9//39rLf9//3//f/9//3//f/9/phiEEP9//3//f/9/hRD/f/9//3//f/9//3+lGEMM/3/vQf9//3//f/9//3//f/9//3//f681/3+EEP9//3//f2sthBSFFP9//3//f/9/xxyEEP9//3//f/9//3//f/9//3//f/9//3//f/9//3//f/9//3//f/9/xxxjDIUU/38oJf9//3//f/9//3//f/9//3//f/9//3//f/9//3//f8cYZAymFP9//3//f/9//3//f/9//3//f/9//3//f/9//3//f/9//3//f/9//3//f/9//3//f/9//3//f/9//3//f/9//3//f/9//3//f/9//3//f/9//3//f/9//3//f/9//3//f/9//3/nIKUUIQT/f/9//3//f/9//3//f/9//3//f/9//3//f/9//3//f/9//3//f/9//3+mFKYUSin/f/9//3//f/9/ZBD/f/9//3//f/9//3//fyop/3//f/9//3//f/9/hBDoHP9//3//f401/3+mGP9//3//f/9//39jDKUU/3//f/9//3//f/9//3//f/9//3//f/9//3//f/9//3//f/9/ZBClFP9//3//f/9/EUL/f845/3//f/9//3//f/9//3//f/9//3//f/9//3//f/9//3//f2QQYwwpJf9//3//f/9//3//f/9//3//f/9//3//f/9//3//f/9//3//f/9//3/GGGMM/39KKf9//3//f/9//3//f/9//3//f/9//3//f/9//3//f/9//3//f/9//3//f/9//3//f/9//3//f/9//3//f/9//3//f/9//3//f/9//3//f/9//3//f/9//3//f/9//3//fyIIIgjnIP9//3//f/9//3//f/9//3//f/9//3//f/9//3//f/9//3//f/9/7z2FEMgchRRzTv9//3//f6UYhBBKKf9//3//f/9//38pJaYUEEL/f/9//38AAGsxQgj/f/9//3//f/9/jTH/f/9//3//f/9/rTVkEGMM/3//f/9//3//f/9//3//f/9//3//fzBG/3+mFP9//3//f+ggYwwJJf9//3//f/9//39SRiollFr/f/9//3//f/9//3//f/9//3//f/9//3//f+895xxCCGMM1Vb/f/9//3//f/9//3//f/9//3//f/9//3//f/9//3//f/9//3//f/9//3//f/9/hBCFEKYU/3//f/9//3//f/9//3//f/9//3//f/9//3//f/9//3//f/9//3//f/9//3//f/9//3//f/9//3//f/9//3//f/9//3//f/9//3//f/9//3//f/9//3//f/9//3//f/9/IgT/f/9//3//f/9//3//f/9//3//f/9//3//f/9//3//f/9//3//f/9//3+FEP9/hRT/f/9//3//f4QUhRT/f/9//3//f/9//3//f4UU/3//f/9//3//f+ccZBD/f/9//3//f/9//3//f/9//3//f/9//39CCP9//3//f/9//3//f/9//3//f/9//3//f/9//3//f0sp/3//f/9/Qwz/f/9//3//f/9//3//f641/3//f/9//3//f/9//3//f/9//3//f/9//38pJf9/Qgj/f/9//3//f/9//3//f/9//3//f/9//3//f/9//3//f/9//3//f/9//3//f/9//3//f/9//38IIf9/ZBD/f/9//3//f/9//3//f/9//3//f/9//3//f/9//3//f/9//3//f/9//3//f/9//3//f/9//3//f/9//3//f/9//3//f/9//3//f/9//3//f/9//3//f/9//3//fwAAQwyuOf9//3//f/9//3//f/9//3//f/9//3//f/9//3//f/9//3//f/9/rTWFFBBCphSmGP9//3//f0MMhRT/f/9//3//f/9//38qKYUQEEL/f/9//3//f6UUphj/f/9//3//f/9/Syn/f/9//3//f/9/pRRDDP9//3//f/9//3//f/9//3//f/9//3//f/9//39sLegc/3//f6YYQwzOPf9//3//f/9//3+MMf9/phT/f/9//3//f/9//3//f/9//3//f/9/phhDDIUU/3//f/9//3//f/9//3//f/9//3//f/9//3//f/9//3//f/9//3//f/9//3//f/9//3//f/9//3//f/9//3+mFMcYjDH/f/9//3//f/9//3//f/9//3//f/9//3//f/9//3//f/9//3//f/9//3//f/9//3//f/9//3//f/9//3//f/9//3//f/9//3//f/9//3//f/9//3/HHCIIYwz/f/9//3//f/9//3//f/9//3//f/9//3//f/9//3//f/9//3//f/9//3+FEP9/6CD/f/9//3//f2QMhBD/f/9//3//f/9//3//f4QQ/3//f/9//3//f2MM/3//f/9//3//f/9//38qJf9//3//f+89ZBBCCP9//3//f/9//3//f/9//3//f/9//3//f/9//3//fykl/3//f/9/Qwj/f/9//3//f/9//3//f0sp/38JIf9//3//f/9//3//f/9//3//f6YYQwwIIf9//3//f/9//3//f/9//3//f/9//3//f/9//3//f/9//3//f/9//3//f/9//3//f/9//3//f/9//3//f/9//3//f8ccphiMMf9//3//f/9//3//f/9//3//f/9//3//f/9//3//f/9//3//f/9//3//f/9//3//f/9//3//f/9//3//f/9//3//f/9//3//f/9//3//f/9//3//f0II/3+mFAghMUr/f/9//3//f/9//3//f/9//3//f/9//3//f/9//3//f/9/EEKmGEsp/39kEP9//3//f0II/3//f/9//3//f/9//3//f6YYKiX/f/9//3+tOUMMhRT/f/9//3//f/9/jTHHGK01/3//f/9/Qgj/f/9//3//f/9//3//f/9//3//f/9//3//f/9//3//f/9/CCH/fwolZBAxRv9//3//f/9//3//f/9/6BzoHP9//3//f/9//3//f/9//3/oICII5xz/f/9//3//f/9//3//f/9//3//f/9//3//f/9//3//f/9//3//f/9//3//f/9//3//f/9//3//f/9//3//f/9//3//f/9/yBzHGPBB/3//f/9//3//f/9//3//f/9//3//f/9//3//f/9//3//f/9//3//f/9//3//f/9//3//f/9//3//f/9//3//f/9//3//f/9//3//f/9//39jDP9//3//f2QM/3//f/9//3//f/9//3//f/9//3//f/9//3//f/9//3//f/9//3+mGP9//3+mGKYU/3//f2MMxxz/f/9//3//f/9//3//f6YU/3//f/9//3//f2MM/3//f/9//3//f/9//3/HGP9//3//f/9/Qwj/f/9//3//f/9//3//f/9//3//f/9//3//f/9//3//f/9//3//f/9/ZAz/f/9//3//f/9//3//f/9//3+mFP9//3//f/9//3//f/9/CCFjDKUU/3//f/9//3//f/9//3//f/9//3//f/9//3//f/9//3//f/9//3//f/9//3//f/9//3//f/9//3//f/9//3//f/9//3//f/9//3+mGP9//3//f/9//3//f/9//3//f/9//3//f/9//3//f/9//3//f/9//3//f/9//3//f/9//3//f/9//3//f/9//3//f/9//3//f/9//3//f/9/D0JjDGMM/3//f/9/hBDHHP9//3//f/9//3//f/9//3//f/9//3//f/9//3//f/9/rTWFFP9//38pJaUU/3//f0II/3//f/9//3//f/9//3//f8YYxxj/f/9//39KKWMMKSX/f/9//3//f/9//3//f4UQ/3//f/9/Qgj/f/9//3//f/9//3//f/9//3//f/9//3//f/9//3//f/9/0D3/f885ZAzvQf9//3//f/9//3//f/9//3/GGOgc/3//f/9//3//fwklQgjnHP9//3//f/9//3//f/9//3//f/9//3//f/9//3//f/9//3//f/9//3//f/9//3//f/9//3//f/9//3//f/9//3//f/9//3//f/9//3//f4UQ/3//f/9//3//f/9//3//f/9//3//f/9//3//f/9//3//f/9//3//f/9//3//f/9//3//f/9//3//f/9//3//f/9//3//f/9//3//f/9//39jDIUU/3//f/9//3+EEP9//3//f/9//3//f/9//3//f/9//3//f/9//3//f/9//3/HHP9//3//f4QQ/38qKWQM/3//f/9//3//f/9//3//f8ccZBD/f/9//3//f0MM/3//f/9//3//f/9//38qKYQQzjn/f8cc/3//f/9//3//f/9//3//f/9//3//f/9//3//f/9//3//fyol/3/POf9/Qwz/f/9//3//f/9//3//f/9//3/oIIUU/3//f/9//3//f6UUYwz/f/9//3//f/9//3//f/9//3//f/9//3//f/9//3//f/9//3//f/9//3//f/9//3//f/9//3//f/9//3//f/9//3//f/9//3//f/9//3//f/9/phj/f/9//3//f/9//3//f/9//3//f/9//3//f/9//3//f/9//3//f/9//3//f/9//3//f/9//3//f/9//3//f/9//3//f/9//3//f/9//39jDKUU/3//f/9/Wn8pJaYY/3+zVv9//3//f/9//3//f/9//3//f/9//3//f/9/xhjoHP9//3//f8YYKSUIISII/3//f/9//3//f/9//3//f/9/ZAz/f/9//39KKWQQrTX/f/9//3//f/9//3//f2QQCSUYY6YU5xz/f/9//3//f/9//3//f/9//3//f/9//3//f/9//3//f/9/rzX/fxBCYwwQQv9//3//f/9//3//f/9//3//f6YUhRDXWv9//3//f0MM/3//f/9//3//f/9//3//f/9//3//f/9//3//f/9//3//f/9//3//f/9//3//f/9//3//f/9//3//f/9//3//f/9//3//f/9//3//f/9//3//f/9/KiUqKf9//3//f/9//3//f/9//3//f/9//3//f/9//3//f/9//3//f/9//3//f/9//3//f/9//3//f/9//3//f/9//3//f/9//3//f/9//39jDP9//3//f/9//3//f/9/pRT/f/9//3//f/9//3//f/9//3//f/9//3//f/9//3//f/9//3//f+gg/3/HGEMI/3//f/9//3//f/9//3//f/9//38JIf9//3//f4QQ/3//f/9//3//f/9//3//f/9/ZBD/f4UU/3//f/9//3//f/9//3//f/9//3//f/9//3//f/9//3//f2sp/3//f/9/Ywz/f/9//3//f/9//3//f/9//3//f/9/Qwz/f/9//3+NNf9//3//f/9//3//f/9//3//f/9//3//f/9//3//f/9//3//f/9//3//f/9//3//f/9//3//f/9//3//f/9//3//f/9//3//f/9//3//f/9//3//f/9/bC3/f/9//3//f/9//3//f/9//3//f/9//3//f/9//3//f/9//3//f/9//3//f/9//3//f/9//3//f/9//3//f/9//3//f/9//3//f/9//39jDIQU/3//f/9//3//f/9//3+EEOggzjn/f/9//3//f/9//3//f/9//3//f/9/hBD/f/9//3//fykl6CDHHCIE/3//f/9//3//f/9//3//f/9/YwymGP9//3/oIP9//3//f/9//3//f/9//3//f7RWhRCmFIUQbDH/f/9//3//f/9//3//f/9//3//f/9//3//f/9//3//f/9/yBz/f641CCH/f/9//3//f/9//3//f/9//3//f9hexxylFP9//3/HGKUU/3//f/9//3//f/9//3//f/9//3//f/9//3//f/9//3//f/9//3//f/9//3//f/9//3//f/9//3//f/9//3//f/9//3//f/9//3//f/9//3//f/9//3/oHP9//3//f/9//3//f/9//3//f/9//3//f/9//3//f/9//3//f/9//3//f/9//3//f/9//3//f/9//3//f/9//3//f/9//3//f/9//39CDIUU/3//f/9//3//f/9//3//fwghpRRsMf9//3//f/9//3//f/9//3//f6YY/3//f/9//3//fykl/3+mGP9//3//f/9//3//f/9//3//f/9//39kDP9//3//f8cc/3//f/9//3//f/9//3//f/9/KSWFEGQM/3//f/9//3//f/9//3//f/9//3//f/9//3//f/9//3//f/9/yByuNf9/CCH/f/9//3//f/9//3//f/9//3//f/9//3+FFOgc/3+FFP9//3//f/9//3//f/9//3//f/9//3//f/9//3//f/9//3//f/9//3//f/9//3//f/9//3//f/9//3//f/9//3//f/9//3//f/9//3//f/9//3//f/9//3//f0sp/3//f/9//3//f/9//3//f/9//3//f/9//3//f/9//3//f/9//3//f/9//3//f/9//3//f/9//3//f/9//3//f/9//3//f/9//39jDGQQ/3//f/9//3//f/9//3//f/9/ay3HGM45/3//f/9//3//f/9//39sMaUUrTX/f/9//3//f/9/phToHCII/3//f/9//3//f/9//3//f/9/jDFkEEop/3/HHP9//3//f/9//3//f/9//3//f/9//3+EEGQM/3//f/9//3//f/9//3//f/9//3//f/9//3//f/9//3//f/9/xxjoHOgc/3//f/9//3//f/9//3//f/9//3//f/9//3/HHKYUjjWEEIUU/3//f/9//3//f/9//3//f/9//3//f/9//3//f/9//3//f/9//3//f/9//3//f/9//3//f/9//3//f/9//3//f/9//3//f/9//3//f/9//3//f/9//3+tNSol/3//f/9//3//f/9//3//f/9//3//f/9//3//f/9//3//f/9//3//f/9//3//f/9//3//f/9//3//f/9//3//f/9//3//f/9//39CCGQQ/3//f/9//3//f/9//3//f/9//3+lFP9//3//f/9//3//f/9//3//f8cY/3//f/9//3//f0oppRQJIf9//3//f/9//3//f/9//3//f/9//39kEP9//3//f/9//3//f/9//3//f/9//3//f/9//3//fwkl/3//f/9//3//f/9//3//f/9//3//f/9//3//f/9//3//f/9//3+nGKYY/3//f/9//3//f/9//3//f/9//3//f/9//3//f6YUphSEEP9//3//f/9//3//f/9//3//f/9//3//f/9//3//f/9//3//f/9//3//f/9//3//f/9//3//f/9//3//f/9//3//f/9//3//f/9//3//f/9//3//f/9//3//f0op/3//f/9//3//f/9//3//f/9//3//f/9//3//f/9//3//f/9//3//f/9//3//f/9//3//f/9//3//f/9//3//f/9//3//f/9//3+EFCII/3//f/9//3//f/9//3//f/9//3//f4UU/3//f/9//3//f/9//3/GGP9//3//f/9//3//f/9/hRAqJecc/3//f/9//3//f/9//3//f/9//3/oHKYU/39jDP9//3//f/9//3//f/9//3//f/9//3//f/9//3//f/9//3//f/9//3//f/9//3//f/9//3//f/9//3//f/9/xxhkEKUU/3//f/9//3//f/9//3//f/9//3//f/9//3//f/9/ZBBkDP9//3//f/9//3//f/9//3//f/9//3//f/9//3//f/9//3//f/9//3//f/9//3//f/9//3//f/9//3//f/9//3//f/9//3//f/9//3//f/9//3//f/9//3//f40xc07/f/9//3//f/9//3//f/9//3//f/9//3//f/9//3//f/9//3//f/9//3//f/9//3//f/9//3//f/9//3//f/9//3//f/9//38pJUIIrTX/f/9//3//f/9//3//f/9//3//fwghCCH/f/9//3//f/9//3/GGP9//3//f/9//3//f/9/xxjpIP9//3//f/9//3//f/9//3//f/9//39rLf9/CSXnHP9//3//f/9//3//f/9//3//f/9//3//f/9//3//f/9//3//f/9//3//f/9//3//f/9//3//f/9//3//f/9//38IJf9//3//f/9//3//f/9//3//f/9//3//f/9//3//f/9//3//f/9//3//f/9//3//f/9//3//f/9//3//f/9//3//f/9//3//f/9//3//f/9//3//f/9//3//f/9//3//f/9//3//f/9//3//f/9//3//f/9//3//f/9//3//f+89/3//f/9//3//f/9//3//f/9//3//f/9//3//f/9//3//f/9//3//f/9//3//f/9//3//f/9//3//f/9//3//f/9//3//f/9//3//fyEECSH/f/9//3//f/9//3//f/9//3//f2stxhj/f/9//3//fzFG5xzoHP9//3//f/9//3//f/9/xxjHGBA+/3//f/9//3//f/9//3//f/9//3//f4YUpxhKKf9//3//f/9//3//f/9//3//f/9//3//f/9//3//f/9//3//f/9//3//f/9//3//f/9//3//f/9//3//f/9//3//f/9//3//f/9//3//f/9//3//f/9//3//f/9//3//f/9//3//f/9//3//f/9//3//f/9//3//f/9//3//f/9//3//f/9//3//f/9//3//f/9//3//f/9//3//f/9//3//f/9//3//f/9//3//f/9//3//f/9//3//f/9//3+1Vv9//3//f/9//3//f/9//3//f/9//3//f/9//3//f/9//3//f/9//3//f/9//3//f/9//3//f/9//3//f/9//3//f/9//3//f/9//3//f/9/hBD/f/9//3//f/9//3//f/9//3//f/9/pRT/f/9//3//f/9/hBD/f/9//3//f/9//3//f/9//3+FEP9//3//f/9//3//f/9//3//f/9//3//f6YUZRD/f/9//3//f/9//3//f/9//3//f/9//3//f/9//3//f/9//3//f/9//3//f/9//3//f/9//3//f/9//3//f/9//3//f/9//3//f/9//3//f/9//3//f/9//3//f/9//3//f/9//3//f/9//3//f/9//3//f/9//3//f/9//3//f/9//3//f/9//3//f/9//3//f/9//3//f/9//3//f/9//3//f/9//3//f/9//3//f/9//3//f/9//3//f/9//3//f/9//3//f/9//3//f/9//3//f/9//3//f/9//3//f/9//3//f/9//3//f/9//3//f/9//3//f/9//3//f/9//3//f/9//3//f/9//3//fyopZAxKKf9//3//f/9//3//f/9//3//f2stphhsLf9//3//f4UU/3//f/9//3//f/9//3//f/9/phiFFFJK/3//f/9//3//f/9//3//f/9//3//f8cYZBDvPf9//3//f/9//3//f/9//3//f/9//3//f/9//3//f/9//3//f/9//3//f/9//3//f/9//3//f/9//3//f/9//3//f/9//3//f/9//3//f/9//3//f/9//3//f/9//3//f/9//3//f/9//3//f/9//3//f/9//3//f/9//3//f/9//3//f/9//3//f/9//3//f/9//3//f/9//3//f/9//3//f/9//3//f/9//3//f/9//3//f/9//3//f/9//3//f/9//3//f/9//3//f/9//3//f/9//3//f/9//3//f/9//3//f/9//3//f/9//3//f/9//3//f/9//3//f/9//3//f/9//3//f/9//3//f/9/phj/f/9//3//f/9//3//f/9//3//f/9/6Bz/f/9//3/HGP9//3//f/9//3//f/9//3//f/9//39DDP9//3//f/9//3//f/9//3//f/9//3//f/9/phT/f/9//3//f/9//3//f/9//3//f/9//3//f/9//3//f/9//3//f/9//3//f/9//3//f/9//3//f/9//3//f/9//3//f/9//3//f/9//3//f/9//3//f/9//3//f/9//3//f/9//3//f/9//3//f/9//3//f/9//3//f/9//3//f/9//3//f/9//3//f/9//3//f/9//3//f/9//3//f/9//3//f/9//3//f/9//3//f/9//3//f/9//3//f/9//3//f/9//3//f/9//3//f/9//3//f/9//3//f/9//3//f/9//3//f/9//3//f/9//3//f/9//3//f/9//3//f/9//3//f/9//3//f/9//3//f/9//3/GGP9/Ukr/f/9//3//f/9//3//fyop6CD/f/9/xxjGGK41/3//f/9//3//f/9//3//f/9/xxxjDM89/3//f/9//3//f/9//3//f/9//3//f/9//3//f/9//3//f/9//3//f/9//3//f/9//3//f/9//3//f/9//3//f/9//3//f/9//3//f/9//3//f/9//3//f/9//3//f/9//3//f/9//3//f/9//3//f/9//3//f/9//3//f/9//3//f/9//3//f/9//3//f/9//3//f/9//3//f/9//3//f/9//3//f/9//3//f/9//3//f/9//3//f/9//3//f/9//3//f/9//3//f/9//3//f/9//3//f/9//3//f/9//3//f/9//3//f/9//3//f/9//3//f/9//3//f/9//3//f/9//3//f/9//3//f/9//3//f/9//3//f/9//3//f/9//3//f/9//3//f/9//3//f4QQ/3//f/9//3//f/9//3//f/9/Sy3/f+cc/3//f/9//3//f/9//3//f/9//3//f/9//39DDP9//3//f/9//3//f/9//3//f/9//3//f/9//3//f/9//3//f/9//3//f/9//3//f/9//3//f/9//3//f/9//3//f/9//3//f/9//3//f/9//3//f/9//3//f/9//3//f/9//3//f/9//3//f/9//3//f/9//3//f/9//3//f/9//3//f/9//3//f/9//3//f/9//3//f/9//3//f/9//3//f/9//3//f/9//3//f/9//3//f/9//3//f/9//3//f/9//3//f/9//3//f/9//3//f/9//3//f/9//3//f/9//3//f/9//3//f/9//3//f/9//3//f/9//3//f/9//3//f/9//3//f/9//3//f/9//3//f/9//3//f/9//3//f/9//3//f/9//3//f/9//3/HGOccxxz/f845/3//f/9//3//f6YUxhiFEMYYrTX/f/9//3//f/9//3//f/9//3//f/9/xxxjDFJK/3//f/9//3//f/9//3//f/9//3//f/9//3//f/9//3//f/9//3//f/9//3//f/9//3//f/9//3//f/9//3//f/9//3//f/9//3//f/9//3//f/9//3//f/9//3//f/9//3//f/9//3//f/9//3//f/9//3//f/9//3//f/9//3//f/9//3//f/9//3//f/9//3//f/9//3//f/9//3//f/9//3//f/9//3//f/9//3//f/9//3//f/9//3//f/9//3//f/9//3//f/9//3//f/9//3//f/9//3//f/9//3//f/9//3//f/9//3//f/9//3//f/9//3//f/9//3//f/9//3//f/9//3//f/9//3//f/9//3//f/9//3//f/9//3//f/9//3//f/9//3//f6YYCSUIIf9//3//f/9//39kDIUU5xz/f/9//3//f/9//3//f/9//3//f/9//3//f/9//3/HGP9//3//f/9//3//f/9//3//f/9//3//f/9//3//f/9//3//f/9//3//f/9//3//f/9//3//f/9//3//f/9//3//f/9//3//f/9//3//f/9//3//f/9//3//f/9//3//f/9//3//f/9//3//f/9//3//f/9//3//f/9//3//f/9//3//f/9//3//f/9//3//f/9//3//f/9//3//f/9//3//f/9//3//f/9//3//f/9//3//f/9//3//f/9//3//f/9//3//f/9//3//f/9//3//f/9//3//f/9//3//f/9//3//f/9//3//f/9//3//f/9//3//f/9//3//f/9//3//f/9//3//f/9//3//f/9//3//f/9//3//f/9//3//f/9//3//f/9//3//f/9//3//f6YYCCH/fwghhRSEEGQQZBD/f2st/3//f/9//3//f/9//3//f/9//3//f/9//3//f/9/GGP/f/9//3//f/9//3//f/9//3//f/9//3//f/9//3//f/9//3//f/9//3//f/9//3//f/9//3//f/9//3//f/9//3//f/9//3//f/9//3//f/9//3//f/9//3//f/9//3//f/9//3//f/9//3//f/9//3//f/9//3//f/9//3//f/9//3//f/9//3//f/9//3//f/9//3//f/9//3//f/9//3//f/9//3//f/9//3//f/9//3//f/9//3//f/9//3//f/9//3//f/9//3//f/9//3//f/9//3//f/9//3//f/9//3//f/9//3//f/9//3//f/9//3//f/9//3//f/9//3//f/9//3//f/9//3//f/9//3//f/9//3//f/9//3//f/9//3//f/9//3//f/9//3//f/9//3/oHKYY6Bz/fwgh/3//f/9//3//f/9//3//f/9//3//f/9//3//f/9//3//f/9//3//f/9//3//f/9//3//f/9//3//f/9//3//f/9//3//f/9//3//f/9//3//f/9//3//f/9//3//f/9//3//f/9//3//f/9//3//f/9//3//f/9//3//f/9//3//f/9//3//f/9//3//f/9//3//f/9//3//f/9//3//f/9//3//f/9//3//f/9//3//f/9//3//f/9//3//f/9//3//f/9//3//f/9//3//f/9//3//f/9//3//f/9//3//f/9//3//f/9//3//f/9//3//f/9//3//f/9//3//f/9//3//f/9//3//f/9//3//f/9//3//f/9//3//f/9//3//f/9//3//f/9//3//f/9//3//f/9//3//f/9//3//f/9//3//f/9//3//f/9//3//f/9//3//f/9//3//f+cc/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38pJf9//3//f/9//3//f/9//3//f/9//3//f/9//3//f/9//3//f/9//3//f/9//3//f/9//3//f/9//3//f/9//3//f/9//3//f/9//3//f/9//3//f/9//3//f/9//3//f/9//3//f/9//3//f/9//3//f/9//3//f/9//3//f/9//3//f/9//3//f/9//3//f/9//3//f/9//3//f/9//3//f/9//3//f/9//3//f/9//3//f/9//3//f/9//3//f/9//3//f/9//3//f/9//3//f/9//3//f/9//3//f/9//3//f/9//3//f/9//3//f/9//3//f/9//3//f/9//3//f/9//3//f/9//3//f/9//3//f/9//3//f/9//3//f/9//3//f/9//3//f/9//3//f/9//3//f/9//3//f/9//3//f/9//3//f/9//3//f/9//3//f/9//3//fykl/3//f/9//3//f0op/3//f/9//3//f/9//3//f/9//3//f/9//3//f/9//3//f/9//3//f/9//3//f/9//3//f/9//3//f/9//3//f/9//3//f/9//3//f/9//3//f/9//3//f/9//3//f/9//3//f/9//3//f/9//3//f/9//3//f/9//3//f/9//3//f/9//3//f/9//3//f/9//3//f/9//3//f/9//3//f/9//3//f/9//3//f/9//3//f/9//3//f/9//3//f/9//3//f/9//3//f/9//3//f/9//3//f/9//3//f/9//3//f/9//3//f/9//3//f/9//3//f/9//3//f/9//3//f/9//3//f/9//3//f/9//3//f/9//3//f/9//3//f/9//3//f/9//3//f/9//3//f/9//3//f/9//3//f/9//3//f/9//3//f/9//3//f/9//3//f/9//3/oIP9//3//f/9//39sLQol/3//f/9//3//f/9//3//f/9//3//f/9//3//f/9//3//f/9//3//f/9//3//f/9//3//f/9//3//f/9//3//f/9//3//f/9//3//f/9//3//f/9//3//f/9//3//f/9//3//f/9//3//f/9//3//f/9//3//f/9//3//f/9//3//f/9//3//f/9//3//f/9//3//f/9//3//f/9//3//f/9//3//f/9//3//f/9//3//f/9//3//f/9//3//f/9//3//f/9//3//f/9//3//f/9//3//f/9//3//f/9//3//f/9//3//f/9//3//f/9//3//f/9//3//f/9//3//f/9//3//f/9//3//f/9//3//f/9//3//f/9//3//f/9//3//f/9//3//f/9//3//f/9//3//f/9//3//f/9//3//f/9//3//f/9//3//f/9//3//f/9//3+mGGst/3//f/9//3//f641/3//f/9//3//f/9//3//f/9//3//f/9//3//f/9//3//f/9//3//f/9//3//f/9//3//f/9//3//f/9//3//f/9//3//f/9//3//f/9//3//f/9//3//f/9//3//f/9//3//f/9//3//f/9//3//f/9//3//f/9//3//f/9//3//f/9//3//f/9//3//f/9//3//f/9//3//f/9//3//f/9//3//f/9//3//f/9//3//f/9//3//f/9//3//f/9//3//f/9//3//f/9//3//f/9//3//f/9//3//f/9//3//f/9//3//f/9//3//f/9//3//f/9//3//f/9//3//f/9//3//f/9//3//f/9//3//f/9//3//f/9//3//f/9//3//f/9//3//f/9//3//f/9//3//f/9//3//f/9//3//f/9//3//f/9//3//f/9//3//f/9//39kEP9//3//f/9//3/HGOgclFL/f/9//3//f/9//3//f/9//3//f/9//3//f/9//3//f/9//3//f/9//3//f/9//3//f/9//3//f/9//3//f/9//3//f/9//3//f/9//3//f/9//3//f/9//3//f/9//3//f/9//3//f/9//3//f/9//3//f/9//3//f/9//3//f/9//3//f/9//3//f/9//3//f/9//3//f/9//3//f/9//3//f/9//3//f/9//3//f/9//3//f/9//3//f/9//3//f/9//3//f/9//3//f/9//3//f/9//3//f/9//3//f/9//3//f/9//3//f/9//3//f/9//3//f/9//3//f/9//3//f/9//3//f/9//3//f/9//3//f/9//3//f/9//3//f/9//3//f/9//3//f/9//3//f/9//3//f/9//3//f/9//3//f/9//3//f/9//3//f/9/6CD/f/9//3//f/9//3//f0MI/3//f/9//3//f/9//3//f/9//3//f/9//3//f/9//3//f/9//3//f/9//3//f/9//3//f/9//3//f/9//3//f/9//3//f/9//3//f/9//3//f/9//3//f/9//3//f/9//3//f/9//3//f/9//3//f/9//3//f/9//3//f/9//3//f/9//3//f/9//3//f/9//3//f/9//3//f/9//3//f/9//3//f/9//3//f/9//3//f/9//3//f/9//3//f/9//3//f/9//3//f/9//3//f/9//3//f/9//3//f/9//3//f/9//3//f/9//3//f/9//3//f/9//3//f/9//3//f/9//3//f/9//3//f/9//3//f/9//3//f/9//3//f/9//3//f/9//3//f/9//3//f/9//3//f/9//3//f/9//3//f/9//3//f/9//3//f/9//3//f/9//3+EEP9//3//f/9//38RRkMMpRT/f/9//3//f/9//3//f/9//3//f/9//3//f/9//3//f/9//3//f/9//3//f/9//3//f/9//3//f/9//3//f/9//3//f/9//3//f/9//3//f/9//3//f/9//3//f/9//3//f/9//3//f/9//3//f/9//3//f/9//3//f/9//3//f/9//3//f/9//3//f/9//3//f/9//3//f/9//3//f/9//3//f/9//3//f/9//3//f/9//3//f/9//3//f/9//3//f/9//3//f/9//3//f/9//3//f/9//3//f/9//3//f/9//3//f/9//3//f/9//3//f/9//3//f/9//3//f/9//3//f/9//3//f/9//3//f/9//3//f/9//3//f/9//3//f/9//3//f/9//3//f/9//3//f/9//3//f/9//3//f/9//3//f/9//3//f/9//3//f/9/jTWlFP9//3//f/9//3//f2QQYwxLLf9//3//f/9//3//f/9//3//f/9//3//f/9//3//f/9//3//f/9//3//f/9//3//f/9//3//f/9//3//f/9//3//f/9//3//f/9//3//f/9//3//f/9//3//f/9//3//f/9//3//f/9//3//f/9//3//f/9//3//f/9//3//f/9//3//f/9//3//f/9//3//f/9//3//f/9//3//f/9//3//f/9//3//f/9//3//f/9//3//f/9//3//f/9//3//f/9//3//f/9//3//f/9//3//f/9//3//f/9//3//f/9//3//f/9//3//f/9//3//f/9//3//f/9//3//f/9//3//f/9//3//f/9//3//f/9//3//f/9//3//f/9//3//f/9//3//f/9//3//f/9//3//f/9//3//f/9//3//f/9//3//f/9//3//f/9//3//f/9//3+mFP9//3//f/9//3//f/9/ZAz/f/9//3//f/9//3//f/9//3//f/9//3//f/9//3//f/9//3//f/9//3//f/9//3//f/9//3//f/9//3//f/9//3//f/9//3//f/9//3//f/9//3//f/9//3//f/9//3//f/9//3//f/9//3//f/9//3//f/9//3//f/9//3//f/9//3//f/9//3//f/9//3//f/9//3//f/9//3//f/9//3//f/9//3//f/9//3//f/9//3//f/9//3//f/9//3//f/9//3//f/9//3//f/9//3//f/9//3//f/9//3//f/9//3//f/9//3//f/9//3//f/9//3//f/9//3//f/9//3//f/9//3//f/9//3//f/9//3//f/9//3//f/9//3//f/9//3//f/9//3//f/9//3//f/9//3//f/9//3//f/9//3//f/9//3//f/9//3//f/9//3//f/9//3//f/9//3//f/9/hRT/f/9//3//f/9//3//f/9//3//f/9//3//f/9//3//f/9//3//f/9//3//f/9//3//f/9//3//f/9//3//f/9//3//f/9//3//f/9//3//f/9//3//f/9//3//f/9//3//f/9//3//f/9//3//f/9//3//f/9//3//f/9//3//f/9//3//f/9//3//f/9//3//f/9//3//f/9//3//f/9//3//f/9//3//f/9//3//f/9//3//f/9//3//f/9//3//f/9//3//f/9//3//f/9//3//f/9//3//f/9//3//f/9//3//f/9//3//f/9//3//f/9//3//f/9//3//f/9//3//f/9//3//f/9//3//f/9//3//f/9//3//f/9//3//f/9//3//f/9//3//f/9//3//f/9//3//f/9//3//f/9//3//f/9//3//f/9//3//f/9//3+NMf9//3//f/9//3//f/9/hRT/f/9//3//f/9//3//f/9//3//f/9//3//f/9//3//f/9//3//f/9//3//f/9//3//f/9//3//f/9//3//f/9//3//f/9//3//f/9//3//f/9//3//f/9//3//f/9//3//f/9//3//f/9//3//f/9//3//f/9//3//f/9//3//f/9//3//f/9//3//f/9//3//f/9//3//f/9//3//f/9//3//f/9//3//f/9//3//f/9//3//f/9//3//f/9//3//f/9//3//f/9//3//f/9//3//f/9//3//f/9//3//f/9//3//f/9//3//f/9//3//f/9//3//f/9//3//f/9//3//f/9//3//f/9//3//f/9//3//f/9//3//f/9//3//f/9//3//f/9//3//f/9//3//f/9//3//f/9//3//f/9//3//f/9//3//f/9//3//f/9//3//f/9//3//f/9//3//f+gcphj/f/9//3//f/9//3//f/9//3//f/9//3//f/9//3//f/9//3//f/9//3//f/9//3//f/9//3//f/9//3//f/9//3//f/9//3//f/9//3//f/9//3//f/9//3//f/9//3//f/9//3//f/9//3//f/9//3//f/9//3//f/9//3//f/9//3//f/9//3//f/9//3//f/9//3//f/9//3//f/9//3//f/9//3//f/9//3//f/9//3//f/9//3//f/9//3//f/9//3//f/9//3//f/9//3//f/9//3//f/9//3//f/9//3//f/9//3//f/9//3//f/9//3//f/9//3//f/9//3//f/9//3//f/9//3//f/9//3//f/9//3//f/9//3//f/9//3//f/9//3//f/9//3//f/9//3//f/9//3//f/9//3//f/9//3//f/9//3//f/9//3+mGP9//3//f/9//3//f+ccphT/f/9//3//f/9//3//f/9//3//f/9//3//f/9//3//f/9//3//f/9//3//f/9//3//f/9//3//f/9//3//f/9//3//f/9//3//f/9//3//f/9//3//f/9//3//f/9//3//f/9//3//f/9//3//f/9//3//f/9//3//f/9//3//f/9//3//f/9//3//f/9//3//f/9//3//f/9//3//f/9//3//f/9//3//f/9//3//f/9//3//f/9//3//f/9//3//f/9//3//f/9//3//f/9//3//f/9//3//f/9//3//f/9//3//f/9//3//f/9//3//f/9//3//f/9//3//f/9//3//f/9//3//f/9//3//f/9//3//f/9//3//f/9//3//f/9//3//f/9//3//f/9//3//f/9//3//f/9//3//f/9//3//f/9//3//f/9//3//f/9//3+FECol/3//f/9//3//f4UU/3//f/9//3//f/9//3//f/9//3//f/9//3//f/9//3//f/9//3//f/9//3//f/9//3//f/9//3//f/9//3//f/9//3//f/9//3//f/9//3//f/9//3//f/9//3//f/9//3//f/9//3//f/9//3//f/9//3//f/9//3//f/9//3//f/9//3//f/9//3//f/9//3//f/9//3//f/9//3//f/9//3//f/9//3//f/9//3//f/9//3//f/9//3//f/9//3//f/9//3//f/9//3//f/9//3//f/9//3//f/9//3//f/9//3//f/9//3//f/9//3//f/9//3//f/9//3//f/9//3//f/9//3//f/9//3//f/9//3//f/9//3//f/9//3//f/9//3//f/9//3//f/9//3//f/9//3//f/9//3//f/9//3//f/9//3//f/9//3//f/9//3+mGP9//3//f/9//3/oIGQQ/3//f/9//3//f/9//3//f/9//3//f/9//3//f/9//3//f/9//3//f/9//3//f/9//3//f/9//3//f/9//3//f/9//3//f/9//3//f/9//3//f/9//3//f/9//3//f/9//3//f/9//3//f/9//3//f/9//3//f/9//3//f/9//3//f/9//3//f/9//3//f/9//3//f/9//3//f/9//3//f/9//3//f/9//3//f/9//3//f/9//3//f/9//3//f/9//3//f/9//3//f/9//3//f/9//3//f/9//3//f/9//3//f/9//3//f/9//3//f/9//3//f/9//3//f/9//3//f/9//3//f/9//3//f/9//3//f/9//3//f/9//3//f/9//3//f/9//3//f/9//3//f/9//3//f/9//3//f/9//3//f/9//3//f/9//3//f/9//3//f/9//3//f6YU/3//f/9/SymmFP9//3//f/9//3//f/9//3//f/9//3//f/9//3//f/9//3//f/9//3//f/9//3//f/9//3//f/9//3//f/9//3//f/9//3//f/9//3//f/9//3//f/9//3//f/9//3//f/9//3//f/9//3//f/9//3//f/9//3//f/9//3//f/9//3//f/9//3//f/9//3//f/9//3//f/9//3//f/9//3//f/9//3//f/9//3//f/9//3//f/9//3//f/9//3//f/9//3//f/9//3//f/9//3//f/9//3//f/9//3//f/9//3//f/9//3//f/9//3//f/9//3//f/9//3//f/9//3//f/9//3//f/9//3//f/9//3//f/9//3//f/9//3//f/9//3//f/9//3//f/9//3//f/9//3//f/9//3//f/9//3//f/9//3//f/9//3//f/9//3//f/9//3//f+gchBDoHOgcpRQIIf9//3//f/9//3//f/9//3//f/9//3//f/9//3//f/9//3//f/9//3//f/9//3//f/9//3//f/9//3//f/9//3//f/9//3//f/9//3//f/9//3//f/9//3//f/9//3//f/9//3//f/9//3//f/9//3//f/9//3//f/9//3//f/9//3//f/9//3//f/9//3//f/9//3//f/9//3//f/9//3//f/9//3//f/9//3//f/9//3//f/9//3//f/9//3//f/9//3//f/9//3//f/9//3//f/9//3//f/9//3//f/9//3//f/9//3//f/9//3//f/9//3//f/9//3//f/9//3//f/9//3//f/9//3//f/9//3//f/9//3//f/9//3//f/9//3//f/9//3//f/9//3//f/9//3//f/9//3//f/9//3//f/9//3//f/9//3//f/9//3//f/9//3//f/9//38II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39GAAAAFAAAAAgAAABUTlBQBwEAAEYAAAAUAAAACAAAAEdESUMDAAAAIgAAAAwAAAD/////IgAAAAwAAAD/////JQAAAAwAAAANAACAKAAAAAwAAAAEAAAAIgAAAAwAAAD/////IgAAAAwAAAD+////JwAAABgAAAAEAAAAAAAAAP///wAAAAAAJQAAAAwAAAAEAAAATAAAAGQAAAAAAAAAUAAAAP8AAAB8AAAAAAAAAFAAAAAAAQAALQAAACEA8AAAAAAAAAAAAAAAgD8AAAAAAAAAAAAAgD8AAAAAAAAAAAAAAAAAAAAAAAAAAAAAAAAAAAAAAAAAACUAAAAMAAAAAAAAgCgAAAAMAAAABAAAACcAAAAYAAAABAAAAAAAAAD///8AAAAAACUAAAAMAAAABAAAAEwAAABkAAAACQAAAFAAAAD2AAAAXAAAAAkAAABQAAAA7gAAAA0AAAAhAPAAAAAAAAAAAAAAAIA/AAAAAAAAAAAAAIA/AAAAAAAAAAAAAAAAAAAAAAAAAAAAAAAAAAAAAAAAAAAlAAAADAAAAAAAAIAoAAAADAAAAAQAAAAlAAAADAAAAAEAAAAYAAAADAAAAAAAAAASAAAADAAAAAEAAAAeAAAAGAAAAAkAAABQAAAA9wAAAF0AAAAlAAAADAAAAAEAAABUAAAAtAAAAAoAAABQAAAAbAAAAFwAAAABAAAA0XbJQVUVykEKAAAAUAAAABEAAABMAAAAAAAAAAAAAAAAAAAA//////////9wAAAASgBPAFMAyQAgAEwAVQBJAFMAIABBAFEAVQBJAE4ATwAgAP9/BAAAAAkAAAAGAAAABgAAAAMAAAAFAAAACAAAAAMAAAAGAAAAAwAAAAcAAAAIAAAACAAAAAMAAAAIAAAACQAAAAM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QAAABgAAAAMAAAAAAAAABIAAAAMAAAAAQAAAB4AAAAYAAAACQAAAGAAAAD3AAAAbQAAACUAAAAMAAAAAQAAAFQAAACoAAAACgAAAGAAAABiAAAAbAAAAAEAAADRdslBVRXKQQoAAABgAAAADwAAAEwAAAAAAAAAAAAAAAAAAAD//////////2wAAABTAEkATgBEAEkAQwBPACAAVABJAFQAVQBMAEEAUgD/fwYAAAADAAAACAAAAAgAAAADAAAABwAAAAkAAAADAAAABgAAAAMAAAAGAAAACAAAAAUAAAAHAAAABwAAAEsAAABAAAAAMAAAAAUAAAAgAAAAAQAAAAEAAAAQAAAAAAAAAAAAAAAAAQAAgAAAAAAAAAAAAAAAAAEAAIAAAAAlAAAADAAAAAIAAAAnAAAAGAAAAAQAAAAAAAAA////AAAAAAAlAAAADAAAAAQAAABMAAAAZAAAAAkAAABwAAAA5wAAAHwAAAAJAAAAcAAAAN8AAAANAAAAIQDwAAAAAAAAAAAAAACAPwAAAAAAAAAAAACAPwAAAAAAAAAAAAAAAAAAAAAAAAAAAAAAAAAAAAAAAAAAJQAAAAwAAAAAAACAKAAAAAwAAAAEAAAAJQAAAAwAAAABAAAAGAAAAAwAAAAAAAAAEgAAAAwAAAABAAAAFgAAAAwAAAAAAAAAVAAAADABAAAKAAAAcAAAAOYAAAB8AAAAAQAAANF2yUFVFcpBCgAAAHAAAAAmAAAATAAAAAQAAAAJAAAAcAAAAOgAAAB9AAAAmAAAAEYAaQByAG0AYQBkAG8AIABwAG8AcgA6ACAASgBPAFMARQAgAEwAVQBJAFMAIABBAFEAVQBJAE4ATwAgAE0AQQBSAFQASQBOAEUAWgAGAAAAAwAAAAQAAAAJAAAABgAAAAcAAAAHAAAAAwAAAAcAAAAHAAAABAAAAAMAAAADAAAABAAAAAkAAAAGAAAABgAAAAMAAAAFAAAACAAAAAMAAAAGAAAAAwAAAAcAAAAIAAAACAAAAAMAAAAIAAAACQAAAAMAAAAKAAAABwAAAAcAAAAGAAAAAwAAAAgAAAAGAAAABgAAABYAAAAMAAAAAAAAACUAAAAMAAAAAgAAAA4AAAAUAAAAAAAAABAAAAAUAAAA</Object>
</Signature>
</file>

<file path=_xmlsignatures/sig1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8nge50U/8EtZflgKWh13apN73HuiI9woPUjE42zZQ5Y=</DigestValue>
    </Reference>
    <Reference Type="http://www.w3.org/2000/09/xmldsig#Object" URI="#idOfficeObject">
      <DigestMethod Algorithm="http://www.w3.org/2001/04/xmlenc#sha256"/>
      <DigestValue>LFYAS+51/Dr0bvM8uPyoh8Uo367Q0uwKv9cZ9zgpDYk=</DigestValue>
    </Reference>
    <Reference Type="http://uri.etsi.org/01903#SignedProperties" URI="#idSignedProperties">
      <Transforms>
        <Transform Algorithm="http://www.w3.org/TR/2001/REC-xml-c14n-20010315"/>
      </Transforms>
      <DigestMethod Algorithm="http://www.w3.org/2001/04/xmlenc#sha256"/>
      <DigestValue>Ii10D06yO08L9p7viY1zy73Pec+O6r/2vDpjOp2VLZk=</DigestValue>
    </Reference>
    <Reference Type="http://www.w3.org/2000/09/xmldsig#Object" URI="#idValidSigLnImg">
      <DigestMethod Algorithm="http://www.w3.org/2001/04/xmlenc#sha256"/>
      <DigestValue>420gx7n1xH0fx47xMlgW+pwDmA/o/miKZHU85BXDzi4=</DigestValue>
    </Reference>
    <Reference Type="http://www.w3.org/2000/09/xmldsig#Object" URI="#idInvalidSigLnImg">
      <DigestMethod Algorithm="http://www.w3.org/2001/04/xmlenc#sha256"/>
      <DigestValue>snKfry2RWkOs3QjuCzFo3FkuBvCdqPicZ2fePcp5dtA=</DigestValue>
    </Reference>
  </SignedInfo>
  <SignatureValue>Qa1Yiwdoxp3fjEYux1ZeMvHcSBVGl1x875of65pAio39/MgJU1pzX86CdU9qIcsg/8ZfjhDM1TP0
mZ0LXuoRzeIpcsUvroFLZEz7qLvPljt1q9zDilxCWjggwY2yLMi/9gY3nOPW8ga6yi/d0rGOsjlB
BEe2Y626t0rVl0ZAkXPFsyRRfkFwTGtvIWY2hweSkjNqymRsLna4xWWOqN5Eqb8vZHpadfAe3vZn
F2ZjueK5wWggslk+IlvSlITlzhUncmoc5M2ZazM7OeYKJ0Yf9bcFKA0a8bI1jLFKqsmRdmQmlrzs
KfhWC6B/K23Ka+OBkiOo3PZLMDqLBryfItGjtQ==</SignatureValue>
  <KeyInfo>
    <X509Data>
      <X509Certificate>MIIIgzCCBmugAwIBAgIIC+K+ZJHCUTMwDQYJKoZIhvcNAQELBQAwWjEaMBgGA1UEAwwRQ0EtRE9DVU1FTlRBIFMuQS4xFjAUBgNVBAUTDVJVQzgwMDUwMTcyLTExFzAVBgNVBAoMDkRPQ1VNRU5UQSBTLkEuMQswCQYDVQQGEwJQWTAeFw0yMzAzMjkxNTI2MDBaFw0yNTAzMjgxNTI2MDBaMIG3MSIwIAYDVQQDDBlKT1NFIExVSVMgQVFVSU5PIE1BUlRJTkVaMRIwEAYDVQQFEwlDSTIwNDQ2NzAxEjAQBgNVBCoMCUpPU0UgTFVJUzEYMBYGA1UEBAwPQVFVSU5PIE1BUlRJTkVaMQswCQYDVQQLDAJGMjE1MDMGA1UECgwsQ0VSVElGSUNBRE8gQ1VBTElGSUNBRE8gREUgRklSTUEgRUxFQ1RST05JQ0ExCzAJBgNVBAYTAlBZMIIBIjANBgkqhkiG9w0BAQEFAAOCAQ8AMIIBCgKCAQEAqFvBB4oKBddjMpL24jS+NDo4Kmrg/11b+sx2clEarIy/2uKTxRja9dV9fcY0NgZa3jq/jT4ZxP8S8z+IXkaobASrWgYUpVnOsjxyrq/vdqcUqoGub8vgjMbVye8IEPOjvVHpLgq/L5YzeEgTXSv/YTp7tUxcArd7uBfKjX2krbVcM36J8JohbHVHhEZw4v3tnuCwG1TE9trrLdL724F5/dAQjufLmVax9kT5sINvDfus7QLCw5Tpgt4lLkrAB2hom+b3fptmlub1YSiM3cyJkv3dFXo8GT19g59qJp7qE/s8heYMFqV5NGcu+dyJVxGPKcVcfBKOQ5XjBEJJ0caOGQIDAQABo4ID7TCCA+kwDAYDVR0TAQH/BAIwADAfBgNVHSMEGDAWgBShPYUrzdgslh85AgyfUztY2JULezCBlAYIKwYBBQUHAQEEgYcwgYQwVQYIKwYBBQUHMAKGSWh0dHBzOi8vd3d3LmRpZ2l0by5jb20ucHkvdXBsb2Fkcy9jZXJ0aWZpY2Fkby1kb2N1bWVudGEtc2EtMTUzNTExNzc3MS5jcnQwKwYIKwYBBQUHMAGGH2h0dHBzOi8vd3d3LmRpZ2l0by5jb20ucHkvb2NzcC8wUAYDVR0RBEkwR4EZanVyaWRpY29AZ3J1cG9jb2dvcm5vLmNvbaQqMCgxJjAkBgNVBA0MHUZJUk1BIEVMRUNUUk9OSUNBIENVQUxJRklDQURBMIIB9QYDVR0gBIIB7DCCAegwggHkBg0rBgEEAYL5OwEBAQoBMIIB0TAvBggrBgEFBQcCARYjaHR0cHM6Ly93d3cuZGlnaXRvLmNvbS5weS9kZXNjYXJnYXMwggGcBggrBgEFBQcCAjCCAY4eggGKAEMAZQByAHQAaQBmAGkAYwBhAGQAbwAgAGMAdQBhAGwAaQBmAGkAYwBhAGQAbwAgAGQAZQAgAGYAaQByAG0AYQAgAGUAbABlAGMAdAByAPMAbgBpAGMAYQAgAHQAaQBwAG8AIABGADIAIAAoAGMAbABhAHYAZQBzACAAZQBuACAAZABpAHMAcABvAHMAaQB0AGkAdgBvACAAYwB1AGEAbABpAGYAaQBjAGEAZABvACkALAAgAHMAdQBqAGUAdABhACAAYQAgAGwAYQBzACAAYwBvAG4AZABpAGMAaQBvAG4AZQBzACAAZABlACAAdQBzAG8AIABlAHgAcAB1AGUAcwB0AGEAcwAgAGUAbgAgAGwAYQAgAEQAZQBjAGwAYQByAGEAYwBpAPMAbgAgAGQAZQAgAFAAcgDhAGMAdABpAGMAYQBzACAAZABlACAAQwBlAHIAdABpAGYAaQBjAGEAYwBpAPMAbgAgAGQAZQAgAEQATwBDAFUATQBFAE4AVABBACAAUwAuAEEALjAqBgNVHSUBAf8EIDAeBggrBgEFBQcDAgYIKwYBBQUHAwQGCCsGAQUFBwMBMHsGA1UdHwR0MHIwNKAyoDCGLmh0dHBzOi8vd3d3LmRpZ2l0by5jb20ucHkvY3JsL2RvY3VtZW50YV9jYS5jcmwwOqA4oDaGNGh0dHBzOi8vd3d3LmRvY3VtZW50YS5jb20ucHkvZGlnaXRvL2RvY3VtZW50YV9jYS5jcmwwHQYDVR0OBBYEFMDkCa3kxdeV44ZqivyreecA/LlyMA4GA1UdDwEB/wQEAwIF4DANBgkqhkiG9w0BAQsFAAOCAgEAijzbU2/D3ikXMoytmjsioeo17Gqzi1svvA2Q4pAbcs3qK/f4QEDeBRJ69Pgu/kLw4ZePIAtBK4nRH+byfB+BS5tmWamDQ8voBm5hI8eOlJL+yajSX5K1sQaZdDcCfMrsVk3NVN5WkWK7rJjKTRe9X0MwZC5lShdICdrPc7DG89mEYf/My87rEWigVWU7Bg3zeKdj32Zu4ksCYoIa//mci1I+ZD/yrW5zEl29WKEM/MJ14H3YZwoYZoXZBrojNQsAjzkFbErjc42Lv6IBxb0DgMhWPHb3FWC5VLasvyoTJTI0ZrgpJGCZ7YGmrGah4fG+36KxJiaebqz0cNP3uEQjY5Gp51q1AWIpT1C/jbKVWez8EHTzw3lN9JubPT3WyaHEpBSh9r4LFX50UOdQK+nl4PGqmHDXqZ3CGgOFd2GX4sjWuEPnqqsEV0jP8UvmDSuoYpJLoiQpcWMjwmCFJAtT8kP5/XuqjjtgbH2g6ILHU27lSi1GnznK7RFNWlpXrNzp46/Ir8/My1CCAQphJcgLD3uys6DrLGuljdMQvhP49mUBpDXA21ioQXLmOliy9aR9gm27P698hV3dx/pteqoWjxPRRpbRkfI6fyPEQWQ+SJ3XLbdkHdNNZxP27yXAINAVRGwri4IqB1V2YbRH4s/32f5p6DLPlm4hvylbw/rPZwo=</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Transform>
          <Transform Algorithm="http://www.w3.org/TR/2001/REC-xml-c14n-20010315"/>
        </Transforms>
        <DigestMethod Algorithm="http://www.w3.org/2001/04/xmlenc#sha256"/>
        <DigestValue>1yPCdxLOwhVVgkLwZtinBeNPn0z+3K33epEQv1eEO0s=</DigestValue>
      </Reference>
      <Reference URI="/xl/calcChain.xml?ContentType=application/vnd.openxmlformats-officedocument.spreadsheetml.calcChain+xml">
        <DigestMethod Algorithm="http://www.w3.org/2001/04/xmlenc#sha256"/>
        <DigestValue>Cwwxd82IxGAryc02rxDQYDsehSKM0mYV35LXkUSiHoY=</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Xa8239MzABwfeSwVessQmgBws7qpEWV+d6lNwhHlGqw=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Xa8239MzABwfeSwVessQmgBws7qpEWV+d6lNwhHlGqw=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Xa8239MzABwfeSwVessQmgBws7qpEWV+d6lNwhHlGqw=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Xa8239MzABwfeSwVessQmgBws7qpEWV+d6lNwhHlGqw=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Xa8239MzABwfeSwVessQmgBws7qpEWV+d6lNwhHlGqw=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Xa8239MzABwfeSwVessQmgBws7qpEWV+d6lNwhHlGqw=</DigestValue>
      </Reference>
      <Reference URI="/xl/drawings/drawing1.xml?ContentType=application/vnd.openxmlformats-officedocument.drawing+xml">
        <DigestMethod Algorithm="http://www.w3.org/2001/04/xmlenc#sha256"/>
        <DigestValue>Aowvreq1vGllG65eajWdACOTB/uN8snkthxiusnlaLs=</DigestValue>
      </Reference>
      <Reference URI="/xl/drawings/vmlDrawing1.vml?ContentType=application/vnd.openxmlformats-officedocument.vmlDrawing">
        <DigestMethod Algorithm="http://www.w3.org/2001/04/xmlenc#sha256"/>
        <DigestValue>xUr1g0sFS43//if2fMHLS1jHOAwpWTV99VN55akJetQ=</DigestValue>
      </Reference>
      <Reference URI="/xl/drawings/vmlDrawing2.vml?ContentType=application/vnd.openxmlformats-officedocument.vmlDrawing">
        <DigestMethod Algorithm="http://www.w3.org/2001/04/xmlenc#sha256"/>
        <DigestValue>WFYj+KW08O95/jwtlepXtJXMUOdNk9n4TAGP7hFu+h4=</DigestValue>
      </Reference>
      <Reference URI="/xl/drawings/vmlDrawing3.vml?ContentType=application/vnd.openxmlformats-officedocument.vmlDrawing">
        <DigestMethod Algorithm="http://www.w3.org/2001/04/xmlenc#sha256"/>
        <DigestValue>gHfx3whdlQ+dQSpolZYLou1cOyfkrsW2f6Wyk7264VA=</DigestValue>
      </Reference>
      <Reference URI="/xl/drawings/vmlDrawing4.vml?ContentType=application/vnd.openxmlformats-officedocument.vmlDrawing">
        <DigestMethod Algorithm="http://www.w3.org/2001/04/xmlenc#sha256"/>
        <DigestValue>NWjIB+POGZkW73d5D5AgYYVsStdMCABUfrb8CcVrv8E=</DigestValue>
      </Reference>
      <Reference URI="/xl/drawings/vmlDrawing5.vml?ContentType=application/vnd.openxmlformats-officedocument.vmlDrawing">
        <DigestMethod Algorithm="http://www.w3.org/2001/04/xmlenc#sha256"/>
        <DigestValue>Qp9wQg56nMOFboRRLMFJThHZOeuYuUXqAfFstOD9pB0=</DigestValue>
      </Reference>
      <Reference URI="/xl/drawings/vmlDrawing6.vml?ContentType=application/vnd.openxmlformats-officedocument.vmlDrawing">
        <DigestMethod Algorithm="http://www.w3.org/2001/04/xmlenc#sha256"/>
        <DigestValue>ItQGSsmIXyq5R4qMiaoKdzGpaWRxDC6aTbtYi8rauKU=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NZmRTX7W5A2vtSkO7N6aeFOO4HKRed+JrhT5XPrfNDI=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wZPA/rF4GnteJFZcATFm5xCWADWwf2UAHkOvvzj7r/w=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QtIQ6uysmXQuHwBEqr68W98LNwYMTivV/fEmrJ8zrFA=</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5OsaGzyDCQcu2ZAf03yRw+COU026708H/NXGnMeZDZc=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I21utiWXlgrmCmg4ZpH8bKmLZT6sL0DYbiMLlOtgKIo=</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PqxoNpQd2q1U7jgyGUc8eYW1b5QzA8bTgWnMMGse46I=</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E90anLtrtoM6FrHuQCrtPBRHcGQl+1xICYXZFkU5bYs=</DigestValue>
      </Reference>
      <Reference URI="/xl/externalLinks/externalLink1.xml?ContentType=application/vnd.openxmlformats-officedocument.spreadsheetml.externalLink+xml">
        <DigestMethod Algorithm="http://www.w3.org/2001/04/xmlenc#sha256"/>
        <DigestValue>QDpkEODEOJKGhnB6+A8zHaGOXp5Nyn/9egXR/IyzsKc=</DigestValue>
      </Reference>
      <Reference URI="/xl/externalLinks/externalLink2.xml?ContentType=application/vnd.openxmlformats-officedocument.spreadsheetml.externalLink+xml">
        <DigestMethod Algorithm="http://www.w3.org/2001/04/xmlenc#sha256"/>
        <DigestValue>d6p9jhfh7rmMZazIsL7RkMaX5Xe/lZL+DuzlVKG8Ly4=</DigestValue>
      </Reference>
      <Reference URI="/xl/externalLinks/externalLink3.xml?ContentType=application/vnd.openxmlformats-officedocument.spreadsheetml.externalLink+xml">
        <DigestMethod Algorithm="http://www.w3.org/2001/04/xmlenc#sha256"/>
        <DigestValue>9XFDrp2eoUpW4bHGlUwjGbYmUoFM3HxXSGKCcIVZuq8=</DigestValue>
      </Reference>
      <Reference URI="/xl/externalLinks/externalLink4.xml?ContentType=application/vnd.openxmlformats-officedocument.spreadsheetml.externalLink+xml">
        <DigestMethod Algorithm="http://www.w3.org/2001/04/xmlenc#sha256"/>
        <DigestValue>Lum+ExC6YghdPwffYnk69Sc14GUapLzS1Xj4gx3OL5M=</DigestValue>
      </Reference>
      <Reference URI="/xl/externalLinks/externalLink5.xml?ContentType=application/vnd.openxmlformats-officedocument.spreadsheetml.externalLink+xml">
        <DigestMethod Algorithm="http://www.w3.org/2001/04/xmlenc#sha256"/>
        <DigestValue>ktD5Gwm5nx2SEJ3izUiLDPdRILgjuC0L20ZdzKIPPtg=</DigestValue>
      </Reference>
      <Reference URI="/xl/externalLinks/externalLink6.xml?ContentType=application/vnd.openxmlformats-officedocument.spreadsheetml.externalLink+xml">
        <DigestMethod Algorithm="http://www.w3.org/2001/04/xmlenc#sha256"/>
        <DigestValue>zcVceu0tChTshHC/+QQd/6lPoSH2b+IegujGIZvqgQ4=</DigestValue>
      </Reference>
      <Reference URI="/xl/externalLinks/externalLink7.xml?ContentType=application/vnd.openxmlformats-officedocument.spreadsheetml.externalLink+xml">
        <DigestMethod Algorithm="http://www.w3.org/2001/04/xmlenc#sha256"/>
        <DigestValue>hsT0RKacKDvXqt8OrlH27mz7koK57W45WaoX0A2bQjc=</DigestValue>
      </Reference>
      <Reference URI="/xl/media/image1.emf?ContentType=image/x-emf">
        <DigestMethod Algorithm="http://www.w3.org/2001/04/xmlenc#sha256"/>
        <DigestValue>8UwYp6pyw98/5fxhx7LWx4UBpFz/C1eXcZPCsjgMLXU=</DigestValue>
      </Reference>
      <Reference URI="/xl/media/image2.emf?ContentType=image/x-emf">
        <DigestMethod Algorithm="http://www.w3.org/2001/04/xmlenc#sha256"/>
        <DigestValue>ocrfF6B9kS7D9mbluD2C49uyig+/fseRjrvuqMlh5dM=</DigestValue>
      </Reference>
      <Reference URI="/xl/media/image3.emf?ContentType=image/x-emf">
        <DigestMethod Algorithm="http://www.w3.org/2001/04/xmlenc#sha256"/>
        <DigestValue>si4jBb2z3IFShMR8fH266AYBbRUZh34J9sawEiKsaY4=</DigestValue>
      </Reference>
      <Reference URI="/xl/media/image4.emf?ContentType=image/x-emf">
        <DigestMethod Algorithm="http://www.w3.org/2001/04/xmlenc#sha256"/>
        <DigestValue>6b/qO5RPDhNl5Y9g3asQGf68hcgEiNQAD0T34uX7ep4=</DigestValue>
      </Reference>
      <Reference URI="/xl/media/image5.emf?ContentType=image/x-emf">
        <DigestMethod Algorithm="http://www.w3.org/2001/04/xmlenc#sha256"/>
        <DigestValue>l+jCpnKk2QYmvg61yXP70AKYRT61Sgc6yQJFyS6DWQ8=</DigestValue>
      </Reference>
      <Reference URI="/xl/printerSettings/printerSettings1.bin?ContentType=application/vnd.openxmlformats-officedocument.spreadsheetml.printerSettings">
        <DigestMethod Algorithm="http://www.w3.org/2001/04/xmlenc#sha256"/>
        <DigestValue>PomAk00LjNX0TmsJc6zgIqZ1exjQxSMz9FZ0oHNLuZ0=</DigestValue>
      </Reference>
      <Reference URI="/xl/printerSettings/printerSettings2.bin?ContentType=application/vnd.openxmlformats-officedocument.spreadsheetml.printerSettings">
        <DigestMethod Algorithm="http://www.w3.org/2001/04/xmlenc#sha256"/>
        <DigestValue>PomAk00LjNX0TmsJc6zgIqZ1exjQxSMz9FZ0oHNLuZ0=</DigestValue>
      </Reference>
      <Reference URI="/xl/printerSettings/printerSettings3.bin?ContentType=application/vnd.openxmlformats-officedocument.spreadsheetml.printerSettings">
        <DigestMethod Algorithm="http://www.w3.org/2001/04/xmlenc#sha256"/>
        <DigestValue>CIEckKbjmz+lut/wRXlfeRQwthJRTodxlHUlYnCh/Ec=</DigestValue>
      </Reference>
      <Reference URI="/xl/printerSettings/printerSettings4.bin?ContentType=application/vnd.openxmlformats-officedocument.spreadsheetml.printerSettings">
        <DigestMethod Algorithm="http://www.w3.org/2001/04/xmlenc#sha256"/>
        <DigestValue>CIEckKbjmz+lut/wRXlfeRQwthJRTodxlHUlYnCh/Ec=</DigestValue>
      </Reference>
      <Reference URI="/xl/printerSettings/printerSettings5.bin?ContentType=application/vnd.openxmlformats-officedocument.spreadsheetml.printerSettings">
        <DigestMethod Algorithm="http://www.w3.org/2001/04/xmlenc#sha256"/>
        <DigestValue>P1vk/m0KDfia+eyWbH6GJjYYs/QaShRIS+My+bEWdfE=</DigestValue>
      </Reference>
      <Reference URI="/xl/printerSettings/printerSettings6.bin?ContentType=application/vnd.openxmlformats-officedocument.spreadsheetml.printerSettings">
        <DigestMethod Algorithm="http://www.w3.org/2001/04/xmlenc#sha256"/>
        <DigestValue>CIEckKbjmz+lut/wRXlfeRQwthJRTodxlHUlYnCh/Ec=</DigestValue>
      </Reference>
      <Reference URI="/xl/printerSettings/printerSettings7.bin?ContentType=application/vnd.openxmlformats-officedocument.spreadsheetml.printerSettings">
        <DigestMethod Algorithm="http://www.w3.org/2001/04/xmlenc#sha256"/>
        <DigestValue>rpj545RtakdnDQNeP8JSQKvZ57TFQrixCsxx1kNgmrs=</DigestValue>
      </Reference>
      <Reference URI="/xl/printerSettings/printerSettings8.bin?ContentType=application/vnd.openxmlformats-officedocument.spreadsheetml.printerSettings">
        <DigestMethod Algorithm="http://www.w3.org/2001/04/xmlenc#sha256"/>
        <DigestValue>/ax5bNEFHV49MOtpiS741TCmMpKky2mSmN57o7VA6sA=</DigestValue>
      </Reference>
      <Reference URI="/xl/sharedStrings.xml?ContentType=application/vnd.openxmlformats-officedocument.spreadsheetml.sharedStrings+xml">
        <DigestMethod Algorithm="http://www.w3.org/2001/04/xmlenc#sha256"/>
        <DigestValue>RKCDZsSEe1zUcMDlZC/uXz0BR1J9/SjijjepP6FW3ao=</DigestValue>
      </Reference>
      <Reference URI="/xl/styles.xml?ContentType=application/vnd.openxmlformats-officedocument.spreadsheetml.styles+xml">
        <DigestMethod Algorithm="http://www.w3.org/2001/04/xmlenc#sha256"/>
        <DigestValue>0unmvvZC8v2X1k1LzxeJ5dITa6xQPZpK8OhOkz8cLQk=</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aHfvOMM8hMP7F4QwnvrD/sB2C7l8N+/I5GoL8ylQtxU=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PuEniog20HoIbFAIps2zsmYgmS5aLQboJfHPDaNqpo4=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Q6gzhdu4voGIfD8yCgb4iLr0HA1XNcROXBjhP0fZfJo=</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LczjMHCbIPr3FsLnIo/1raGagvzIwjONJXEhU1NgdEQ=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LPvOcyzMWuCzjQ0DWjc7YPS2SZsQiO5cfLeEmoeLFBo=</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csdGLUBC+EtFx3rRcsosro01QEHkSmnIzNoX8/pr8pQ=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KZdZVQawy2cAXSI/Y351XhOsH7LeYFecCh9NBop3jO8=</DigestValue>
      </Reference>
      <Reference URI="/xl/worksheets/sheet1.xml?ContentType=application/vnd.openxmlformats-officedocument.spreadsheetml.worksheet+xml">
        <DigestMethod Algorithm="http://www.w3.org/2001/04/xmlenc#sha256"/>
        <DigestValue>VaI9m8yxo9W4cRUWyymbCp58uQjKzlSto2rVA3QDk8E=</DigestValue>
      </Reference>
      <Reference URI="/xl/worksheets/sheet2.xml?ContentType=application/vnd.openxmlformats-officedocument.spreadsheetml.worksheet+xml">
        <DigestMethod Algorithm="http://www.w3.org/2001/04/xmlenc#sha256"/>
        <DigestValue>BkFxiamMLHUUEDN/32NYNoOtnD86uwD+l1687ne+3rk=</DigestValue>
      </Reference>
      <Reference URI="/xl/worksheets/sheet3.xml?ContentType=application/vnd.openxmlformats-officedocument.spreadsheetml.worksheet+xml">
        <DigestMethod Algorithm="http://www.w3.org/2001/04/xmlenc#sha256"/>
        <DigestValue>ObtLnu/t3t3MUZUAVY1yq4to8gfw+K0eoso4q7nMURY=</DigestValue>
      </Reference>
      <Reference URI="/xl/worksheets/sheet4.xml?ContentType=application/vnd.openxmlformats-officedocument.spreadsheetml.worksheet+xml">
        <DigestMethod Algorithm="http://www.w3.org/2001/04/xmlenc#sha256"/>
        <DigestValue>gOtRJDFNx5LhFFbOoU1/YhAkEqSA9r2Y00dSxY4M3fQ=</DigestValue>
      </Reference>
      <Reference URI="/xl/worksheets/sheet5.xml?ContentType=application/vnd.openxmlformats-officedocument.spreadsheetml.worksheet+xml">
        <DigestMethod Algorithm="http://www.w3.org/2001/04/xmlenc#sha256"/>
        <DigestValue>G0oJ1YrTQqIYXDreTVS3EgYRtxipkIy5ACcr9E7dA9Y=</DigestValue>
      </Reference>
      <Reference URI="/xl/worksheets/sheet6.xml?ContentType=application/vnd.openxmlformats-officedocument.spreadsheetml.worksheet+xml">
        <DigestMethod Algorithm="http://www.w3.org/2001/04/xmlenc#sha256"/>
        <DigestValue>VNSlOjgC/oSzx1YloAF3zzjwksvY4st8Ju7XqTj7WKA=</DigestValue>
      </Reference>
      <Reference URI="/xl/worksheets/sheet7.xml?ContentType=application/vnd.openxmlformats-officedocument.spreadsheetml.worksheet+xml">
        <DigestMethod Algorithm="http://www.w3.org/2001/04/xmlenc#sha256"/>
        <DigestValue>rMD0l8EqOrIeRE8tHMOH58GK2hwArT5w7BOn3qS3pAE=</DigestValue>
      </Reference>
      <Reference URI="/xl/worksheets/sheet8.xml?ContentType=application/vnd.openxmlformats-officedocument.spreadsheetml.worksheet+xml">
        <DigestMethod Algorithm="http://www.w3.org/2001/04/xmlenc#sha256"/>
        <DigestValue>JS5fHaJI/DPAafRZhqnIgDxk8l5DA+JKghcmxnIZelg=</DigestValue>
      </Reference>
    </Manifest>
    <SignatureProperties>
      <SignatureProperty Id="idSignatureTime" Target="#idPackageSignature">
        <mdssi:SignatureTime xmlns:mdssi="http://schemas.openxmlformats.org/package/2006/digital-signature">
          <mdssi:Format>YYYY-MM-DDThh:mm:ssTZD</mdssi:Format>
          <mdssi:Value>2023-03-30T15:22:04Z</mdssi:Value>
        </mdssi:SignatureTime>
      </SignatureProperty>
    </SignatureProperties>
  </Object>
  <Object Id="idOfficeObject">
    <SignatureProperties>
      <SignatureProperty Id="idOfficeV1Details" Target="#idPackageSignature">
        <SignatureInfoV1 xmlns="http://schemas.microsoft.com/office/2006/digsig">
          <SetupID>{65936578-B458-4F80-B82C-F8E5E948D6CF}</SetupID>
          <SignatureText/>
          <SignatureImage>AQAAAGwAAAAAAAAAAAAAAFYAAAA8AAAAAAAAAAAAAACOCAAABAYAACBFTUYAAAEASO4AAA8AAAABAAAAAAAAAAAAAAAAAAAAVgUAAAADAABYAQAAwgAAAAAAAAAAAAAAAAAAAMA/BQDQ9QIARgAAACwAAAAgAAAARU1GKwFAAQAcAAAAEAAAAAIQwNsBAAAAYAAAAGAAAABGAAAAxCkAALgpAABFTUYrIkAEAAwAAAAAAAAAHkAJAAwAAAAAAAAAJEABAAwAAAAAAAAAMEACABAAAAAEAAAAAACAPyFABwAMAAAAAAAAAAhAAAUQKQAABCkAAAIQwNsBAAAAAAAAAAAAAAAAAAAAAAAAAAEAAACJUE5HDQoaCgAAAA1JSERSAAAAtQAAAIAIBgAAAE3kKLcAAAABc1JHQgCuzhzpAAAACXBIWXMAAB7CAAAewgFu0HU+AAAAGXRFWHRTb2Z0d2FyZQBNaWNyb3NvZnQgT2ZmaWNlf+01cQAAKGdJREFUeF7tXQdck1fXz14QIIQQQth7gyIbURRHXa0tWvW1trVVu6y1WuvXAWi1Vau1apfYqlVed+sCceAWlCmIbAgQ9kqAEJJAxnceW3zRAgnIMn3SX3+1Pned//k/9zn33HPPJWzYsAGD/lAEtAkBgjYJg8qCIoAggJIa5YHWIYCSWutUigqEkhrlgNYhgJJa61SKCoSSGuWA1iGAklrrVIoKhJIa5YDWIYCSWutUigqEkhrlgNYhgJJa61SKCoSSGuWA1iGAklrrVIoKhJIa5YDWIYCSWutUigqEkhrlgNYhgJJa61SKCoSSWkMOODs743k8Hg2K4z/99NPWjRs3KjWsihYbZgRQUmsAeHt7u8XBgwdfk4glwSqlinrnzp04Uyp1L9fNrVWD6miRYUYAJbUawBcsWEB68423f2qob5hqxDJOIhLw8qJ83v9JLU1Z0ZGR6+GMJzpjDzNp1XWHkloNQtG/RC8RtYjGTQ6dtNrEzPg4Ujz7fu6nD7MfrljzwYdF8L/71IGMPh9eBFBS94F3REQEbdwY/3VOzm7HXpk692hSXpIAKf7G269t3f7tLss/T8fuOXBwf8LNpJulw6s2tLe+EEBJ3Qc6n62PmF5f32DPMTXFhM0LEyVtTMIYGBgQMzIyGgP9fKLrqmtCdmzf+da4wLFfoDQbPQigpO5DF2YWZsVMBqPMzMI8BbwdnUjR5ubmR//9etvXyTdu3Cos4/NDz108Q4XnktGj1n/3SFBS96F/C5Zpjde4MQfGjHFNrq2tfaIkkFhEwBNESqXSbv/+/Rx4yPt3U2n0SI+Sug9d5PAKjEl4kggIXRIZGYkFT4eqe3ELG4uMprQm77u3k23NrbkoqUcJr1FS960InYKSgklcS/bOpwmNVHN3c01NTkpdx6+sZAGpR4lK0WGgpO6FA+D5wG7duoMubBBY9kaTB5m5fjKpDMtgMrm+vr6klJSUDpRSI48ASupedJCQkEDjFRZ7SGTt9N7UdDvxxuud8s4OjFJJ5PP5uJFXJzoCBAGU1L3wICwsrHPntp1WKpUC21MRMp48XiqRstlsk3uffLo6Oi4uTopSanQggJK6Fz2Ad6OjXdKuwhPwT2yDdy0Yk5KSApUqDMHb1/cwELpxdKgTHQU6U6vhgE+Az82TR08tAfvaAEjejBRHFozW1tZGZ89cnOJo73xn8uSQ26Wl6IbiaHqd0Jm6D22EBAQ8jDt/oRWCmpa4uLjs7ipaUFBgOM7P+xYBR5YGBXGA0yipUVKPJgT6GEtGdnYRm2WcU5hX7A6kflQS4qpxuTmF5u1t9fq11eWeMTF6qC09yvSJztRqFOIb6BuZk5Ud9kQxLAGXn5MTYmbOTR1l+kSHg3o/1HOARqOlzZ77YlHXNnleXp6SwTDIMuYYJvsHen8jk8nUN4KWGFYE0JlaA7iB0C3di0FQU72fn88HKKE1AG8EiqCkHgHQ0S6HFgGU1EOLL9r6CCCAknoEQEe7HFoEUFIPLb5o6yOAAErqEQAd7XJoEUBJPbT4oq2PAAIoqUcAdLTLoUUAJfXQ4ou2PgIIjCipH50u2bzB78Cho58aMVn5016YegmHw0kcHBxKYeeufgTwQLvUAgRGlNS7o3e4/Xn20s/GbC6+uUkw8/Llq3PodHrNtSs3ieZmpred3Z03wa4dGjCkBUQbThFGjNTOztbMTVHf7WWx2MoJEyf8cvvW9bnl5Xy/emyNQiKVmPNKeSF1DTWWLDZ7w6FDh0ognvmJk9yaggRnBwk2Njb4Y8eOoUEamoL2nJcbEVJDliPSwV+PfYBVYrywKkXtjRvXZinkSsOpU6e9vvrtVbc279rsmpOf+8HD7PyF5EJeSHBgyK8TJwVeIZFo9/qLd3R09KxKftXUn/f+tB5OqKBZSvsL4HNYfkRIXVKSY9LYJFhM1qV2iiViKpNpLHV1dfrA2887LSYuRmlpZ5k4ffb0jONHT9QUF/FebBe1v3386Nn3dPVoD0KDJ+z9bs93pzWZucFmJwf6BYZU8KuWJicm/xf0k/gc6ggdcj8RGBFSGxuaclXKLHGToEnPwdnh0oql/1mdkZdXBYvDx8OHP0teXThn1969/3Vm6jNTqVSioriYNynu4pW92VOm2S5f/vZ3UEahRl6lEo9TKJQKohyDIfUTG7T4c4rAiJBaKBB5KDFKBteMG/PCC1OjEEL3hF9eXmk5XUentLqmxunD1e8uS01NTb51K3FlXU3DxzduJF9ls/Uy1JEaA5k4sFgsrray0pKiS9FYTSaBJhRvhg05Li7pibBTjRtAC44YAsNOahMTE9c/T575iEjC102eMvEziE2u6Et6UxOT2w11jatOnz7NcHJyujh9+hRefHzCb+lpd3feS04M60rc2FMbCekJOkqV3BpYjTEzM6tobNbs0DeYLfjQ0NDlPzQI5nyw/K03a9WMccS0h3bcIwLDTuqEC5cXNwqaHH39fFbBDNonoZERi0SixlZxmwEGQyUi/x8VFVUkFLZuv3Tx0r6XXwrf7DXWY11vuk2MTTSQK+R2hvoMsRwDBogGP+QM4ooVK4zb2zqWCZpa3GoaG72xBILacWrQNFpkmBAYVlLDDKhnwjJ+XU/foHTu3BfjNTmFrVR2GHd2dJAsWKxH/mpkgbhr13cXFy9aEp2UdPcDv4CAEzKZOK0nvOrr6/UIeBK9U96u0yIUMzA9pqV5siZyXEsuk7s2C0QuRCIV0yiUmrFYusOkDrSbwUBgWEm9/uN3gyRSGcPVzeoqELpYnQDwEuAWLVrkQCaR2ihUyuOpFogtc/d0jS0pLpkTHxv33heRn30AyWXae2gP7h3Cquh0g2YFpgOP04TV0AiJTHHCE/Gd+hQdWXVVuSeL5apuqOjzIUIAuRXN09MTn5WVJUcmHE26GVZSZ+fxXHE4PMXBwTpFk8EJhUJqdUVNKMvIMDE4LLgFiPu4Glz7llxYWPhjasr9yOjo/Z5ubk53u7eJmBGZqZn0zo5OBpPBqq4oK7O2tLbWpFtMe2ubJYVCqjViGZVV8SvHeHqNHKmRKzqmTZ36BcvQMNnBxeWsRgI8VQgJR3jjrTcWySUdBAcnp98H0sZI1QEdO96/nz1+zBj3kzCGR9eTqPsNG6kBWJK9tbUvMiAbO7siiUR94v2oiIhFDY1NdtPCwjY+PRMjZoiFhcWpnAc5S4UCwTuwoZMOi87HWUeRt1oi7yTLZBIyzPLiouJSP01IjRAg2H98sEKu4M9/Nfw7GMOIkiAgIPBAFb/mlSoD3UIcifTQzs6uRJ1Sn34eGjp5dXkpP1IqlcrtHR3zYS2T3N82Rqo8nc7A8XjZs0QiITKjjS5SC3k8YqtYbEClUuVWVlbl3X3SPQEG5NJxd/P8P9iYSYHNlutA4n8U8/PzE2WkZMVW11S+DrM6HZTV1L2QPpVsBT5qMiQmpTc1NGiUQDo2NtaqoqrKl8FgbMfpkJr09OgtY93HOmVkZ+SrUyzydfjj5Mk1wuYWD30D/Xfc3NzE6ur09XzdsmWM82cvWRsaGjfC2sKkMKvQub+kLi+u8qurblhLwFNUJLKKknQnaUzQ+KDnhtSdnRhyk6DBAbwEGmeVHbaZGm6LxcM6jUQhk5uDg4Nr+yJ1RMRK6uLFb7xPwpNJgf7jYoDQPW6yIPmgjZiMS3mFuR/W19bPYHPYh7tI4mtgQLgvV3hRyVRJW3urbk1NrYEmBDt7+uzLCrkc4+DgmDHRz7Nsn55hfczRmCkubi5qSV2YW+iRlp4ZIRZJdGfMnvol9PdMpP7xyBELnApPo+oQ6ghYnVYKjegBCSrjekoA35NsgYGBuhfjvvpSpcISpoRNjYiLP7u5gl/hrgkOo6VMWVnBuA6ZjGLjaFNfWvnkFSW9jXHYSJ1bU4OHiCQCDo/r4HA4PSYnj4iIxCYmXjGbEjp/XSm//K3xgUE7t2zfcqanWbpLoIVLFpZkZKY/vJOY/FnWg7QTyCISeZYlkRAl0g4uzLh5LSKBpUKpxCAmEJLNtC+FVdfWuWJVuNa5M2Zn2di4CHRp1IZSXqkLkFqtnu8k3l3XKVPqwroBQyEwqGorqClQVsw3UchVFN+Acb/k5xZg5XLpFKiyFf5Vt5P6qOWLFy6HN9TVTjXlmu2et3Bu3LVrF9d1dspsAIfn4uIleCl1du74cbKOjk4+i2UBX+H/ran6gm7YSE2RSLAEPB5HJOCAdMJ/jAmxZSM+k84+evLd3znG3Afhc+esWGphcQxI2KeDGfJIC20dHGIz72d9cePiRStouABJt7t3717we6g6iCRsKXhP8CqVygojxTDgeV1vgEyYMMHm1+gDswwNDR8sXLqwCPlCQLpeRaOw2UwdQZ2d7V0O/nZkJtj2JW1tIqZUJnwJg9H7376/ugZ6eJ7P41mTKESJvaNTCo6Aa3lwP3MqLJCR7X61C5LAsZPN10esXUemUcrGjx9/aOLEID5Fh1rf2Yljw0zPAlONP4AhDWsVSHxvIW4XeVtYmX0JUZYa39IwbKTOqa7WUakw+nQdesXGjXue+CzDLiNt9szZ75WVln9sZW5zYeLkkO2ff/55tjpCIwgjF9+7u7um5OYUCE/HXfZmsgwKgMBYiM4jSGGmJpGIfwAxmQQCwe7wycOsvkh9/cp1WyhHNOKwcrpMHjwBI4MIQiewl437Oriw75cDy1VKZef8ea9siok5sqFB0GBvadPrzRoakYPB1G81NbG+LBA2MIRCEbaopMhn+swpJhBjrjbN6q+HfnytqrLK2cPddTuJhnuAfO38fXx/iL988duCrAIDJy+nUU1qZGICE/R1EpEkYbOZT3i21IE3bKTGSIUE2K3Gi6USBszKhC7CRsDd3zM/XPVVdW3jTBtbu42Ll0w/kZdXK+jL5HhaKAAg6/yZ+IaUlLQZL8wMO4IQnaxScYQtQgsO17RKj05thBeKcufWHVuuOfdhb6AkJ9/16uzs1A3wCbzRVUbPgFGrkMtC79y5w2UymT2exrE3s7c5UPT7iw6OTvETw0IuxBw5+lFzc4tGC9O+FCSXSol6TL1yYYvI0NbWovbKJYVULpcbQ50+SQ0vIPeP42fDdXSore98sOrH7Oy/PKg4EiZZJpUy6gTVE45EHEEmjQHFqKsj1WA8P3/+ivmPe3bN0NWhnfD396+A9ZPGzQ4bqW1NTcU4LKZZ1tGBKBvZ8n5kVqz/NXpBfmHJ+06O9jvffX/5ARh8v4P5QTmtRAJeBJ4OOhJuitjVdQJBiFgsYlEJxBaKvkEdmUwiNNQ2MIDUPYKDbPQEjAtwUCow+OBgv7yUjL9AVMg7SZ1yBbWiokIfSP2Puki9F2e//KJcrrRwH+t6KygoSKBvQH/QLGwdp7EWeikoEXfSGfrU2na5hAzrEKkSAlnkMhkdtu17bRqJW5kYHPq2SNzqFf7y3LeA0GVdhQkiQrWBnn4RRDtu2B29+xj8fcOzjnEo6iNrn9mz5/5QXVOlu+TV/5wATmgW4/D3YIaN1NVCCVGhwpDa29v1wb1HhoF3vrFk8YqkpLTNRgbMy3HxMd+AWdJvQneBOs53bNzli9dW/bTjJxv4u7wiHm8CDkdq9PYPquTz8iuVCgVO2Cak9aEEkrRDZsw1N70PhM7uKkfC4eQ4jAovk8jIPdUF+1SPRCC7kSgUqZ+PD+J6lNN19XglxcULQEY6conoQBVPJenA4lBOhDGICgv5cgJkecfgcI9u3O3tB3ErrJZW0WsWFuY3dQ10D3QvZzvOVmxbx7uZdDdp2Z+HT+1fNGvmm7UymWZRXgMVYgD1lr21YnVhfvEsZ2fbbWKFWK3X6ekuho3UVAxWDrYuvHFYHCwTyZvXrnW9dj1xo6eH29G5i+duBUI/06kUI2NGKVWHJruVfMvq2IljfFcXd38iEc/7/PM1Fd989Q0PB7ZPp7izV4/E1q27WQqFykaHTHnCwU8kEyV4DJ4kFov1etJPVlYBl19ePtPOxiZx3rx5pYjZZGVhVZyWlkL44osvZpBIpOMD0CuGTCbrjPF1LxKJOsycHOyTbyTc0Sdg8QQKkSiSKXp3frQ0iZfDV8PI1t72s6f7RTanAkL8t8CGlCo3J3fJHsHhmLPnzy2IiYlpHsgYh6JOa2tHSGpK2sdcU9PbZ86dieqPGfr4izQUA+upzQ8jIwU7f/u1uEXU7vPrL/tfSLhybYWtrU3SxED/rZVFlY8/kQMdD4lEbVfBYQAlBiePioiaLG2XGhmzTc4DKBIIO63EqDDYxuYmk97ar64u0Qe7W8/IUD+nexljJqMSrpXD1tXUIYvMf/yYDH2H8jIsycHRLr5rcTnGZ0zBudjTsoyUjGD/YP8BkVoolBgwmUbEq1fPvbBtW+T+0yfPB6lUSioBvggycc/ub3d3d9urVxLn0nRoiQ4Odpd7SjWsUCh4UWs/Wr9xxy79tNSMV19ftGRL5KYlHycl1fYUOzNQdQyonomJte2luP27wTNDnjwpZDXgOaBD18M2U4OUco4xp6y+IVd+8PcDv1paWWd6uNpFiRWKZyY0gmBTbZNlm7jdAA7Zyq9fvzmDStNtmjI59AryjE6lSuCcgFIqk7ERm7OnzZy6mhrTdqnY1NLS9pEztOsWLjtHx3tEsGEh+boD+E0psF3/GGjEDbny/ZWeXA4nVSknXuzSJBxIYIAXRZ6cmjwDSL1yIBq+d++mDYmk+46NjdVDZOErFDXoSaRSMkYq7fVrc/jwsc/16PRmMFOuAaF7nX2vZmQI7Rzs7jQ2CV1zc/JXfLv5hO7b7614D7w7z/S1HIicXXXgcijXn3btPSsSi4x9/H3fUGAV6g6A9NrdsJEaWWmbWnAK0rMeyOWKTsV4f9/tb7//Tjb4H58Fi8d1ZUoZEZwrHXS6jllDnSCIRMG3bvx6403k80UlEDpgj1VJIZL0YWcTIUVb906RSLDM9ExdmM0Jhkb0dORZ164di0LJ19PTq4DZwwP8pmQg92NSIzLVNwqsx/p4npBKxdVdbbo72xcZGTIfVlVXucDGwVgwXfqtIDMzK8NSXhnHwsI0Emm3QySGfSs8RigSmZJotEdj7P4rr6hYALugRbGx8WEnTvwec+rUqT5xZXM5PwQGBQDxVR9lZmb/J/LziPEuzg7/5xMY+OdwpqXIzMx0Bmtq9h+nYldj4VPrFxz49m/7fu5zw00dYYaN1MhAOCwzASSrUUjaZSqMEtPYH4e6OkHa29rpeBxWWV5a4QH85QQEBX+LmB5IvVnz5lVR1n7ahMfhzA8fPozEiDxBarCFlTEHY4xIRGInzLAqbzqdnNLc/GjRWiOVthkaMnjllZWBIpHEDkj9mFAwu1hmZDwkGxuzC+RyC3Fz818ekzyIq4VbQ/Oqa6rHxZ6PHRc6KbRfpEa+EkuXvuPAMTFJgiCkHOgTQ6PTZLB3JS8uLp7s4uFxvjsesPjWIxDoTIlEiudwjBOA0L1uMHWvZ+9sfwxHwhWU5JUs4VdUjr916+7vJWVloe++//4auD1hSGftxYsXGy1duuK1hpr61aK2VnOuKSfF0dHmc0tzTsJA7Ojucg0bqRHX15TQUG8qxHSCLxibnn3ff8Kk0AR1ZNX0OZfLLVWqFPTch3n+nQqlro+P54XKv2MFAKQ2fbpebXNrKxvicvW9vLxqure7atUqAhaHtcNgIOQag2nvIjRSBp4pF4cvuFdQXDRBLG6ZhMEwH5M6Le3+NCNDVvHJEyddQyeNv9O9TZj90+FquldKiooCgNTRmsiBxGpkZSU7btmyXXX4cMwaEhb/zak/j0offW2IxA4cDtvZKmr7p21Poeg7mFrVX718cfbyeS8uyKvVLEYCFo5ycFOmSq2l2eN8vTyvXr6+tbC46D9ffv55yC8HoudnZ2RnaTLu/pRB9ijefOutJVPDpv+fSonlwpes0TfA5z0mk3ESdDgonphhI/X69avMOzoU45gso5aaqhqjutp6z5UrV9L27NkzKAuUuro6SwKBomxsFIz18HQ7AoR+7JZ79JXgsHMEQuEciUhCha1sIij0sWvM1NQUL26VKVUqUgLM1GWwmHqsJzBDlMX5maeoFOqKkiLeNLDZv+16KG2XGFbyK8cKmoT/2JSZv2h+3KlTJ3aDe88V/MtsIGQd7JxaQywKEqH4j2B3xD4PD18wH2Z4moWpYypdl1471tMdMZ8ebZAwGHQJ7K6JeSUl/v5BgY/Hh8zqGzd+7Xjot4NfTZ4Y+B0QGkyK/v2ATIhJlTzrlTnLkq7d/iQrO3vusiXLUgN8Ar53HeP6nbe3d4MGJ/f77BS+JtSOjo4XPNw8d4COrOg6umXOY533vTpr3g9FlUVF/Rtx36WHhdRISGbMwYMzwU3VOnH8+C+Pnzr5Q1OzwBvOG9rDTDEos0HOw5yJ7dI2PUsLq1RnB+efnhZbz8CgXKlQ0iBEVQ9y9am671DB31HgymZLE1N2LvxZhnzuu/9cHT3r83KqivmVfN+u3VBkgyB8TjiztLzUb/aL0zc93d/Vq1fLGAzDkmZhs1vizRtmwRMmGCRcvDzVzctjTy8qwVEIJDIOR5UnXI//pLGuTsDmhmV2LVgxFIoci8fK8Vgk28P/foCh4bmz5/aIRUKOQqp3+lnIAbZ00eSZU6MY+nrpxWVlL6Wlp35SWlb68p2bdy7QDagHAgLG39e0fQSn6OiTjPT0G0bFhfnebWLJu5WVVQFGTKMCH5+x61euWrkXFt3NQGhNm9S43LCQuqamhtnU1LQIXGu/mFtbxozxcJ+Ykpb26t2kpLVff7PunaSkvGcK0USkbWuT2Do7ON22tDa7L5IIK5i0J3f/9Az1kjvknWDS49hwmPfx9jAyQ65fv57a2NDIGeM55gRZB98Js/gTAIa99prwz7OxRa2C5nH79+/3gYdILAIhJ78wHBwjJWvWrMnft2/fP0AfM8brWHzcpS9xBMrk4qJSdkr6fc/eSH3y5EmVvbNjRmN9U2h+Xs4rbm6OSOjq/xasDJYMh8EppJ3SJ944QaM4XIdKbzV2NPp+196oxme1R0H26oMnjkRvWLU+3oRtMrapRfhKXV3T1BIe7z8V/Jojfv5+d2Fjpwq+HOIPP1yDeGb+4XYrfljMGevpswUWyK4QbmwEXiczCpUq9XRz32Zubfvb3r27eD15oDRmrZqCw0JqOJniCxFipYEh7pcQvji5uW0pLimdlp31YPHJ4xfvcc0tf3wWgcA/a5N4M7W2rr5hDBarvBZ/ZWXTxo1PxQrIlUV4PF5B09P1g5cMmdEe2RhwXIhApdI5sJtI0Gfr81a89ZYCTI4nhhMXEyOC4zPZZDJl4bEjx18PDgm6CwFT7i2tQpaLm+sfQOgeT2RwjY3iYMv8fYgg/NLEhFNPo5If9CYnYpLA/lAyk6Wn+3L4SwtNTdnnuvuZLWws2uBL11RZW/U4Hjr3Qe7qazeubzUxMbu9ectuJOx2UGI5kHawTBrfg+nFf/jw4fkA/6A55y/EbW5qbHw3PvbycghchJ8K8/Wm7SKWkVGZjo5uk4Eho5II+DY2NVo0NDR6yeUqUyKBLOCamyTb2tnsZrGY8WDGFCJmzLO+eOq4MuSktjYxcd707beHvD09NzU3Yx/FGkBYaPaEBw92pQiaIs+dv/Dltm83XyotrVR7ELc3YS6euzipuUXAFQiaqu4/uLerK1iqe3lTFqva1NQkWdwq8u/+9+CB6ZSI24PMLSyKqvkV0t4C8KdNm3ytCo7EZGdmTgNSY/bs2vOBQtFBWzT/5ZOVvSzMJr7wQnpZVc1XiXeSo6oqy2yM2OweT713Hw98Sa4ymQaYpzdOIBusFI8ntKgUKmxISIhDQ2GD8OD+35fD4lY+fkLg92Du/DOeV532NXgOp3eQl/90yIRAWuq9zFmIOUWjUTthQ4qKJ+AJbeI2p5bWNrxA2KJAHAAQf6OiUSi1Lm5OWxcunHeoqKgot6sbdaedNBiORkWGnNRXbl2bTSKTRY5ubo8jvJFPj5uH9fmyispFVdXV9t9u27nty3URy/JK8544jqWJBGCvG969kzwO/M92L0ydtg7a7lG54NvrJBJJtQ0CYSAFflBP0bVggxneBvE/83h8Azu7nsNFP4+MzD986HhNZ1uLA51MD29ubh1P19MrAUL3ejQKCcT5ed/e6MULFhH4/IrFzu4e8ZrI1FMZcLHVwuLxAZFIHB/5WeSajs6OxvZ2GRISu4XNZj3h4htoH33VgwXsf1PSE4/USGsM0hPSaWDCkcGTZFjXUGckEyuITU01LKY+Q8hkMYXuY8aUwnDLgdBDMRS1bQ4pqVeuXKw/KWTObBtb28uRUVGp3T87P+49koF5d9nHBw/994/8goJZP0X/8Mne3/ZF9Md3/ZfHIHxGWnraUo6pSf6uryP27YmJ6VHoLVu2SH3H+WYKmxpfBt+vARBahCxgwUeNnRgyeWxba5thUJB/r2YQjL3FjGuaKWgWjj3+5x+fQsi25ZwZ099UhzDi3Ym7FP/9kvnzT3+xKariWTabQsNCT4Hv+9W83PwlRApJamdrfeXm7atfDvXnvEvGv80bZNJ4NHHARMCDI/p/PwaP6N+/riuv1WEzVM+HlNQLwpfNaxWJvMeN8fwK2ertLgQCEJtjHuvu7hSbnHz/5fsZGZ9+HRX10MbJqWdW9oDAF+vXB9+8cWs/2MrYV8LnhgOhm3sDCvk6kAiketh4wcBn0gxeiKrdu3fj09PTia7OLlfzCwvMd/24q7gvgvgH+t7ILcp7Ddxq44yNWBVWRvbxzZheu3w8FMQcsnNzK3kWQiONESiEG35Bfntv3bi9jkalSWzMrT/uydQaKrI8L+0OGalNyGRaRWXlFFMOOzkgOAQcHT2fL7t3L2PJlAkh/Ltp6SsvXkn4ZToJ12Rj46D2Mx0ePpM5/+XXD0MqA6JvgHeEi6srTL59n55ydLB5WFpeJoAT1YthZY54MJQ3btwIOBt39jMOi/uTugCaL6JWxp/581xVXW2NDYOhf/tOzp1GsDmHVddHjh3ZAPEmOR3S9iKupWWvBx6GdVCjrLMhI3V6To4TcCaMY8zeAYTuNaYYiCS2cTKJlCk8CKlp95fHnr1wxNur8pvVH646kZKdXdYTXoGBzpzXFry1q5xfaenp5f7bi3Pnfq9J9p658+cXJCYl593PuD/zj9N/REDfTdDfm6KWVtyCV+bfUKebbdv2CSBueyuvhBdixjHf4eTmpNEBWHXt9uc5jLmTxWYd7U+df1vZISO1UNpiK1cqsQwTxiV1oHK5bq1bln+6bsEna5S3Eu99eDvp3ua7qWmrJ02YcPDYHzE7t23b82jHDkwG4uaoqMC331z7fV19vZeHp1fsoZjfV0E8sEZ+7oyMjEYO2+heZnbumjfeeCN85cpl5/976EgAhUwVLVyx8H7cqTh1Q8XMfHH2b7BBc2j58uWy4bJl1Q4KLfAEAkNCauSelaRb11+Bo0OXwmxc8/Nk6g+07ImLk1y6duPjiPXrrx89fmJ9VVWNz6XLV9ezDC0+MuWa5lPIlLZ9P+2zaxQ2muBwBMWUKdO2n4s9s76/TvyJU6ZcKeJVrLiecPN1CP6Xt4nFFhaW5klAaI0ym/69XTzkvlaUpwNHYEhIzefzORB7ERQQEPwBEFqjWRQRASEogUY7s3L1R7fPnvrz7fr6hrEtLS1OLS0inXacmAB5pgWWFuapk8MmR/84adLjoPz+iD9r9uy0C7Fxt/gVdVPOnDkfwGAalL0058UNCs1SafSnK7TsCCEwJKQuzMkOlcOWk5Mdt0g8AKsTtmqbJoRN2gqZmmibN+w2rubXE4zNWSqVFCMP9nYVJkEw+0Y1i8Le8ITLjJpmzJ61POVexlJxe4udo4NjDASk3x4h/NFuhwCBQSf1X6eZg19hc0xSlr63qhz8tAMeNpxbbIfZuYxtyX7UBhaiHoDQA26vqyK49areWLp4c03NflxzM7dfJ5WfuXO0gSFHYNBJDSMm1wsEjrbWlueA0BqbHkMu6VMd/OUtCdAo3/Fwjw3t79kQGHRSxx4+zATzlOLs6KA2zuHZho7WRhHoGYFBJ3UBj2cGR4+a7Kws8mqbR+1EjfJBixEYVFIj9rSbs+saMzPzyuV/xdpqMXSoaKMVgUEl9YYNUXZwE6cH18zk18GK7R2twKHjGr0IDCqpS/Ny7dnGRh3mXJPnJlP96FUNOrKBIjBopEbCOB9kplvpGxoVSOWYDBp6afJAdYLWe0YEBo3UcESKCKfFzXA4lQAC9tuHO3rtGXFAq2sRAoNGauSUNhyytIWjPFlz581TqQsD1SIMUVFGGQKDRmqJSGBb19Dg7unltVOTMNBRhgM6HC1CYNBIXVfbMKmluZUIiWE0Sw+kRSAi6wnkRYbkPNTTp086VFXUcEtKStzb2ztojQ31VnBIlTZrxvTtUrmkE4sl9SsFmRbBNGyiDAqpI1bOpE166eo0uM+Fb2PDaCktbR42AUaiI18DX0J8Wjw9PTdd35hjbFZYWBz08MHDJefOxkkq+JU2OjqUOhKRKoZEmBIDfYNyOB17K2z69AcQTKX2AqKRkEfb+hwUUick8HQh2z4B0s4m+PlNF5WWDk4m09EGtrJD6XIx4bJ/rPyCB5zmDpBJZbZCcQsWUv3yFRhlgoOt3eUlr/+nFA7z1sJimQBpCx6nIwNCjzZxtHY8g0JqyJ3MqK6psbd1sP25P6fBRzuqsEOqt3bt2ilp9zKCyvhlkJlJBbd3EfUhTW8+x4R9maqjs00kEhe6uDjUwoWnTYgJgmR36ilb02iXVZvGNyik5gsbdKlkSqsOhTQkCVWGC3BIHAlXt1AIkLVpRub9zEUctulkIomAUcpxcAckTurgZH/1w48+XAv3qtci6X+775qi3p7h0pL6fgaF1HKRpHnR4gUrpKLO8gGcCVA/yiEuATmfHRoaGuYKBS0z+WXlgRisCgu53yqZRsybbGPjtLCpYbeYOObDWlltI5xzfDQaNK5liJXyDM0PCqkZVEZdg0jCkBMwIvBVPxe/wLHOlsfPXnZKS0ubJBFLw1tb22wguXqBra3tERVJGTcldEqWn59fMZJlCfKEYGrhH/T3fCAwKKSGa8vaVARMOYWKJVKpBgQkmfdoFD9i5UqDqB07Qi8nXFv84w97Q0g4EglLUBIh+WPTpIkT3oOs+idcXV3FXddD9OdCytEo7791TINCagQ8LA7XgBwa7+P+nGHHGLKE0pEMTCwLFltc3z7LzidgdYuwmUMkEDssLMwSvDy9Ljg5ODxc8+maJCSfBjLAnm60GvaBox0+EwKDRupnGsUAKsOGB/Xk0aN+Di4u/E2bNpUjJ9GR3HpAYuqOzTvc88t4vngsZppI1ObfmdKhA69dByR0vEen6cQGjg8+A/ddX0C6FcNhd9Q+HoACRnGV55bUGIzUorCo9LcWsTTOxNjUTYlRSU4e+aOJRKKQm0VwhXNbO9uQySjnmpqc1qXqZLRIWnNCQyfmwKHbfmdWHcX6Q4fWAwLPLak9Pf3Kpk+b9kni3cSFsDgNwGOwSrmys9qcy010Zdr/bGFmdldOpaZujYpqQeTuLe80ygrtQ+C5JTVs8shoerQ/bx/4La5GLjfkuLggFyKJu2cBRUK6n74VQPtUiEr0NALPLam7BNkI5IY/P3GFHKrmfzcCzz2p/93qQ6XvCQGU1CgvtA4BlNRap1JUIJTUKAe0DgGU1FqnUlQglNQoB7QOAZTUWqdSVCCU1CgHtA4BlNRap1JUIJTUKAe0DgGU1FqnUlQglNQoB7QOAZTUWqdSVCCU1CgHtA4BlNRap1JUIJTUKAe0DoH/B2VGFoNsmTkgAAAAAElFTkSuQmCCAAhAAQgkAAAAGAAAAAIQwNsBAAAAAwAAAAAAAAAAAAAAAAAAABtAAABAAAAANAAAAAEAAAACAAAAAAAAvwAAAL8AADVDAAAAQwMAAAAAAACAAAAAgP7/rUIAAACAAAAAgP7/c0IhAAAACAAAAGIAAAAMAAAAAQAAABUAAAAMAAAABAAAABUAAAAMAAAABAAAAEYAAAAUAAAACAAAAFROUFAGAQAAUQAAAIAMAAAAAAAAAAAAAFYAAAA8AAAAAAAAAAAAAAAAAAAAAAAAALUAAACAAAAAUAAAADAAAACAAAAAAAwAAAAAAACGAO4AVwAAAD0AAAAoAAAAtQAAAIAAAAABAAEAAAAAAAAAAAAAAAAAAAAAAAAAAAAAAAAAAAAAAP///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0AAAAAAAAAAAAAAAAAAAAAAAAAAAAAAPvoAAAAAAAAAAAAAAAAAAAAAAAAAAAAAABcAAAAAAAAAAAAAAAAAAAAAAAAAAAAAAAPoAAAAAAAAAAAAAAAAAAAAAAAAAAAAAAB8AAAAAAAAAAAAAAAAAAAAAAACAAAAAAAPgAAAAAAAAAAAAAAAAAAAAAAAAAAAAAAB8AAAAAAAAAAAAAAAAAAAAAACAAAAAAAAPwAAAAAAAAAAAAAAAAAAAAAAAAAAAAAABcAAAAAAAAAAAAAAAAAAAAACgAAAAAAAAP6AAAAAAAAAAAAAAAAAAAABAAAAAAAAAAdQAAAAAAAAAAAAAAAAAAADAAAAAAAAAAAqAAAAAAAAAAAAAAAAAAABAAAAAAAAAAAAAAAAAAAAAAAAAAAAAAABgAAAAAAAAAAAAAAAAAAAAAAAAAAAAAABAAAAAAAAAAAAAAAAAAAAAAAAAAAAAAAAgAAAAAAAAAAAAAAAAAAAAAAAAAAAAAAAgAAAAAAAAAAAAAAAAAAAAAAAAAAAAAAAgAAAAAAAAAAAAAAAAAAAAAAAAAAAAAAAQAAAAAAAAAAAAAAAAAAAAAAAAAAAAAAAYAAAAAAAAAAAAAAAAAAAAAAAAAAAAAAAQAAAAAAAAAAAAAAAAAAAAAAAAAAAAAAAYAAAAAAAAAAAAAAAAAAAAAAAAAAAAAAAQAAAAAAAAAAAAAAAAAAAAAAAAAAAAAAAIAACAAA4AAAAAAAAAAAAAAAAAAAAAAAAAAAdQAB4AAAAAAAAAAAAAAAAAAAAAAAAMAD/4ADsAAAAAAAAAAAAAAAAAAAAAAAAEAHwcABEAAAAAAAAAAAAAAAAAAAAAAAAOAOgOADOAKAAAAAAAAAAAAAAAAAAAAAAEAcAHADEAMAAAABAAAAAAAAAAAAAAAAACA4ADgCKAOAAAADgAAAAAAAAAAAAAAAABAQABAGEAfAAAABwAAAAAAAAAAAAAAAADjgAAgGCAbACAAC4AAAAKoAAAAAAAAAABBgABQEEAZAHAAGYAAAB38AAAAAAAAAAAjgAA4GCA7gPAIGMAAAD/vgAAAAAAAAAAXAAAwEAARAdAEEEAAAHABcAAAAAAAAAA+AAA4OCAwgaAKOGAAA6AAOAAAAAAAAAAcAAAcEBAxQYAAGFAABwAADQAAAAAAAAAOAAA+ODjgg4AKODgAPgAAA4AAAAAAAAAEAAAUMBBgAQABEBAAUAAAAUAAAAAAAAAOAAA+MDhggwADOCgA4AAAADgAAAAAAAAcAAAUMBBARwABEBQBwAAAABwAAAAAAAALgAA6IBjg4gAAuAwDgAAAAA4AAAAAAAARAAATMBBAQgAAEAQHAAAAAAQAAAAAAAA4wAAzIBjgIgAAuAYOAAAAAAIAAAAAAAAYQAARYBhAdAABUAYMAAAAAAEAAAAAAAAY6AAx4AjgPgAAuAOIAAAAAAGAAAAAAAAQEAABYARAFAABEAEQAAAAAAEAAAAAAAAYDgAh4AyAPgAAsAOYAAAAAACAAAAAAAAYBwBBQARAHAAA0ADQAAAAAABAAAAAAAAYA4Dg4A6ADAAA4AD4AAAAAADAAAAAAAAYAQBBwAQABAAAYABwAAAAAABAAAAAAAAYAICA4AaAAAAA4AAwAAAAAABgAAAAAAAcAMCAwAWAAAAAQAAAAAAAAABAAAAAAAAMAMOA4AOAAAAAAAAAAAAAAACAAAAAAAAEAEEAQAMAAAAAAAAAAAAAAAAAAAAAAAAOAOIA4AOAAAAAAAAAAAAAAAAAAAAAAAAEAEQAQAEAAAAAAAAAAAAAAAAAAAAAAAACgM4A4AAAAAAAAAAAAAAAAAAAAAAAAAABAFAAQAAAAAAAAAAAAAAAAAAAAAAAAAADoPgA4AAAAAAAAAAAAAAAAAAAAAAAAAABwcAAQAAAAAAAAAAAAAAAAAAAAAAAAAABvoAAgAAAAAAAAAAAAAAAAAAAAAAAAAAAdAAAAAAAAAAAAAAAAAAAAAAAAAAAAA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AAAAAAAAAAAAAAAAAAAAAAAAAAAAAABBAAAAAAAAAAAAAAAAAAAAAAAAAAAAAACDAAAAAAAAAAAAAAAAAAAAAAAAAAAAAADBAAAAAAAAAAAAAAAAAAAAAAAAAAAAAACDgAAAAAAAAAAAAAAAAAAAAAAAAAAAAAEBAAAAAAAAAAAAAAAAAAAAAAAAAAAAAACDgAAAAAAAAAAAAAAAAAAAAAAAAAAAAAGBwAAAAAAAAAAAAAAAAAAAAAAAAAAAAACAgAAAAAAAAAAAAAAAAAAAAAAAAAAAAAAAgAAAAAAAAAAAAAAAAAAAAAAAAAAAAACAgAAAAAAAAAAAAAAAAAAAAAAAAAAAAAABgAAAAAAAAAAAAAAAAAAAAAAAAAAAAACBgAAAAAAAAAAAAAAAAAAAAAAAAAAAAADBAAAAAAAAAAAAAAAAAAAAAAAAAAAAAACDAAAAAAAAAAAAAAAAAAAAAAAAAAAAAABGAAAAAAAAAAAAAAAAAAAAAAAAAAAAAAB+AAAAAAAAAAAAAAAAAAAAAAAAAAAAA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RAAAAeLYAAAAAAAAAAAAAVgAAADwAAAAAAAAAAAAAAAAAAAAAAAAAtQAAAIAAAABQAAAAKAAAAHgAAAAAtgAAAAAAAMYAiABXAAAAPQAAACgAAAC1AAAAgAAAAAEAEAAAAAAAAAAAAAAAAAAAAAAAAAAAAAAA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2MMQwylFP9/jDH/f/9//3//f/9//3//f/9//3//f/9//3//f/9//3//f/9//3//f/9//3//f/9//3//f/9//3//f/9//3//f/9//3//f/9//3//f/9//3//f/9//3//f/9//3//f/9//3//f/9//3//f/9//3//f/9//3//f/9//3//f/9//3//f/9//3//f/9//3//f/9//3//f/9//3//f/9//3//f/9//3//f/9//3//f/9//3//f/9//3//f/9//3//f/9//3//f/9//3//f/9//3//f/9//3//f/9//3//f/9//3//f/9//3//f/9//3//f/9//3//f/9//3//f/9//3//fwAA/3//f/9//3//f/9//3//f/9//3//f/9//3//f/9//3//f/9//3//f/9//3//f/9//3//f/9//3//f/9//3//f/9//3//f/9//3//f/9//3//f/9//3//f/9//3/VWqYYKiVjDGMM/3/HHIQQZAylFAkl/38IIf9//3//f/9//3//f/9//3//f/9//3//f/9//3//f/9//3//f/9//3//f/9//3//f/9//3//f/9//3//f/9//3//f/9//3//f/9//3//f/9//3//f/9//3//f/9//3//f/9//3//f/9//3//f/9//3//f/9//3//f/9//3//f/9//3//f/9//3//f/9//3//f/9//3//f/9//3//f/9//3//f/9//3//f/9//3//f/9//3//f/9//3//f/9//3//f/9//3//f/9//3//f/9//3//f/9//3//f/9//3//f/9//3//f/9//3//f/9//3//f/9//38AAP9//3//f/9//3//f/9//3//f/9//3//f/9//3//f/9//3//f/9//3//f/9//3//f/9//3//f/9//3//f/9//3//f/9//3//f/9//3//f/9//3//f/9//3//f/9//3//f/9//3//f/9//3//f/9/xxz/f4UQhBDHGP9//3//f/9//3//f/9//3//f/9//3//f/9//3//f/9//3//f/9//3//f/9//3//f/9//3//f/9//3//f/9//3//f/9//3//f/9//3//f/9//3//f/9//3//f/9//3//f/9//3//f/9//3//f/9//3//f/9//3//f/9//3//f/9//3//f/9//3//f/9//3//f/9//3//f/9//3//f/9//3//f/9//3//f/9//3//f/9//3//f/9//3//f/9//3//f/9//3//f/9//3//f/9//3//f/9//3//f/9//3//f/9//3//f/9//3//f/9//3//f/9/AAD/f/9//3//f/9//3//f/9//3//f/9//3//f/9//3//f/9//3//f/9//3//f/9//3//f/9//3//f/9//3//f/9//3//f/9//3//f/9//3//f/9//3//f/9//3//f/9//3//f/9//3//f/9//3//f/9//3//f4wxhRBjDGMM5xz/fzJK/3//f/9//3//f/9//3//f/9//3//f/9//3//f/9//3//f/9//3//f/9//3//f/9//3//f/9//3//f/9//3//f/9//3//f/9//3//f/9//3//f/9//3//f/9//3//f/9//3//f/9//3//f/9//3//f/9//3//f/9//3//f/9//3//f/9//3//f/9//3//f/9//3//f/9//3//f/9//3//f/9//3//f/9//3//f/9//3//f/9//3//f/9//3//f/9//3//f/9//3//f/9//3//f/9//3//f/9//3//f/9//3//f/9//3//fwAA/3//f/9//3//f/9//3//f/9//3//f/9//3//f/9//3//f/9//3//f/9//3//f/9//3//f/9//3//f/9//3//f/9//3//f/9//3//f/9//3//f/9//3//f/9//3//f/9//3//f/9//3//f/9//3//f/9//3//f/9//3/nHEMIZBBjDKUU/3//f/9//3//f/9//3//f/9//3//f/9//3//f/9//3//f/9//3//f/9//3//f/9//3//f/9//3//f/9//3//f/9//3//f/9//3//f/9//3//f/9//3//f/9//3//f/9//3//f/9//3//f/9//3//f/9//3//f/9//3//f/9//3//f/9//3//f/9//3//f/9//3//f/9//3//f/9//3//f/9//3//f/9//3//f/9//3//f/9//3//f/9//3//f/9//3//f/9//3//f/9//3//f/9//3//f/9//3//f/9//3//f/9//38AAP9//3//f/9//3//f/9//3//f/9//3//f/9//3//f/9//3//fxBG/3//f/9//3//f/9//3//f/9//3//f/9//3//f/9//3//f/9//3//f/9//3//f/9//3//f/9//3//f/9//3//f/9//3//f/9//3//f/9//3//f/9//3//f/9/xhilFGQMpRQIIf9//3//f/9//3//f/9//3//f/9//3//f/9//3//f/9//3//f/9//3//f/9//3//f/9//3//f/9//3//f/9//3//f/9//3//f/9//3//f/9//3//f/9//3//f/9//3//f/9//3//f/9//3//f/9//3//f/9//3//f/9//3//f/9//3//f/9//3//f/9//3//f/9//3//f/9//3//f/9//3//f/9//3//f/9//3//f/9//3//f/9//3//f/9//3//f/9//3//f/9//3//f/9//3//f/9//3//f/9//3//f/9/AAD/f/9//3//f/9//3//f/9//3//f/9//3//f/9//3//f/9//3//f/9//3//f/9//3//f/9//3//f/9//3//f/9//3//f/9//3//f/9//3//f/9//3//f/9//3//f/9//3//f/9//3//f/9//3//f/9//3//f/9//3//f/9//3//f/9//3//f+ccQwxjDIQQphj/f/9//3//f/9//3//f/9//3//f/9//3//f/9//3//f/9//3//f/9//3//f/9//3//f/9//3//f/9//3//f/9//3//f/9//3//f/9//3//f/9//3//f/9//3//f/9//3//f/9//3//f/9//3//f/9//3//f/9//3//f/9//3//f/9//3//f/9//3//f/9//3//f/9//3//f/9//3//f/9//3//f/9//3//f/9//3//f/9//3//f/9//3//f/9//3//f/9//3//f/9//3//f/9//3//f/9//3//fwAA/3//f/9//3//f/9//3//f/9//3//f/9//3//f/9//3//f/9/xhz/f/9//3//f/9//3//f/9//3//f/9//3//f/9//3//f/9//3//f/9//3//f/9//3//f/9//3//f/9//3//f/9//3//f/9//3//f/9//3//f/9//3//f/9//3//f/9//3//f/9//38pJWMMhBBkDIUQCSX/f/9//3//f/9//3//f/9//3//f/9//3//f/9//3//f/9//3//f/9//3//f/9//3//f/9//3//f/9//3//f/9//3//f/9//3//f/9//3//f/9//3//f/9//3//f/9//3//f/9//3//f/9//3//f/9//3//f/9//3//f/9//3//f/9//3//f/9//3//f/9//3//f/9//3//f/9//3//f/9//3//f/9//3//f/9//3//f/9//3//f/9//3//f/9//3//f/9//3//f/9//3//f/9//38AAP9//3//f/9//3//f/9//3//f/9//3//f/9//3//f/9//3//f/9//3//f/9//3//f/9//3//f/9//3//f/9//3//f/9//3//f/9//3//f/9//3//f/9//3//f/9//3//f/9//3//f/9//3//f/9//3//f/9//3//f/9//3//f/9//3//f/9//3//f/9//3//f/9/CCH/f4QQhBDnHP9//3//f/9//3//f/9//3//f/9//3//f/9//3//f/9//3//f/9//3//f/9//3//f/9//3//f/9//3//f/9//3//f/9//3//f/9//3//f/9//3//f/9//3//f/9//3//f/9//3//f/9//3//f/9//3//f/9//3//f/9//3//f/9//3//f/9//3//f/9//3//f/9//3//f/9//3//f/9//3//f/9//3//f/9//3//f/9//3//f/9//3//f/9//3//f/9//3//f/9//3//f/9/AAD/f/9//3//f/9//3//f/9//3//f/9//3//f/9//3//f/9//38IJf9/nHP/f/9//3//f/9//3//f/9//3//f/9//3//f/9//3//f/9//3//f/9//3//f/9//3//f/9//3//f/9//3//f/9//3//f/9//3//f/9//3//f/9//3//f/9//3//f/9//3//f/9//3//f/9//3//f+gcxxzGGKUUphimGMYY/39zTv9//3//f/9//3//f/9//3//f/9//3//f/9//3//f/9//3//f/9//3//f/9//3//f/9//3//f/9//3//f/9//3//f/9//3//f/9//3//f/9//3//f/9//3//f/9//3//f/9//3//f/9//3//f/9//3//f/9//3//f/9//3//f/9//3//f/9//3//f/9//3//f/9//3//f/9//3//f/9//3//f/9//3//f/9//3//f/9//3//f/9//3//f/9//3//fwAA/3//f/9//3//f/9//3//f/9//3//f/9//3//f/9//3//f/9//3/HHP9//3//f/9//3//f/9//3//f/9//3//f/9//3//f/9//3//f/9//3//f/9//3//f/9//3//f/9//3//f/9//3//f/9//3//f/9//3//f/9//3//f/9//3//f/9//3//f/9//3//f/9//3//f/9//3//f/9//3//f/9/bC2mGMcc/3+EEP9/hRT/f/9//3//f/9//3//f/9//3//f/9//3//f/9//3//f/9//3//f/9//3//f/9//3//f/9//3//f/9//3//f/9//3//f/9//3//f/9//3//f/9//3//f/9//3//f/9//3//f/9//3//f/9//3//f/9//3//f/9//3//f/9//3//f/9//3//f/9//3//f/9//3//f/9//3//f/9//3//f/9//3//f/9//3//f/9//3//f/9//3//f/9//38AAP9//3//f/9//3//f/9//3//f/9//3//f/9//3//f/9//3//f4wxpRT/f/9//3//f/9//3//f/9//3//f/9//3//f/9//3//f/9//3//f/9//3//f/9//3//f/9//3//f/9//3//f/9//3//f/9//3//f/9//3//f/9//3//f/9//3//f/9//3//f/9//3//f/9//3//f/9//3//f/9//3//f/9//3//f/9//3+MMf9/CCH/fzFG/3//f/9//3//f/9//3//f/9//3//f/9//3//f/9//3//f/9//3//f/9//3//f/9//3//f/9//3//f/9//3//f/9//3//f/9//3//f/9//3//f/9//3//f/9//3//f/9//3//f/9//3//f/9//3//f/9//3//f/9//3//f/9//3//f/9//3//f/9//3//f/9//3//f/9//3//f/9//3//f/9//3//f/9//3//f/9//3//f/9/AAD/f/9//3//f/9//3//f/9//3//f/9//3//f/9//3//f/9//3//f+cc/3//f/9//3//f/9//3//f/9//3//f/9//3//f/9//3//f/9//3//f/9//3//f/9//3//f/9//3//f/9//3//f/9//3//f/9//3//f/9//3//f/9//3//f/9//3//f/9//3//f/9//3//f/9//3//f/9//3//f/9//3//f/9//3//f/9//3//f/9//3//f/9//3//f/9//3//f/9//3//f/9//3//f/9//3//f/9//3//f/9//3//f/9//3//f/9//3//f/9//3//f/9//3//f/9//3//f/9//3//f/9//3//f/9//3//f/9//3//f/9//3//f/9//3//f/9//3//f/9//3//f/9//3//f/9//3//f/9//3//f/9//3//f/9//3//f/9//3//f/9//3//f/9//3//f/9//3//f/9//3//fwAA/3//f/9//3//f/9//3//f/9//3//f/9//3//f/9//3//f/9//38pKWsx/3//f/9//3//f/9//3//f/9//3//f/9//3//f/9//3//f/9//3//f/9//3//f/9//3//f/9//3//f/9//3//f/9//3//f/9//3//f/9//3//f/9//3//f/9//3//f/9//3//f/9//3//f/9//3//f/9//3//f/9//3//f/9//3//f/9//3//f/9//3//f/9//3//f/9//3//f/9//3//f/9//3//f/9//3//f/9//3//f/9//3//f/9//3//f/9//3//f/9//3//f/9//3//f/9//3//f/9//3//f/9//3//f/9//3//f/9//3//f/9//3//f/9//3//f/9//3//f/9//3//f/9//3//f/9//3//f/9//3//f/9//3//f/9//3//f/9//3//f/9//3//f/9//3//f/9//3//f/9//38AAP9//3//f/9//3//f/9//3//f/9//3//f/9//3//f/9//3//f/9/Sin/f/9//3//f/9//3//f/9//3//f/9//3//f/9//3//f/9//3//f/9//3//f/9//3//f/9//3//f/9//3//f/9//3//f/9//3//f/9//3//f/9//3//f/9//3//f/9//3//f/9//3//f/9//3//f/9//3//f/9//3//f/9//3//f/9//3//f/9//3//f/9//3//f/9//3//f/9//3//f/9//3//f/9//3//f/9//3//f/9//3//f/9//3//f/9//3//f/9//3//f/9//3//f/9//3//f/9//3//f/9//3//f/9//3//f/9//3//f/9//3//f/9//3//f/9//3//f/9//3//f/9//3//f/9//3//f/9//3//f/9//3//f/9//3//f/9//3//f/9//3//f/9//3//f/9//3//f/9//3//f/9/AAD/f/9//3//f/9//3//f/9//3//f/9//3//f/9//3//f/9//3//f/9/Sin/f/9//3//f/9//3//f/9//3//f/9//3//f/9//3//f/9//3//f/9//3//f/9//3//f/9//3//f/9//3//f/9//3//f/9//3//f/9//3//f/9//3//f/9//3//f/9//3//f/9//3//f/9//3//f/9//3//f/9//3//f/9//3//f/9//3//f/9//3//f/9//3//f/9//3//f/9//3//f/9//3//f/9//3//f/9//3//f/9//3//f/9//3//f/9//3//f/9//3//f/9//3//f/9//3//f/9//3//f/9//3//f/9//3//f/9//3//f/9//3//f/9//3//f/9//3//f/9//3//f/9//3//f/9//3//f/9//3//f/9//3//f/9//3//f/9//3//f/9//3//f/9//3//f/9//3//f/9//3//fwAA/3//f/9//3//f/9//3//f/9//3//f/9//3//f/9//3//f/9//3//f+cg/3//f/9//3//f/9//3//f/9//3//f/9//3//f/9//3//f/9//3//f/9//3//f/9//3//f/9//3//f/9//3//f/9//3//f/9//3//f/9//3//f/9//3//f/9//3//f/9//3//f/9//3//f/9//3//f/9//3//f/9//3//f/9//3//f/9//3//f/9//3//f/9//3//f/9//3//f/9//3//f/9//3//f/9//3//f/9//3//f/9//3//f/9//3//f/9//3//f/9//3//f/9//3//f/9//3//f/9//3//f/9//3//f/9//3//f/9//3//f/9//3//f/9//3//f/9//3//f/9//3//f/9//3//f/9//3//f/9//3//f/9//3//f/9//3//f/9//3//f/9//3//f/9//3//f/9//3//f/9//38AAP9//3//f/9//3//f/9//3//f/9//3//f/9//3//f/9//3//f/9//3+lFP9//3//f/9//3//f/9//3//f/9//3//f/9//3//f/9//3//f/9//3//f/9//3//f/9//3//f/9//3//f/9//3//f/9//3//f/9//3//f/9//3//f/9//3//f/9//3//f/9//3//f/9//3//f/9//3//f/9//3//f/9//3//f/9//3//f/9//3//f/9//3//f/9//3//f/9//3//f/9//3//f/9//3//f/9//3//f/9//3//f/9//3//f/9//3//f/9//3//f/9//3//f/9//3//f/9//3//f/9//3//f/9//3//f/9//3//f/9//3//f/9//3//f/9//3//f/9//3//f/9//3//f/9//3//f/9//3//f/9//3//f/9//3//f/9//3//f/9//3//f/9//3//f/9//3//f/9//3//f/9/AAD/f/9//3//f/9//3//f/9//3//f/9//3//f/9//3//f/9//3//f/9//38pJf9//3//f/9//3//f/9//3//f/9//3//f/9//3//f/9//3//f/9//3//f/9//3//f/9//3//f/9//3//f/9//3//f/9//3//f/9//3//f/9//3//f/9//3//f/9//3//f/9//3//f/9//3//f/9//3//f/9//3//f/9//3//f/9//3//f/9//3//f/9//3//f/9//3//f/9//3//f/9//3//f/9//3//f/9//3//f/9//3//f/9//3//f/9//3//f/9//3//f/9//3//f/9//3//f/9//3//f/9//3//f/9//3//f/9//3//f/9//3//f/9//3//f/9//3//f/9//3//f/9//3//f/9//3//f/9//3//f/9//3//f/9//3//f/9//3//f/9//3//f/9//3//f/9//3//f/9//3//fwAA/3//f/9//3//f/9//3//f/9//3//f/9//3//f/9//3//f/9//3//f/9/xhhyUv9//3//f/9//3//f/9//3//f/9//3//f/9//3//f/9//3//f/9//3//f/9//3//f/9//3//f/9//3//f/9//3//f/9//3//f/9//3//f/9//3//f/9//3//f/9//3//f/9//3//f/9//3//f/9//3//f/9//3//f/9//3//f/9//3//f/9//3//f/9//3//f/9//3//f/9//3//f/9//3//f/9//3//f/9//3//f/9//3//f/9//3//f/9//3//f/9//3//f/9//3//f/9//3//f/9//3//f/9//3//f/9//3//f/9//3//f/9//3//f/9//3//f/9//3//f/9//3//f/9//3//f/9//3//f/9//3//f/9//3//f/9//3//f/9//3//f/9//3//f/9//3//f/9//3//f/9//38AAP9//3//f/9//3//f/9//3//f/9//3//f/9//3//f/9//3//f/9//3//f6UU/3//f/9//3//f/9//3//f/9//3//f/9//3//f/9//3//f/9//3//f/9//3//f/9//3//f/9//3//f/9//3//f/9//3//f/9//3//f/9//3//f/9//3//f/9//3//f/9//3//f/9//3//f/9//3//f/9//3//f/9//3//f/9//3//f/9//3//f/9//3//f/9//3//f/9//3//f/9//3//f/9//3//f/9//3//f/9//3//f/9//3//f/9//3//f/9//3//f/9//3//f/9//3//f/9//3//f/9//3//f/9//3//f/9//3//f/9//3//f/9//3//f/9//3//f/9//3//f/9//3//f/9//3//f/9//3//f/9//3//f/9//3//f/9//3//f/9//3//f/9//3//f/9//3//f/9//3//f/9/AAD/f/9//3//f/9//3//f/9//3//f/9//3//f/9//3//f/9//3//f/9//3+lFEkp/3//f/9//3//f/9//3//f/9//3//f/9//3//f/9//3//f/9//3//f/9//3//f/9//3//f/9//3//f/9//3//f/9//3//f/9//3//f/9//3//f/9//3//f/9//3//f/9//3//f/9//3//f/9//3//f/9//3//f/9//3//f/9//3//f/9//3//f/9//3//f/9//3//f/9//3//f/9//3//f/9//3//f/9//3//f/9//3//f/9//3//f/9//3//f/9//3//f/9//3//f/9//3//f/9//3//f/9//3//f/9//3//f/9//3//f/9//3//f/9//3//f/9//3//f/9//3//f/9//3//f/9//3//f/9//3//f/9//3//f/9//3//f/9//3//f/9//3//f/9//3//f/9//3//f/9//3//fwAA/3//f/9//3//f/9//3//f/9//3//f/9//3//f/9//3//f/9//3//f/9/5yD/f/9//3//f/9//3//f/9//3//f/9//3//f/9//3//f/9//3//f/9//3//f/9//3//f/9//3//f/9//3//f/9//3//f/9//3//f/9//3//f/9//3//f/9//3//f/9//3//f/9//3//f/9//3//f/9//3//f/9//3//f/9//3//f/9//3//f/9//3//f/9//3//f/9//3//f/9//3//f/9//3//f/9//3//f/9//3//f/9//3//f/9//3//f/9//3//f/9//3//f/9//3//f/9//3//f/9//3//f/9//3//f/9//3//f/9//3//f/9//3//f/9//3//f/9//3//f/9//3//f/9//3//f/9//3//f/9//3//f/9//3//f/9//3//f/9//3//f/9//3//f/9//3//f/9//3//f/9//38AAP9//3//f/9//3//f/9//3//f/9//3//f/9//3//f/9//3//f/9//3//f/9/pRT/f/9//3//f/9//3//f/9//3//f/9//3//f/9//3//f/9//3//fxBC/3//f/9//3//f/9//3//f/9//3//f/9//3//f/9//3//f/9//38qKQghrTX/f/9//3//f/9//3//f/9//3//f/9//3//f/9//3//f/9//3//f/9//3//f/9//3//f/9//3//f/9//3//f/9//3//f/9//3//f/9//3//f/9//3//f/9//3//f/9//3//f/9//3//f/9//3//f/9//3//f/9//3//f/9//3//f/9//3//f/9//3//f/9//3//f/9//3//f/9//3//f/9//3//f/9//3//f/9//3//f/9//3//f/9//3//f/9//3//f/9//3//f/9//3//f/9//3//f/9//3//f/9//3//f/9//3//f/9/AAD/f/9//3//f/9//3//f/9//3//f/9//3//f/9//3//f/9//3//f/9//3//f/9//3//f/9//3//f/9//3//f/9//3//f/9//3//f/9//3+lGGMMYwz/f2QQ/3+tNf9//3//f/9//3//f/9//3//f/9//3//f/9//3//f+ccQwxDCIQQ/3//f/9//3//f/9//3//f/9//3//f/9//3//f/9//3//f/9//3//f/9//3//f/9//3//f/9//3//f/9//3//f/9//3//f/9//3//f/9//3//f/9//3//f/9//3//f/9//3//f/9//3//f/9//3//f/9//3//f/9//3//f/9//3//f/9//3//f/9//3//f/9//3//f/9//3//f/9//3//f/9//3//f/9//3//f/9//3//f/9//3//f/9//3//f/9//3//f/9//3//f/9//3//f/9//3//f/9//3//f/9//3//f/9//3//fwAA/3//f/9//3//f/9//3//f/9//3//f/9//3//f/9//3//f/9//3//f/9//38oJcYY/3//f/9//3//f/9//3//f/9//3//f/9/70GEECEEAQRCCIUUxhhjDCEEIQRKKf9//3//f/9//3//f/9//3//f/9//3//f/9/EEJkDIQQ/39kEMcY/3//f/9//3//f/9//3//f/9//3//f/9//3//f/9//3//f/9//3//f/9//3//f/9//3//f/9//3//f/9//3//f/9//3//f/9//3//f/9//3//f/9//3//f/9//3//f/9//3//f/9//3//f/9//3//f/9//3//f/9//3//f/9//3//f/9//3//f/9//3//f/9//3//f/9//3//f/9//3//f/9//3//f/9//3//f/9//3//f/9//3//f/9//3//f/9//3//f/9//3//f/9//3//f/9//3//f/9//3//f/9//3//f/9//38AAP9//3//f/9//3//f/9//3//f/9//3//f/9//3//f/9//3//f/9//3//f/9//3+kFP9//3//f/9//3//f/9//3//f/9//38IJQAEIQQhBCkp/3//f/9//3//f4QQAQTnHP9//3//f/9//3//f/9//3//f/9//3//f/9/Qgj/f/9//39DDP9//3//f/9//3//f/9//3//f/9//3//f/9//3//f/9//3//f/9//3//f/9//3//f/9//3//f/9//3//f/9//3//f/9//3//f/9//3//f/9//3//f/9//3//f/9//3//f/9//3//f/9//3//f/9//3//f/9//3//f/9//3//f/9//3//f/9//3//f/9//3//f/9//3//f/9//3//f/9//3//f/9//3//f/9//3//f/9//3//f/9//3//f/9//3//f/9//3//f/9//3//f/9//3//f/9//3//f/9//3//f/9//3//f/9/AAD/f/9//3//f/9//3//f/9//3//f/9//3//f/9//3//f/9//3//f/9//3//f4w1pBRKLf9//3//f/9//3//f/9//3//fwchIQRCDP9/1l7/f/9//3//f/9//3//f8YcIgToIP9//3//f/9//3//f/9//3//f/9//3+lFIQQ/3//fwkhIgjPPf9//3//f/9//3//f/9//3//f4wx/39sMf9//3//f/9//3//f/9//3//f/9//3//f/9//3//f/9//3//f/9//3//f/9//3//f/9//3//f/9//3//f/9//3//f/9//3//f/9//3//f/9//3//f/9//3//f/9//3//f/9//3//f/9//3//f/9//3//f/9//3//f/9//3//f/9//3//f/9//3//f/9//3//f/9//3//f/9//3//f/9//3//f/9//3//f/9//3//f/9//3//f/9//3//f/9//3//f/9//3//f/9//3//fwAA/3//f/9//3//f/9//3//f/9//3//f/9//3//f/9//3//f/9//3//f/9//3//f6UU/3//f/9//3//f/9//3//f/9/CCUhBGMM/3//f/9//3//f/9//3//f/9//3//f6UUQggpJf9//3//f/9//3//f/9//3//f/9/YwxKKf9//3//f4QQ/3//f/9//3//f/9//3//f/9//3+FFEIM/3//f/9//3//f/9//3//f/9//3//f/9//3//f/9//3//f/9//3//f/9//3//f/9//3//f/9//3//f/9//3+uOf9//3//f/9//3//f/9//3//f/9//3//f/9//3//f/9//3//f/9//3//f/9//3//f/9//3//f/9//3//f/9//3//f/9//3//f/9//3//f/9//3//f/9//3//f/9//3//f/9//3//f/9//3//f/9//3//f/9//3//f/9//3//f/9//3//f/9//3//f/9//38AAP9//3//f/9//3//f/9//3//f/9//3//f/9//3//f/9//3//f/9//3//f/9//3//f4QU/3//f/9//3//f/9//3/nHAAAQgj/f/9//3//f/9//3//f/9//3//f/9//3//f2MMYwwQQv9//3//f/9//3//f/9//3//f2MM/3//f/9/Wmv/fwkl/3//f/9//3//f/9//3//f/9/ZBBDDKYY/3//f/9//3//f/9//3//f/9//3//f/9//3//f/9//3//f/9//3//f/9//3//f/9//3//f/9//3//f2wxYwyFFP9//3//f/9//3//f/9//3//f/9//3//f/9//3//f/9//3//f/9//3//f/9//3//f/9//3//f/9//3//f/9//3//f/9//3//f/9//3//f/9//3//f/9//3//f/9//3//f/9//3//f/9//3//f/9//3//f/9//3//f/9//3//f/9//3//f/9//3//f/9/AAD/f/9//3//f/9//3//f/9//3//f/9//3//f/9//3//f/9//3//f/9//3//f/9//3//f0op/3//f/9//3//f/9//38hBP9//3//f/9//3//f/9//3//f/9//3//f/9//3//f0MM/3//f/9//3//f/9//3//f/9/5xxCCP9//3//f/9/CCH/f/9//3//f/9//3//f/9//38JJUMI5xxkDM45/3//f/9//3//f/9//3//f/9//3//f/9//3//f/9//3//f/9//3//f/9//3//f/9//3//f/9//3//f0MMYwzoIP9//3//f/9//3//f/9//3//f/9//3//f/9//3//f/9//3//f/9//3//f/9//3//f/9//3//f/9//3//f/9//3//f/9//3//f/9//3//f/9//3//f/9//3//f/9//3//f/9//3//f/9//3//f/9//3//f/9//3//f/9//3//f/9//3//f/9//3//fwAA/3//f/9//3//f/9//3//f/9//3//f/9//3//f/9//3//f/9//3//f/9//3//f/9/izGlFBBC/3//f/9/rDljEAEE/3//f/9//3//f/9//3//f/9//3//f/9//3//f/9//3//f2MM/3//f/9//3//f/9//3//f+ccpRT/f/9//3//f/9/rjX/f/9//3//f/9//3//f/9/hRRDDP9/hBCEEP9//3//f/9//3//f/9//3//f/9/phj/f/9//3//f/9//3//f/9//3//f/9//3//f/9//3//f/9/Qwz/f+ccYwwJIf9//3//f/9//3//f/9//3//f/9//3//f/9//3//f/9//3//f/9//3//f/9//3//f/9//3//f/9//3+1Vv9/rDH/fykl/3+tOf9//3//f/9//3//f/9//3//f/9//3//f/9//3//f/9//3//f/9//3//f/9//3//f/9//3//f/9//3//f/9//38AAP9//3//f/9//3//f/9//3//f/9//3//f/9//3//f/9//3//f/9//3//f/9//3//f/9/pRT/f/9//3//f/9/IQRjDP9//3//f/9//3//f/9//3//f/9//3//f/9//3//f/9/jTX/f2UQ/3//f/9//3//f/9//3/GHP9//3//f/9//3/vPf9//3//f/9//3//f/9//3//f4QQQgz/f/9/Ywz/f/9//3//f/9//3//f/9//39kECIIpRT/f/9//3//f/9//3//f/9//3//f/9//3//f/9//3+mGCII/3//f4QQQwj/f/9//3//f/9//3//f/9//3//f/9//3//f/9//3//f/9//3//f/9//3//f/9//3//f/9/xxyFEMcY/3+mGIQQhBCFEIUQZAylFP9//3//f/9//3//f/9//3//f/9//3//f/9//3//f/9//3//f/9//3//f/9//3//f/9//3//f/9//3//f/9/AAD/f/9//3//f/9//3//f/9//3//f/9//3//f/9//3//f/9//3//f/9//3//f/9//3//f/9/KCX/f/9//39jEAEErTX/f/9//3//f/9//3//f/9//3//f/9//3//f/9//3//f/9/KiWnGCol/3//f/9//3//f/9/YwwpJf9//3//f/9//38JIf9//3//f/9//3//f/9/6CBDDCkl/39zTmMMKSX/f/9//3//f/9//3//f4QUQwzHGKUU/3//f/9//3//f/9//3//fxBC/3//f/9//3//f/9/pRRCCP9//3//f2MMphj/f/9//3//f/9//3//f/9//3//f/9//3//f/9//3//f/9//3//f/9//3//f/9//3/GGGMMZBBjDGMMQwzGGMccKSX/f+cchBCFEIUQCSH/f/9//3//f/9//3//f/9//3//f/9//3//f/9//3//f/9//3//f/9//3//f/9//3//f/9//3//fwAA/3//f/9//3//f/9//3//f/9//3//f/9//3//f/9//3//f/9//3//f/9//3//f/9//3//f/9/ay3/f+cgAATnHP9//3//f/9//3//f/9//3//f/9//3//f/9//3//f/9//3//f6YYKiX/f/9//3//f/9//3//f2MM/3//f/9//3//f/9//3//f/9//3//f/9//3//f/9/Qgj/f/9//3+mFP9//3//f/9//3//f/9/azEiCCkl/3+EEP9//3//f/9//3//f/9//3//f2QQ/3//f/9//3//f4UU/3//f/9//3//fwkh/3//f/9//3//f/9//3//f/9//3//f/9//3//f/9//3//f/9//3//f/9//3//f6YUQwymGP9//3//f/9//3//f/9//3//f/9//3+lFP9/hBCFFCol/3//f/9//3//f/9//3//f/9//3//f/9//3//f/9//3//f/9//3//f/9//3//f/9//38AAP9//3//f/9//3//f/9//3//f/9//3//f/9//3//f/9//3//f/9//3//f/9//3//f/9//39KKQgljTUhBGMM/3//f/9//3//f/9//3//f/9//3//f/9//3//f/9//3//f/9//3/oIIQQCSH/f/9//3//f/9/ay1jEOcc/3//f/9//3//f2wx/3//f/9//3//f/9//3/HHIQQ/3//f/9//3+mFP9//3//f/9//3//f6UUZBD/fxBC/3//f/9//3//f/9//3//f/9/zzn/f4UU/3//f/9/jDGEEKUY/3//f/9//3/HGKUU/3//f/9//3//f/9//3//f/9//3//f/9//3//f/9//3//f/9//3/oIEMMphj/fykl/3//f/9//3//f/9//3//f/9//3//f/9//3//f/9/6BxkDMcY/3//f/9//3//f/9//3//f/9//3//f/9//3//f/9//3//f/9//3//f/9//3//f/9/AAD/f/9//3//f/9//3//f/9//3//f/9//3//f/9//3//f/9//3//f/9//3//f/9//3//f/9//3/oIIQQIgj/f/9//3//f/9//3//f/9//3//f/9//3//f/9//3//f/9//3//f/9//3+mFIUUSyn/f/9//3//f/9/ZBD/f/9//3//f/9//3//fysp/3//f/9//3//f/9/YwzoIP9//3//f601/3/HGP9//3//f/9//39jDIQU/3//f/9//3//f/9//3//f/9//3//f/9//3//f/9//3//f/9/hBCEFP9//3//f/9/EUL/f845/3//f/9//3//f/9//3//f/9//3//f/9//3//f/9//3//f2QQQggqKf9//3//f/9//3//f/9//3//f/9//3//f/9//3//f/9//3//f/9//3+lFGQM/39KKf9//3//f/9//3//f/9//3//f/9//3//f/9//3//f/9//3//f/9//3//fwAA/3//f/9//3//f/9//3//f/9//3//f/9//3//f/9//3//f/9//3//f/9//3//f/9//3//f/9//39DDCEECCX/f/9//3//f/9//3//f/9//3//f/9//3//f/9//3//f/9//3//fxBChRDoIIUQk1L/f/9//3/GGGQQay3/f/9//3//f/9/SimFFDFG/3//f/9/AABLLWMM/3//f/9//3//f641/3//f/9//3//f845ZBCEEP9//3//f/9//3//f/9//3//f/9//39RSv9/xhj/f/9//38JJWMMKSn/f/9//3//f/9/U0oqJZRa/3//f/9//3//f/9//3//f/9//3//f/9//38QQsccYwxCDPZa/3//f/9//3//f/9//3//f/9//3//f/9//3//f/9//3//f/9//3//f/9//3//f4UUhRDHGP9//3//f/9//3//f/9//3//f/9//3//f/9//3//f/9//3//f/9//38AAP9//3//f/9//3//f/9//3//f/9//3//f/9//3//f/9//3//f/9//3//f/9//3//f/9//3//f/9//38iCP9//3//f/9//3//f/9//3//f/9//3//f/9//3//f/9//3//f/9//3//f4YU/3+mFP9//3//f/9/ZBClFP9//3//f/9//3//f/9/pRT/f/9//3//f/9/5yBjDP9//3//f/9//3//f/9//3//f/9//3//f0MM/3//f/9//3//f/9//3//f/9//3//f/9//3//f/9/Sy3/f/9//39jDP9//3//f/9//3//f/9/zzn/f/9//3//f/9//3//f/9//3//f/9//3//fykl/39DDP9//3//f/9//3//f/9//3//f/9//3//f/9//3//f/9//3//f/9//3//f/9//3//f/9//3//fwkh/39kEP9//3//f/9//3//f/9//3//f/9//3//f/9//3//f/9//3//f/9/AAD/f/9//3//f/9//3//f/9//3//f/9//3//f/9//3//f/9//3//f/9//3//f/9//3//f/9//3//fyEEQgjPPf9//3//f/9//3//f/9//3//f/9//3//f/9//3//f/9//3//f/9/zjmFEDFGhhTHGP9//3//f2QQhRT/f/9//3//f/9//39LLYUQEEL/f/9//3//f4UUxxz/f/9//3//f/9/bC3/f/9//3//f/9/xhhCCP9//3//f/9//3//f/9//3//f/9//3//f/9//3+MMegc/3//f8ccQwzvQf9//3//f/9//3+tNf9/xxj/f/9//3//f/9//3//f/9//3//f/9/xxxDDKUY/3//f/9//3//f/9//3//f/9//3//f/9//3//f/9//3//f/9//3//f/9//3//f/9//3//f/9//3//f/9//3/HGKYYrTX/f/9//3//f/9//3//f/9//3//f/9//3//f/9//3//fwAA/3//f/9//3//f/9//3//f/9//3//f/9//3//f/9//3//f/9//3//f/9//3//f/9//3//f/9/xxwhBGMM/3//f/9//3//f/9//3//f/9//3//f/9//3//f/9//3//f/9//3//f/9/hRD/fwgh/3//f/9//39DDIQQ/3//f/9//3//f/9//3+FEP9//3//f/9//39kEP9//3//f/9//3//f/9/Kyn/f/9//3/wQWMMQgj/f/9//3//f/9//3//f/9//3//f/9//3//f/9//38qJf9//3//f0MM/3//f/9//3//f/9//39LKf9/CSH/f/9//3//f/9//3//f/9//3/GGCIICSX/f/9//3//f/9//3//f/9//3//f/9//3//f/9//3//f/9//3//f/9//3//f/9//3//f/9//3//f/9//3//f/9//3/HHKUUjTH/f/9//3//f/9//3//f/9//3//f/9//3//f/9//38AAP9//3//f/9//3//f/9//3//f/9//3//f/9//3//f/9//3//f/9//3//f/9//3//f/9//3//f/9/Qwz/f8YYCCExSv9//3//f/9//3//f/9//3//f/9//3//f/9//3//f/9//38xRqYYbC3/f4UU/3//f/9/Ywz/f/9//3//f/9//3//f/9/phRKKf9//3//f849QwylFP9//3//f/9//3+tNccYzjn/f/9//39jDP9//3//f/9//3//f/9//3//f/9//3//f/9//3//f/9//38JIf9/KyljDFJK/3//f/9//3//f/9//38JIccc/3//f/9//3//f/9//3//fwklIgjoIP9//3//f/9//3//f/9//3//f/9//3//f/9//3//f/9//3//f/9//3//f/9//3//f/9//3//f/9//3//f/9//3//f/9//3/oIMYYEUb/f/9//3//f/9//3//f/9//3//f/9//3//f/9/AAD/f/9//3//f/9//3//f/9//3//f/9//3//f/9//3//f/9//3//f/9//3//f/9//3//f/9//39jDP9//3//f4QQ/3//f/9//3//f/9//3//f/9//3//f/9//3//f/9//3//f/9//3/HGP9//3+lFKYY/3//f0MM6CD/f/9//3//f/9//3//f6YY/3//f/9//3//f2QQ/3//f/9//3//f/9//3/HGP9//3//f/9/Igj/f/9//3//f/9//3//f/9//3//f/9//3//f/9//3//f/9//3//f/9/ZBD/f/9//3//f/9//3//f/9//3+mGP9//3//f/9//3//f/9/CCVDDKYY/3//f/9//3//f/9//3//f/9//3//f/9//3//f/9//3//f/9//3//f/9//3//f/9//3//f/9//3//f/9//3//f/9//3//f/9//3/GGP9//3//f/9//3//f/9//3//f/9//3//f/9//3//fwAA/3//f/9//3//f/9//3//f/9//3//f/9//3//f/9//3//f/9//3//f/9//3//f/9//3//fxBGYwxjDP9//3//f6UUxxz/f/9//3//f/9//3//f/9//3//f/9//3//f/9//3//f845hRT/f/9/SimFFP9//39jDP9//3//f/9//3//f/9//3/GGOcc/3//f/9/Sy1jDCop/3//f/9//3//f/9//3+lFP9//3//f2MM/3//f/9//3//f/9//3//f/9//3//f/9//3//f/9//3//f/A9/3/wPWMMEEL/f/9//3//f/9//3//f/9/phgJIf9//3//f/9//38qKSIICCH/f/9//3//f/9//3//f/9//3//f/9//3//f/9//3//f/9//3//f/9//3//f/9//3//f/9//3//f/9//3//f/9//3//f/9//3//f/9//3+mFP9//3//f/9//3//f/9//3//f/9//3//f/9//38AAP9//3//f/9//3//f/9//3//f/9//3//f/9//3//f/9//3//f/9//3//f/9//3//f/9//3//f2MQhBD/f/9//3//f4UQ/3//f/9//3//f/9//3//f/9//3//f/9//3//f/9//3//f+cc/3//f/9/hRT/f0opQwj/f/9//3//f/9//3//f/9/xxxkDP9//3//f/9/Ywz/f/9//3//f/9//3//f0opZAzvOf9/5xz/f/9//3//f/9//3//f/9//3//f/9//3//f/9//3//f/9/KiX/f/A9/39jDP9//3//f/9//3//f/9//3//fwghZBD/f/9//3//f/9/hRSEEP9//3//f/9//3//f/9//3//f/9//3//f/9//3//f/9//3//f/9//3//f/9//3//f/9//3//f/9//3//f/9//3//f/9//3//f/9//3//f/9//3/GGP9//3//f/9//3//f/9//3//f/9//3//f/9/AAD/f/9//3//f/9//3//f/9//3//f/9//3//f/9//3//f/9//3//f/9//3//f/9//3//f/9//39jDKYY/3//f/9/nH8pJccY/3/UWv9//3//f/9//3//f/9//3//f/9//3//f/9/xxznHP9//3//f6YYKiUIIUMI/3//f/9//3//f/9//3//f/9/hBD/f/9//39rLWQMzjn/f/9//3//f/9//3//f4UQCSU5Z6YUCCH/f/9//3//f/9//3//f/9//3//f/9//3//f/9//3//f/9/0Dn/fxFCYwwxRv9//3//f/9//3//f/9//3//f8cYhRDXWv9//3//f2QM/3//f/9//3//f/9//3//f/9//3//f/9//3//f/9//3//f/9//3//f/9//3//f/9//3//f/9//3//f/9//3//f/9//3//f/9//3//f/9//3//f/9/KSVLLf9//3//f/9//3//f/9//3//f/9//3//fwAA/3//f/9//3//f/9//3//f/9//3//f/9//3//f/9//3//f/9//3//f/9//3//f/9//3//f/9/Ywz/f/9//3//f/9//3//f6YY/3//f/9//3//f/9//3//f/9//3//f/9//3//f/9//3//f/9//38JIf9/xxxCCP9//3//f/9//3//f/9//3//f/9/CSH/f/9//3+FEP9//3//f/9//3//f/9//3//f4UQ/3+mFP9//3//f/9//3//f/9//3//f/9//3//f/9//3//f/9//39sLf9//3//f2QQ/3//f/9//3//f/9//3//f/9//3//f2QM/3//f/9/rTX/f/9//3//f/9//3//f/9//3//f/9//3//f/9//3//f/9//3//f/9//3//f/9//3//f/9//3//f/9//3//f/9//3//f/9//3//f/9//3//f/9//3//f4wx/3//f/9//3//f/9//3//f/9//3//f/9//38AAP9//3//f/9//3//f/9//3//f/9//3//f/9//3//f/9//3//f/9//3//f/9//3//f/9//3//f2MMpRT/f/9//3//f/9//3//f6UU6BzvPf9//3//f/9//3//f/9//3//f/9//3+lFP9//3//f/9/CSUJJcccQgj/f/9//3//f/9//3//f/9//3+EEKYY/3//fwkl/3//f/9//3//f/9//3//f/9/1VqFEMcYhRCNNf9//3//f/9//3//f/9//3//f/9//3//f/9//3//f/9//3/oHP9/zzkIIf9//3//f/9//3//f/9//3//f/9/+WLHGKYY/3//f8YYxhj/f/9//3//f/9//3//f/9//3//f/9//3//f/9//3//f/9//3//f/9//3//f/9//3//f/9//3//f/9//3//f/9//3//f/9//3//f/9//3//f/9//3//fwkh/3//f/9//3//f/9//3//f/9//3//f/9/AAD/f/9//3//f/9//3//f/9//3//f/9//3//f/9//3//f/9//3//f/9//3//f/9//3//f/9//39jDIQQ/3//f/9//3//f/9//3//fwklhBCMMf9//3//f/9//3//f/9//3//f8YY/3//f/9//3//fykl/3/GGP9//3//f/9//3//f/9//3//f/9//39kEP9//3//f+cc/3//f/9//3//f/9//3//f/9/KSVkDGQM/3//f/9//3//f/9//3//f/9//3//f/9//3//f/9//3//f/9/pxiuOf9/CCH/f/9//3//f/9//3//f/9//3//f/9//3+EEOgg/3+lFP9//3//f/9//3//f/9//3//f/9//3//f/9//3//f/9//3//f/9//3//f/9//3//f/9//3//f/9//3//f/9//3//f/9//3//f/9//3//f/9//3//f/9//3//f2st/3//f/9//3//f/9//3//f/9//3//fwAA/3//f/9//3//f/9//3//f/9//3//f/9//3//f/9//3//f/9//3//f/9//3//f/9//3//f/9/QgyFFP9//3//f/9//3//f/9//3//f4wxxhjvPf9//3//f/9//3//f/9/jTWFFK45/3//f/9//3//f8cY6BxDCP9//3//f/9//3//f/9//3//f601ZAxrLf9/6Bz/f/9//3//f/9//3//f/9//3//f/9/pRRjDP9//3//f/9//3//f/9//3//f/9//3//f/9//3//f/9//3//f+gc6BzoIP9//3//f/9//3//f/9//3//f/9//3//f/9/6CCmFK85ZBCmGP9//3//f/9//3//f/9//3//f/9//3//f/9//3//f/9//3//f/9//3//f/9//3//f/9//3//f/9//3//f/9//3//f/9//3//f/9//3//f/9//3//f/9/zjkpJf9//3//f/9//3//f/9//3//f/9//38AAP9//3//f/9//3//f/9//3//f/9//3//f/9//3//f/9//3//f/9//3//f/9//3//f/9//3//f2MMQwz/f/9//3//f/9//3//f/9//3//f8YY/3//f/9//3//f/9//3//f/9/xxz/f/9//3//f/9/Sy2FEAol/3//f/9//3//f/9//3//f/9//3//f4QQ/3//f/9//3//f/9//3//f/9//3//f/9//3//f/9/KSX/f/9//3//f/9//3//f/9//3//f/9//3//f/9//3//f/9//3//f8cYphT/f/9//3//f/9//3//f/9//3//f/9//3//f/9/phSFEIUQ/3//f/9//3//f/9//3//f/9//3//f/9//3//f/9//3//f/9//3//f/9//3//f/9//3//f/9//3//f/9//3//f/9//3//f/9//3//f/9//3//f/9//3//f/9/Sin/f/9//3//f/9//3//f/9//3//f/9/AAD/f/9//3//f/9//3//f/9//3//f/9//3//f/9//3//f/9//3//f/9//3//f/9//3//f/9//3+EEEII/3//f/9//3//f/9//3//f/9//3//f6YY/3//f/9//3//f/9//3/nHP9//3//f/9//3//f/9/phQKJQgh/3//f/9//3//f/9//3//f/9//3/nHMcY/39kEP9//3//f/9//3//f/9//3//f/9//3//f/9//3//f/9//3//f/9//3//f/9//3//f/9//3//f/9//3//f/9/5xxkDMYY/3//f/9//3//f/9//3//f/9//3//f/9//3//f/9/hRRjDP9//3//f/9//3//f/9//3//f/9//3//f/9//3//f/9//3//f/9//3//f/9//3//f/9//3//f/9//3//f/9//3//f/9//3//f/9//3//f/9//3//f/9//3//f40xlFL/f/9//3//f/9//3//f/9//3//fwAA/3//f/9//3//f/9//3//f/9//3//f/9//3//f/9//3//f/9//3//f/9//3//f/9//3//f/9/KSUiCK01/3//f/9//3//f/9//3//f/9//3/oIAkl/3//f/9//3//f/9/phT/f/9//3//f/9//3//f6YUCSH/f/9//3//f/9//3//f/9//3//f/9/bDH/fyolxxz/f/9//3//f/9//3//f/9//3//f/9//3//f/9//3//f/9//3//f/9//3//f/9//3//f/9//3//f/9//3//f/9/KSX/f/9//3//f/9//3//f/9//3//f/9//3//f/9//3//f/9//3//f/9//3//f/9//3//f/9//3//f/9//3//f/9//3//f/9//3//f/9//3//f/9//3//f/9//3//f/9//3//f/9//3//f/9//3//f/9//3//f/9//3//f/9//3/wPf9//3//f/9//3//f/9//3//f/9//38AAP9//3//f/9//3//f/9//3//f/9//3//f/9//3//f/9//3//f/9//3//f/9//3//f/9//3//f/9/QggJIf9//3//f/9//3//f/9//3//f/9/jDGmGP9//3//f/9/MUbHHAkh/3//f/9//3//f/9//3/oHMcYEEL/f/9//3//f/9//3//f/9//3//f/9/phSnGGst/3//f/9//3//f/9//3//f/9//3//f/9//3//f/9//3//f/9//3//f/9//3//f/9//3//f/9//3//f/9//3//f/9//3//f/9//3//f/9//3//f/9//3//f/9//3//f/9//3//f/9//3//f/9//3//f/9//3//f/9//3//f/9//3//f/9//3//f/9//3//f/9//3//f/9//3//f/9//3//f/9//3//f/9//3//f/9//3//f/9//3//f/9//3//f9Za/3//f/9//3//f/9//3//f/9//3//f/9/AAD/f/9//3//f/9//3//f/9//3//f/9//3//f/9//3//f/9//3//f/9//3//f/9//3//f/9//3//f/9/hRT/f/9//3//f/9//3//f/9//3//f/9/phT/f/9//3//f/9/hRD/f/9//3//f/9//3//f/9//3+FEP9//3//f/9//3//f/9//3//f/9//3//f4UQhRD/f/9//3//f/9//3//f/9//3//f/9//3//f/9//3//f/9//3//f/9//3//f/9//3//f/9//3//f/9//3//f/9//3//f/9//3//f/9//3//f/9//3//f/9//3//f/9//3//f/9//3//f/9//3//f/9//3//f/9//3//f/9//3//f/9//3//f/9//3//f/9//3//f/9//3//f/9//3//f/9//3//f/9//3//f/9//3//f/9//3//f/9//3//f/9//3//f/9//3//f/9//3//f/9//3//f/9//3//fwAA/3//f/9//3//f/9//3//f/9//3//f/9//3//f/9//3//f/9//3//f/9//3//f/9//3//f/9//39LLWQMay3/f/9//3//f/9//3//f/9//39sMaYUjTH/f/9//3+mFP9//3//f/9//3//f/9//3//f8cYhRRzTv9//3//f/9//3//f/9//3//f/9//3/oHGQMEEL/f/9//3//f/9//3//f/9//3//f/9//3//f/9//3//f/9//3//f/9//3//f/9//3//f/9//3//f/9//3//f/9//3//f/9//3//f/9//3//f/9//3//f/9//3//f/9//3//f/9//3//f/9//3//f/9//3//f/9//3//f/9//3//f/9//3//f/9//3//f/9//3//f/9//3//f/9//3//f/9//3//f/9//3//f/9//3//f/9//3//f/9//3//f/9//3//f/9//3//f/9//3//f/9//3//f/9//38AAP9//3//f/9//3//f/9//3//f/9//3//f/9//3//f/9//3//f/9//3//f/9//3//f/9//3//f/9//3/GGP9//3//f/9//3//f/9//3//f/9//3/oIP9//3//f+gc/3//f/9//3//f/9//3//f/9//3//f2MM/3//f/9//3//f/9//3//f/9//3//f/9//3+mGP9//3//f/9//3//f/9//3//f/9//3//f/9//3//f/9//3//f/9//3//f/9//3//f/9//3//f/9//3//f/9//3//f/9//3//f/9//3//f/9//3//f/9//3//f/9//3//f/9//3//f/9//3//f/9//3//f/9//3//f/9//3//f/9//3//f/9//3//f/9//3//f/9//3//f/9//3//f/9//3//f/9//3//f/9//3//f/9//3//f/9//3//f/9//3//f/9//3//f/9//3//f/9//3//f/9//3//f/9/AAD/f/9//3//f/9//3//f/9//3//f/9//3//f/9//3//f/9//3//f/9//3//f/9//3//f/9//3//f/9//3/HHP9/c07/f/9//3//f/9//3//f0sp6Bz/f/9/6BymGM85/3//f/9//3//f/9//3//f/9/6BxDDO89/3//f/9//3//f/9//3//f/9//3//f/9//3//f/9//3//f/9//3//f/9//3//f/9//3//f/9//3//f/9//3//f/9//3//f/9//3//f/9//3//f/9//3//f/9//3//f/9//3//f/9//3//f/9//3//f/9//3//f/9//3//f/9//3//f/9//3//f/9//3//f/9//3//f/9//3//f/9//3//f/9//3//f/9//3//f/9//3//f/9//3//f/9//3//f/9//3//f/9//3//f/9//3//f/9//3//f/9//3//f/9//3//f/9//3//f/9//3//f/9//3//fwAA/3//f/9//3//f/9//3//f/9//3//f/9//3//f/9//3//f/9//3//f/9//3//f/9//3//f/9//3//f/9//3+FEP9//3//f/9//3//f/9//3//f0st/3/oIP9//3//f/9//3//f/9//3//f/9//3//f/9/Qwz/f/9//3//f/9//3//f/9//3//f/9//3//f/9//3//f/9//3//f/9//3//f/9//3//f/9//3//f/9//3//f/9//3//f/9//3//f/9//3//f/9//3//f/9//3//f/9//3//f/9//3//f/9//3//f/9//3//f/9//3//f/9//3//f/9//3//f/9//3//f/9//3//f/9//3//f/9//3//f/9//3//f/9//3//f/9//3//f/9//3//f/9//3//f/9//3//f/9//3//f/9//3//f/9//3//f/9//3//f/9//3//f/9//3//f/9//3//f/9//3//f/9//38AAP9//3//f/9//3//f/9//3//f/9//3//f/9//3//f/9//3//f/9//3//f/9//3//f/9//3//f/9//3//f+ccxxznHP9/7z3/f/9//3//f/9/xximGKUUxhjOOf9//3//f/9//3//f/9//3//f/9//3/nHEMMc07/f/9//3//f/9//3//f/9//3//f/9//3//f/9//3//f/9//3//f/9//3//f/9//3//f/9//3//f/9//3//f/9//3//f/9//3//f/9//3//f/9//3//f/9//3//f/9//3//f/9//3//f/9//3//f/9//3//f/9//3//f/9//3//f/9//3//f/9//3//f/9//3//f/9//3//f/9//3//f/9//3//f/9//3//f/9//3//f/9//3//f/9//3//f/9//3//f/9//3//f/9//3//f/9//3//f/9//3//f/9//3//f/9//3//f/9//3//f/9//3//f/9/AAD/f/9//3//f/9//3//f/9//3//f/9//3//f/9//3//f/9//3//f/9//3//f/9//3//f/9//3//f/9//3//f6YY6CAJIf9//3//f/9//39kEIQQ6CD/f/9//3//f/9//3//f/9//3//f/9//3//f/9//3/nHP9//3//f/9//3//f/9//3//f/9//3//f/9//3//f/9//3//f/9//3//f/9//3//f/9//3//f/9//3//f/9//3//f/9//3//f/9//3//f/9//3//f/9//3//f/9//3//f/9//3//f/9//3//f/9//3//f/9//3//f/9//3//f/9//3//f/9//3//f/9//3//f/9//3//f/9//3//f/9//3//f/9//3//f/9//3//f/9//3//f/9//3//f/9//3//f/9//3//f/9//3//f/9//3//f/9//3//f/9//3//f/9//3//f/9//3//f/9//3//f/9//3//fwAA/3//f/9//3//f/9//3//f/9//3//f/9//3//f/9//3//f/9//3//f/9//3//f/9//3//f/9//3//f/9//3+mGAkl/38JJYUUpRRkEIUQ/3+MMf9//3//f/9//3//f/9//3//f/9//3//f/9//3//f/de/3//f/9//3//f/9//3//f/9//3//f/9//3//f/9//3//f/9//3//f/9//3//f/9//3//f/9//3//f/9//3//f/9//3//f/9//3//f/9//3//f/9//3//f/9//3//f/9//3//f/9//3//f/9//3//f/9//3//f/9//3//f/9//3//f/9//3//f/9//3//f/9//3//f/9//3//f/9//3//f/9//3//f/9//3//f/9//3//f/9//3//f/9//3//f/9//3//f/9//3//f/9//3//f/9//3//f/9//3//f/9//3//f/9//3//f/9//3//f/9//3//f/9//38AAP9//3//f/9//3//f/9//3//f/9//3//f/9//3//f/9//3//f/9//3//f/9//3//f/9//3//f/9//3//f/9//3//fwghphQIIf9/CSH/f/9//3//f/9//3//f/9//3//f/9//3//f/9//3//f/9//3//f/9//3//f/9//3//f/9//3//f/9//3//f/9//3//f/9//3//f/9//3//f/9//3//f/9//3//f/9//3//f/9//3//f/9//3//f/9//3//f/9//3//f/9//3//f/9//3//f/9//3//f/9//3//f/9//3//f/9//3//f/9//3//f/9//3//f/9//3//f/9//3//f/9//3//f/9//3//f/9//3//f/9//3//f/9//3//f/9//3//f/9//3//f/9//3//f/9//3//f/9//3//f/9//3//f/9//3//f/9//3//f/9//3//f/9//3//f/9//3//f/9//3//f/9/AAD/f/9//3//f/9//3//f/9//3//f/9//3//f/9//3//f/9//3//f/9//3//f/9//3//f/9//3//f/9//3//f/9//3//fwgh/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Sin/f/9//3//f/9//3//f/9//3//f/9//3//f/9//3//f/9//3//f/9//3//f/9//3//f/9//3//f/9//3//f/9//3//f/9//3//f/9//3//f/9//3//f/9//3//f/9//3//f/9//3//f/9//3//f/9//3//f/9//3//f/9//3//f/9//3//f/9//3//f/9//3//f/9//3//f/9//3//f/9//3//f/9//3//f/9//3//f/9//3//f/9//3//f/9//3//f/9//3//f/9//38AAP9//3//f/9//3//f/9//3//f/9//3//f/9//3//f/9//3//f/9//3//f/9//3//f/9//3//f/9//3//f/9//3//f/9//3//f/9//3//f/9//3//f/9//3//f/9//3//f/9//3//f/9//3//f/9//3//f/9//3//f/9//3//f/9//3//f/9//3//f/9//3//f/9/KSn/f/9//3//f/9/Syn/f/9//3//f/9//3//f/9//3//f/9//3//f/9//3//f/9//3//f/9//3//f/9//3//f/9//3//f/9//3//f/9//3//f/9//3//f/9//3//f/9//3//f/9//3//f/9//3//f/9//3//f/9//3//f/9//3//f/9//3//f/9//3//f/9//3//f/9//3//f/9//3//f/9//3//f/9//3//f/9//3//f/9//3//f/9//3//f/9//3//f/9//3//f/9//3//f/9//3//f/9/AAD/f/9//3//f/9//3//f/9//3//f/9//3//f/9//3//f/9//3//f/9//3//f/9//3//f/9//3//f/9//3//f/9//3//f/9//3//f/9//3//f/9//3//f/9//3//f/9//3//f/9//3//f/9//3//f/9//3//f/9//3//f/9//3//f/9//3//f/9//3//f/9//38IIf9//3//f/9//3+NMQoh/3//f/9//3//f/9//3//f/9//3//f/9//3//f/9//3//f/9//3//f/9//3//f/9//3//f/9//3//f/9//3//f/9//3//f/9//3//f/9//3//f/9//3//f/9//3//f/9//3//f/9//3//f/9//3//f/9//3//f/9//3//f/9//3//f/9//3//f/9//3//f/9//3//f/9//3//f/9//3//f/9//3//f/9//3//f/9//3//f/9//3//f/9//3//f/9//3//f/9//3//fwAA/3//f/9//3//f/9//3//f/9//3//f/9//3//f/9//3//f/9//3//f/9//3//f/9//3//f/9//3//f/9//3//f/9//3//f/9//3//f/9//3//f/9//3//f/9//3//f/9//3//f/9//3//f/9//3//f/9//3//f/9//3//f/9//3//f/9//3//f/9//3//f/9/pRRrLf9//3//f/9//3+uNf9//3//f/9//3//f/9//3//f/9//3//f/9//3//f/9//3//f/9//3//f/9//3//f/9//3//f/9//3//f/9//3//f/9//3//f/9//3//f/9//3//f/9//3//f/9//3//f/9//3//f/9//3//f/9//3//f/9//3//f/9//3//f/9//3//f/9//3//f/9//3//f/9//3//f/9//3//f/9//3//f/9//3//f/9//3//f/9//3//f/9//3//f/9//3//f/9//3//f/9//38AAP9//3//f/9//3//f/9//3//f/9//3//f/9//3//f/9//3//f/9//3//f/9//3//f/9//3//f/9//3//f/9//3//f/9//3//f/9//3//f/9//3//f/9//3//f/9//3//f/9//3//f/9//3//f/9//3//f/9//3//f/9//3//f/9//3//f/9//3//f/9//3//f4UQ/3//f/9//3//f8cc6By1Vv9//3//f/9//3//f/9//3//f/9//3//f/9//3//f/9//3//f/9//3//f/9//3//f/9//3//f/9//3//f/9//3//f/9//3//f/9//3//f/9//3//f/9//3//f/9//3//f/9//3//f/9//3//f/9//3//f/9//3//f/9//3//f/9//3//f/9//3//f/9//3//f/9//3//f/9//3//f/9//3//f/9//3//f/9//3//f/9//3//f/9//3//f/9//3//f/9//3//f/9/AAD/f/9//3//f/9//3//f/9//3//f/9//3//f/9//3//f/9//3//f/9//3//f/9//3//f/9//3//f/9//3//f/9//3//f/9//3//f/9//3//f/9//3//f/9//3//f/9//3//f/9//3//f/9//3//f/9//3//f/9//3//f/9//3//f/9//3//f/9//3//f/9/CCH/f/9//3//f/9//3//f0MM/3//f/9//3//f/9//3//f/9//3//f/9//3//f/9//3//f/9//3//f/9//3//f/9//3//f/9//3//f/9//3//f/9//3//f/9//3//f/9//3//f/9//3//f/9//3//f/9//3//f/9//3//f/9//3//f/9//3//f/9//3//f/9//3//f/9//3//f/9//3//f/9//3//f/9//3//f/9//3//f/9//3//f/9//3//f/9//3//f/9//3//f/9//3//f/9//3//f/9//3//fwAA/3//f/9//3//f/9//3//f/9//3//f/9//3//f/9//3//f/9//3//f/9//3//f/9//3//f/9//3//f/9//3//f/9//3//f/9//3//f/9//3//f/9//3//f/9//3//f/9//3//f/9//3//f/9//3//f/9//3//f/9//3//f/9//3//f/9//3//f/9//3//f/9/pRT/f/9//3//f/9/MUZDDKYY/3//f/9//3//f/9//3//f/9//3//f/9//3//f/9//3//f/9//3//f/9//3//f/9//3//f/9//3//f/9//3//f/9//3//f/9//3//f/9//3//f/9//3//f/9//3//f/9//3//f/9//3//f/9//3//f/9//3//f/9//3//f/9//3//f/9//3//f/9//3//f/9//3//f/9//3//f/9//3//f/9//3//f/9//3//f/9//3//f/9//3//f/9//3//f/9//3//f/9//38AAP9//3//f/9//3//f/9//3//f/9//3//f/9//3//f/9//3//f/9//3//f/9//3//f/9//3//f/9//3//f/9//3//f/9//3//f/9//3//f/9//3//f/9//3//f/9//3//f/9//3//f/9//3//f/9//3//f/9//3//f/9//3//f/9//3//f/9//3//f/9//3+NNYUQ/3//f/9//3//f/9/ZBBDDGwt/3//f/9//3//f/9//3//f/9//3//f/9//3//f/9//3//f/9//3//f/9//3//f/9//3//f/9//3//f/9//3//f/9//3//f/9//3//f/9//3//f/9//3//f/9//3//f/9//3//f/9//3//f/9//3//f/9//3//f/9//3//f/9//3//f/9//3//f/9//3//f/9//3//f/9//3//f/9//3//f/9//3//f/9//3//f/9//3//f/9//3//f/9//3//f/9//3//f/9/AAD/f/9//3//f/9//3//f/9//3//f/9//3//f/9//3//f/9//3//f/9//3//f/9//3//f/9//3//f/9//3//f/9//3//f/9//3//f/9//3//f/9//3//f/9//3//f/9//3//f/9//3//f/9//3//f/9//3//f/9//3//f/9//3//f/9//3//f/9//3//f/9//3/HGP9//3//f/9//3//f/9/ZRD/f/9//3//f/9//3//f/9//3//f/9//3//f/9//3//f/9//3//f/9//3//f/9//3//f/9//3//f/9//3//f/9//3//f/9//3//f/9//3//f/9//3//f/9//3//f/9//3//f/9//3//f/9//3//f/9//3//f/9//3//f/9//3//f/9//3//f/9//3//f/9//3//f/9//3//f/9//3//f/9//3//f/9//3//f/9//3//f/9//3//f/9//3//f/9//3//f/9//3//fwAA/3//f/9//3//f/9//3//f/9//3//f/9//3//f/9//3//f/9//3//f/9//3//f/9//3//f/9//3//f/9//3//f/9//3//f/9//3//f/9//3//f/9//3//f/9//3//f/9//3//f/9//3//f/9//3//f/9//3//f/9//3//f/9//3//f/9//3//f/9//3//f/9//3//f/9//3//f/9//3//f4UQ/3//f/9//3//f/9//3//f/9//3//f/9//3//f/9//3//f/9//3//f/9//3//f/9//3//f/9//3//f/9//3//f/9//3//f/9//3//f/9//3//f/9//3//f/9//3//f/9//3//f/9//3//f/9//3//f/9//3//f/9//3//f/9//3//f/9//3//f/9//3//f/9//3//f/9//3//f/9//3//f/9//3//f/9//3//f/9//3//f/9//3//f/9//3//f/9//3//f/9//38AAP9//3//f/9//3//f/9//3//f/9//3//f/9//3//f/9//3//f/9//3//f/9//3//f/9//3//f/9//3//f/9//3//f/9//3//f/9//3//f/9//3//f/9//3//f/9//3//f/9//3//f/9//3//f/9//3//f/9//3//f/9//3//f/9//3//f/9//3//f/9//3//f641/3//f/9//3//f/9//3+mGP9//3//f/9//3//f/9//3//f/9//3//f/9//3//f/9//3//f/9//3//f/9//3//f/9//3//f/9//3//f/9//3//f/9//3//f/9//3//f/9//3//f/9//3//f/9//3//f/9//3//f/9//3//f/9//3//f/9//3//f/9//3//f/9//3//f/9//3//f/9//3//f/9//3//f/9//3//f/9//3//f/9//3//f/9//3//f/9//3//f/9//3//f/9//3//f/9//3//f/9/AAD/f/9//3//f/9//3//f/9//3//f/9//3//f/9//3//f/9//3//f/9//3//f/9//3//f/9//3//f/9//3//f/9//3//f/9//3//f/9//3//f/9//3//f/9//3//f/9//3//f/9//3//f/9//3//f/9//3//f/9//3//f/9//3//f/9//3//f/9//3//f/9//3//f/9//3//f/9//3//f+ggphT/f/9//3//f/9//3//f/9//3//f/9//3//f/9//3//f/9//3//f/9//3//f/9//3//f/9//3//f/9//3//f/9//3//f/9//3//f/9//3//f/9//3//f/9//3//f/9//3//f/9//3//f/9//3//f/9//3//f/9//3//f/9//3//f/9//3//f/9//3//f/9//3//f/9//3//f/9//3//f/9//3//f/9//3//f/9//3//f/9//3//f/9//3//f/9//3//f/9//3//fwAA/3//f/9//3//f/9//3//f/9//3//f/9//3//f/9//3//f/9//3//f/9//3//f/9//3//f/9//3//f/9//3//f/9//3//f/9//3//f/9//3//f/9//3//f/9//3//f/9//3//f/9//3//f/9//3//f/9//3//f/9//3//f/9//3//f/9//3//f/9//3//f/9/xxj/f/9//3//f/9//3/HHMcY/3//f/9//3//f/9//3//f/9//3//f/9//3//f/9//3//f/9//3//f/9//3//f/9//3//f/9//3//f/9//3//f/9//3//f/9//3//f/9//3//f/9//3//f/9//3//f/9//3//f/9//3//f/9//3//f/9//3//f/9//3//f/9//3//f/9//3//f/9//3//f/9//3//f/9//3//f/9//3//f/9//3//f/9//3//f/9//3//f/9//3//f/9//3//f/9//3//f/9//38AAP9//3//f/9//3//f/9//3//f/9//3//f/9//3//f/9//3//f/9//3//f/9//3//f/9//3//f/9//3//f/9//3//f/9//3//f/9//3//f/9//3//f/9//3//f/9//3//f/9//3//f/9//3//f/9//3//f/9//3//f/9//3//f/9//3//f/9//3//f/9//3//f2QMKin/f/9//3//f/9/phT/f/9//3//f/9//3//f/9//3//f/9//3//f/9//3//f/9//3//f/9//3//f/9//3//f/9//3//f/9//3//f/9//3//f/9//3//f/9//3//f/9//3//f/9//3//f/9//3//f/9//3//f/9//3//f/9//3//f/9//3//f/9//3//f/9//3//f/9//3//f/9//3//f/9//3//f/9//3//f/9//3//f/9//3//f/9//3//f/9//3//f/9//3//f/9//3//f/9//3//f/9/AAD/f/9//3//f/9//3//f/9//3//f/9//3//f/9//3//f/9//3//f/9//3//f/9//3//f/9//3//f/9//3//f/9//3//f/9//3//f/9//3//f/9//3//f/9//3//f/9//3//f/9//3//f/9//3//f/9//3//f/9//3//f/9//3//f/9//3//f/9//3//f/9//3/HHP9//3//f/9//38JIWQQ/3//f/9//3//f/9//3//f/9//3//f/9//3//f/9//3//f/9//3//f/9//3//f/9//3//f/9//3//f/9//3//f/9//3//f/9//3//f/9//3//f/9//3//f/9//3//f/9//3//f/9//3//f/9//3//f/9//3//f/9//3//f/9//3//f/9//3//f/9//3//f/9//3//f/9//3//f/9//3//f/9//3//f/9//3//f/9//3//f/9//3//f/9//3//f/9//3//f/9//3//fwAA/3//f/9//3//f/9//3//f/9//3//f/9//3//f/9//3//f/9//3//f/9//3//f/9//3//f/9//3//f/9//3//f/9//3//f/9//3//f/9//3//f/9//3//f/9//3//f/9//3//f/9//3//f/9//3//f/9//3//f/9//3//f/9//3//f/9//3//f/9//3//f/9//3+mGP9//3//f0sthRD/f/9//3//f/9//3//f/9//3//f/9//3//f/9//3//f/9//3//f/9//3//f/9//3//f/9//3//f/9//3//f/9//3//f/9//3//f/9//3//f/9//3//f/9//3//f/9//3//f/9//3//f/9//3//f/9//3//f/9//3//f/9//3//f/9//3//f/9//3//f/9//3//f/9//3//f/9//3//f/9//3//f/9//3//f/9//3//f/9//3//f/9//3//f/9//3//f/9//3//f/9//38AAP9//3//f/9//3//f/9//3//f/9//3//f/9//3//f/9//3//f/9//3//f/9//3//f/9//3//f/9//3//f/9//3//f/9//3//f/9//3//f/9//3//f/9//3//f/9//3//f/9//3//f/9//3//f/9//3//f/9//3//f/9//3//f/9//3//f/9//3//f/9//3//f/9/6BylFOgcCSGFFCkl/3//f/9//3//f/9//3//f/9//3//f/9//3//f/9//3//f/9//3//f/9//3//f/9//3//f/9//3//f/9//3//f/9//3//f/9//3//f/9//3//f/9//3//f/9//3//f/9//3//f/9//3//f/9//3//f/9//3//f/9//3//f/9//3//f/9//3//f/9//3//f/9//3//f/9//3//f/9//3//f/9//3//f/9//3//f/9//3//f/9//3//f/9//3//f/9//3//f/9//3//f/9/AAD/f/9//3//f/9//3//f/9//3//f/9//3//f/9//3//f/9//3//f/9//3//f/9//3//f/9//3//f/9//3//f/9//3//f/9//3//f/9//3//f/9//3//f/9//3//f/9//3//f/9//3//f/9//3//f/9//3//f/9//3//f/9//3//f/9//3//f/9//3//f/9//3//f/9//38II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P9//3//f/9//3//f/9//3//f/9//3//f/9//3//f/9//3//f/9//3//f/9//3//f/9//3//f/9//3//f/9//3//f/9//3//f/9//3//f/9//3//f/9//3//f/9//3//f/9//3//f/9//3//f/9//3//f/9//3//f/9//3//f/9//3//f/9//3//f/9//3//f/9//3//f/9//3//f/9//3//f/9//3//f/9//3//f/9//3//f/9//3//f/9//3//f/9//3//f/9//3//f/9//3//f/9//3//f/9//3//f/9//3//f/9//3//f/9//3//f/9//3//f/9//3//f/9//3//f/9//3//f/9//3//f/9//3//f/9//3//f/9//3//f/9//3//f/9//3//f/9//3//f/9//3//f/9//3//f/9//3//f/9//3//f/9//3//f/9//3//f/9//3//f/9//3//f/9//3//f/9/AAD/f/9//3//f/9//3//f/9//3//f/9//3//f/9//3//f/9//3//f/9//3//f/9//3//f/9//3//f/9//3//f/9//3//f/9//3//f/9//3//f/9//3//f/9//3//f/9//3//f/9//3//f/9//3//f/9//3//f/9//3//f/9//3//f/9//3//f/9//3//f/9//3//f/9//3//f/9//3//f/9//3//f/9//3//f/9//3//f/9//3//f/9//3//f/9//3//f/9//3//f/9//3//f/9//3//f/9//3//f/9//3//f/9//3//f/9//3//f/9//3//f/9//3//f/9//3//f/9//3//f/9//3//f/9//3//f/9//3//f/9//3//f/9//3//f/9//3//f/9//3//f/9//3//f/9//3//f/9//3//f/9//3//f/9//3//f/9//3//f/9//3//f/9//3//f/9//3//f/9//3//fwAA/3//f/9//3//f/9//3//f/9//3//f/9//3//f/9//3//f/9//3//f/9//3//f/9//3//f/9//3//f/9//3//f/9//3//f/9//3//f/9//3//f/9//3//f/9//3//f/9//3//f/9//3//f/9//3//f/9//3//f/9//3//f/9//3//f/9//3//f/9//3//f/9//3//f/9//3//f/9//3//f/9//3//f/9//3//f/9//3//f/9//3//f/9//3//f/9//3//f/9//3//f/9//3//f/9//3//f/9//3//f/9//3//f/9//3//f/9//3//f/9//3//f/9//3//f/9//3//f/9//3//f/9//3//f/9//3//f/9//3//f/9//3//f/9//3//f/9//3//f/9//3//f/9//3//f/9//3//f/9//3//f/9//3//f/9//3//f/9//3//f/9//3//f/9//3//f/9//3//f/9//38AAEYAAAAUAAAACAAAAFROUFAHAQAATAAAAGQAAAAAAAAAAAAAAFYAAAA8AAAAAAAAAAAAAABXAAAAPQAAACkAqgAAAAAAAAAAAAAAgD8AAAAAAAAAAAAAgD8AAAAAAAAAAAAAAAAAAAAAAAAAAAAAAAAAAAAAAAAAACIAAAAMAAAA/////0YAAAAcAAAAEAAAAEVNRisCQAAADAAAAAAAAAAOAAAAFAAAAAAAAAAQAAAAFAAAAA==</SignatureImage>
          <SignatureComments/>
          <WindowsVersion>10.0</WindowsVersion>
          <OfficeVersion>16.0.16130/24</OfficeVersion>
          <ApplicationVersion>16.0.16130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2023-03-30T15:22:04Z</xd:SigningTime>
          <xd:SigningCertificate>
            <xd:Cert>
              <xd:CertDigest>
                <DigestMethod Algorithm="http://www.w3.org/2001/04/xmlenc#sha256"/>
                <DigestValue>IJq8N2Q191mAbwHjP40yax+U5NeBLWR3fRTpM5k57a4=</DigestValue>
              </xd:CertDigest>
              <xd:IssuerSerial>
                <X509IssuerName>C=PY, O=DOCUMENTA S.A., SERIALNUMBER=RUC80050172-1, CN=CA-DOCUMENTA S.A.</X509IssuerName>
                <X509SerialNumber>856456218305253683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vGQAAogwAACBFTUYAAAEAoNoAAMEAAAAFAAAAAAAAAAAAAAAAAAAAVgUAAAADAABYAQAAwgAAAAAAAAAAAAAAAAAAAMA/BQDQ9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AACQnWPI/38AAHC4rjE7AgAAcLiuMQIAAACIPmko+H8AAAAAAAAAAAAAmeuwx/9/AAAAAAAA/38AAAAAAAAAAAAAAAAAAAAAAAAAAAAAAAAAAF0aQ4+3QQAAAAAAAAAAAABwuK4xOwIAAOD///8AAAAAUDjZHDsCAAC4cU7dAAAAAAAAAAAAAAAABgAAAAAAAAAgAAAAAAAAANxwTt1zAAAAGXFO3XMAAABxzUEo+H8AAIB1Tt1zAAAAAAAAAAAAAADg+RcxOwIAALhhOsj/fwAAUDjZHDsCAADb4EUo+H8AAIBwTt1zAAAAGXFO3XMAAABwm2ExOwIAAAAAAABkdgAIAAAAACUAAAAMAAAAAQAAABgAAAAMAAAAAAAAABIAAAAMAAAAAQAAABYAAAAMAAAACAAAAFQAAABUAAAACgAAACcAAAAeAAAASgAAAAEAAADRdslBVRXKQQoAAABLAAAAAQAAAEwAAAAEAAAACQAAACcAAAAgAAAASwAAAFAAAABYAAAAFQAAABYAAAAMAAAAAAAAAFIAAABwAQAAAgAAABAAAAAHAAAAAAAAAAAAAAC8AgAAAAAAAAECAiJTAHkAcwB0AGUAbQAAAAAAAAAAAAAAAAAAAAAAAAAAAAAAAAAAAAAAAAAAAAAAAAAAAAAAAAAAAAAAAAAAAAAAAAAAAEjB7sv/fwAAONZP3XMAAAAA3U/dcwAAAIg+aSj4fwAAAAAAAAAAAAAJAAAAAAAAACj01SU7AgAASMHuy/9/AAAAAAAAAAAAAAAAAAAAAAAAnaJCj7dBAAC410/dcwAAALBUeiU7AgAAIHbzHDsCAABQONkcOwIAAODYT90AAAAAAAAAAAAAAAAHAAAAAAAAADhy9CU7AgAAHNhP3XMAAABZ2E/dcwAAAHHNQSj4fwAABAAAAAAAAADQVHolAAAAAAAAAAAAAAAAAAAAAAAAAABQONkcOwIAANvgRSj4fwAAwNdP3XMAAABZ2E/dcwAAABBqjis7AgAAAA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9gAAAEcAAAApAAAAGQAAAM4AAAAvAAAAIQDwAAAAAAAAAAAAAACAPwAAAAAAAAAAAACAPwAAAAAAAAAAAAAAAAAAAAAAAAAAAAAAAAAAAAAAAAAAJQAAAAwAAAAAAACAKAAAAAwAAAADAAAAIQAAAAgAAABiAAAADAAAAAEAAABLAAAAEAAAAAAAAAAFAAAAIQAAAAgAAAAeAAAAGAAAAAAAAAAAAAAAAAEAAI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nSUI/AAAAAAAAAAAAKUE/AAAkQgAAyEEkAAAAJAAAAOdJQj8AAAAAAAAAAAApQT8AACRCAADIQQQAAABzAAAADAAAAAAAAAANAAAAEAAAACkAAAAZAAAAUgAAAHABAAADAAAAEAAAAAcAAAAAAAAAAAAAALwCAAAAAAAABwICIlMAeQBzAHQAZQBtAAAAAAAAAAAAAAAAAAAAAAAAAAAAAAAAAAAAAAAAAAAAAAAAAAAAAAAAAAAAAAAAAAAAAAAAAAAA+F1P3XMAAAAAAAAAAAAAAP3/AYAAAAAAuOzlKfh/AAAQi10xOwIAABBfT91zAAAAEItdMTsCAABvW8Up+H8AAAAAAAAAAAAAeMTgKfh/AAAAAAAAAAAAAGAt1xw7AgAAAAAAAHMAAADEYk/dcwAAAMgn4Sn4fwAAAAAAAAAAAAAAAAAAAAAAAAAAAAAAAAAAAAAAAAAAAAAAAAAAAAAAAAAAAAAAAAAAAAAAAEhBAABMyfiMbBhySa3UjX0AANIOEAAAAAAAAAAAAAAAlj4fSQAAAAAAAAAA2+BFKPh/AABAW0/dcwAAAGQAAAAAAAAACAAoNTsCAAAAAAAAZHYACAAAAAAlAAAADAAAAAMAAABGAAAAKAAAABwAAABHRElDAgAAAAAAAAAAAAAAVwAAAD0AAAAAAAAAIQAAAAgAAABiAAAADAAAAAEAAAAVAAAADAAAAAQAAAAVAAAADAAAAAQAAABGAAAAFAAAAAgAAABUTlBQBgEAAFEAAABoDAAAKQAAABkAAABpAAAARQAAAAAAAAAAAAAAAAAAAAAAAAC0AAAAfwAAAFAAAAAwAAAAgAAAAOgLAAAAAAAAhgDuAFYAAAA8AAAAKAAAALQAAAB/AAAAAQABAAAAAAAAAAAAAAAAAAAAAAAAAAAAAAAAAAAAAAD///8AAAAAAAAAAAAAAAAAAAAAAAAAAAAAAAAAAAAAAAAAAAAAAAAAAAAAAAAAAAAAAAARAAAAAAAAAAAAAAAAAAAAAAAAAAAAAAAAAAAAAAAAAAAAAAAAAAAAAAAAAAAAA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dAAAAAAAAAAAAAAAAAAAAAAAAAAAAAAD76AAAAAAAAAAAAAAAAAAAAAAAAAAAAAAAXAAAAAAAAAAAAAAAAAAAAAAAAAAAAAAAD6AAAAAAAAAAAAAAAAAAAAAAAAAAAAAAAfAAAAAAAAAAAAAAAAAAAAAAAAgAAAAAAD4AAAAAAAAAAAAAAAAAAAAAAAAAAAAAAAfAAAAAAAAAAAAAAAAAAAAAAAgAAAAAAAD8AAAAAAAAAAAAAAAAAAAAAAAAAAAAAAAXAAAAAAAAAAAAAAAAAAAAAAoAAAAAAAAD+gAAAAAAAAAAAAAAAAAAAAQAAAAAAAAAHUAAAAAAAAAAAAAAAAAAAAwAAAAAAAAAAKgAAAAAAAAAAAAAAAAAAAQAAAAAAAAAAAAAAAAAAAAAAAAAAAAAAAYAAAAAAAAAAAAAAAAAAAAAAAAAAAAAAAQAAAAAAAAAAAAAAAAAAAAAAAAAAAAAAAIAAAAAAAAAAAAAAAAAAAAAAAAAAAAAAAIAAAAAAAAAAAAAAAAAAAAAAAAAAAAAAAIAAAAAAAAAAAAAAAAAAAAAAAAAAAAAAAEAAAAAAAAAAAAAAAAAAAAAAAAAAAAAAAGAAAAAAAAAAAAAAAAAAAAAAAAAAAAAAAEAAAAAAAAAAAAAAAAAAAAAAAAAAAAAAAGAAAAAAAAAAAAAAAAAAAAAAAAAAAAAAAEAAAAAAAAAAAAAAAAAAAAAAAAAAAAAAACAAAgAAOAAAAAAAAAAAAAAAAAAAAAAAAAAAHUAAeAAAAAAAAAAAAAAAAAAAAAAAADAA/+AA7AAAAAAAAAAAAAAAAAAAAAAAABAB8HAARAAAAAAAAAAAAAAAAAAAAAAAADgDoDgAzgCgAAAAAAAAAAAAAAAAAAAAABAHABwAxADAAAAAQAAAAAAAAAAAAAAAAAgOAA4AigDgAAAA4AAAAAAAAAAAAAAAAAQEAAQBhAHwAAAAcAAAAAAAAAAAAAAAAA44AAIBggGwAgAAuAAAACqAAAAAAAAAAAQYAAUBBAGQBwABmAAAAd/AAAAAAAAAAAI4AAOBggO4DwCBjAAAA/74AAAAAAAAAAFwAAMBAAEQHQBBBAAABwAXAAAAAAAAAAPgAAODggMIGgCjhgAAOgADgAAAAAAAAAHAAAHBAQMUGAABhQAAcAAA0AAAAQAAAADgAAPjg44IOACjg4AD4AAAOAAAAAAAAABAAAFDAQYAEAARAQAFAAAAFAAAAAAAAADgAAPjA4YIMAAzgoAOAAAAA4AAAAAAAAHAAAFDAQQEcAARAUAcAAAAAcAAAAAAAAC4AAOiAY4OIAALgMA4AAAAAOAAAAAAAAEQAAEzAQQEIAABAEBwAAAAAEAAAAAAAAOMAAMyAY4CIAALgGDgAAAAACAAAAAAAAGEAAEWAYQHQAAVAGDAAAAAABAAAAAAAAGOgAMeAI4D4AALgDiAAAAAABgAAAAAAAEBAAAWAEQBQAARABEAAAAAABAAAAAAAAGA4AIeAMgD4AALADmAAAAAAAgAAAAAAAGAcAQUAEQBwAANAA0AAAAAAAQAAAAAAAGAOA4OAOgAwAAOAA+AAAAAAAwAAAAAAAGAEAQcAEAAQAAGAAcAAAAAAAQAAAAAAAGACAgOAGgAAAAOAAMAAAAAAAYAAAAAAAHADAgMAFgAAAAEAAAAAAAAAAQAAAAAAADADDgOADgAAAAAAAAAAAAAAAgAAAAAAABABBAEADAAAAAAAAAAAAAAAAAAAAAAAADgDiAOADgAAAAAAAAAAAAAAAAAAAAAAABABEAEABAAAAAAAAAAAAAAAAAAAAAAAAAoDOAOAAAAAAAAAAAAAAAAAAAAAAAAAAAQBQAEAAAAAAAAAAAAAAAAAAAAAAAAAAA6D4AOAAAAAAAAAAAAAAAAAAAAAAAAAAAcHAAEAAAAAAAAAAAAAAAAAAAAAAAAAAAb6AAIAAAAAAAAAAAAAAAAAAAAAAAAAAAHQAAAAAAAAAAAAAAAAAAAAAAAAAAAAAAC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AAAAAAAAAAAAAAAAAAAAAAAAAAAAAAQQAAAAAAAAAAAAAAAAAAAAAAAAAAAAAAgwAAAAAAAAAAAAAAAAAAAAAAAAAAAAAAwQAAAAAAAAAAAAAAAAAAAAAAAAAAAAAAg4AAAAAAAAAAAAAAAAAAAAAAAAAAAAABAQAAAAAAAAAAAAAAAAAAAAAAAAAAAAAAg4AAAAAAAAAAAAAAAAAAAAAAAAAAAAABgcAAAAAAAAAAAAAAAAAAAAAAAAAAAAAAgIAAAAAAAAAAAAAAAAAAAAAAAAAAAAAAAIAAAAAAAAAAAAAAAAAAAAAAAAAAAAAAgIAAAAAAAAAAAAAAAAAAAAAAAAAAAAAAAYAAAAAAAAAAAAAAAAAAAAAAAAAAAAAAgYAAAAAAAAAAAAAAAAAAAAAAAAAAAAAAwQAAAAAAAAAAAAAAAAAAAAAAAAAAAAAAgwAAAAAAAAAAAAAAAAAAAAAAAAAAAAAARgAAAAAAAAAAAAAAAAAAAAAAAAAAAAAAfgAAAAAAAAAAAAAAAAAAAAAAAAAAAA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UQAAABCzAAApAAAAGQAAAGkAAABFAAAAAAAAAAAAAAAAAAAAAAAAALQAAAB/AAAAUAAAACgAAAB4AAAAmLIAAAAAAADGAIgAVgAAADwAAAAoAAAAtAAAAH8AAAABABAAAAAAAAAAAAAAAAAAAAAAAAAAAAAAAAAA/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39DDGMMpRT/f2st/3//f/9//3//f/9//3//f/9//3//f/9//3//f/9//3//f/9//3//f/9//3//f/9//3//f/9//3//f/9//3//f/9//3//f/9//3//f/9//3//f/9//3//f/9//3//f/9//3//f/9//3//f/9//3//f/9//3//f/9//3//f/9//3//f/9//3//f/9//3//f/9//3//f/9//3//f/9//3//f/9//3//f/9//3//f/9//3//f/9//3//f/9//3//f/9//3//f/9//3//f/9//3//f/9//3//f/9//3//f/9//3//f/9//3//f/9//3//f/9//3//f/9//3//f/9//3//f/9//3//f/9//3//f/9//3//f/9//3//f/9//3//f/9//3//f/9//3//f/9//3//f/9//3//f/9//3//f/9//3//f/9//3//f/9//3//f/9//3//f/9//3+0VqYYCSFjDEII/3+mGIUQQwilFOgg/3/oHP9//3//f/9//3//f/9//3//f/9//3//f/9//3//f/9//3//f/9//3//f/9//3//f/9//3//f/9//3//f/9//3//f/9//3//f/9//3//f/9//3//f/9//3//f/9//3//f/9//3//f/9//3//f/9//3//f/9//3//f/9//3//f/9//3//f/9//3//f/9//3//f/9//3//f/9//3//f/9//3//f/9//3//f/9//3//f/9//3//f/9//3//f/9//3//f/9//3//f/9//3//f/9//3//f/9//3//f/9//3//f/9//3//f/9//3//f/9//3//f/9//3//f/9//3//f/9//3//f/9//3//f/9//3//f/9//3//f/9//3//f/9//3//f/9//3//f/9//3//f/9//3//f/9//3//f/9//3//f/9//3//f/9//3//f/9//3//f/9//3//f/9//3//f/9//3/HGP9/hRCFEKYY/3//f/9//3//f/9//3//f/9//3//f/9//3//f/9//3//f/9//3//f/9//3//f/9//3//f/9//3//f/9//3//f/9//3//f/9//3//f/9//3//f/9//3//f/9//3//f/9//3//f/9//3//f/9//3//f/9//3//f/9//3//f/9//3//f/9//3//f/9//3//f/9//3//f/9//3//f/9//3//f/9//3//f/9//3//f/9//3//f/9//3//f/9//3//f/9//3//f/9//3//f/9//3//f/9//3//f/9//3//f/9//3//f/9//3//f/9//3//f/9//3//f/9//3//f/9//3//f/9//3//f/9//3//f/9//3//f/9//3//f/9//3//f/9//3//f/9//3//f/9//3//f/9//3//f/9//3//f/9//3//f/9//3//f/9//3//f/9//3//f/9//3//f/9//3//f/9//39sMaUUQghjDMYY/38xRv9//3//f/9//3//f/9//3//f/9//3//f/9//3//f/9//3//f/9//3//f/9//3//f/9//3//f/9//3//f/9//3//f/9//3//f/9//3//f/9//3//f/9//3//f/9//3//f/9//3//f/9//3//f/9//3//f/9//3//f/9//3//f/9//3//f/9//3//f/9//3//f/9//3//f/9//3//f/9//3//f/9//3//f/9//3//f/9//3//f/9//3//f/9//3//f/9//3//f/9//3//f/9//3//f/9//3//f/9//3//f/9//3//f/9//3//f/9//3//f/9//3//f/9//3//f/9//3//f/9//3//f/9//3//f/9//3//f/9//3//f/9//3//f/9//3//f/9//3//f/9//3//f/9//3//f/9//3//f/9//3//f/9//3//f/9//3//f/9//3//f/9//3//f/9//3/nHGQMZAyEEIUQ/3//f/9//3//f/9//3//f/9//3//f/9//3//f/9//3//f/9//3//f/9//3//f/9//3//f/9//3//f/9//3//f/9//3//f/9//3//f/9//3//f/9//3//f/9//3//f/9//3//f/9//3//f/9//3//f/9//3//f/9//3//f/9//3//f/9//3//f/9//3//f/9//3//f/9//3//f/9//3//f/9//3//f/9//3//f/9//3//f/9//3//f/9//3//f/9//3//f/9//3//f/9//3//f/9//3//f/9//3//f/9//3//f/9//3//f/9//3//f/9//3//f/9//3//f/9//3//f/9//3//f/9/70H/f/9//3//f/9//3//f/9//3//f/9//3//f/9//3//f/9//3//f/9//3//f/9//3//f/9//3//f/9//3//f/9//3//f/9//3//f/9//3//f/9//3//f/9//3/GGKUUQwymFOcc/3//f/9//3//f/9//3//f/9//3//f/9//3//f/9//3//f/9//3//f/9//3//f/9//3//f/9//3//f/9//3//f/9//3//f/9//3//f/9//3//f/9//3//f/9//3//f/9//3//f/9//3//f/9//3//f/9//3//f/9//3//f/9//3//f/9//3//f/9//3//f/9//3//f/9//3//f/9//3//f/9//3//f/9//3//f/9//3//f/9//3//f/9//3//f/9//3//f/9//3//f/9//3//f/9//3//f/9//3//f/9//3//f/9//3//f/9//3//f/9//3//f/9//3//f/9//3//f/9//3//f/9//3//f/9//3//f/9//3//f/9//3//f/9//3//f/9//3//f/9//3//f/9//3//f/9//3//f/9//3//f/9//3//f/9//3//f/9//3//f/9//3//f/9//3//f/9//3/HHGQQYwyEEKUU/3//f/9//3//f/9//3//f/9//3//f/9//3//f/9//3//f/9//3//f/9//3//f/9//3//f/9//3//f/9//3//f/9//3//f/9//3//f/9//3//f/9//3//f/9//3//f/9//3//f/9//3//f/9//3//f/9//3//f/9//3//f/9//3//f/9//3//f/9//3//f/9//3//f/9//3//f/9//3//f/9//3//f/9//3//f/9//3//f/9//3//f/9//3//f/9//3//f/9//3//f/9//3//f/9//3//f/9//3//f/9//3//f/9//3//f/9//3//f/9//3//f/9//3//f/9/pRj/f/9//3//f/9//3//f/9//3//f/9//3//f/9//3//f/9//3//f/9//3//f/9//3//f/9//3//f/9//3//f/9//3//f/9//3//f/9//3//f/9//3//f/9//3//f/9//3//f/9//38IIWMMYwxkDGQMKSX/f/9//3//f/9//3//f/9//3//f/9//3//f/9//3//f/9//3//f/9//3//f/9//3//f/9//3//f/9//3//f/9//3//f/9//3//f/9//3//f/9//3//f/9//3//f/9//3//f/9//3//f/9//3//f/9//3//f/9//3//f/9//3//f/9//3//f/9//3//f/9//3//f/9//3//f/9//3//f/9//3//f/9//3//f/9//3//f/9//3//f/9//3//f/9//3//f/9//3//f/9//3//f/9//3//f/9//3//f/9//3//f/9//3//f/9//3//f/9//3//f/9//3//f/9//3//f/9//3//f/9//3//f/9//3//f/9//3//f/9//3//f/9//3//f/9//3//f/9//3//f/9//3//f/9//3//f/9//3//f/9//3//f/9//3//f/9//3//f/9//3//f/9//3//f/9//3/oIP9/ZBCFFMcc/3//f/9//3//f/9//3//f/9//3//f/9//3//f/9//3//f/9//3//f/9//3//f/9//3//f/9//3//f/9//3//f/9//3//f/9//3//f/9//3//f/9//3//f/9//3//f/9//3//f/9//3//f/9//3//f/9//3//f/9//3//f/9//3//f/9//3//f/9//3//f/9//3//f/9//3//f/9//3//f/9//3//f/9//3//f/9//3//f/9//3//f/9//3//f/9//3//f/9//3//f/9//3//f/9//3//f/9//3//f/9//3//f/9//3//f/9//3//f/9/5yD/f1pr/3//f/9//3//f/9//3//f/9//3//f/9//3//f/9//3//f/9//3//f/9//3//f/9//3//f/9//3//f/9//3//f/9//3//f/9//3//f/9//3//f/9//3//f/9//3//f/9//3//f/9//3//f/9//3/HGOccphSlFKUUxhilFP9/Ukr/f/9//3//f/9//3//f/9//3//f/9//3//f/9//3//f/9//3//f/9//3//f/9//3//f/9//3//f/9//3//f/9//3//f/9//3//f/9//3//f/9//3//f/9//3//f/9//3//f/9//3//f/9//3//f/9//3//f/9//3//f/9//3//f/9//3//f/9//3//f/9//3//f/9//3//f/9//3//f/9//3//f/9//3//f/9//3//f/9//3//f/9//3//f/9//3//f/9//3//f/9//3//f/9//3//f/9//3//f/9//3//f/9//3/GGP9//3//f/9//3//f/9//3//f/9//3//f/9//3//f/9//3//f/9//3//f/9//3//f/9//3//f/9//3//f/9//3//f/9//3//f/9//3//f/9//3//f/9//3//f/9//3//f/9//3//f/9//3//f/9//3//f/9//3//f/9/ay3GGMYY/3+EEP9/hBD/f/9//3//f/9//3//f/9//3//f/9//3//f/9//3//f/9//3//f/9//3//f/9//3//f/9//3//f/9//3//f/9//3//f/9//3//f/9//3//f/9//3//f/9//3//f/9//3//f/9//3//f/9//3//f/9//3//f/9//3//f/9//3//f/9//3//f/9//3//f/9//3//f/9//3//f/9//3//f/9//3//f/9//3//f/9//3//f/9//3//f/9//3//f/9//3//f/9//3//f/9//3//f/9//3//f/9//3//f/9/azGlFP9//3//f/9//3//f/9//3//f/9//3//f/9//3//f/9//3//f/9//3//f/9//3//f/9//3//f/9//3//f/9//3//f/9//3//f/9//3//f/9//3//f/9//3//f/9//3//f/9//3//f/9//3//f/9//3//f/9//3//f/9//3//f/9//3//f2st/3/oIP9/EEL/f/9//3//f/9//3//f/9//3//f/9//3//f/9//3//f/9//3//f/9//3//f/9//3//f/9//3//f/9//3//f/9//3//f/9//3//f/9//3//f/9//3//f/9//3//f/9//3//f/9//3//f/9//3//f/9//3//f/9//3//f/9//3//f/9//3//f/9//3//f/9//3//f/9//3//f/9//3//f/9//3//f/9//3//f/9//3//f/9//3//f/9//3//f/9//3//f/9//3//f/9//3//f/9//3//f/9//3/nHP9//3//f/9//3//f/9//3//f/9//3//f/9//3//f/9//3//f/9//3//f/9//3//f/9//3//f/9//3//f/9//3//f/9//3//f/9//3//f/9//3//f/9//3//f/9//3//f/9//3//f/9//3//f/9//3//f/9//3//f/9//3//f/9//3//f/9//3//f/9//3//f/9//3//f/9//3//f/9//3//f/9//3//f/9//3//f/9//3//f/9//3//f/9//3//f/9//3//f/9//3//f/9//3//f/9//3//f/9//3//f/9//3//f/9//3//f/9//3//f/9//3//f/9//3//f/9//3//f/9//3//f/9//3//f/9//3//f/9//3//f/9//3//f/9//3//f/9//3//f/9//3//f/9//3//f/9//3//f/9//3//f/9//3//f/9//3//f/9//3//f/9//3//f/9//3//f/9//38pKUot/3//f/9//3//f/9//3//f/9//3//f/9//3//f/9//3//f/9//3//f/9//3//f/9//3//f/9//3//f/9//3//f/9//3//f/9//3//f/9//3//f/9//3//f/9//3//f/9//3//f/9//3//f/9//3//f/9//3//f/9//3//f/9//3//f/9//3//f/9//3//f/9//3//f/9//3//f/9//3//f/9//3//f/9//3//f/9//3//f/9//3//f/9//3//f/9//3//f/9//3//f/9//3//f/9//3//f/9//3//f/9//3//f/9//3//f/9//3//f/9//3//f/9//3//f/9//3//f/9//3//f/9//3//f/9//3//f/9//3//f/9//3//f/9//3//f/9//3//f/9//3//f/9//3//f/9//3//f/9//3//f/9//3//f/9//3//f/9//3//f/9//3//f/9//3//f/9//38pJf9//3//f/9//3//f/9//3//f/9//3//f/9//3//f/9//3//f/9//3//f/9//3//f/9//3//f/9//3//f/9//3//f/9//3//f/9//3//f/9//3//f/9//3//f/9//3//f/9//3//f/9//3//f/9//3//f/9//3//f/9//3//f/9//3//f/9//3//f/9//3//f/9//3//f/9//3//f/9//3//f/9//3//f/9//3//f/9//3//f/9//3//f/9//3//f/9//3//f/9//3//f/9//3//f/9//3//f/9//3//f/9//3//f/9//3//f/9//3//f/9//3//f/9//3//f/9//3//f/9//3//f/9//3//f/9//3//f/9//3//f/9//3//f/9//3//f/9//3//f/9//3//f/9//3//f/9//3//f/9//3//f/9//3//f/9//3//f/9//3//f/9//3//f/9//3//f/9//3//fykl/3//f/9//3//f/9//3//f/9//3//f/9//3//f/9//3//f/9//3//f/9//3//f/9//3//f/9//3//f/9//3//f/9//3//f/9//3//f/9//3//f/9//3//f/9//3//f/9//3//f/9//3//f/9//3//f/9//3//f/9//3//f/9//3//f/9//3//f/9//3//f/9//3//f/9//3//f/9//3//f/9//3//f/9//3//f/9//3//f/9//3//f/9//3//f/9//3//f/9//3//f/9//3//f/9//3//f/9//3//f/9//3//f/9//3//f/9//3//f/9//3//f/9//3//f/9//3//f/9//3//f/9//3//f/9//3//f/9//3//f/9//3//f/9//3//f/9//3//f/9//3//f/9//3//f/9//3//f/9//3//f/9//3//f/9//3//f/9//3//f/9//3//f/9//3//f/9//3//fwgh/3//f/9//3//f/9//3//f/9//3//f/9//3//f/9//3//f/9//3//f/9//3//f/9//3//f/9//3//f/9//3//f/9//3//f/9//3//f/9//3//f/9//3//f/9//3//f/9//3//f/9//3//f/9//3//f/9//3//f/9//3//f/9//3//f/9//3//f/9//3//f/9//3//f/9//3//f/9//3//f/9//3//f/9//3//f/9//3//f/9//3//f/9//3//f/9//3//f/9//3//f/9//3//f/9//3//f/9//3//f/9//3//f/9//3//f/9//3//f/9//3//f/9//3//f/9//3//f/9//3//f/9//3//f/9//3//f/9//3//f/9//3//f/9//3//f/9//3//f/9//3//f/9//3//f/9//3//f/9//3//f/9//3//f/9//3//f/9//3//f/9//3//f/9//3//f/9//3//f4UU/3//f/9//3//f/9//3//f/9//3//f/9//3//f/9//3//f/9//3//f/9//3//f/9//3//f/9//3//f/9//3//f/9//3//f/9//3//f/9//3//f/9//3//f/9//3//f/9//3//f/9//3//f/9//3//f/9//3//f/9//3//f/9//3//f/9//3//f/9//3//f/9//3//f/9//3//f/9//3//f/9//3//f/9//3//f/9//3//f/9//3//f/9//3//f/9//3//f/9//3//f/9//3//f/9//3//f/9//3//f/9//3//f/9//3//f/9//3//f/9//3//f/9//3//f/9//3//f/9//3//f/9//3//f/9//3//f/9//3//f/9//3//f/9//3//f/9//3//f/9//3//f/9//3//f/9//3//f/9//3//f/9//3//f/9//3//f/9//3//f/9//3//f/9//3//f/9//3//f/9/CSX/f/9//3//f/9//3//f/9//3//f/9//3//f/9//3//f/9//3//f/9//3//f/9//3//f/9//3//f/9//3//f/9//3//f/9//3//f/9//3//f/9//3//f/9//3//f/9//3//f/9//3//f/9//3//f/9//3//f/9//3//f/9//3//f/9//3//f/9//3//f/9//3//f/9//3//f/9//3//f/9//3//f/9//3//f/9//3//f/9//3//f/9//3//f/9//3//f/9//3//f/9//3//f/9//3//f/9//3//f/9//3//f/9//3//f/9//3//f/9//3//f/9//3//f/9//3//f/9//3//f/9//3//f/9//3//f/9//3//f/9//3//f/9//3//f/9//3//f/9//3//f/9//3//f/9//3//f/9//3//f/9//3//f/9//3//f/9//3//f/9//3//f/9//3//f/9//3//f/9/xhhRTv9//3//f/9//3//f/9//3//f/9//3//f/9//3//f/9//3//f/9//3//f/9//3//f/9//3//f/9//3//f/9//3//f/9//3//f/9//3//f/9//3//f/9//3//f/9//3//f/9//3//f/9//3//f/9//3//f/9//3//f/9//3//f/9//3//f/9//3//f/9//3//f/9//3//f/9//3//f/9//3//f/9//3//f/9//3//f/9//3//f/9//3//f/9//3//f/9//3//f/9//3//f/9//3//f/9//3//f/9//3//f/9//3//f/9//3//f/9//3//f/9//3//f/9//3//f/9//3//f/9//3//f/9//3//f/9//3//f/9//3//f/9//3//f/9//3//f/9//3//f/9//3//f/9//3//f/9//3//f/9//3//f/9//3//f/9//3//f/9//3//f/9//3//f/9//3//f/9/hRT/f/9//3//f/9//3//f/9//3//f/9//3//f/9//3//f/9//3//f/9//3//f/9//3//f/9//3//f/9//3//f/9//3//f/9//3//f/9//3//f/9//3//f/9//3//f/9//3//f/9//3//f/9//3//f/9//3//f/9//3//f/9//3//f/9//3//f/9//3//f/9//3//f/9//3//f/9//3//f/9//3//f/9//3//f/9//3//f/9//3//f/9//3//f/9//3//f/9//3//f/9//3//f/9//3//f/9//3//f/9//3//f/9//3//f/9//3//f/9//3//f/9//3//f/9//3//f/9//3//f/9//3//f/9//3//f/9//3//f/9//3//f/9//3//f/9//3//f/9//3//f/9//3//f/9//3//f/9//3//f/9//3//f/9//3//f/9//3//f/9//3//f/9//3//f/9//3//f/9/pRQpJf9//3//f/9//3//f/9//3//f/9//3//f/9//3//f/9//3//f/9//3//f/9//3//f/9//3//f/9//3//f/9//3//f/9//3//f/9//3//f/9//3//f/9//3//f/9//3//f/9//3//f/9//3//f/9//3//f/9//3//f/9//3//f/9//3//f/9//3//f/9//3//f/9//3//f/9//3//f/9//3//f/9//3//f/9//3//f/9//3//f/9//3//f/9//3//f/9//3//f/9//3//f/9//3//f/9//3//f/9//3//f/9//3//f/9//3//f/9//3//f/9//3//f/9//3//f/9//3//f/9//3//f/9//3//f/9//3//f/9//3//f/9//3//f/9//3//f/9//3//f/9//3//f/9//3//f/9//3//f/9//3//f/9//3//f/9//3//f/9//3//f/9//3//f/9//3//f/9/5yD/f/9//3//f/9//3//f/9//3//f/9//3//f/9//3//f/9//3//f/9//3//f/9//3//f/9//3//f/9//3//f/9//3//f/9//3//f/9//3//f/9//3//f/9//3//f/9//3//f/9//3//f/9//3//f/9//3//f/9//3//f/9//3//f/9//3//f/9//3//f/9//3//f/9//3//f/9//3//f/9//3//f/9//3//f/9//3//f/9//3//f/9//3//f/9//3//f/9//3//f/9//3//f/9//3//f/9//3//f/9//3//f/9//3//f/9//3//f/9//3//f/9//3//f/9//3//f/9//3//f/9//3//f/9//3//f/9//3//f/9//3//f/9//3//f/9//3//f/9//3//f/9//3//f/9//3//f/9//3//f/9//3//f/9//3//f/9//3//f/9//3//f/9//3//f/9//3//f/9//3+EFP9//3//f/9//3//f/9//3//f/9//3//f/9//3//f/9//3//f/9/70H/f/9//3//f/9//3//f/9//3//f/9//3//f/9//3//f/9//3//fyklCCGMMf9//3//f/9//3//f/9//3//f/9//3//f/9//3//f/9//3//f/9//3//f/9//3//f/9//3//f/9//3//f/9//3//f/9//3//f/9//3//f/9//3//f/9//3//f/9//3//f/9//3//f/9//3//f/9//3//f/9//3//f/9//3//f/9//3//f/9//3//f/9//3//f/9//3//f/9//3//f/9//3//f/9//3//f/9//3//f/9//3//f/9//3//f/9//3//f/9//3//f/9//3//f/9//3//f/9//3//f/9//3//f/9//3//f/9//3//f/9//3//f/9//3//f/9//3//f/9//3//f/9//3//f/9//3//f/9//3//f/9//3//f/9//3//f/9//3//f/9//3//f/9//3//f/9/pRRkEEMM/39jDP9/rTX/f/9//3//f/9//3//f/9//3//f/9//3//f/9//3/GGGQMQwilFP9//3//f/9//3//f/9//3//f/9//3//f/9//3//f/9//3//f/9//3//f/9//3//f/9//3//f/9//3//f/9//3//f/9//3//f/9//3//f/9//3//f/9//3//f/9//3//f/9//3//f/9//3//f/9//3//f/9//3//f/9//3//f/9//3//f/9//3//f/9//3//f/9//3//f/9//3//f/9//3//f/9//3//f/9//3//f/9//3//f/9//3//f/9//3//f/9//3//f/9//3//f/9//3//f/9//3//f/9//3//f/9//3//f/9//3//f/9//3//f/9//3//f/9//3//f/9//3//f/9//3//f/9//3//f/9//38HIcYc/3//f/9//3//f/9//3//f/9//3//f/9/zj2EFAEEIQQhBKUUpRRjDAEEIgQpJf9//3//f/9//3//f/9//3//f/9//3//f/9/70FkEGQM/39jDMcc/3//f/9//3//f/9//3//f/9//3//f/9//3//f/9//3//f/9//3//f/9//3//f/9//3//f/9//3//f/9//3//f/9//3//f/9//3//f/9//3//f/9//3//f/9//3//f/9//3//f/9//3//f/9//3//f/9//3//f/9//3//f/9//3//f/9//3//f/9//3//f/9//3//f/9//3//f/9//3//f/9//3//f/9//3//f/9//3//f/9//3//f/9//3//f/9//3//f/9//3//f/9//3//f/9//3//f/9//3//f/9//3//f/9//3//f/9//3//f/9//3//f/9//3//f/9//3//f/9//3//f/9//3//f/9//3//f4QQ/3//f/9//3//f/9//3//f/9//3//fwglIQQhBEIIKSn/f/9//3//f/9/ZBAhBMcc/3//f/9//3//f/9//3//f/9//3//f/9//39CCP9//3//f0MM/3//f/9//3//f/9//3//f/9//3//f/9//3//f/9//3//f/9//3//f/9//3//f/9//3//f/9//3//f/9//3//f/9//3//f/9//3//f/9//3//f/9//3//f/9//3//f/9//3//f/9//3//f/9//3//f/9//3//f/9//3//f/9//3//f/9//3//f/9//3//f/9//3//f/9//3//f/9//3//f/9//3//f/9//3//f/9//3//f/9//3//f/9//3//f/9//3//f/9//3//f/9//3//f/9//3//f/9//3//f/9//3//f/9//3//f/9//3//f/9//3//f/9//3//f/9//3//f/9//3//f/9//3//f/9//39rMaUUKSn/f/9//3//f/9//3//f/9//3/nHCEEQgj/f9Ze/3//f/9//3//f/9//3+lGCII5xz/f/9//3//f/9//3//f/9//3//f/9/hBCEEP9//3/oIEIIzjn/f/9//3//f/9//3//f/9//39rLf9/Sy3/f/9//3//f/9//3//f/9//3//f/9//3//f/9//3//f/9//3//f/9//3//f/9//3//f/9//3//f/9//3//f/9//3//f/9//3//f/9//3//f/9//3//f/9//3//f/9//3//f/9//3//f/9//3//f/9//3//f/9//3//f/9//3//f/9//3//f/9//3//f/9//3//f/9//3//f/9//3//f/9//3//f/9//3//f/9//3//f/9//3//f/9//3//f/9//3//f/9//3//f/9//3//f/9//3//f/9//3//f/9//3//f/9//3//f/9//3//f/9//3//f/9//3//f6UU/3//f/9//3//f/9//3//f/9/ByFCCEIM/3//f/9//3//f/9//3//f/9//3//f6UUQwgpJf9//3//f/9//3//f/9//3//f/9/ZAxKKf9//3//f2MM/3//f/9//3//f/9//3//f/9//3+mGCII/3//f/9//3//f/9//3//f/9//3//f/9//3//f/9//3//f/9//3//f/9//3//f/9//3//f/9//3//f/9//3+tNf9//3//f/9//3//f/9//3//f/9//3//f/9//3//f/9//3//f/9//3//f/9//3//f/9//3//f/9//3//f/9//3//f/9//3//f/9//3//f/9//3//f/9//3//f/9//3//f/9//3//f/9//3//f/9//3//f/9//3//f/9//3//f/9//3//f/9//3//f/9//3//f/9//3//f/9//3//f/9//3//f/9//3//f/9//3//f/9//3//f/9//3//f/9/gxD/f/9//3//f/9//3//f8YYAAAhBP9//3//f/9//3//f/9//3//f/9//3//f/9/QghjDO9B/3//f/9//3//f/9//3//f/9/Qgj/f/9//385Z/9/CCH/f/9//3//f/9//3//f/9//39jDGMMhRT/f/9//3//f/9//3//f/9//3//f/9//3//f/9//3//f/9//3//f/9//3//f/9//3//f/9//3//f/9/Sy1kDIQQ/3//f/9//3//f/9//3//f/9//3//f/9//3//f/9//3//f/9//3//f/9//3//f/9//3//f/9//3//f/9//3//f/9//3//f/9//3//f/9//3//f/9//3//f/9//3//f/9//3//f/9//3//f/9//3//f/9//3//f/9//3//f/9//3//f/9//3//f/9//3//f/9//3//f/9//3//f/9//3//f/9//3//f/9//3//f/9//3//f/9//3//f/9//39KKf9//3//f/9//3//f/9/IQT/f/9//3//f/9//3//f/9//3//f/9//3//f/9//39DCP9//3//f/9//3//f/9//3//f8YYQwz/f/9//3//f+gg/3//f/9//3//f/9//3//f/9/6CBjDOccZBCtOf9//3//f/9//3//f/9//3//f/9//3//f/9//3//f/9//3//f/9//3//f/9//3//f/9//3//f/9//39DCGQM5xz/f/9//3//f/9//3//f/9//3//f/9//3//f/9//3//f/9//3//f/9//3//f/9//3//f/9//3//f/9//3//f/9//3//f/9//3//f/9//3//f/9//3//f/9//3//f/9//3//f/9//3//f/9//3//f/9//3//f/9//3//f/9//3//f/9//3//f/9//3//f/9//3//f/9//3//f/9//3//f/9//3//f/9//3//f/9//3//f/9//3//f/9/ai2lGO9B/3//f/9/izVkEAAA/3//f/9//3//f/9//3//f/9//3//f/9//3//f/9//3//f0MI/3//f/9//3//f/9//3//f+cchBD/f/9//3//f/9/jTH/f/9//3//f/9//3//f/9/hRQiCP9/YwyFEP9//3//f/9//3//f/9//3//f/9/pRT/f/9//3//f/9//3//f/9//3//f/9//3//f/9//3//f/9/Qgj/f8ccZAzoHP9//3//f/9//3//f/9//3//f/9//3//f/9//3//f/9//3//f/9//3//f/9//3//f/9//3//f/9//3+UUv9/iy3/fwgh/3+MNf9//3//f/9//3//f/9//3//f/9//3//f/9//3//f/9//3//f/9//3//f/9//3//f/9//3//f/9//3//f/9//3//f/9//3//f/9//3//f/9//3//f/9//3//f/9//3//f/9//3//f/9//3//f/9//3+EEP9//3//f/9//38hBGMM/3//f/9//3//f/9//3//f/9//3//f/9//3//f/9//3+MMf9/ZBD/f/9//3//f/9//3//f8YY/3//f/9//3//f889/3//f/9//3//f/9//3//f/9/ZBBjDP9//39DDP9//3//f/9//3//f/9//3//f2MMQwylFP9//3//f/9//3//f/9//3//f/9//3//f/9//3//f6YYQgj/f/9/hBBjDP9//3//f/9//3//f/9//3//f/9//3//f/9//3//f/9//3//f/9//3//f/9//3//f/9//3/HHIYUphj/f6YYhRBkDKYUhBCEEIUU/3//f/9//3//f/9//3//f/9//3//f/9//3//f/9//3//f/9//3//f/9//3//f/9//3//f/9//3//f/9//3//f/9//3//f/9//3//f/9//3//f/9//3//f/9//3//f/9//3//f/9//3//f/9//3//fwgh/3//f/9/QwwhBIwx/3//f/9//3//f/9//3//f/9//3//f/9//3//f/9//3//fwkhxxgJJf9//3//f/9//3//f2MMCCH/f/9//3//f/9/6Bz/f/9//3//f/9//3//f+ccQwwIIf9/c05kDAkh/3//f/9//3//f/9//39kEEMMphSlFP9//3//f/9//3//f/9//3/vPf9//3//f/9//3//f6UUIgj/f/9//39CCMYY/3//f/9//3//f/9//3//f/9//3//f/9//3//f/9//3//f/9//3//f/9//3//f/9/pRRkDEMMYwxCCGMMpRTnHAkh/3/HHIUQZAyFEOgg/3//f/9//3//f/9//3//f/9//3//f/9//3//f/9//3//f/9//3//f/9//3//f/9//3//f/9//3//f/9//3//f/9//3//f/9//3//f/9//3//f/9//3//f/9//3//f/9//3//f/9//3//f/9/Sin/f+cgIQTGGP9//3//f/9//3//f/9//3//f/9//3//f/9//3//f/9//3//f8YYCSX/f/9//3//f/9//3//f0MM/3//f/9//3//f/9//3//f/9//3//f/9//3//f/9/Igj/f/9//3+FFP9//3//f/9//3//f/9/ay1DDAkl/39kEP9//3//f/9//3//f/9//3//f2QM/3//f/9//3//f4QQ/3//f/9//3//f+gg/3//f/9//3//f/9//3//f/9//3//f/9//3//f/9//3//f/9//3//f/9//3//f6UUYwylFP9//3//f/9//3//f/9//3//f/9//3+FEP9/ZBCmFAkl/3//f/9//3//f/9//3//f/9//3//f/9//3//f/9//3//f/9//3//f/9//3//f/9//3//f/9//3//f/9//3//f/9//3//f/9//3//f/9//3//f/9//3//f/9//3//f/9//3//fyklCSVsMUIIQwz/f/9//3//f/9//3//f/9//3//f/9//3//f/9//3//f/9//3//f+cchRDoHP9//3//f/9//39KLWQQxxz/f/9//3//f/9/ay3/f/9//3//f/9//3//f6YYhBD/f/9//3//f4UQ/3//f/9//3//f/9/pRhDDP9/70H/f/9//3//f/9//3//f/9//3+vNf9/hBD/f/9//39rLYQUhRT/f/9//3//f8cchBD/f/9//3//f/9//3//f/9//3//f/9//3//f/9//3//f/9//3//f8ccYwyFFP9/KCX/f/9//3//f/9//3//f/9//3//f/9//3//f/9//3/HGGQMphT/f/9//3//f/9//3//f/9//3//f/9//3//f/9//3//f/9//3//f/9//3//f/9//3//f/9//3//f/9//3//f/9//3//f/9//3//f/9//3//f/9//3//f/9//3//f/9//3//f/9/5yClFCEE/3//f/9//3//f/9//3//f/9//3//f/9//3//f/9//3//f/9//3//f/9/phSmFEop/3//f/9//3//f2QQ/3//f/9//3//f/9//38qKf9//3//f/9//3//f4QQ6Bz/f/9//3+NNf9/phj/f/9//3//f/9/YwylFP9//3//f/9//3//f/9//3//f/9//3//f/9//3//f/9//3//f2QQpRT/f/9//3//fxFC/3/OOf9//3//f/9//3//f/9//3//f/9//3//f/9//3//f/9//39kEGMMKSX/f/9//3//f/9//3//f/9//3//f/9//3//f/9//3//f/9//3//f/9/xhhjDP9/Sin/f/9//3//f/9//3//f/9//3//f/9//3//f/9//3//f/9//3//f/9//3//f/9//3//f/9//3//f/9//3//f/9//3//f/9//3//f/9//3//f/9//3//f/9//3//f/9//38iCCII5yD/f/9//3//f/9//3//f/9//3//f/9//3//f/9//3//f/9//3//f+89hRDIHIUUc07/f/9//3+lGIQQSin/f/9//3//f/9/KSWmFBBC/3//f/9/AABrMUII/3//f/9//3//f40x/3//f/9//3//f601ZBBjDP9//3//f/9//3//f/9//3//f/9//38wRv9/phT/f/9//3/oIGMMCSX/f/9//3//f/9/UkYqJZRa/3//f/9//3//f/9//3//f/9//3//f/9//3/vPeccQghjDNVW/3//f/9//3//f/9//3//f/9//3//f/9//3//f/9//3//f/9//3//f/9//3//f4QQhRCmFP9//3//f/9//3//f/9//3//f/9//3//f/9//3//f/9//3//f/9//3//f/9//3//f/9//3//f/9//3//f/9//3//f/9//3//f/9//3//f/9//3//f/9//3//f/9//3//fyIE/3//f/9//3//f/9//3//f/9//3//f/9//3//f/9//3//f/9//3//f/9/hRD/f4UU/3//f/9//3+EFIUU/3//f/9//3//f/9//3+FFP9//3//f/9//3/nHGQQ/3//f/9//3//f/9//3//f/9//3//f/9/Qgj/f/9//3//f/9//3//f/9//3//f/9//3//f/9//39LKf9//3//f0MM/3//f/9//3//f/9//3+uNf9//3//f/9//3//f/9//3//f/9//3//f/9/KSX/f0II/3//f/9//3//f/9//3//f/9//3//f/9//3//f/9//3//f/9//3//f/9//3//f/9//3//f/9/CCH/f2QQ/3//f/9//3//f/9//3//f/9//3//f/9//3//f/9//3//f/9//3//f/9//3//f/9//3//f/9//3//f/9//3//f/9//3//f/9//3//f/9//3//f/9//3//f/9//38AAEMMrjn/f/9//3//f/9//3//f/9//3//f/9//3//f/9//3//f/9//3//f601hRQQQqYUphj/f/9//39DDIUU/3//f/9//3//f/9/KimFEBBC/3//f/9//3+lFKYY/3//f/9//3//f0sp/3//f/9//3//f6UUQwz/f/9//3//f/9//3//f/9//3//f/9//3//f/9/bC3oHP9//3+mGEMMzj3/f/9//3//f/9/jDH/f6YU/3//f/9//3//f/9//3//f/9//3//f6YYQwyFFP9//3//f/9//3//f/9//3//f/9//3//f/9//3//f/9//3//f/9//3//f/9//3//f/9//3//f/9//3//f/9/phTHGIwx/3//f/9//3//f/9//3//f/9//3//f/9//3//f/9//3//f/9//3//f/9//3//f/9//3//f/9//3//f/9//3//f/9//3//f/9//3//f/9//3//f/9/xxwiCGMM/3//f/9//3//f/9//3//f/9//3//f/9//3//f/9//3//f/9//3//f/9/hRD/f+gg/3//f/9//39kDIQQ/3//f/9//3//f/9//3+EEP9//3//f/9//39jDP9//3//f/9//3//f/9/KiX/f/9//3/vPWQQQgj/f/9//3//f/9//3//f/9//3//f/9//3//f/9//38pJf9//3//f0MI/3//f/9//3//f/9//39LKf9/CSH/f/9//3//f/9//3//f/9//3+mGEMMCCH/f/9//3//f/9//3//f/9//3//f/9//3//f/9//3//f/9//3//f/9//3//f/9//3//f/9//3//f/9//3//f/9//3/HHKYYjDH/f/9//3//f/9//3//f/9//3//f/9//3//f/9//3//f/9//3//f/9//3//f/9//3//f/9//3//f/9//3//f/9//3//f/9//3//f/9//3//f/9//39CCP9/phQIITFK/3//f/9//3//f/9//3//f/9//3//f/9//3//f/9//3//fxBCphhLKf9/ZBD/f/9//39CCP9//3//f/9//3//f/9//3+mGCol/3//f/9/rTlDDIUU/3//f/9//3//f40xxxitNf9//3//f0II/3//f/9//3//f/9//3//f/9//3//f/9//3//f/9//3//fwgh/38KJWQQMUb/f/9//3//f/9//3//f+gc6Bz/f/9//3//f/9//3//f/9/6CAiCOcc/3//f/9//3//f/9//3//f/9//3//f/9//3//f/9//3//f/9//3//f/9//3//f/9//3//f/9//3//f/9//3//f/9//3//f8gcxxjwQf9//3//f/9//3//f/9//3//f/9//3//f/9//3//f/9//3//f/9//3//f/9//3//f/9//3//f/9//3//f/9//3//f/9//3//f/9//3//f/9/Ywz/f/9//39kDP9//3//f/9//3//f/9//3//f/9//3//f/9//3//f/9//3//f/9/phj/f/9/phimFP9//39jDMcc/3//f/9//3//f/9//3+mFP9//3//f/9//39jDP9//3//f/9//3//f/9/xxj/f/9//3//f0MI/3//f/9//3//f/9//3//f/9//3//f/9//3//f/9//3//f/9//3//f2QM/3//f/9//3//f/9//3//f/9/phT/f/9//3//f/9//3//fwghYwylFP9//3//f/9//3//f/9//3//f/9//3//f/9//3//f/9//3//f/9//3//f/9//3//f/9//3//f/9//3//f/9//3//f/9//3//f/9/phj/f/9//3//f/9//3//f/9//3//f/9//3//f/9//3//f/9//3//f/9//3//f/9//3//f/9//3//f/9//3//f/9//3//f/9//3//f/9//3//fw9CYwxjDP9//3//f4QQxxz/f/9//3//f/9//3//f/9//3//f/9//3//f/9//3//f601hRT/f/9/KSWlFP9//39CCP9//3//f/9//3//f/9//3/GGMcY/3//f/9/SiljDCkl/3//f/9//3//f/9//3+FEP9//3//f0II/3//f/9//3//f/9//3//f/9//3//f/9//3//f/9//3//f9A9/3/POWQM70H/f/9//3//f/9//3//f/9/xhjoHP9//3//f/9//38JJUII5xz/f/9//3//f/9//3//f/9//3//f/9//3//f/9//3//f/9//3//f/9//3//f/9//3//f/9//3//f/9//3//f/9//3//f/9//3//f/9//3+FEP9//3//f/9//3//f/9//3//f/9//3//f/9//3//f/9//3//f/9//3//f/9//3//f/9//3//f/9//3//f/9//3//f/9//3//f/9//3//f/9/YwyFFP9//3//f/9/hBD/f/9//3//f/9//3//f/9//3//f/9//3//f/9//3//f/9/xxz/f/9//3+EEP9/KilkDP9//3//f/9//3//f/9//3/HHGQQ/3//f/9//39DDP9//3//f/9//3//f/9/KimEEM45/3/HHP9//3//f/9//3//f/9//3//f/9//3//f/9//3//f/9//38qJf9/zzn/f0MM/3//f/9//3//f/9//3//f/9/6CCFFP9//3//f/9//3+lFGMM/3//f/9//3//f/9//3//f/9//3//f/9//3//f/9//3//f/9//3//f/9//3//f/9//3//f/9//3//f/9//3//f/9//3//f/9//3//f/9//3//f6YY/3//f/9//3//f/9//3//f/9//3//f/9//3//f/9//3//f/9//3//f/9//3//f/9//3//f/9//3//f/9//3//f/9//3//f/9//3//f/9/YwylFP9//3//f1p/KSWmGP9/s1b/f/9//3//f/9//3//f/9//3//f/9//3//f8YY6Bz/f/9//3/GGCklCCEiCP9//3//f/9//3//f/9//3//f2QM/3//f/9/SilkEK01/3//f/9//3//f/9//39kEAklGGOmFOcc/3//f/9//3//f/9//3//f/9//3//f/9//3//f/9//3//f681/38QQmMMEEL/f/9//3//f/9//3//f/9//3+mFIUQ11r/f/9//39DDP9//3//f/9//3//f/9//3//f/9//3//f/9//3//f/9//3//f/9//3//f/9//3//f/9//3//f/9//3//f/9//3//f/9//3//f/9//3//f/9//3//fyolKin/f/9//3//f/9//3//f/9//3//f/9//3//f/9//3//f/9//3//f/9//3//f/9//3//f/9//3//f/9//3//f/9//3//f/9//3//f/9/Ywz/f/9//3//f/9//3//f6UU/3//f/9//3//f/9//3//f/9//3//f/9//3//f/9//3//f/9//3/oIP9/xxhDCP9//3//f/9//3//f/9//3//f/9/CSH/f/9//3+EEP9//3//f/9//3//f/9//3//f2QQ/3+FFP9//3//f/9//3//f/9//3//f/9//3//f/9//3//f/9//39rKf9//3//f2MM/3//f/9//3//f/9//3//f/9//3//f0MM/3//f/9/jTX/f/9//3//f/9//3//f/9//3//f/9//3//f/9//3//f/9//3//f/9//3//f/9//3//f/9//3//f/9//3//f/9//3//f/9//3//f/9//3//f/9//3//f2wt/3//f/9//3//f/9//3//f/9//3//f/9//3//f/9//3//f/9//3//f/9//3//f/9//3//f/9//3//f/9//3//f/9//3//f/9//3//f/9/YwyEFP9//3//f/9//3//f/9/hBDoIM45/3//f/9//3//f/9//3//f/9//3//f4QQ/3//f/9//38pJeggxxwiBP9//3//f/9//3//f/9//3//f2MMphj/f/9/6CD/f/9//3//f/9//3//f/9//3+0VoUQphSFEGwx/3//f/9//3//f/9//3//f/9//3//f/9//3//f/9//3//f8gc/3+uNQgh/3//f/9//3//f/9//3//f/9//3/YXsccpRT/f/9/xxilFP9//3//f/9//3//f/9//3//f/9//3//f/9//3//f/9//3//f/9//3//f/9//3//f/9//3//f/9//3//f/9//3//f/9//3//f/9//3//f/9//3//f/9/6Bz/f/9//3//f/9//3//f/9//3//f/9//3//f/9//3//f/9//3//f/9//3//f/9//3//f/9//3//f/9//3//f/9//3//f/9//3//f/9/QgyFFP9//3//f/9//3//f/9//38IIaUUbDH/f/9//3//f/9//3//f/9//3+mGP9//3//f/9//38pJf9/phj/f/9//3//f/9//3//f/9//3//f/9/ZAz/f/9//3/HHP9//3//f/9//3//f/9//3//fyklhRBkDP9//3//f/9//3//f/9//3//f/9//3//f/9//3//f/9//3//f8gcrjX/fwgh/3//f/9//3//f/9//3//f/9//3//f/9/hRToHP9/hRT/f/9//3//f/9//3//f/9//3//f/9//3//f/9//3//f/9//3//f/9//3//f/9//3//f/9//3//f/9//3//f/9//3//f/9//3//f/9//3//f/9//3//f/9//39LKf9//3//f/9//3//f/9//3//f/9//3//f/9//3//f/9//3//f/9//3//f/9//3//f/9//3//f/9//3//f/9//3//f/9//3//f/9/YwxkEP9//3//f/9//3//f/9//3//f2stxxjOOf9//3//f/9//3//f/9/bDGlFK01/3//f/9//3//f6YU6BwiCP9//3//f/9//3//f/9//3//f4wxZBBKKf9/xxz/f/9//3//f/9//3//f/9//3//f/9/hBBkDP9//3//f/9//3//f/9//3//f/9//3//f/9//3//f/9//3//f8cY6BzoHP9//3//f/9//3//f/9//3//f/9//3//f/9/xxymFI41hBCFFP9//3//f/9//3//f/9//3//f/9//3//f/9//3//f/9//3//f/9//3//f/9//3//f/9//3//f/9//3//f/9//3//f/9//3//f/9//3//f/9//3//f/9/rTUqJf9//3//f/9//3//f/9//3//f/9//3//f/9//3//f/9//3//f/9//3//f/9//3//f/9//3//f/9//3//f/9//3//f/9//3//f/9/QghkEP9//3//f/9//3//f/9//3//f/9/pRT/f/9//3//f/9//3//f/9//3/HGP9//3//f/9//39KKaUUCSH/f/9//3//f/9//3//f/9//3//f/9/ZBD/f/9//3//f/9//3//f/9//3//f/9//3//f/9//38JJf9//3//f/9//3//f/9//3//f/9//3//f/9//3//f/9//3//f/9/pximGP9//3//f/9//3//f/9//3//f/9//3//f/9//3+mFKYUhBD/f/9//3//f/9//3//f/9//3//f/9//3//f/9//3//f/9//3//f/9//3//f/9//3//f/9//3//f/9//3//f/9//3//f/9//3//f/9//3//f/9//3//f/9//39KKf9//3//f/9//3//f/9//3//f/9//3//f/9//3//f/9//3//f/9//3//f/9//3//f/9//3//f/9//3//f/9//3//f/9//3//f/9/hBQiCP9//3//f/9//3//f/9//3//f/9//3+FFP9//3//f/9//3//f/9/xhj/f/9//3//f/9//3//f4UQKiXnHP9//3//f/9//3//f/9//3//f/9/6BymFP9/Ywz/f/9//3//f/9//3//f/9//3//f/9//3//f/9//3//f/9//3//f/9//3//f/9//3//f/9//3//f/9//3//f8cYZBClFP9//3//f/9//3//f/9//3//f/9//3//f/9//3//f2QQZAz/f/9//3//f/9//3//f/9//3//f/9//3//f/9//3//f/9//3//f/9//3//f/9//3//f/9//3//f/9//3//f/9//3//f/9//3//f/9//3//f/9//3//f/9//3+NMXNO/3//f/9//3//f/9//3//f/9//3//f/9//3//f/9//3//f/9//3//f/9//3//f/9//3//f/9//3//f/9//3//f/9//3//f/9/KSVCCK01/3//f/9//3//f/9//3//f/9//38IIQgh/3//f/9//3//f/9/xhj/f/9//3//f/9//3//f8cY6SD/f/9//3//f/9//3//f/9//3//f/9/ay3/fwkl5xz/f/9//3//f/9//3//f/9//3//f/9//3//f/9//3//f/9//3//f/9//3//f/9//3//f/9//3//f/9//3//f/9/CCX/f/9//3//f/9//3//f/9//3//f/9//3//f/9//3//f/9//3//f/9//3//f/9//3//f/9//3//f/9//3//f/9//3//f/9//3//f/9//3//f/9//3//f/9//3//f/9//3//f/9//3//f/9//3//f/9//3//f/9//3//f/9//3/vPf9//3//f/9//3//f/9//3//f/9//3//f/9//3//f/9//3//f/9//3//f/9//3//f/9//3//f/9//3//f/9//3//f/9//3//f/9//38hBAkh/3//f/9//3//f/9//3//f/9//39rLcYY/3//f/9//38xRucc6Bz/f/9//3//f/9//3//f8cYxxgQPv9//3//f/9//3//f/9//3//f/9//3+GFKcYSin/f/9//3//f/9//3//f/9//3//f/9//3//f/9//3//f/9//3//f/9//3//f/9//3//f/9//3//f/9//3//f/9//3//f/9//3//f/9//3//f/9//3//f/9//3//f/9//3//f/9//3//f/9//3//f/9//3//f/9//3//f/9//3//f/9//3//f/9//3//f/9//3//f/9//3//f/9//3//f/9//3//f/9//3//f/9//3//f/9//3//f/9//3//f/9/tVb/f/9//3//f/9//3//f/9//3//f/9//3//f/9//3//f/9//3//f/9//3//f/9//3//f/9//3//f/9//3//f/9//3//f/9//3//f/9//3//f4QQ/3//f/9//3//f/9//3//f/9//3//f6UU/3//f/9//3//f4QQ/3//f/9//3//f/9//3//f/9/hRD/f/9//3//f/9//3//f/9//3//f/9//3+mFGUQ/3//f/9//3//f/9//3//f/9//3//f/9//3//f/9//3//f/9//3//f/9//3//f/9//3//f/9//3//f/9//3//f/9//3//f/9//3//f/9//3//f/9//3//f/9//3//f/9//3//f/9//3//f/9//3//f/9//3//f/9//3//f/9//3//f/9//3//f/9//3//f/9//3//f/9//3//f/9//3//f/9//3//f/9//3//f/9//3//f/9//3//f/9//3//f/9//3//f/9//3//f/9//3//f/9//3//f/9//3//f/9//3//f/9//3//f/9//3//f/9//3//f/9//3//f/9//3//f/9//3//f/9//3//f/9//38qKWQMSin/f/9//3//f/9//3//f/9//39rLaYYbC3/f/9//3+FFP9//3//f/9//3//f/9//3//f6YYhRRSSv9//3//f/9//3//f/9//3//f/9//3/HGGQQ7z3/f/9//3//f/9//3//f/9//3//f/9//3//f/9//3//f/9//3//f/9//3//f/9//3//f/9//3//f/9//3//f/9//3//f/9//3//f/9//3//f/9//3//f/9//3//f/9//3//f/9//3//f/9//3//f/9//3//f/9//3//f/9//3//f/9//3//f/9//3//f/9//3//f/9//3//f/9//3//f/9//3//f/9//3//f/9//3//f/9//3//f/9//3//f/9//3//f/9//3//f/9//3//f/9//3//f/9//3//f/9//3//f/9//3//f/9//3//f/9//3//f/9//3//f/9//3//f/9//3//f/9//3//f/9//3//f6YY/3//f/9//3//f/9//3//f/9//3//f+gc/3//f/9/xxj/f/9//3//f/9//3//f/9//3//f/9/Qwz/f/9//3//f/9//3//f/9//3//f/9//3//f6YU/3//f/9//3//f/9//3//f/9//3//f/9//3//f/9//3//f/9//3//f/9//3//f/9//3//f/9//3//f/9//3//f/9//3//f/9//3//f/9//3//f/9//3//f/9//3//f/9//3//f/9//3//f/9//3//f/9//3//f/9//3//f/9//3//f/9//3//f/9//3//f/9//3//f/9//3//f/9//3//f/9//3//f/9//3//f/9//3//f/9//3//f/9//3//f/9//3//f/9//3//f/9//3//f/9//3//f/9//3//f/9//3//f/9//3//f/9//3//f/9//3//f/9//3//f/9//3//f/9//3//f/9//3//f/9//3//f/9/xhj/f1JK/3//f/9//3//f/9//38qKegg/3//f8cYxhiuNf9//3//f/9//3//f/9//3//f8ccYwzPPf9//3//f/9//3//f/9//3//f/9//3//f/9//3//f/9//3//f/9//3//f/9//3//f/9//3//f/9//3//f/9//3//f/9//3//f/9//3//f/9//3//f/9//3//f/9//3//f/9//3//f/9//3//f/9//3//f/9//3//f/9//3//f/9//3//f/9//3//f/9//3//f/9//3//f/9//3//f/9//3//f/9//3//f/9//3//f/9//3//f/9//3//f/9//3//f/9//3//f/9//3//f/9//3//f/9//3//f/9//3//f/9//3//f/9//3//f/9//3//f/9//3//f/9//3//f/9//3//f/9//3//f/9//3//f/9//3//f/9//3//f/9//3//f/9//3//f/9//3//f/9//3+EEP9//3//f/9//3//f/9//3//f0st/3/nHP9//3//f/9//3//f/9//3//f/9//3//f/9/Qwz/f/9//3//f/9//3//f/9//3//f/9//3//f/9//3//f/9//3//f/9//3//f/9//3//f/9//3//f/9//3//f/9//3//f/9//3//f/9//3//f/9//3//f/9//3//f/9//3//f/9//3//f/9//3//f/9//3//f/9//3//f/9//3//f/9//3//f/9//3//f/9//3//f/9//3//f/9//3//f/9//3//f/9//3//f/9//3//f/9//3//f/9//3//f/9//3//f/9//3//f/9//3//f/9//3//f/9//3//f/9//3//f/9//3//f/9//3//f/9//3//f/9//3//f/9//3//f/9//3//f/9//3//f/9//3//f/9//3//f/9//3//f/9//3//f/9//3//f/9//3//f/9/xxjnHMcc/3/OOf9//3//f/9//3+mFMYYhRDGGK01/3//f/9//3//f/9//3//f/9//3//f8ccYwxSSv9//3//f/9//3//f/9//3//f/9//3//f/9//3//f/9//3//f/9//3//f/9//3//f/9//3//f/9//3//f/9//3//f/9//3//f/9//3//f/9//3//f/9//3//f/9//3//f/9//3//f/9//3//f/9//3//f/9//3//f/9//3//f/9//3//f/9//3//f/9//3//f/9//3//f/9//3//f/9//3//f/9//3//f/9//3//f/9//3//f/9//3//f/9//3//f/9//3//f/9//3//f/9//3//f/9//3//f/9//3//f/9//3//f/9//3//f/9//3//f/9//3//f/9//3//f/9//3//f/9//3//f/9//3//f/9//3//f/9//3//f/9//3//f/9//3//f/9//3//f/9//3+mGAklCCH/f/9//3//f/9/ZAyFFOcc/3//f/9//3//f/9//3//f/9//3//f/9//3//f/9/xxj/f/9//3//f/9//3//f/9//3//f/9//3//f/9//3//f/9//3//f/9//3//f/9//3//f/9//3//f/9//3//f/9//3//f/9//3//f/9//3//f/9//3//f/9//3//f/9//3//f/9//3//f/9//3//f/9//3//f/9//3//f/9//3//f/9//3//f/9//3//f/9//3//f/9//3//f/9//3//f/9//3//f/9//3//f/9//3//f/9//3//f/9//3//f/9//3//f/9//3//f/9//3//f/9//3//f/9//3//f/9//3//f/9//3//f/9//3//f/9//3//f/9//3//f/9//3//f/9//3//f/9//3//f/9//3//f/9//3//f/9//3//f/9//3//f/9//3//f/9//3//f/9//3+mGAgh/38IIYUUhBBkEGQQ/39rLf9//3//f/9//3//f/9//3//f/9//3//f/9//3//fxhj/3//f/9//3//f/9//3//f/9//3//f/9//3//f/9//3//f/9//3//f/9//3//f/9//3//f/9//3//f/9//3//f/9//3//f/9//3//f/9//3//f/9//3//f/9//3//f/9//3//f/9//3//f/9//3//f/9//3//f/9//3//f/9//3//f/9//3//f/9//3//f/9//3//f/9//3//f/9//3//f/9//3//f/9//3//f/9//3//f/9//3//f/9//3//f/9//3//f/9//3//f/9//3//f/9//3//f/9//3//f/9//3//f/9//3//f/9//3//f/9//3//f/9//3//f/9//3//f/9//3//f/9//3//f/9//3//f/9//3//f/9//3//f/9//3//f/9//3//f/9//3//f/9//3//f/9/6BymGOgc/38IIf9//3//f/9//3//f/9//3//f/9//3//f/9//3//f/9//3//f/9//3//f/9//3//f/9//3//f/9//3//f/9//3//f/9//3//f/9//3//f/9//3//f/9//3//f/9//3//f/9//3//f/9//3//f/9//3//f/9//3//f/9//3//f/9//3//f/9//3//f/9//3//f/9//3//f/9//3//f/9//3//f/9//3//f/9//3//f/9//3//f/9//3//f/9//3//f/9//3//f/9//3//f/9//3//f/9//3//f/9//3//f/9//3//f/9//3//f/9//3//f/9//3//f/9//3//f/9//3//f/9//3//f/9//3//f/9//3//f/9//3//f/9//3//f/9//3//f/9//3//f/9//3//f/9//3//f/9//3//f/9//3//f/9//3//f/9//3//f/9//3//f/9//3//f/9//3/nHP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KSX/f/9//3//f/9//3//f/9//3//f/9//3//f/9//3//f/9//3//f/9//3//f/9//3//f/9//3//f/9//3//f/9//3//f/9//3//f/9//3//f/9//3//f/9//3//f/9//3//f/9//3//f/9//3//f/9//3//f/9//3//f/9//3//f/9//3//f/9//3//f/9//3//f/9//3//f/9//3//f/9//3//f/9//3//f/9//3//f/9//3//f/9//3//f/9//3//f/9//3//f/9//3//f/9//3//f/9//3//f/9//3//f/9//3//f/9//3//f/9//3//f/9//3//f/9//3//f/9//3//f/9//3//f/9//3//f/9//3//f/9//3//f/9//3//f/9//3//f/9//3//f/9//3//f/9//3//f/9//3//f/9//3//f/9//3//f/9//3//f/9//3//f/9//38pJf9//3//f/9//39KKf9//3//f/9//3//f/9//3//f/9//3//f/9//3//f/9//3//f/9//3//f/9//3//f/9//3//f/9//3//f/9//3//f/9//3//f/9//3//f/9//3//f/9//3//f/9//3//f/9//3//f/9//3//f/9//3//f/9//3//f/9//3//f/9//3//f/9//3//f/9//3//f/9//3//f/9//3//f/9//3//f/9//3//f/9//3//f/9//3//f/9//3//f/9//3//f/9//3//f/9//3//f/9//3//f/9//3//f/9//3//f/9//3//f/9//3//f/9//3//f/9//3//f/9//3//f/9//3//f/9//3//f/9//3//f/9//3//f/9//3//f/9//3//f/9//3//f/9//3//f/9//3//f/9//3//f/9//3//f/9//3//f/9//3//f/9//3//f/9//3//f/9/6CD/f/9//3//f/9/bC0KJf9//3//f/9//3//f/9//3//f/9//3//f/9//3//f/9//3//f/9//3//f/9//3//f/9//3//f/9//3//f/9//3//f/9//3//f/9//3//f/9//3//f/9//3//f/9//3//f/9//3//f/9//3//f/9//3//f/9//3//f/9//3//f/9//3//f/9//3//f/9//3//f/9//3//f/9//3//f/9//3//f/9//3//f/9//3//f/9//3//f/9//3//f/9//3//f/9//3//f/9//3//f/9//3//f/9//3//f/9//3//f/9//3//f/9//3//f/9//3//f/9//3//f/9//3//f/9//3//f/9//3//f/9//3//f/9//3//f/9//3//f/9//3//f/9//3//f/9//3//f/9//3//f/9//3//f/9//3//f/9//3//f/9//3//f/9//3//f/9//3//f/9/phhrLf9//3//f/9//3+uNf9//3//f/9//3//f/9//3//f/9//3//f/9//3//f/9//3//f/9//3//f/9//3//f/9//3//f/9//3//f/9//3//f/9//3//f/9//3//f/9//3//f/9//3//f/9//3//f/9//3//f/9//3//f/9//3//f/9//3//f/9//3//f/9//3//f/9//3//f/9//3//f/9//3//f/9//3//f/9//3//f/9//3//f/9//3//f/9//3//f/9//3//f/9//3//f/9//3//f/9//3//f/9//3//f/9//3//f/9//3//f/9//3//f/9//3//f/9//3//f/9//3//f/9//3//f/9//3//f/9//3//f/9//3//f/9//3//f/9//3//f/9//3//f/9//3//f/9//3//f/9//3//f/9//3//f/9//3//f/9//3//f/9//3//f/9//3//f/9//3//f/9/ZBD/f/9//3//f/9/xxjoHJRS/3//f/9//3//f/9//3//f/9//3//f/9//3//f/9//3//f/9//3//f/9//3//f/9//3//f/9//3//f/9//3//f/9//3//f/9//3//f/9//3//f/9//3//f/9//3//f/9//3//f/9//3//f/9//3//f/9//3//f/9//3//f/9//3//f/9//3//f/9//3//f/9//3//f/9//3//f/9//3//f/9//3//f/9//3//f/9//3//f/9//3//f/9//3//f/9//3//f/9//3//f/9//3//f/9//3//f/9//3//f/9//3//f/9//3//f/9//3//f/9//3//f/9//3//f/9//3//f/9//3//f/9//3//f/9//3//f/9//3//f/9//3//f/9//3//f/9//3//f/9//3//f/9//3//f/9//3//f/9//3//f/9//3//f/9//3//f/9//3//f+gg/3//f/9//3//f/9//39DCP9//3//f/9//3//f/9//3//f/9//3//f/9//3//f/9//3//f/9//3//f/9//3//f/9//3//f/9//3//f/9//3//f/9//3//f/9//3//f/9//3//f/9//3//f/9//3//f/9//3//f/9//3//f/9//3//f/9//3//f/9//3//f/9//3//f/9//3//f/9//3//f/9//3//f/9//3//f/9//3//f/9//3//f/9//3//f/9//3//f/9//3//f/9//3//f/9//3//f/9//3//f/9//3//f/9//3//f/9//3//f/9//3//f/9//3//f/9//3//f/9//3//f/9//3//f/9//3//f/9//3//f/9//3//f/9//3//f/9//3//f/9//3//f/9//3//f/9//3//f/9//3//f/9//3//f/9//3//f/9//3//f/9//3//f/9//3//f/9//3//f/9/hBD/f/9//3//f/9/EUZDDKUU/3//f/9//3//f/9//3//f/9//3//f/9//3//f/9//3//f/9//3//f/9//3//f/9//3//f/9//3//f/9//3//f/9//3//f/9//3//f/9//3//f/9//3//f/9//3//f/9//3//f/9//3//f/9//3//f/9//3//f/9//3//f/9//3//f/9//3//f/9//3//f/9//3//f/9//3//f/9//3//f/9//3//f/9//3//f/9//3//f/9//3//f/9//3//f/9//3//f/9//3//f/9//3//f/9//3//f/9//3//f/9//3//f/9//3//f/9//3//f/9//3//f/9//3//f/9//3//f/9//3//f/9//3//f/9//3//f/9//3//f/9//3//f/9//3//f/9//3//f/9//3//f/9//3//f/9//3//f/9//3//f/9//3//f/9//3//f/9//3//f401pRT/f/9//3//f/9//39kEGMMSy3/f/9//3//f/9//3//f/9//3//f/9//3//f/9//3//f/9//3//f/9//3//f/9//3//f/9//3//f/9//3//f/9//3//f/9//3//f/9//3//f/9//3//f/9//3//f/9//3//f/9//3//f/9//3//f/9//3//f/9//3//f/9//3//f/9//3//f/9//3//f/9//3//f/9//3//f/9//3//f/9//3//f/9//3//f/9//3//f/9//3//f/9//3//f/9//3//f/9//3//f/9//3//f/9//3//f/9//3//f/9//3//f/9//3//f/9//3//f/9//3//f/9//3//f/9//3//f/9//3//f/9//3//f/9//3//f/9//3//f/9//3//f/9//3//f/9//3//f/9//3//f/9//3//f/9//3//f/9//3//f/9//3//f/9//3//f/9//3//f/9/phT/f/9//3//f/9//3//f2QM/3//f/9//3//f/9//3//f/9//3//f/9//3//f/9//3//f/9//3//f/9//3//f/9//3//f/9//3//f/9//3//f/9//3//f/9//3//f/9//3//f/9//3//f/9//3//f/9//3//f/9//3//f/9//3//f/9//3//f/9//3//f/9//3//f/9//3//f/9//3//f/9//3//f/9//3//f/9//3//f/9//3//f/9//3//f/9//3//f/9//3//f/9//3//f/9//3//f/9//3//f/9//3//f/9//3//f/9//3//f/9//3//f/9//3//f/9//3//f/9//3//f/9//3//f/9//3//f/9//3//f/9//3//f/9//3//f/9//3//f/9//3//f/9//3//f/9//3//f/9//3//f/9//3//f/9//3//f/9//3//f/9//3//f/9//3//f/9//3//f/9//3//f/9//3//f/9//3//f4UU/3//f/9//3//f/9//3//f/9//3//f/9//3//f/9//3//f/9//3//f/9//3//f/9//3//f/9//3//f/9//3//f/9//3//f/9//3//f/9//3//f/9//3//f/9//3//f/9//3//f/9//3//f/9//3//f/9//3//f/9//3//f/9//3//f/9//3//f/9//3//f/9//3//f/9//3//f/9//3//f/9//3//f/9//3//f/9//3//f/9//3//f/9//3//f/9//3//f/9//3//f/9//3//f/9//3//f/9//3//f/9//3//f/9//3//f/9//3//f/9//3//f/9//3//f/9//3//f/9//3//f/9//3//f/9//3//f/9//3//f/9//3//f/9//3//f/9//3//f/9//3//f/9//3//f/9//3//f/9//3//f/9//3//f/9//3//f/9//3//f/9/jTH/f/9//3//f/9//3//f4UU/3//f/9//3//f/9//3//f/9//3//f/9//3//f/9//3//f/9//3//f/9//3//f/9//3//f/9//3//f/9//3//f/9//3//f/9//3//f/9//3//f/9//3//f/9//3//f/9//3//f/9//3//f/9//3//f/9//3//f/9//3//f/9//3//f/9//3//f/9//3//f/9//3//f/9//3//f/9//3//f/9//3//f/9//3//f/9//3//f/9//3//f/9//3//f/9//3//f/9//3//f/9//3//f/9//3//f/9//3//f/9//3//f/9//3//f/9//3//f/9//3//f/9//3//f/9//3//f/9//3//f/9//3//f/9//3//f/9//3//f/9//3//f/9//3//f/9//3//f/9//3//f/9//3//f/9//3//f/9//3//f/9//3//f/9//3//f/9//3//f/9//3//f/9//3//f/9//3/oHKYY/3//f/9//3//f/9//3//f/9//3//f/9//3//f/9//3//f/9//3//f/9//3//f/9//3//f/9//3//f/9//3//f/9//3//f/9//3//f/9//3//f/9//3//f/9//3//f/9//3//f/9//3//f/9//3//f/9//3//f/9//3//f/9//3//f/9//3//f/9//3//f/9//3//f/9//3//f/9//3//f/9//3//f/9//3//f/9//3//f/9//3//f/9//3//f/9//3//f/9//3//f/9//3//f/9//3//f/9//3//f/9//3//f/9//3//f/9//3//f/9//3//f/9//3//f/9//3//f/9//3//f/9//3//f/9//3//f/9//3//f/9//3//f/9//3//f/9//3//f/9//3//f/9//3//f/9//3//f/9//3//f/9//3//f/9//3//f/9//3//f/9/phj/f/9//3//f/9//3/nHKYU/3//f/9//3//f/9//3//f/9//3//f/9//3//f/9//3//f/9//3//f/9//3//f/9//3//f/9//3//f/9//3//f/9//3//f/9//3//f/9//3//f/9//3//f/9//3//f/9//3//f/9//3//f/9//3//f/9//3//f/9//3//f/9//3//f/9//3//f/9//3//f/9//3//f/9//3//f/9//3//f/9//3//f/9//3//f/9//3//f/9//3//f/9//3//f/9//3//f/9//3//f/9//3//f/9//3//f/9//3//f/9//3//f/9//3//f/9//3//f/9//3//f/9//3//f/9//3//f/9//3//f/9//3//f/9//3//f/9//3//f/9//3//f/9//3//f/9//3//f/9//3//f/9//3//f/9//3//f/9//3//f/9//3//f/9//3//f/9//3//f/9/hRAqJf9//3//f/9//3+FFP9//3//f/9//3//f/9//3//f/9//3//f/9//3//f/9//3//f/9//3//f/9//3//f/9//3//f/9//3//f/9//3//f/9//3//f/9//3//f/9//3//f/9//3//f/9//3//f/9//3//f/9//3//f/9//3//f/9//3//f/9//3//f/9//3//f/9//3//f/9//3//f/9//3//f/9//3//f/9//3//f/9//3//f/9//3//f/9//3//f/9//3//f/9//3//f/9//3//f/9//3//f/9//3//f/9//3//f/9//3//f/9//3//f/9//3//f/9//3//f/9//3//f/9//3//f/9//3//f/9//3//f/9//3//f/9//3//f/9//3//f/9//3//f/9//3//f/9//3//f/9//3//f/9//3//f/9//3//f/9//3//f/9//3//f/9//3//f/9//3//f/9/phj/f/9//3//f/9/6CBkEP9//3//f/9//3//f/9//3//f/9//3//f/9//3//f/9//3//f/9//3//f/9//3//f/9//3//f/9//3//f/9//3//f/9//3//f/9//3//f/9//3//f/9//3//f/9//3//f/9//3//f/9//3//f/9//3//f/9//3//f/9//3//f/9//3//f/9//3//f/9//3//f/9//3//f/9//3//f/9//3//f/9//3//f/9//3//f/9//3//f/9//3//f/9//3//f/9//3//f/9//3//f/9//3//f/9//3//f/9//3//f/9//3//f/9//3//f/9//3//f/9//3//f/9//3//f/9//3//f/9//3//f/9//3//f/9//3//f/9//3//f/9//3//f/9//3//f/9//3//f/9//3//f/9//3//f/9//3//f/9//3//f/9//3//f/9//3//f/9//3//f/9//3+mFP9//3//f0spphT/f/9//3//f/9//3//f/9//3//f/9//3//f/9//3//f/9//3//f/9//3//f/9//3//f/9//3//f/9//3//f/9//3//f/9//3//f/9//3//f/9//3//f/9//3//f/9//3//f/9//3//f/9//3//f/9//3//f/9//3//f/9//3//f/9//3//f/9//3//f/9//3//f/9//3//f/9//3//f/9//3//f/9//3//f/9//3//f/9//3//f/9//3//f/9//3//f/9//3//f/9//3//f/9//3//f/9//3//f/9//3//f/9//3//f/9//3//f/9//3//f/9//3//f/9//3//f/9//3//f/9//3//f/9//3//f/9//3//f/9//3//f/9//3//f/9//3//f/9//3//f/9//3//f/9//3//f/9//3//f/9//3//f/9//3//f/9//3//f/9//3//f/9//3/oHIQQ6BzoHKUUCCH/f/9//3//f/9//3//f/9//3//f/9//3//f/9//3//f/9//3//f/9//3//f/9//3//f/9//3//f/9//3//f/9//3//f/9//3//f/9//3//f/9//3//f/9//3//f/9//3//f/9//3//f/9//3//f/9//3//f/9//3//f/9//3//f/9//3//f/9//3//f/9//3//f/9//3//f/9//3//f/9//3//f/9//3//f/9//3//f/9//3//f/9//3//f/9//3//f/9//3//f/9//3//f/9//3//f/9//3//f/9//3//f/9//3//f/9//3//f/9//3//f/9//3//f/9//3//f/9//3//f/9//3//f/9//3//f/9//3//f/9//3//f/9//3//f/9//3//f/9//3//f/9//3//f/9//3//f/9//3//f/9//3//f/9//3//f/9//3//f/9//3//f/9//3//f/9/CCH/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RgAAABQAAAAIAAAAVE5QUAcBAABGAAAAFAAAAAgAAABHRElDAwAAACIAAAAMAAAA/////yIAAAAMAAAA/////yUAAAAMAAAADQAAgCgAAAAMAAAAAwAAACIAAAAMAAAA/////yIAAAAMAAAA/v///ycAAAAYAAAAAwAAAAAAAAD///8AAAAAACUAAAAMAAAAAwAAAEwAAABkAAAAAAAAAFAAAAD/AAAAfAAAAAAAAABQAAAAAAEAAC0AAAAhAPAAAAAAAAAAAAAAAIA/AAAAAAAAAAAAAIA/AAAAAAAAAAAAAAAAAAAAAAAAAAAAAAAAAAAAAAAAAAAlAAAADAAAAAAAAIAoAAAADAAAAAMAAAAnAAAAGAAAAAMAAAAAAAAA////AAAAAAAlAAAADAAAAAMAAABMAAAAZAAAAAkAAABQAAAA9gAAAFwAAAAJAAAAUAAAAO4AAAANAAAAIQDwAAAAAAAAAAAAAACAPwAAAAAAAAAAAACAPwAAAAAAAAAAAAAAAAAAAAAAAAAAAAAAAAAAAAAAAAAAJQAAAAwAAAAAAACAKAAAAAwAAAADAAAAUgAAAHABAAADAAAA9f///wAAAAAAAAAAAAAAAJABAAAAAAABAAAAAHMAZQBnAG8AZQAgAHUAaQAAAAAAAAAAAAAAAAAAAAAAAAAAAAAAAAAAAAAAAAAAAAAAAAAAAAAAAAAAAAAAAAAAAAAAACAAAAAAAAAA8JvM/38AAADwm8z/fwAAEwAAAAAAAAAAAHsp+H8AAA2/7sv/fwAAMBZ7Kfh/AAATAAAAAAAAAOAWAAAAAAAAQAAAwP9/AAAAAHsp+H8AANXB7sv/fwAABAAAAAAAAAAwFnsp+H8AAJC2T91zAAAAEwAAAAAAAABIAAAAAAAAAMwuf8z/fwAAkPObzP9/AAAAM3/M/38AAAEAAAAAAAAAWFh/zP9/AAAAAHsp+H8AAAAAAAAAAAAAAAAAAAAAAAAwtk/dcwAAAFA42Rw7AgAA2+BFKPh/AABgt0/dcwAAAPm3T91zAAAAAAAAAAAAAAAAAAAAZHYACAAAAAAlAAAADAAAAAMAAAAYAAAADAAAAAAAAAASAAAADAAAAAEAAAAeAAAAGAAAAAkAAABQAAAA9wAAAF0AAAAlAAAADAAAAAMAAABUAAAAtAAAAAoAAABQAAAAbAAAAFwAAAABAAAA0XbJQVUVykEKAAAAUAAAABEAAABMAAAAAAAAAAAAAAAAAAAA//////////9wAAAASgBPAFMAyQAgAEwAVQBJAFMAIABBAFEAVQBJAE4ATwAgAP9/BAAAAAkAAAAGAAAABgAAAAMAAAAFAAAACAAAAAMAAAAGAAAAAwAAAAcAAAAIAAAACAAAAAMAAAAIAAAACQAAAAM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wAAABgAAAAMAAAAAAAAABIAAAAMAAAAAQAAAB4AAAAYAAAACQAAAGAAAAD3AAAAbQAAACUAAAAMAAAAAwAAAFQAAACoAAAACgAAAGAAAABiAAAAbAAAAAEAAADRdslBVRXKQQoAAABgAAAADwAAAEwAAAAAAAAAAAAAAAAAAAD//////////2wAAABTAEkATgBEAEkAQwBPACAAVABJAFQAVQBMAEEAUgD/fwYAAAADAAAACAAAAAgAAAADAAAABwAAAAkAAAADAAAABgAAAAMAAAAGAAAACAAAAAUAAAAHAAAABwAAAEsAAABAAAAAMAAAAAUAAAAgAAAAAQAAAAEAAAAQAAAAAAAAAAAAAAAAAQAAgAAAAAAAAAAAAAAAAAEAAIAAAAAlAAAADAAAAAIAAAAnAAAAGAAAAAQAAAAAAAAA////AAAAAAAlAAAADAAAAAQAAABMAAAAZAAAAAkAAABwAAAA5wAAAHwAAAAJAAAAcAAAAN8AAAANAAAAIQDwAAAAAAAAAAAAAACAPwAAAAAAAAAAAACAPwAAAAAAAAAAAAAAAAAAAAAAAAAAAAAAAAAAAAAAAAAAJQAAAAwAAAAAAACAKAAAAAwAAAAEAAAAJQAAAAwAAAADAAAAGAAAAAwAAAAAAAAAEgAAAAwAAAABAAAAFgAAAAwAAAAAAAAAVAAAADABAAAKAAAAcAAAAOYAAAB8AAAAAQAAANF2yUFVFcpBCgAAAHAAAAAmAAAATAAAAAQAAAAJAAAAcAAAAOgAAAB9AAAAmAAAAEYAaQByAG0AYQBkAG8AIABwAG8AcgA6ACAASgBPAFMARQAgAEwAVQBJAFMAIABBAFEAVQBJAE4ATwAgAE0AQQBSAFQASQBOAEUAWgAGAAAAAwAAAAQAAAAJAAAABgAAAAcAAAAHAAAAAwAAAAcAAAAHAAAABAAAAAMAAAADAAAABAAAAAkAAAAGAAAABgAAAAMAAAAFAAAACAAAAAMAAAAGAAAAAwAAAAcAAAAIAAAACAAAAAMAAAAIAAAACQAAAAMAAAAKAAAABwAAAAcAAAAGAAAAAwAAAAgAAAAGAAAABgAAABYAAAAMAAAAAAAAACUAAAAMAAAAAgAAAA4AAAAUAAAAAAAAABAAAAAUAAAA</Object>
  <Object Id="idInvalidSigLnImg">AQAAAGwAAAAAAAAAAAAAAP8AAAB/AAAAAAAAAAAAAAAvGQAAogwAACBFTUYAAAEA+N8AANQAAAAFAAAAAAAAAAAAAAAAAAAAVgUAAAADAABYAQAAwgAAAAAAAAAAAAAAAAAAAMA/BQDQ9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0AAAAAAcKDQcKDQcJDQ4WMShFrjFU1TJV1gECBAIDBAECBQoRKyZBowsTMWUAAAAAfqbJd6PIeqDCQFZ4JTd0Lk/HMVPSGy5uFiE4GypVJ0KnHjN9AAABQgAAAACcz+7S6ffb7fnC0t1haH0hMm8aLXIuT8ggOIwoRKslP58cK08AAAFlAAAAAMHg9P///////////+bm5k9SXjw/SzBRzTFU0y1NwSAyVzFGXwEBAgAACA8mnM/u69/SvI9jt4tgjIR9FBosDBEjMVTUMlXWMVPRKUSeDxk4AAAAAJYAAADT6ff///////+Tk5MjK0krSbkvUcsuT8YVJFoTIFIrSbgtTcEQHEcAAAAAAJzP7vT6/bTa8kRleixHhy1Nwi5PxiQtTnBwcJKSki81SRwtZAgOI1bOAAAAweD02+35gsLqZ5q6Jz1jNEJyOUZ4qamp+/v7////wdPeVnCJAQECAAAAAACv1/Ho8/ubzu6CwuqMudS3u769vb3////////////L5fZymsABAgN+FAAAAK/X8fz9/uLx+snk9uTy+vz9/v///////////////8vl9nKawAECAwAAAAAAotHvtdryxOL1xOL1tdry0+r32+350+r3tdryxOL1pdPvc5rAAQIDAHYAAABpj7ZnjrZqj7Zqj7ZnjrZtkbdukrdtkbdnjrZqj7ZojrZ3rdUCAwQAAAAAAAAAAAAAAAAAAAAAAAAAAAAAAAAAAAAAAAAAAAAAAAAAAAAAAAAAAP//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gAAAAAAAAAPCbzP9/AAAA8JvM/38AABMAAAAAAAAAAAB7Kfh/AAANv+7L/38AADAWeyn4fwAAEwAAAAAAAADgFgAAAAAAAEAAAMD/fwAAAAB7Kfh/AADVwe7L/38AAAQAAAAAAAAAMBZ7Kfh/AACQtk/dcwAAABMAAAAAAAAASAAAAAAAAADMLn/M/38AAJDzm8z/fwAAADN/zP9/AAABAAAAAAAAAFhYf8z/fwAAAAB7Kfh/AAAAAAAAAAAAAAAAAAAAAAAAMLZP3XMAAABQONkcOwIAANvgRSj4fwAAYLdP3XMAAAD5t0/dcwAAAAAAAAAAAAAAAAAAAGR2AAgAAAAAJQAAAAwAAAABAAAAGAAAAAwAAAD/AAAAEgAAAAwAAAABAAAAHgAAABgAAAAiAAAABAAAAHIAAAARAAAAJQAAAAwAAAABAAAAVAAAAKgAAAAjAAAABAAAAHAAAAAQAAAAAQAAANF2yUFVFcp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EjB7sv/fwAAONZP3XMAAAAA3U/dcwAAAIg+aSj4fwAAAAAAAAAAAAAJAAAAAAAAACj01SU7AgAASMHuy/9/AAAAAAAAAAAAAAAAAAAAAAAAnaJCj7dBAAC410/dcwAAALBUeiU7AgAAIHbzHDsCAABQONkcOwIAAODYT90AAAAAAAAAAAAAAAAHAAAAAAAAADhy9CU7AgAAHNhP3XMAAABZ2E/dcwAAAHHNQSj4fwAABAAAAAAAAADQVHolAAAAAAAAAAAAAAAAAAAAAAAAAABQONkcOwIAANvgRSj4fwAAwNdP3XMAAABZ2E/dcwAAABBqjis7Ag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kJ1jyP9/AABwuK4xOwIAAHC4rjECAAAAiD5pKPh/AAAAAAAAAAAAAJnrsMf/fwAAAAAAAP9/AAAAAAAAAAAAAAAAAAAAAAAAAAAAAAAAAABdGkOPt0EAAAAAAAAAAAAAcLiuMTsCAADg////AAAAAFA42Rw7AgAAuHFO3QAAAAAAAAAAAAAAAAYAAAAAAAAAIAAAAAAAAADccE7dcwAAABlxTt1zAAAAcc1BKPh/AACAdU7dcwAAAAAAAAAAAAAA4PkXMTsCAAC4YTrI/38AAFA42Rw7AgAA2+BFKPh/AACAcE7dcwAAABlxTt1zAAAAcJthMTsCAAAAAAAAZHYACAAAAAAlAAAADAAAAAMAAAAYAAAADAAAAAAAAAASAAAADAAAAAEAAAAWAAAADAAAAAgAAABUAAAAVAAAAAoAAAAnAAAAHgAAAEoAAAABAAAA0XbJQVUVyk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BkAAAD2AAAARwAAACkAAAAZAAAAzgAAAC8AAAAhAPAAAAAAAAAAAAAAAIA/AAAAAAAAAAAAAIA/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OdJQj8AAAAAAAAAAAApQT8AACRCAADIQSQAAAAkAAAA50lCPwAAAAAAAAAAAClBPwAAJEIAAMhBBAAAAHMAAAAMAAAAAAAAAA0AAAAQAAAAKQAAABkAAABSAAAAcAEAAAQAAAAQAAAABwAAAAAAAAAAAAAAvAIAAAAAAAAHAgIiUwB5AHMAdABlAG0AAAAAAAAAAAAAAAAAAAAAAAAAAAAAAAAAAAAAAAAAAAAAAAAAAAAAAAAAAAAAAAAAAAAAAAAAAACws+grOwIAAKzvfyj4fwAA4AZGKzsCAABrIiEmAAAAAAEAAAAAAAAAUFpP3XMAAAAAAAAA/38AAAEAAAAAAAAAayIm//////+EPwAAISYBBOAGRis7AgAAZwBvAGUAIACCAAABAAAAAAjrfyj4fwAAayIhJgAAAABrIiEmAAAAAAEAAAAAAAAAAAAAAAAAAAAAAAAAAAAAAHheT91zAAAAEAAAAAMBAABKogEAggAAAdScJZSRtgAAhD8AAAAAAQR0nyWUkbYAAGsiISYAAAAAAAAAAAAAAADb4EUo+H8AAEBbT91zAAAAZAAAAAAAAAAIACg1OwIAAAAAAABkdgAIAAAAACUAAAAMAAAABAAAAEYAAAAoAAAAHAAAAEdESUMCAAAAAAAAAAAAAABXAAAAPQAAAAAAAAAhAAAACAAAAGIAAAAMAAAAAQAAABUAAAAMAAAABAAAABUAAAAMAAAABAAAAEYAAAAUAAAACAAAAFROUFAGAQAAUQAAAGgMAAApAAAAGQAAAGkAAABFAAAAAAAAAAAAAAAAAAAAAAAAALQAAAB/AAAAUAAAADAAAACAAAAA6AsAAAAAAACGAO4AVgAAADwAAAAoAAAAtAAAAH8AAAABAAEAAAAAAAAAAAAAAAAAAAAAAAAAAAAAAAAAAAAAAP///wAAAAAAAAAAAAAAAAAAAAAAAAAAAAAAAAAAAAAAAAAAAAAAAAAAAAAAAAAAAAAAABEAAAAAAAAAAAAAAAAAAAAAAAAAAAAAAAAAAAAAAAAAAAAAAAAAAAAAAAAAAAAAAE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0AAAAAAAAAAAAAAAAAAAAAAAAAAAAAAPvoAAAAAAAAAAAAAAAAAAAAAAAAAAAAAABcAAAAAAAAAAAAAAAAAAAAAAAAAAAAAAAPoAAAAAAAAAAAAAAAAAAAAAAAAAAAAAAB8AAAAAAAAAAAAAAAAAAAAAAACAAAAAAAPgAAAAAAAAAAAAAAAAAAAAAAAAAAAAAAB8AAAAAAAAAAAAAAAAAAAAAACAAAAAAAAPwAAAAAAAAAAAAAAAAAAAAAAAAAAAAAABcAAAAAAAAAAAAAAAAAAAAACgAAAAAAAAP6AAAAAAAAAAAAAAAAAAAABAAAAAAAAAAdQAAAAAAAAAAAAAAAAAAADAAAAAAAAAAAqAAAAAAAAAAAAAAAAAAABAAAAAAAAAAAAAAAAAAAAAAAAAAAAAAABgAAAAAAAAAAAAAAAAAAAAAAAAAAAAAABAAAAAAAAAAAAAAAAAAAAAAAAAAAAAAAAgAAAAAAAAAAAAAAAAAAAAAAAAAAAAAAAgAAAAAAAAAAAAAAAAAAAAAAAAAAAAAAAgAAAAAAAAAAAAAAAAAAAAAAAAAAAAAAAQAAAAAAAAAAAAAAAAAAAAAAAAAAAAAAAYAAAAAAAAAAAAAAAAAAAAAAAAAAAAAAAQAAAAAAAAAAAAAAAAAAAAAAAAAAAAAAAYAAAAAAAAAAAAAAAAAAAAAAAAAAAAAAAQAAAAAAAAAAAAAAAAAAAAAAAAAAAAAAAIAACAAA4AAAAAAAAAAAAAAAAAAAAAAAAAAAdQAB4AAAAAAAAAAAAAAAAAAAAAAAAMAD/4ADsAAAAAAAAAAAAAAAAAAAAAAAAEAHwcABEAAAAAAAAAAAAAAAAAAAAAAAAOAOgOADOAKAAAAAAAAAAAAAAAAAAAAAAEAcAHADEAMAAAABAAAAAAAAAAAAAAAAACA4ADgCKAOAAAADgAAAAAAAAAAAAAAAABAQABAGEAfAAAABwAAAAAAAAAAAAAAAADjgAAgGCAbACAAC4AAAAKoAAAAAAAAAABBgABQEEAZAHAAGYAAAB38AAAAAAAAAAAjgAA4GCA7gPAIGMAAAD/vgAAAAAAAAAAXAAAwEAARAdAEEEAAAHABcAAAAAAAAAA+AAA4OCAwgaAKOGAAA6AAOAAAAAAAAAAcAAAcEBAxQYAAGFAABwAADQAAABAAAAAOAAA+ODjgg4AKODgAPgAAA4AAAAAAAAAEAAAUMBBgAQABEBAAUAAAAUAAAAAAAAAOAAA+MDhggwADOCgA4AAAADgAAAAAAAAcAAAUMBBARwABEBQBwAAAABwAAAAAAAALgAA6IBjg4gAAuAwDgAAAAA4AAAAAAAARAAATMBBAQgAAEAQHAAAAAAQAAAAAAAA4wAAzIBjgIgAAuAYOAAAAAAIAAAAAAAAYQAARYBhAdAABUAYMAAAAAAEAAAAAAAAY6AAx4AjgPgAAuAOIAAAAAAGAAAAAAAAQEAABYARAFAABEAEQAAAAAAEAAAAAAAAYDgAh4AyAPgAAsAOYAAAAAACAAAAAAAAYBwBBQARAHAAA0ADQAAAAAABAAAAAAAAYA4Dg4A6ADAAA4AD4AAAAAADAAAAAAAAYAQBBwAQABAAAYABwAAAAAABAAAAAAAAYAICA4AaAAAAA4AAwAAAAAABgAAAAAAAcAMCAwAWAAAAAQAAAAAAAAABAAAAAAAAMAMOA4AOAAAAAAAAAAAAAAACAAAAAAAAEAEEAQAMAAAAAAAAAAAAAAAAAAAAAAAAOAOIA4AOAAAAAAAAAAAAAAAAAAAAAAAAEAEQAQAEAAAAAAAAAAAAAAAAAAAAAAAACgM4A4AAAAAAAAAAAAAAAAAAAAAAAAAABAFAAQAAAAAAAAAAAAAAAAAAAAAAAAAADoPgA4AAAAAAAAAAAAAAAAAAAAAAAAAABwcAAQAAAAAAAAAAAAAAAAAAAAAAAAAABvoAAgAAAAAAAAAAAAAAAAAAAAAAAAAAAdAAAAAAAAAAAAAAAAAAAAAAAAAAAAA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AAAAAAAAAAAAAAAAAAAAAAAAAAAAAABBAAAAAAAAAAAAAAAAAAAAAAAAAAAAAACDAAAAAAAAAAAAAAAAAAAAAAAAAAAAAADBAAAAAAAAAAAAAAAAAAAAAAAAAAAAAACDgAAAAAAAAAAAAAAAAAAAAAAAAAAAAAEBAAAAAAAAAAAAAAAAAAAAAAAAAAAAAACDgAAAAAAAAAAAAAAAAAAAAAAAAAAAAAGBwAAAAAAAAAAAAAAAAAAAAAAAAAAAAACAgAAAAAAAAAAAAAAAAAAAAAAAAAAAAAAAgAAAAAAAAAAAAAAAAAAAAAAAAAAAAACAgAAAAAAAAAAAAAAAAAAAAAAAAAAAAAABgAAAAAAAAAAAAAAAAAAAAAAAAAAAAACBgAAAAAAAAAAAAAAAAAAAAAAAAAAAAADBAAAAAAAAAAAAAAAAAAAAAAAAAAAAAACDAAAAAAAAAAAAAAAAAAAAAAAAAAAAAABGAAAAAAAAAAAAAAAAAAAAAAAAAAAAAAB+AAAAAAAAAAAAAAAAAAAAAAAAAAAAA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RAAAAELMAACkAAAAZAAAAaQAAAEUAAAAAAAAAAAAAAAAAAAAAAAAAtAAAAH8AAABQAAAAKAAAAHgAAACYsgAAAAAAAMYAiABWAAAAPAAAACgAAAC0AAAAfwAAAAEAEAAAAAAAAAAAAAAAAAAAAAAAAAAAAAAAAAD/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0MMYwylFP9/ay3/f/9//3//f/9//3//f/9//3//f/9//3//f/9//3//f/9//3//f/9//3//f/9//3//f/9//3//f/9//3//f/9//3//f/9//3//f/9//3//f/9//3//f/9//3//f/9//3//f/9//3//f/9//3//f/9//3//f/9//3//f/9//3//f/9//3//f/9//3//f/9//3//f/9//3//f/9//3//f/9//3//f/9//3//f/9//3//f/9//3//f/9//3//f/9//3//f/9//3//f/9//3//f/9//3//f/9//3//f/9//3//f/9//3//f/9//3//f/9//3//f/9//3//f/9//3//f/9//3//f/9//3//f/9//3//f/9//3//f/9//3//f/9//3//f/9//3//f/9//3//f/9//3//f/9//3//f/9//3//f/9//3//f/9//3//f/9//3//f/9//3//f7RWphgJIWMMQgj/f6YYhRBDCKUU6CD/f+gc/3//f/9//3//f/9//3//f/9//3//f/9//3//f/9//3//f/9//3//f/9//3//f/9//3//f/9//3//f/9//3//f/9//3//f/9//3//f/9//3//f/9//3//f/9//3//f/9//3//f/9//3//f/9//3//f/9//3//f/9//3//f/9//3//f/9//3//f/9//3//f/9//3//f/9//3//f/9//3//f/9//3//f/9//3//f/9//3//f/9//3//f/9//3//f/9//3//f/9//3//f/9//3//f/9//3//f/9//3//f/9//3//f/9//3//f/9//3//f/9//3//f/9//3//f/9//3//f/9//3//f/9//3//f/9//3//f/9//3//f/9//3//f/9//3//f/9//3//f/9//3//f/9//3//f/9//3//f/9//3//f/9//3//f/9//3//f/9//3//f/9//3//f/9//3//f8cY/3+FEIUQphj/f/9//3//f/9//3//f/9//3//f/9//3//f/9//3//f/9//3//f/9//3//f/9//3//f/9//3//f/9//3//f/9//3//f/9//3//f/9//3//f/9//3//f/9//3//f/9//3//f/9//3//f/9//3//f/9//3//f/9//3//f/9//3//f/9//3//f/9//3//f/9//3//f/9//3//f/9//3//f/9//3//f/9//3//f/9//3//f/9//3//f/9//3//f/9//3//f/9//3//f/9//3//f/9//3//f/9//3//f/9//3//f/9//3//f/9//3//f/9//3//f/9//3//f/9//3//f/9//3//f/9//3//f/9//3//f/9//3//f/9//3//f/9//3//f/9//3//f/9//3//f/9//3//f/9//3//f/9//3//f/9//3//f/9//3//f/9//3//f/9//3//f/9//3//f/9//3//f2wxpRRCCGMMxhj/fzFG/3//f/9//3//f/9//3//f/9//3//f/9//3//f/9//3//f/9//3//f/9//3//f/9//3//f/9//3//f/9//3//f/9//3//f/9//3//f/9//3//f/9//3//f/9//3//f/9//3//f/9//3//f/9//3//f/9//3//f/9//3//f/9//3//f/9//3//f/9//3//f/9//3//f/9//3//f/9//3//f/9//3//f/9//3//f/9//3//f/9//3//f/9//3//f/9//3//f/9//3//f/9//3//f/9//3//f/9//3//f/9//3//f/9//3//f/9//3//f/9//3//f/9//3//f/9//3//f/9//3//f/9//3//f/9//3//f/9//3//f/9//3//f/9//3//f/9//3//f/9//3//f/9//3//f/9//3//f/9//3//f/9//3//f/9//3//f/9//3//f/9//3//f/9//3//f+ccZAxkDIQQhRD/f/9//3//f/9//3//f/9//3//f/9//3//f/9//3//f/9//3//f/9//3//f/9//3//f/9//3//f/9//3//f/9//3//f/9//3//f/9//3//f/9//3//f/9//3//f/9//3//f/9//3//f/9//3//f/9//3//f/9//3//f/9//3//f/9//3//f/9//3//f/9//3//f/9//3//f/9//3//f/9//3//f/9//3//f/9//3//f/9//3//f/9//3//f/9//3//f/9//3//f/9//3//f/9//3//f/9//3//f/9//3//f/9//3//f/9//3//f/9//3//f/9//3//f/9//3//f/9//3//f/9//3/vQf9//3//f/9//3//f/9//3//f/9//3//f/9//3//f/9//3//f/9//3//f/9//3//f/9//3//f/9//3//f/9//3//f/9//3//f/9//3//f/9//3//f/9//3//f8YYpRRDDKYU5xz/f/9//3//f/9//3//f/9//3//f/9//3//f/9//3//f/9//3//f/9//3//f/9//3//f/9//3//f/9//3//f/9//3//f/9//3//f/9//3//f/9//3//f/9//3//f/9//3//f/9//3//f/9//3//f/9//3//f/9//3//f/9//3//f/9//3//f/9//3//f/9//3//f/9//3//f/9//3//f/9//3//f/9//3//f/9//3//f/9//3//f/9//3//f/9//3//f/9//3//f/9//3//f/9//3//f/9//3//f/9//3//f/9//3//f/9//3//f/9//3//f/9//3//f/9//3//f/9//3//f/9//3//f/9//3//f/9//3//f/9//3//f/9//3//f/9//3//f/9//3//f/9//3//f/9//3//f/9//3//f/9//3//f/9//3//f/9//3//f/9//3//f/9//3//f/9//3//f8ccZBBjDIQQpRT/f/9//3//f/9//3//f/9//3//f/9//3//f/9//3//f/9//3//f/9//3//f/9//3//f/9//3//f/9//3//f/9//3//f/9//3//f/9//3//f/9//3//f/9//3//f/9//3//f/9//3//f/9//3//f/9//3//f/9//3//f/9//3//f/9//3//f/9//3//f/9//3//f/9//3//f/9//3//f/9//3//f/9//3//f/9//3//f/9//3//f/9//3//f/9//3//f/9//3//f/9//3//f/9//3//f/9//3//f/9//3//f/9//3//f/9//3//f/9//3//f/9//3//f/9//3+lGP9//3//f/9//3//f/9//3//f/9//3//f/9//3//f/9//3//f/9//3//f/9//3//f/9//3//f/9//3//f/9//3//f/9//3//f/9//3//f/9//3//f/9//3//f/9//3//f/9//3//fwghYwxjDGQMZAwpJf9//3//f/9//3//f/9//3//f/9//3//f/9//3//f/9//3//f/9//3//f/9//3//f/9//3//f/9//3//f/9//3//f/9//3//f/9//3//f/9//3//f/9//3//f/9//3//f/9//3//f/9//3//f/9//3//f/9//3//f/9//3//f/9//3//f/9//3//f/9//3//f/9//3//f/9//3//f/9//3//f/9//3//f/9//3//f/9//3//f/9//3//f/9//3//f/9//3//f/9//3//f/9//3//f/9//3//f/9//3//f/9//3//f/9//3//f/9//3//f/9//3//f/9//3//f/9//3//f/9//3//f/9//3//f/9//3//f/9//3//f/9//3//f/9//3//f/9//3//f/9//3//f/9//3//f/9//3//f/9//3//f/9//3//f/9//3//f/9//3//f/9//3//f/9//3//f+gg/39kEIUUxxz/f/9//3//f/9//3//f/9//3//f/9//3//f/9//3//f/9//3//f/9//3//f/9//3//f/9//3//f/9//3//f/9//3//f/9//3//f/9//3//f/9//3//f/9//3//f/9//3//f/9//3//f/9//3//f/9//3//f/9//3//f/9//3//f/9//3//f/9//3//f/9//3//f/9//3//f/9//3//f/9//3//f/9//3//f/9//3//f/9//3//f/9//3//f/9//3//f/9//3//f/9//3//f/9//3//f/9//3//f/9//3//f/9//3//f/9//3//f/9//3/nIP9/Wmv/f/9//3//f/9//3//f/9//3//f/9//3//f/9//3//f/9//3//f/9//3//f/9//3//f/9//3//f/9//3//f/9//3//f/9//3//f/9//3//f/9//3//f/9//3//f/9//3//f/9//3//f/9//3//f8cY5xymFKUUpRTGGKUU/39SSv9//3//f/9//3//f/9//3//f/9//3//f/9//3//f/9//3//f/9//3//f/9//3//f/9//3//f/9//3//f/9//3//f/9//3//f/9//3//f/9//3//f/9//3//f/9//3//f/9//3//f/9//3//f/9//3//f/9//3//f/9//3//f/9//3//f/9//3//f/9//3//f/9//3//f/9//3//f/9//3//f/9//3//f/9//3//f/9//3//f/9//3//f/9//3//f/9//3//f/9//3//f/9//3//f/9//3//f/9//3//f/9//3//f8YY/3//f/9//3//f/9//3//f/9//3//f/9//3//f/9//3//f/9//3//f/9//3//f/9//3//f/9//3//f/9//3//f/9//3//f/9//3//f/9//3//f/9//3//f/9//3//f/9//3//f/9//3//f/9//3//f/9//3//f/9//39rLcYYxhj/f4QQ/3+EEP9//3//f/9//3//f/9//3//f/9//3//f/9//3//f/9//3//f/9//3//f/9//3//f/9//3//f/9//3//f/9//3//f/9//3//f/9//3//f/9//3//f/9//3//f/9//3//f/9//3//f/9//3//f/9//3//f/9//3//f/9//3//f/9//3//f/9//3//f/9//3//f/9//3//f/9//3//f/9//3//f/9//3//f/9//3//f/9//3//f/9//3//f/9//3//f/9//3//f/9//3//f/9//3//f/9//3//f/9//39rMaUU/3//f/9//3//f/9//3//f/9//3//f/9//3//f/9//3//f/9//3//f/9//3//f/9//3//f/9//3//f/9//3//f/9//3//f/9//3//f/9//3//f/9//3//f/9//3//f/9//3//f/9//3//f/9//3//f/9//3//f/9//3//f/9//3//f/9/ay3/f+gg/38QQv9//3//f/9//3//f/9//3//f/9//3//f/9//3//f/9//3//f/9//3//f/9//3//f/9//3//f/9//3//f/9//3//f/9//3//f/9//3//f/9//3//f/9//3//f/9//3//f/9//3//f/9//3//f/9//3//f/9//3//f/9//3//f/9//3//f/9//3//f/9//3//f/9//3//f/9//3//f/9//3//f/9//3//f/9//3//f/9//3//f/9//3//f/9//3//f/9//3//f/9//3//f/9//3//f/9//3//f+cc/3//f/9//3//f/9//3//f/9//3//f/9//3//f/9//3//f/9//3//f/9//3//f/9//3//f/9//3//f/9//3//f/9//3//f/9//3//f/9//3//f/9//3//f/9//3//f/9//3//f/9//3//f/9//3//f/9//3//f/9//3//f/9//3//f/9//3//f/9//3//f/9//3//f/9//3//f/9//3//f/9//3//f/9//3//f/9//3//f/9//3//f/9//3//f/9//3//f/9//3//f/9//3//f/9//3//f/9//3//f/9//3//f/9//3//f/9//3//f/9//3//f/9//3//f/9//3//f/9//3//f/9//3//f/9//3//f/9//3//f/9//3//f/9//3//f/9//3//f/9//3//f/9//3//f/9//3//f/9//3//f/9//3//f/9//3//f/9//3//f/9//3//f/9//3//f/9//3//fykpSi3/f/9//3//f/9//3//f/9//3//f/9//3//f/9//3//f/9//3//f/9//3//f/9//3//f/9//3//f/9//3//f/9//3//f/9//3//f/9//3//f/9//3//f/9//3//f/9//3//f/9//3//f/9//3//f/9//3//f/9//3//f/9//3//f/9//3//f/9//3//f/9//3//f/9//3//f/9//3//f/9//3//f/9//3//f/9//3//f/9//3//f/9//3//f/9//3//f/9//3//f/9//3//f/9//3//f/9//3//f/9//3//f/9//3//f/9//3//f/9//3//f/9//3//f/9//3//f/9//3//f/9//3//f/9//3//f/9//3//f/9//3//f/9//3//f/9//3//f/9//3//f/9//3//f/9//3//f/9//3//f/9//3//f/9//3//f/9//3//f/9//3//f/9//3//f/9//3//fykl/3//f/9//3//f/9//3//f/9//3//f/9//3//f/9//3//f/9//3//f/9//3//f/9//3//f/9//3//f/9//3//f/9//3//f/9//3//f/9//3//f/9//3//f/9//3//f/9//3//f/9//3//f/9//3//f/9//3//f/9//3//f/9//3//f/9//3//f/9//3//f/9//3//f/9//3//f/9//3//f/9//3//f/9//3//f/9//3//f/9//3//f/9//3//f/9//3//f/9//3//f/9//3//f/9//3//f/9//3//f/9//3//f/9//3//f/9//3//f/9//3//f/9//3//f/9//3//f/9//3//f/9//3//f/9//3//f/9//3//f/9//3//f/9//3//f/9//3//f/9//3//f/9//3//f/9//3//f/9//3//f/9//3//f/9//3//f/9//3//f/9//3//f/9//3//f/9//3//f/9/KSX/f/9//3//f/9//3//f/9//3//f/9//3//f/9//3//f/9//3//f/9//3//f/9//3//f/9//3//f/9//3//f/9//3//f/9//3//f/9//3//f/9//3//f/9//3//f/9//3//f/9//3//f/9//3//f/9//3//f/9//3//f/9//3//f/9//3//f/9//3//f/9//3//f/9//3//f/9//3//f/9//3//f/9//3//f/9//3//f/9//3//f/9//3//f/9//3//f/9//3//f/9//3//f/9//3//f/9//3//f/9//3//f/9//3//f/9//3//f/9//3//f/9//3//f/9//3//f/9//3//f/9//3//f/9//3//f/9//3//f/9//3//f/9//3//f/9//3//f/9//3//f/9//3//f/9//3//f/9//3//f/9//3//f/9//3//f/9//3//f/9//3//f/9//3//f/9//3//f/9/CCH/f/9//3//f/9//3//f/9//3//f/9//3//f/9//3//f/9//3//f/9//3//f/9//3//f/9//3//f/9//3//f/9//3//f/9//3//f/9//3//f/9//3//f/9//3//f/9//3//f/9//3//f/9//3//f/9//3//f/9//3//f/9//3//f/9//3//f/9//3//f/9//3//f/9//3//f/9//3//f/9//3//f/9//3//f/9//3//f/9//3//f/9//3//f/9//3//f/9//3//f/9//3//f/9//3//f/9//3//f/9//3//f/9//3//f/9//3//f/9//3//f/9//3//f/9//3//f/9//3//f/9//3//f/9//3//f/9//3//f/9//3//f/9//3//f/9//3//f/9//3//f/9//3//f/9//3//f/9//3//f/9//3//f/9//3//f/9//3//f/9//3//f/9//3//f/9//3//f/9/hRT/f/9//3//f/9//3//f/9//3//f/9//3//f/9//3//f/9//3//f/9//3//f/9//3//f/9//3//f/9//3//f/9//3//f/9//3//f/9//3//f/9//3//f/9//3//f/9//3//f/9//3//f/9//3//f/9//3//f/9//3//f/9//3//f/9//3//f/9//3//f/9//3//f/9//3//f/9//3//f/9//3//f/9//3//f/9//3//f/9//3//f/9//3//f/9//3//f/9//3//f/9//3//f/9//3//f/9//3//f/9//3//f/9//3//f/9//3//f/9//3//f/9//3//f/9//3//f/9//3//f/9//3//f/9//3//f/9//3//f/9//3//f/9//3//f/9//3//f/9//3//f/9//3//f/9//3//f/9//3//f/9//3//f/9//3//f/9//3//f/9//3//f/9//3//f/9//3//f/9//38JJf9//3//f/9//3//f/9//3//f/9//3//f/9//3//f/9//3//f/9//3//f/9//3//f/9//3//f/9//3//f/9//3//f/9//3//f/9//3//f/9//3//f/9//3//f/9//3//f/9//3//f/9//3//f/9//3//f/9//3//f/9//3//f/9//3//f/9//3//f/9//3//f/9//3//f/9//3//f/9//3//f/9//3//f/9//3//f/9//3//f/9//3//f/9//3//f/9//3//f/9//3//f/9//3//f/9//3//f/9//3//f/9//3//f/9//3//f/9//3//f/9//3//f/9//3//f/9//3//f/9//3//f/9//3//f/9//3//f/9//3//f/9//3//f/9//3//f/9//3//f/9//3//f/9//3//f/9//3//f/9//3//f/9//3//f/9//3//f/9//3//f/9//3//f/9//3//f/9//3/GGFFO/3//f/9//3//f/9//3//f/9//3//f/9//3//f/9//3//f/9//3//f/9//3//f/9//3//f/9//3//f/9//3//f/9//3//f/9//3//f/9//3//f/9//3//f/9//3//f/9//3//f/9//3//f/9//3//f/9//3//f/9//3//f/9//3//f/9//3//f/9//3//f/9//3//f/9//3//f/9//3//f/9//3//f/9//3//f/9//3//f/9//3//f/9//3//f/9//3//f/9//3//f/9//3//f/9//3//f/9//3//f/9//3//f/9//3//f/9//3//f/9//3//f/9//3//f/9//3//f/9//3//f/9//3//f/9//3//f/9//3//f/9//3//f/9//3//f/9//3//f/9//3//f/9//3//f/9//3//f/9//3//f/9//3//f/9//3//f/9//3//f/9//3//f/9//3//f/9//3+FFP9//3//f/9//3//f/9//3//f/9//3//f/9//3//f/9//3//f/9//3//f/9//3//f/9//3//f/9//3//f/9//3//f/9//3//f/9//3//f/9//3//f/9//3//f/9//3//f/9//3//f/9//3//f/9//3//f/9//3//f/9//3//f/9//3//f/9//3//f/9//3//f/9//3//f/9//3//f/9//3//f/9//3//f/9//3//f/9//3//f/9//3//f/9//3//f/9//3//f/9//3//f/9//3//f/9//3//f/9//3//f/9//3//f/9//3//f/9//3//f/9//3//f/9//3//f/9//3//f/9//3//f/9//3//f/9//3//f/9//3//f/9//3//f/9//3//f/9//3//f/9//3//f/9//3//f/9//3//f/9//3//f/9//3//f/9//3//f/9//3//f/9//3//f/9//3//f/9//3+lFCkl/3//f/9//3//f/9//3//f/9//3//f/9//3//f/9//3//f/9//3//f/9//3//f/9//3//f/9//3//f/9//3//f/9//3//f/9//3//f/9//3//f/9//3//f/9//3//f/9//3//f/9//3//f/9//3//f/9//3//f/9//3//f/9//3//f/9//3//f/9//3//f/9//3//f/9//3//f/9//3//f/9//3//f/9//3//f/9//3//f/9//3//f/9//3//f/9//3//f/9//3//f/9//3//f/9//3//f/9//3//f/9//3//f/9//3//f/9//3//f/9//3//f/9//3//f/9//3//f/9//3//f/9//3//f/9//3//f/9//3//f/9//3//f/9//3//f/9//3//f/9//3//f/9//3//f/9//3//f/9//3//f/9//3//f/9//3//f/9//3//f/9//3//f/9//3//f/9//3/nIP9//3//f/9//3//f/9//3//f/9//3//f/9//3//f/9//3//f/9//3//f/9//3//f/9//3//f/9//3//f/9//3//f/9//3//f/9//3//f/9//3//f/9//3//f/9//3//f/9//3//f/9//3//f/9//3//f/9//3//f/9//3//f/9//3//f/9//3//f/9//3//f/9//3//f/9//3//f/9//3//f/9//3//f/9//3//f/9//3//f/9//3//f/9//3//f/9//3//f/9//3//f/9//3//f/9//3//f/9//3//f/9//3//f/9//3//f/9//3//f/9//3//f/9//3//f/9//3//f/9//3//f/9//3//f/9//3//f/9//3//f/9//3//f/9//3//f/9//3//f/9//3//f/9//3//f/9//3//f/9//3//f/9//3//f/9//3//f/9//3//f/9//3//f/9//3//f/9//3//f4QU/3//f/9//3//f/9//3//f/9//3//f/9//3//f/9//3//f/9//3/vQf9//3//f/9//3//f/9//3//f/9//3//f/9//3//f/9//3//f/9/KSUIIYwx/3//f/9//3//f/9//3//f/9//3//f/9//3//f/9//3//f/9//3//f/9//3//f/9//3//f/9//3//f/9//3//f/9//3//f/9//3//f/9//3//f/9//3//f/9//3//f/9//3//f/9//3//f/9//3//f/9//3//f/9//3//f/9//3//f/9//3//f/9//3//f/9//3//f/9//3//f/9//3//f/9//3//f/9//3//f/9//3//f/9//3//f/9//3//f/9//3//f/9//3//f/9//3//f/9//3//f/9//3//f/9//3//f/9//3//f/9//3//f/9//3//f/9//3//f/9//3//f/9//3//f/9//3//f/9//3//f/9//3//f/9//3//f/9//3//f/9//3//f/9//3//f/9//3+lFGQQQwz/f2MM/3+tNf9//3//f/9//3//f/9//3//f/9//3//f/9//3//f8YYZAxDCKUU/3//f/9//3//f/9//3//f/9//3//f/9//3//f/9//3//f/9//3//f/9//3//f/9//3//f/9//3//f/9//3//f/9//3//f/9//3//f/9//3//f/9//3//f/9//3//f/9//3//f/9//3//f/9//3//f/9//3//f/9//3//f/9//3//f/9//3//f/9//3//f/9//3//f/9//3//f/9//3//f/9//3//f/9//3//f/9//3//f/9//3//f/9//3//f/9//3//f/9//3//f/9//3//f/9//3//f/9//3//f/9//3//f/9//3//f/9//3//f/9//3//f/9//3//f/9//3//f/9//3//f/9//3//f/9//3//fwchxhz/f/9//3//f/9//3//f/9//3//f/9//3/OPYQUAQQhBCEEpRSlFGMMAQQiBCkl/3//f/9//3//f/9//3//f/9//3//f/9//3/vQWQQZAz/f2MMxxz/f/9//3//f/9//3//f/9//3//f/9//3//f/9//3//f/9//3//f/9//3//f/9//3//f/9//3//f/9//3//f/9//3//f/9//3//f/9//3//f/9//3//f/9//3//f/9//3//f/9//3//f/9//3//f/9//3//f/9//3//f/9//3//f/9//3//f/9//3//f/9//3//f/9//3//f/9//3//f/9//3//f/9//3//f/9//3//f/9//3//f/9//3//f/9//3//f/9//3//f/9//3//f/9//3//f/9//3//f/9//3//f/9//3//f/9//3//f/9//3//f/9//3//f/9//3//f/9//3//f/9//3//f/9//3//f/9/hBD/f/9//3//f/9//3//f/9//3//f/9/CCUhBCEEQggpKf9//3//f/9//39kECEExxz/f/9//3//f/9//3//f/9//3//f/9//3//f0II/3//f/9/Qwz/f/9//3//f/9//3//f/9//3//f/9//3//f/9//3//f/9//3//f/9//3//f/9//3//f/9//3//f/9//3//f/9//3//f/9//3//f/9//3//f/9//3//f/9//3//f/9//3//f/9//3//f/9//3//f/9//3//f/9//3//f/9//3//f/9//3//f/9//3//f/9//3//f/9//3//f/9//3//f/9//3//f/9//3//f/9//3//f/9//3//f/9//3//f/9//3//f/9//3//f/9//3//f/9//3//f/9//3//f/9//3//f/9//3//f/9//3//f/9//3//f/9//3//f/9//3//f/9//3//f/9//3//f/9//3//f2sxpRQpKf9//3//f/9//3//f/9//3//f+ccIQRCCP9/1l7/f/9//3//f/9//3//f6UYIgjnHP9//3//f/9//3//f/9//3//f/9//3+EEIQQ/3//f+ggQgjOOf9//3//f/9//3//f/9//3//f2st/39LLf9//3//f/9//3//f/9//3//f/9//3//f/9//3//f/9//3//f/9//3//f/9//3//f/9//3//f/9//3//f/9//3//f/9//3//f/9//3//f/9//3//f/9//3//f/9//3//f/9//3//f/9//3//f/9//3//f/9//3//f/9//3//f/9//3//f/9//3//f/9//3//f/9//3//f/9//3//f/9//3//f/9//3//f/9//3//f/9//3//f/9//3//f/9//3//f/9//3//f/9//3//f/9//3//f/9//3//f/9//3//f/9//3//f/9//3//f/9//3//f/9//3//f/9/pRT/f/9//3//f/9//3//f/9//38HIUIIQgz/f/9//3//f/9//3//f/9//3//f/9/pRRDCCkl/3//f/9//3//f/9//3//f/9//39kDEop/3//f/9/Ywz/f/9//3//f/9//3//f/9//3//f6YYIgj/f/9//3//f/9//3//f/9//3//f/9//3//f/9//3//f/9//3//f/9//3//f/9//3//f/9//3//f/9//3//f601/3//f/9//3//f/9//3//f/9//3//f/9//3//f/9//3//f/9//3//f/9//3//f/9//3//f/9//3//f/9//3//f/9//3//f/9//3//f/9//3//f/9//3//f/9//3//f/9//3//f/9//3//f/9//3//f/9//3//f/9//3//f/9//3//f/9//3//f/9//3//f/9//3//f/9//3//f/9//3//f/9//3//f/9//3//f/9//3//f/9//3//f/9//3+DEP9//3//f/9//3//f/9/xhgAACEE/3//f/9//3//f/9//3//f/9//3//f/9//39CCGMM70H/f/9//3//f/9//3//f/9//39CCP9//3//fzln/38IIf9//3//f/9//3//f/9//3//f2MMYwyFFP9//3//f/9//3//f/9//3//f/9//3//f/9//3//f/9//3//f/9//3//f/9//3//f/9//3//f/9//39LLWQMhBD/f/9//3//f/9//3//f/9//3//f/9//3//f/9//3//f/9//3//f/9//3//f/9//3//f/9//3//f/9//3//f/9//3//f/9//3//f/9//3//f/9//3//f/9//3//f/9//3//f/9//3//f/9//3//f/9//3//f/9//3//f/9//3//f/9//3//f/9//3//f/9//3//f/9//3//f/9//3//f/9//3//f/9//3//f/9//3//f/9//3//f/9//3//f0op/3//f/9//3//f/9//38hBP9//3//f/9//3//f/9//3//f/9//3//f/9//3//f0MI/3//f/9//3//f/9//3//f/9/xhhDDP9//3//f/9/6CD/f/9//3//f/9//3//f/9//3/oIGMM5xxkEK05/3//f/9//3//f/9//3//f/9//3//f/9//3//f/9//3//f/9//3//f/9//3//f/9//3//f/9//3//f0MIZAznHP9//3//f/9//3//f/9//3//f/9//3//f/9//3//f/9//3//f/9//3//f/9//3//f/9//3//f/9//3//f/9//3//f/9//3//f/9//3//f/9//3//f/9//3//f/9//3//f/9//3//f/9//3//f/9//3//f/9//3//f/9//3//f/9//3//f/9//3//f/9//3//f/9//3//f/9//3//f/9//3//f/9//3//f/9//3//f/9//3//f/9//39qLaUY70H/f/9//3+LNWQQAAD/f/9//3//f/9//3//f/9//3//f/9//3//f/9//3//f/9/Qwj/f/9//3//f/9//3//f/9/5xyEEP9//3//f/9//3+NMf9//3//f/9//3//f/9//3+FFCII/39jDIUQ/3//f/9//3//f/9//3//f/9//3+lFP9//3//f/9//3//f/9//3//f/9//3//f/9//3//f/9//39CCP9/xxxkDOgc/3//f/9//3//f/9//3//f/9//3//f/9//3//f/9//3//f/9//3//f/9//3//f/9//3//f/9//3//f5RS/3+LLf9/CCH/f4w1/3//f/9//3//f/9//3//f/9//3//f/9//3//f/9//3//f/9//3//f/9//3//f/9//3//f/9//3//f/9//3//f/9//3//f/9//3//f/9//3//f/9//3//f/9//3//f/9//3//f/9//3//f/9//3//f4QQ/3//f/9//3//fyEEYwz/f/9//3//f/9//3//f/9//3//f/9//3//f/9//3//f4wx/39kEP9//3//f/9//3//f/9/xhj/f/9//3//f/9/zz3/f/9//3//f/9//3//f/9//39kEGMM/3//f0MM/3//f/9//3//f/9//3//f/9/YwxDDKUU/3//f/9//3//f/9//3//f/9//3//f/9//3//f/9/phhCCP9//3+EEGMM/3//f/9//3//f/9//3//f/9//3//f/9//3//f/9//3//f/9//3//f/9//3//f/9//3//f8cchhSmGP9/phiFEGQMphSEEIQQhRT/f/9//3//f/9//3//f/9//3//f/9//3//f/9//3//f/9//3//f/9//3//f/9//3//f/9//3//f/9//3//f/9//3//f/9//3//f/9//3//f/9//3//f/9//3//f/9//3//f/9//3//f/9//3//f/9/CCH/f/9//39DDCEEjDH/f/9//3//f/9//3//f/9//3//f/9//3//f/9//3//f/9/CSHHGAkl/3//f/9//3//f/9/YwwIIf9//3//f/9//3/oHP9//3//f/9//3//f/9/5xxDDAgh/39zTmQMCSH/f/9//3//f/9//3//f2QQQwymFKUU/3//f/9//3//f/9//3//f+89/3//f/9//3//f/9/pRQiCP9//3//f0IIxhj/f/9//3//f/9//3//f/9//3//f/9//3//f/9//3//f/9//3//f/9//3//f/9//3+lFGQMQwxjDEIIYwylFOccCSH/f8cchRBkDIUQ6CD/f/9//3//f/9//3//f/9//3//f/9//3//f/9//3//f/9//3//f/9//3//f/9//3//f/9//3//f/9//3//f/9//3//f/9//3//f/9//3//f/9//3//f/9//3//f/9//3//f/9//3//f/9//39KKf9/5yAhBMYY/3//f/9//3//f/9//3//f/9//3//f/9//3//f/9//3//f/9/xhgJJf9//3//f/9//3//f/9/Qwz/f/9//3//f/9//3//f/9//3//f/9//3//f/9//38iCP9//3//f4UU/3//f/9//3//f/9//39rLUMMCSX/f2QQ/3//f/9//3//f/9//3//f/9/ZAz/f/9//3//f/9/hBD/f/9//3//f/9/6CD/f/9//3//f/9//3//f/9//3//f/9//3//f/9//3//f/9//3//f/9//3//f/9/pRRjDKUU/3//f/9//3//f/9//3//f/9//3//f4UQ/39kEKYUCSX/f/9//3//f/9//3//f/9//3//f/9//3//f/9//3//f/9//3//f/9//3//f/9//3//f/9//3//f/9//3//f/9//3//f/9//3//f/9//3//f/9//3//f/9//3//f/9//3//f/9/KSUJJWwxQghDDP9//3//f/9//3//f/9//3//f/9//3//f/9//3//f/9//3//f/9/5xyFEOgc/3//f/9//3//f0otZBDHHP9//3//f/9//39rLf9//3//f/9//3//f/9/phiEEP9//3//f/9/hRD/f/9//3//f/9//3+lGEMM/3/vQf9//3//f/9//3//f/9//3//f681/3+EEP9//3//f2sthBSFFP9//3//f/9/xxyEEP9//3//f/9//3//f/9//3//f/9//3//f/9//3//f/9//3//f/9/xxxjDIUU/38oJf9//3//f/9//3//f/9//3//f/9//3//f/9//3//f8cYZAymFP9//3//f/9//3//f/9//3//f/9//3//f/9//3//f/9//3//f/9//3//f/9//3//f/9//3//f/9//3//f/9//3//f/9//3//f/9//3//f/9//3//f/9//3//f/9//3//f/9//3/nIKUUIQT/f/9//3//f/9//3//f/9//3//f/9//3//f/9//3//f/9//3//f/9//3+mFKYUSin/f/9//3//f/9/ZBD/f/9//3//f/9//3//fyop/3//f/9//3//f/9/hBDoHP9//3//f401/3+mGP9//3//f/9//39jDKUU/3//f/9//3//f/9//3//f/9//3//f/9//3//f/9//3//f/9/ZBClFP9//3//f/9/EUL/f845/3//f/9//3//f/9//3//f/9//3//f/9//3//f/9//3//f2QQYwwpJf9//3//f/9//3//f/9//3//f/9//3//f/9//3//f/9//3//f/9//3/GGGMM/39KKf9//3//f/9//3//f/9//3//f/9//3//f/9//3//f/9//3//f/9//3//f/9//3//f/9//3//f/9//3//f/9//3//f/9//3//f/9//3//f/9//3//f/9//3//f/9//3//fyIIIgjnIP9//3//f/9//3//f/9//3//f/9//3//f/9//3//f/9//3//f/9/7z2FEMgchRRzTv9//3//f6UYhBBKKf9//3//f/9//38pJaYUEEL/f/9//38AAGsxQgj/f/9//3//f/9/jTH/f/9//3//f/9/rTVkEGMM/3//f/9//3//f/9//3//f/9//3//fzBG/3+mFP9//3//f+ggYwwJJf9//3//f/9//39SRiollFr/f/9//3//f/9//3//f/9//3//f/9//3//f+895xxCCGMM1Vb/f/9//3//f/9//3//f/9//3//f/9//3//f/9//3//f/9//3//f/9//3//f/9/hBCFEKYU/3//f/9//3//f/9//3//f/9//3//f/9//3//f/9//3//f/9//3//f/9//3//f/9//3//f/9//3//f/9//3//f/9//3//f/9//3//f/9//3//f/9//3//f/9//3//f/9/IgT/f/9//3//f/9//3//f/9//3//f/9//3//f/9//3//f/9//3//f/9//3+FEP9/hRT/f/9//3//f4QUhRT/f/9//3//f/9//3//f4UU/3//f/9//3//f+ccZBD/f/9//3//f/9//3//f/9//3//f/9//39CCP9//3//f/9//3//f/9//3//f/9//3//f/9//3//f0sp/3//f/9/Qwz/f/9//3//f/9//3//f641/3//f/9//3//f/9//3//f/9//3//f/9//38pJf9/Qgj/f/9//3//f/9//3//f/9//3//f/9//3//f/9//3//f/9//3//f/9//3//f/9//3//f/9//38IIf9/ZBD/f/9//3//f/9//3//f/9//3//f/9//3//f/9//3//f/9//3//f/9//3//f/9//3//f/9//3//f/9//3//f/9//3//f/9//3//f/9//3//f/9//3//f/9//3//fwAAQwyuOf9//3//f/9//3//f/9//3//f/9//3//f/9//3//f/9//3//f/9/rTWFFBBCphSmGP9//3//f0MMhRT/f/9//3//f/9//38qKYUQEEL/f/9//3//f6UUphj/f/9//3//f/9/Syn/f/9//3//f/9/pRRDDP9//3//f/9//3//f/9//3//f/9//3//f/9//39sLegc/3//f6YYQwzOPf9//3//f/9//3+MMf9/phT/f/9//3//f/9//3//f/9//3//f/9/phhDDIUU/3//f/9//3//f/9//3//f/9//3//f/9//3//f/9//3//f/9//3//f/9//3//f/9//3//f/9//3//f/9//3+mFMcYjDH/f/9//3//f/9//3//f/9//3//f/9//3//f/9//3//f/9//3//f/9//3//f/9//3//f/9//3//f/9//3//f/9//3//f/9//3//f/9//3//f/9//3/HHCIIYwz/f/9//3//f/9//3//f/9//3//f/9//3//f/9//3//f/9//3//f/9//3+FEP9/6CD/f/9//3//f2QMhBD/f/9//3//f/9//3//f4QQ/3//f/9//3//f2MM/3//f/9//3//f/9//38qJf9//3//f+89ZBBCCP9//3//f/9//3//f/9//3//f/9//3//f/9//3//fykl/3//f/9/Qwj/f/9//3//f/9//3//f0sp/38JIf9//3//f/9//3//f/9//3//f6YYQwwIIf9//3//f/9//3//f/9//3//f/9//3//f/9//3//f/9//3//f/9//3//f/9//3//f/9//3//f/9//3//f/9//3//f8ccphiMMf9//3//f/9//3//f/9//3//f/9//3//f/9//3//f/9//3//f/9//3//f/9//3//f/9//3//f/9//3//f/9//3//f/9//3//f/9//3//f/9//3//f0II/3+mFAghMUr/f/9//3//f/9//3//f/9//3//f/9//3//f/9//3//f/9/EEKmGEsp/39kEP9//3//f0II/3//f/9//3//f/9//3//f6YYKiX/f/9//3+tOUMMhRT/f/9//3//f/9/jTHHGK01/3//f/9/Qgj/f/9//3//f/9//3//f/9//3//f/9//3//f/9//3//f/9/CCH/fwolZBAxRv9//3//f/9//3//f/9/6BzoHP9//3//f/9//3//f/9//3/oICII5xz/f/9//3//f/9//3//f/9//3//f/9//3//f/9//3//f/9//3//f/9//3//f/9//3//f/9//3//f/9//3//f/9//3//f/9/yBzHGPBB/3//f/9//3//f/9//3//f/9//3//f/9//3//f/9//3//f/9//3//f/9//3//f/9//3//f/9//3//f/9//3//f/9//3//f/9//3//f/9//39jDP9//3//f2QM/3//f/9//3//f/9//3//f/9//3//f/9//3//f/9//3//f/9//3+mGP9//3+mGKYU/3//f2MMxxz/f/9//3//f/9//3//f6YU/3//f/9//3//f2MM/3//f/9//3//f/9//3/HGP9//3//f/9/Qwj/f/9//3//f/9//3//f/9//3//f/9//3//f/9//3//f/9//3//f/9/ZAz/f/9//3//f/9//3//f/9//3+mFP9//3//f/9//3//f/9/CCFjDKUU/3//f/9//3//f/9//3//f/9//3//f/9//3//f/9//3//f/9//3//f/9//3//f/9//3//f/9//3//f/9//3//f/9//3//f/9//3+mGP9//3//f/9//3//f/9//3//f/9//3//f/9//3//f/9//3//f/9//3//f/9//3//f/9//3//f/9//3//f/9//3//f/9//3//f/9//3//f/9/D0JjDGMM/3//f/9/hBDHHP9//3//f/9//3//f/9//3//f/9//3//f/9//3//f/9/rTWFFP9//38pJaUU/3//f0II/3//f/9//3//f/9//3//f8YYxxj/f/9//39KKWMMKSX/f/9//3//f/9//3//f4UQ/3//f/9/Qgj/f/9//3//f/9//3//f/9//3//f/9//3//f/9//3//f/9/0D3/f885ZAzvQf9//3//f/9//3//f/9//3/GGOgc/3//f/9//3//fwklQgjnHP9//3//f/9//3//f/9//3//f/9//3//f/9//3//f/9//3//f/9//3//f/9//3//f/9//3//f/9//3//f/9//3//f/9//3//f/9//3//f4UQ/3//f/9//3//f/9//3//f/9//3//f/9//3//f/9//3//f/9//3//f/9//3//f/9//3//f/9//3//f/9//3//f/9//3//f/9//3//f/9//39jDIUU/3//f/9//3+EEP9//3//f/9//3//f/9//3//f/9//3//f/9//3//f/9//3/HHP9//3//f4QQ/38qKWQM/3//f/9//3//f/9//3//f8ccZBD/f/9//3//f0MM/3//f/9//3//f/9//38qKYQQzjn/f8cc/3//f/9//3//f/9//3//f/9//3//f/9//3//f/9//3//fyol/3/POf9/Qwz/f/9//3//f/9//3//f/9//3/oIIUU/3//f/9//3//f6UUYwz/f/9//3//f/9//3//f/9//3//f/9//3//f/9//3//f/9//3//f/9//3//f/9//3//f/9//3//f/9//3//f/9//3//f/9//3//f/9//3//f/9/phj/f/9//3//f/9//3//f/9//3//f/9//3//f/9//3//f/9//3//f/9//3//f/9//3//f/9//3//f/9//3//f/9//3//f/9//3//f/9//39jDKUU/3//f/9/Wn8pJaYY/3+zVv9//3//f/9//3//f/9//3//f/9//3//f/9/xhjoHP9//3//f8YYKSUIISII/3//f/9//3//f/9//3//f/9/ZAz/f/9//39KKWQQrTX/f/9//3//f/9//3//f2QQCSUYY6YU5xz/f/9//3//f/9//3//f/9//3//f/9//3//f/9//3//f/9/rzX/fxBCYwwQQv9//3//f/9//3//f/9//3//f6YUhRDXWv9//3//f0MM/3//f/9//3//f/9//3//f/9//3//f/9//3//f/9//3//f/9//3//f/9//3//f/9//3//f/9//3//f/9//3//f/9//3//f/9//3//f/9//3//f/9/KiUqKf9//3//f/9//3//f/9//3//f/9//3//f/9//3//f/9//3//f/9//3//f/9//3//f/9//3//f/9//3//f/9//3//f/9//3//f/9//39jDP9//3//f/9//3//f/9/pRT/f/9//3//f/9//3//f/9//3//f/9//3//f/9//3//f/9//3//f+gg/3/HGEMI/3//f/9//3//f/9//3//f/9//38JIf9//3//f4QQ/3//f/9//3//f/9//3//f/9/ZBD/f4UU/3//f/9//3//f/9//3//f/9//3//f/9//3//f/9//3//f2sp/3//f/9/Ywz/f/9//3//f/9//3//f/9//3//f/9/Qwz/f/9//3+NNf9//3//f/9//3//f/9//3//f/9//3//f/9//3//f/9//3//f/9//3//f/9//3//f/9//3//f/9//3//f/9//3//f/9//3//f/9//3//f/9//3//f/9/bC3/f/9//3//f/9//3//f/9//3//f/9//3//f/9//3//f/9//3//f/9//3//f/9//3//f/9//3//f/9//3//f/9//3//f/9//3//f/9//39jDIQU/3//f/9//3//f/9//3+EEOggzjn/f/9//3//f/9//3//f/9//3//f/9/hBD/f/9//3//fykl6CDHHCIE/3//f/9//3//f/9//3//f/9/YwymGP9//3/oIP9//3//f/9//3//f/9//3//f7RWhRCmFIUQbDH/f/9//3//f/9//3//f/9//3//f/9//3//f/9//3//f/9/yBz/f641CCH/f/9//3//f/9//3//f/9//3//f9hexxylFP9//3/HGKUU/3//f/9//3//f/9//3//f/9//3//f/9//3//f/9//3//f/9//3//f/9//3//f/9//3//f/9//3//f/9//3//f/9//3//f/9//3//f/9//3//f/9//3/oHP9//3//f/9//3//f/9//3//f/9//3//f/9//3//f/9//3//f/9//3//f/9//3//f/9//3//f/9//3//f/9//3//f/9//3//f/9//39CDIUU/3//f/9//3//f/9//3//fwghpRRsMf9//3//f/9//3//f/9//3//f6YY/3//f/9//3//fykl/3+mGP9//3//f/9//3//f/9//3//f/9//39kDP9//3//f8cc/3//f/9//3//f/9//3//f/9/KSWFEGQM/3//f/9//3//f/9//3//f/9//3//f/9//3//f/9//3//f/9/yByuNf9/CCH/f/9//3//f/9//3//f/9//3//f/9//3+FFOgc/3+FFP9//3//f/9//3//f/9//3//f/9//3//f/9//3//f/9//3//f/9//3//f/9//3//f/9//3//f/9//3//f/9//3//f/9//3//f/9//3//f/9//3//f/9//3//f0sp/3//f/9//3//f/9//3//f/9//3//f/9//3//f/9//3//f/9//3//f/9//3//f/9//3//f/9//3//f/9//3//f/9//3//f/9//39jDGQQ/3//f/9//3//f/9//3//f/9/ay3HGM45/3//f/9//3//f/9//39sMaUUrTX/f/9//3//f/9/phToHCII/3//f/9//3//f/9//3//f/9/jDFkEEop/3/HHP9//3//f/9//3//f/9//3//f/9//3+EEGQM/3//f/9//3//f/9//3//f/9//3//f/9//3//f/9//3//f/9/xxjoHOgc/3//f/9//3//f/9//3//f/9//3//f/9//3/HHKYUjjWEEIUU/3//f/9//3//f/9//3//f/9//3//f/9//3//f/9//3//f/9//3//f/9//3//f/9//3//f/9//3//f/9//3//f/9//3//f/9//3//f/9//3//f/9//3+tNSol/3//f/9//3//f/9//3//f/9//3//f/9//3//f/9//3//f/9//3//f/9//3//f/9//3//f/9//3//f/9//3//f/9//3//f/9//39CCGQQ/3//f/9//3//f/9//3//f/9//3+lFP9//3//f/9//3//f/9//3//f8cY/3//f/9//3//f0oppRQJIf9//3//f/9//3//f/9//3//f/9//39kEP9//3//f/9//3//f/9//3//f/9//3//f/9//3//fwkl/3//f/9//3//f/9//3//f/9//3//f/9//3//f/9//3//f/9//3+nGKYY/3//f/9//3//f/9//3//f/9//3//f/9//3//f6YUphSEEP9//3//f/9//3//f/9//3//f/9//3//f/9//3//f/9//3//f/9//3//f/9//3//f/9//3//f/9//3//f/9//3//f/9//3//f/9//3//f/9//3//f/9//3//f0op/3//f/9//3//f/9//3//f/9//3//f/9//3//f/9//3//f/9//3//f/9//3//f/9//3//f/9//3//f/9//3//f/9//3//f/9//3+EFCII/3//f/9//3//f/9//3//f/9//3//f4UU/3//f/9//3//f/9//3/GGP9//3//f/9//3//f/9/hRAqJecc/3//f/9//3//f/9//3//f/9//3/oHKYU/39jDP9//3//f/9//3//f/9//3//f/9//3//f/9//3//f/9//3//f/9//3//f/9//3//f/9//3//f/9//3//f/9/xxhkEKUU/3//f/9//3//f/9//3//f/9//3//f/9//3//f/9/ZBBkDP9//3//f/9//3//f/9//3//f/9//3//f/9//3//f/9//3//f/9//3//f/9//3//f/9//3//f/9//3//f/9//3//f/9//3//f/9//3//f/9//3//f/9//3//f40xc07/f/9//3//f/9//3//f/9//3//f/9//3//f/9//3//f/9//3//f/9//3//f/9//3//f/9//3//f/9//3//f/9//3//f/9//38pJUIIrTX/f/9//3//f/9//3//f/9//3//fwghCCH/f/9//3//f/9//3/GGP9//3//f/9//3//f/9/xxjpIP9//3//f/9//3//f/9//3//f/9//39rLf9/CSXnHP9//3//f/9//3//f/9//3//f/9//3//f/9//3//f/9//3//f/9//3//f/9//3//f/9//3//f/9//3//f/9//38IJf9//3//f/9//3//f/9//3//f/9//3//f/9//3//f/9//3//f/9//3//f/9//3//f/9//3//f/9//3//f/9//3//f/9//3//f/9//3//f/9//3//f/9//3//f/9//3//f/9//3//f/9//3//f/9//3//f/9//3//f/9//3//f+89/3//f/9//3//f/9//3//f/9//3//f/9//3//f/9//3//f/9//3//f/9//3//f/9//3//f/9//3//f/9//3//f/9//3//f/9//3//fyEECSH/f/9//3//f/9//3//f/9//3//f2stxhj/f/9//3//fzFG5xzoHP9//3//f/9//3//f/9/xxjHGBA+/3//f/9//3//f/9//3//f/9//3//f4YUpxhKKf9//3//f/9//3//f/9//3//f/9//3//f/9//3//f/9//3//f/9//3//f/9//3//f/9//3//f/9//3//f/9//3//f/9//3//f/9//3//f/9//3//f/9//3//f/9//3//f/9//3//f/9//3//f/9//3//f/9//3//f/9//3//f/9//3//f/9//3//f/9//3//f/9//3//f/9//3//f/9//3//f/9//3//f/9//3//f/9//3//f/9//3//f/9//3+1Vv9//3//f/9//3//f/9//3//f/9//3//f/9//3//f/9//3//f/9//3//f/9//3//f/9//3//f/9//3//f/9//3//f/9//3//f/9//3//f/9/hBD/f/9//3//f/9//3//f/9//3//f/9/pRT/f/9//3//f/9/hBD/f/9//3//f/9//3//f/9//3+FEP9//3//f/9//3//f/9//3//f/9//3//f6YUZRD/f/9//3//f/9//3//f/9//3//f/9//3//f/9//3//f/9//3//f/9//3//f/9//3//f/9//3//f/9//3//f/9//3//f/9//3//f/9//3//f/9//3//f/9//3//f/9//3//f/9//3//f/9//3//f/9//3//f/9//3//f/9//3//f/9//3//f/9//3//f/9//3//f/9//3//f/9//3//f/9//3//f/9//3//f/9//3//f/9//3//f/9//3//f/9//3//f/9//3//f/9//3//f/9//3//f/9//3//f/9//3//f/9//3//f/9//3//f/9//3//f/9//3//f/9//3//f/9//3//f/9//3//f/9//3//fyopZAxKKf9//3//f/9//3//f/9//3//f2stphhsLf9//3//f4UU/3//f/9//3//f/9//3//f/9/phiFFFJK/3//f/9//3//f/9//3//f/9//3//f8cYZBDvPf9//3//f/9//3//f/9//3//f/9//3//f/9//3//f/9//3//f/9//3//f/9//3//f/9//3//f/9//3//f/9//3//f/9//3//f/9//3//f/9//3//f/9//3//f/9//3//f/9//3//f/9//3//f/9//3//f/9//3//f/9//3//f/9//3//f/9//3//f/9//3//f/9//3//f/9//3//f/9//3//f/9//3//f/9//3//f/9//3//f/9//3//f/9//3//f/9//3//f/9//3//f/9//3//f/9//3//f/9//3//f/9//3//f/9//3//f/9//3//f/9//3//f/9//3//f/9//3//f/9//3//f/9//3//f/9/phj/f/9//3//f/9//3//f/9//3//f/9/6Bz/f/9//3/HGP9//3//f/9//3//f/9//3//f/9//39DDP9//3//f/9//3//f/9//3//f/9//3//f/9/phT/f/9//3//f/9//3//f/9//3//f/9//3//f/9//3//f/9//3//f/9//3//f/9//3//f/9//3//f/9//3//f/9//3//f/9//3//f/9//3//f/9//3//f/9//3//f/9//3//f/9//3//f/9//3//f/9//3//f/9//3//f/9//3//f/9//3//f/9//3//f/9//3//f/9//3//f/9//3//f/9//3//f/9//3//f/9//3//f/9//3//f/9//3//f/9//3//f/9//3//f/9//3//f/9//3//f/9//3//f/9//3//f/9//3//f/9//3//f/9//3//f/9//3//f/9//3//f/9//3//f/9//3//f/9//3//f/9//3/GGP9/Ukr/f/9//3//f/9//3//fyop6CD/f/9/xxjGGK41/3//f/9//3//f/9//3//f/9/xxxjDM89/3//f/9//3//f/9//3//f/9//3//f/9//3//f/9//3//f/9//3//f/9//3//f/9//3//f/9//3//f/9//3//f/9//3//f/9//3//f/9//3//f/9//3//f/9//3//f/9//3//f/9//3//f/9//3//f/9//3//f/9//3//f/9//3//f/9//3//f/9//3//f/9//3//f/9//3//f/9//3//f/9//3//f/9//3//f/9//3//f/9//3//f/9//3//f/9//3//f/9//3//f/9//3//f/9//3//f/9//3//f/9//3//f/9//3//f/9//3//f/9//3//f/9//3//f/9//3//f/9//3//f/9//3//f/9//3//f/9//3//f/9//3//f/9//3//f/9//3//f/9//3//f4QQ/3//f/9//3//f/9//3//f/9/Sy3/f+cc/3//f/9//3//f/9//3//f/9//3//f/9//39DDP9//3//f/9//3//f/9//3//f/9//3//f/9//3//f/9//3//f/9//3//f/9//3//f/9//3//f/9//3//f/9//3//f/9//3//f/9//3//f/9//3//f/9//3//f/9//3//f/9//3//f/9//3//f/9//3//f/9//3//f/9//3//f/9//3//f/9//3//f/9//3//f/9//3//f/9//3//f/9//3//f/9//3//f/9//3//f/9//3//f/9//3//f/9//3//f/9//3//f/9//3//f/9//3//f/9//3//f/9//3//f/9//3//f/9//3//f/9//3//f/9//3//f/9//3//f/9//3//f/9//3//f/9//3//f/9//3//f/9//3//f/9//3//f/9//3//f/9//3//f/9//3/HGOccxxz/f845/3//f/9//3//f6YUxhiFEMYYrTX/f/9//3//f/9//3//f/9//3//f/9/xxxjDFJK/3//f/9//3//f/9//3//f/9//3//f/9//3//f/9//3//f/9//3//f/9//3//f/9//3//f/9//3//f/9//3//f/9//3//f/9//3//f/9//3//f/9//3//f/9//3//f/9//3//f/9//3//f/9//3//f/9//3//f/9//3//f/9//3//f/9//3//f/9//3//f/9//3//f/9//3//f/9//3//f/9//3//f/9//3//f/9//3//f/9//3//f/9//3//f/9//3//f/9//3//f/9//3//f/9//3//f/9//3//f/9//3//f/9//3//f/9//3//f/9//3//f/9//3//f/9//3//f/9//3//f/9//3//f/9//3//f/9//3//f/9//3//f/9//3//f/9//3//f/9//3//f6YYCSUIIf9//3//f/9//39kDIUU5xz/f/9//3//f/9//3//f/9//3//f/9//3//f/9//3/HGP9//3//f/9//3//f/9//3//f/9//3//f/9//3//f/9//3//f/9//3//f/9//3//f/9//3//f/9//3//f/9//3//f/9//3//f/9//3//f/9//3//f/9//3//f/9//3//f/9//3//f/9//3//f/9//3//f/9//3//f/9//3//f/9//3//f/9//3//f/9//3//f/9//3//f/9//3//f/9//3//f/9//3//f/9//3//f/9//3//f/9//3//f/9//3//f/9//3//f/9//3//f/9//3//f/9//3//f/9//3//f/9//3//f/9//3//f/9//3//f/9//3//f/9//3//f/9//3//f/9//3//f/9//3//f/9//3//f/9//3//f/9//3//f/9//3//f/9//3//f/9//3//f6YYCCH/fwghhRSEEGQQZBD/f2st/3//f/9//3//f/9//3//f/9//3//f/9//3//f/9/GGP/f/9//3//f/9//3//f/9//3//f/9//3//f/9//3//f/9//3//f/9//3//f/9//3//f/9//3//f/9//3//f/9//3//f/9//3//f/9//3//f/9//3//f/9//3//f/9//3//f/9//3//f/9//3//f/9//3//f/9//3//f/9//3//f/9//3//f/9//3//f/9//3//f/9//3//f/9//3//f/9//3//f/9//3//f/9//3//f/9//3//f/9//3//f/9//3//f/9//3//f/9//3//f/9//3//f/9//3//f/9//3//f/9//3//f/9//3//f/9//3//f/9//3//f/9//3//f/9//3//f/9//3//f/9//3//f/9//3//f/9//3//f/9//3//f/9//3//f/9//3//f/9//3//f/9//3/oHKYY6Bz/fwgh/3//f/9//3//f/9//3//f/9//3//f/9//3//f/9//3//f/9//3//f/9//3//f/9//3//f/9//3//f/9//3//f/9//3//f/9//3//f/9//3//f/9//3//f/9//3//f/9//3//f/9//3//f/9//3//f/9//3//f/9//3//f/9//3//f/9//3//f/9//3//f/9//3//f/9//3//f/9//3//f/9//3//f/9//3//f/9//3//f/9//3//f/9//3//f/9//3//f/9//3//f/9//3//f/9//3//f/9//3//f/9//3//f/9//3//f/9//3//f/9//3//f/9//3//f/9//3//f/9//3//f/9//3//f/9//3//f/9//3//f/9//3//f/9//3//f/9//3//f/9//3//f/9//3//f/9//3//f/9//3//f/9//3//f/9//3//f/9//3//f/9//3//f/9//3//f+cc/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38pJf9//3//f/9//3//f/9//3//f/9//3//f/9//3//f/9//3//f/9//3//f/9//3//f/9//3//f/9//3//f/9//3//f/9//3//f/9//3//f/9//3//f/9//3//f/9//3//f/9//3//f/9//3//f/9//3//f/9//3//f/9//3//f/9//3//f/9//3//f/9//3//f/9//3//f/9//3//f/9//3//f/9//3//f/9//3//f/9//3//f/9//3//f/9//3//f/9//3//f/9//3//f/9//3//f/9//3//f/9//3//f/9//3//f/9//3//f/9//3//f/9//3//f/9//3//f/9//3//f/9//3//f/9//3//f/9//3//f/9//3//f/9//3//f/9//3//f/9//3//f/9//3//f/9//3//f/9//3//f/9//3//f/9//3//f/9//3//f/9//3//f/9//3//fykl/3//f/9//3//f0op/3//f/9//3//f/9//3//f/9//3//f/9//3//f/9//3//f/9//3//f/9//3//f/9//3//f/9//3//f/9//3//f/9//3//f/9//3//f/9//3//f/9//3//f/9//3//f/9//3//f/9//3//f/9//3//f/9//3//f/9//3//f/9//3//f/9//3//f/9//3//f/9//3//f/9//3//f/9//3//f/9//3//f/9//3//f/9//3//f/9//3//f/9//3//f/9//3//f/9//3//f/9//3//f/9//3//f/9//3//f/9//3//f/9//3//f/9//3//f/9//3//f/9//3//f/9//3//f/9//3//f/9//3//f/9//3//f/9//3//f/9//3//f/9//3//f/9//3//f/9//3//f/9//3//f/9//3//f/9//3//f/9//3//f/9//3//f/9//3//f/9//3/oIP9//3//f/9//39sLQol/3//f/9//3//f/9//3//f/9//3//f/9//3//f/9//3//f/9//3//f/9//3//f/9//3//f/9//3//f/9//3//f/9//3//f/9//3//f/9//3//f/9//3//f/9//3//f/9//3//f/9//3//f/9//3//f/9//3//f/9//3//f/9//3//f/9//3//f/9//3//f/9//3//f/9//3//f/9//3//f/9//3//f/9//3//f/9//3//f/9//3//f/9//3//f/9//3//f/9//3//f/9//3//f/9//3//f/9//3//f/9//3//f/9//3//f/9//3//f/9//3//f/9//3//f/9//3//f/9//3//f/9//3//f/9//3//f/9//3//f/9//3//f/9//3//f/9//3//f/9//3//f/9//3//f/9//3//f/9//3//f/9//3//f/9//3//f/9//3//f/9//3+mGGst/3//f/9//3//f641/3//f/9//3//f/9//3//f/9//3//f/9//3//f/9//3//f/9//3//f/9//3//f/9//3//f/9//3//f/9//3//f/9//3//f/9//3//f/9//3//f/9//3//f/9//3//f/9//3//f/9//3//f/9//3//f/9//3//f/9//3//f/9//3//f/9//3//f/9//3//f/9//3//f/9//3//f/9//3//f/9//3//f/9//3//f/9//3//f/9//3//f/9//3//f/9//3//f/9//3//f/9//3//f/9//3//f/9//3//f/9//3//f/9//3//f/9//3//f/9//3//f/9//3//f/9//3//f/9//3//f/9//3//f/9//3//f/9//3//f/9//3//f/9//3//f/9//3//f/9//3//f/9//3//f/9//3//f/9//3//f/9//3//f/9//3//f/9//3//f/9//39kEP9//3//f/9//3/HGOgclFL/f/9//3//f/9//3//f/9//3//f/9//3//f/9//3//f/9//3//f/9//3//f/9//3//f/9//3//f/9//3//f/9//3//f/9//3//f/9//3//f/9//3//f/9//3//f/9//3//f/9//3//f/9//3//f/9//3//f/9//3//f/9//3//f/9//3//f/9//3//f/9//3//f/9//3//f/9//3//f/9//3//f/9//3//f/9//3//f/9//3//f/9//3//f/9//3//f/9//3//f/9//3//f/9//3//f/9//3//f/9//3//f/9//3//f/9//3//f/9//3//f/9//3//f/9//3//f/9//3//f/9//3//f/9//3//f/9//3//f/9//3//f/9//3//f/9//3//f/9//3//f/9//3//f/9//3//f/9//3//f/9//3//f/9//3//f/9//3//f/9/6CD/f/9//3//f/9//3//f0MI/3//f/9//3//f/9//3//f/9//3//f/9//3//f/9//3//f/9//3//f/9//3//f/9//3//f/9//3//f/9//3//f/9//3//f/9//3//f/9//3//f/9//3//f/9//3//f/9//3//f/9//3//f/9//3//f/9//3//f/9//3//f/9//3//f/9//3//f/9//3//f/9//3//f/9//3//f/9//3//f/9//3//f/9//3//f/9//3//f/9//3//f/9//3//f/9//3//f/9//3//f/9//3//f/9//3//f/9//3//f/9//3//f/9//3//f/9//3//f/9//3//f/9//3//f/9//3//f/9//3//f/9//3//f/9//3//f/9//3//f/9//3//f/9//3//f/9//3//f/9//3//f/9//3//f/9//3//f/9//3//f/9//3//f/9//3//f/9//3//f/9//3+EEP9//3//f/9//38RRkMMpRT/f/9//3//f/9//3//f/9//3//f/9//3//f/9//3//f/9//3//f/9//3//f/9//3//f/9//3//f/9//3//f/9//3//f/9//3//f/9//3//f/9//3//f/9//3//f/9//3//f/9//3//f/9//3//f/9//3//f/9//3//f/9//3//f/9//3//f/9//3//f/9//3//f/9//3//f/9//3//f/9//3//f/9//3//f/9//3//f/9//3//f/9//3//f/9//3//f/9//3//f/9//3//f/9//3//f/9//3//f/9//3//f/9//3//f/9//3//f/9//3//f/9//3//f/9//3//f/9//3//f/9//3//f/9//3//f/9//3//f/9//3//f/9//3//f/9//3//f/9//3//f/9//3//f/9//3//f/9//3//f/9//3//f/9//3//f/9//3//f/9/jTWlFP9//3//f/9//3//f2QQYwxLLf9//3//f/9//3//f/9//3//f/9//3//f/9//3//f/9//3//f/9//3//f/9//3//f/9//3//f/9//3//f/9//3//f/9//3//f/9//3//f/9//3//f/9//3//f/9//3//f/9//3//f/9//3//f/9//3//f/9//3//f/9//3//f/9//3//f/9//3//f/9//3//f/9//3//f/9//3//f/9//3//f/9//3//f/9//3//f/9//3//f/9//3//f/9//3//f/9//3//f/9//3//f/9//3//f/9//3//f/9//3//f/9//3//f/9//3//f/9//3//f/9//3//f/9//3//f/9//3//f/9//3//f/9//3//f/9//3//f/9//3//f/9//3//f/9//3//f/9//3//f/9//3//f/9//3//f/9//3//f/9//3//f/9//3//f/9//3//f/9//3+mFP9//3//f/9//3//f/9/ZAz/f/9//3//f/9//3//f/9//3//f/9//3//f/9//3//f/9//3//f/9//3//f/9//3//f/9//3//f/9//3//f/9//3//f/9//3//f/9//3//f/9//3//f/9//3//f/9//3//f/9//3//f/9//3//f/9//3//f/9//3//f/9//3//f/9//3//f/9//3//f/9//3//f/9//3//f/9//3//f/9//3//f/9//3//f/9//3//f/9//3//f/9//3//f/9//3//f/9//3//f/9//3//f/9//3//f/9//3//f/9//3//f/9//3//f/9//3//f/9//3//f/9//3//f/9//3//f/9//3//f/9//3//f/9//3//f/9//3//f/9//3//f/9//3//f/9//3//f/9//3//f/9//3//f/9//3//f/9//3//f/9//3//f/9//3//f/9//3//f/9//3//f/9//3//f/9//3//f/9/hRT/f/9//3//f/9//3//f/9//3//f/9//3//f/9//3//f/9//3//f/9//3//f/9//3//f/9//3//f/9//3//f/9//3//f/9//3//f/9//3//f/9//3//f/9//3//f/9//3//f/9//3//f/9//3//f/9//3//f/9//3//f/9//3//f/9//3//f/9//3//f/9//3//f/9//3//f/9//3//f/9//3//f/9//3//f/9//3//f/9//3//f/9//3//f/9//3//f/9//3//f/9//3//f/9//3//f/9//3//f/9//3//f/9//3//f/9//3//f/9//3//f/9//3//f/9//3//f/9//3//f/9//3//f/9//3//f/9//3//f/9//3//f/9//3//f/9//3//f/9//3//f/9//3//f/9//3//f/9//3//f/9//3//f/9//3//f/9//3//f/9//3+NMf9//3//f/9//3//f/9/hRT/f/9//3//f/9//3//f/9//3//f/9//3//f/9//3//f/9//3//f/9//3//f/9//3//f/9//3//f/9//3//f/9//3//f/9//3//f/9//3//f/9//3//f/9//3//f/9//3//f/9//3//f/9//3//f/9//3//f/9//3//f/9//3//f/9//3//f/9//3//f/9//3//f/9//3//f/9//3//f/9//3//f/9//3//f/9//3//f/9//3//f/9//3//f/9//3//f/9//3//f/9//3//f/9//3//f/9//3//f/9//3//f/9//3//f/9//3//f/9//3//f/9//3//f/9//3//f/9//3//f/9//3//f/9//3//f/9//3//f/9//3//f/9//3//f/9//3//f/9//3//f/9//3//f/9//3//f/9//3//f/9//3//f/9//3//f/9//3//f/9//3//f/9//3//f/9//3//f+gcphj/f/9//3//f/9//3//f/9//3//f/9//3//f/9//3//f/9//3//f/9//3//f/9//3//f/9//3//f/9//3//f/9//3//f/9//3//f/9//3//f/9//3//f/9//3//f/9//3//f/9//3//f/9//3//f/9//3//f/9//3//f/9//3//f/9//3//f/9//3//f/9//3//f/9//3//f/9//3//f/9//3//f/9//3//f/9//3//f/9//3//f/9//3//f/9//3//f/9//3//f/9//3//f/9//3//f/9//3//f/9//3//f/9//3//f/9//3//f/9//3//f/9//3//f/9//3//f/9//3//f/9//3//f/9//3//f/9//3//f/9//3//f/9//3//f/9//3//f/9//3//f/9//3//f/9//3//f/9//3//f/9//3//f/9//3//f/9//3//f/9//3+mGP9//3//f/9//3//f+ccphT/f/9//3//f/9//3//f/9//3//f/9//3//f/9//3//f/9//3//f/9//3//f/9//3//f/9//3//f/9//3//f/9//3//f/9//3//f/9//3//f/9//3//f/9//3//f/9//3//f/9//3//f/9//3//f/9//3//f/9//3//f/9//3//f/9//3//f/9//3//f/9//3//f/9//3//f/9//3//f/9//3//f/9//3//f/9//3//f/9//3//f/9//3//f/9//3//f/9//3//f/9//3//f/9//3//f/9//3//f/9//3//f/9//3//f/9//3//f/9//3//f/9//3//f/9//3//f/9//3//f/9//3//f/9//3//f/9//3//f/9//3//f/9//3//f/9//3//f/9//3//f/9//3//f/9//3//f/9//3//f/9//3//f/9//3//f/9//3//f/9//3+FECol/3//f/9//3//f4UU/3//f/9//3//f/9//3//f/9//3//f/9//3//f/9//3//f/9//3//f/9//3//f/9//3//f/9//3//f/9//3//f/9//3//f/9//3//f/9//3//f/9//3//f/9//3//f/9//3//f/9//3//f/9//3//f/9//3//f/9//3//f/9//3//f/9//3//f/9//3//f/9//3//f/9//3//f/9//3//f/9//3//f/9//3//f/9//3//f/9//3//f/9//3//f/9//3//f/9//3//f/9//3//f/9//3//f/9//3//f/9//3//f/9//3//f/9//3//f/9//3//f/9//3//f/9//3//f/9//3//f/9//3//f/9//3//f/9//3//f/9//3//f/9//3//f/9//3//f/9//3//f/9//3//f/9//3//f/9//3//f/9//3//f/9//3//f/9//3//f/9//3+mGP9//3//f/9//3/oIGQQ/3//f/9//3//f/9//3//f/9//3//f/9//3//f/9//3//f/9//3//f/9//3//f/9//3//f/9//3//f/9//3//f/9//3//f/9//3//f/9//3//f/9//3//f/9//3//f/9//3//f/9//3//f/9//3//f/9//3//f/9//3//f/9//3//f/9//3//f/9//3//f/9//3//f/9//3//f/9//3//f/9//3//f/9//3//f/9//3//f/9//3//f/9//3//f/9//3//f/9//3//f/9//3//f/9//3//f/9//3//f/9//3//f/9//3//f/9//3//f/9//3//f/9//3//f/9//3//f/9//3//f/9//3//f/9//3//f/9//3//f/9//3//f/9//3//f/9//3//f/9//3//f/9//3//f/9//3//f/9//3//f/9//3//f/9//3//f/9//3//f/9//3//f6YU/3//f/9/SymmFP9//3//f/9//3//f/9//3//f/9//3//f/9//3//f/9//3//f/9//3//f/9//3//f/9//3//f/9//3//f/9//3//f/9//3//f/9//3//f/9//3//f/9//3//f/9//3//f/9//3//f/9//3//f/9//3//f/9//3//f/9//3//f/9//3//f/9//3//f/9//3//f/9//3//f/9//3//f/9//3//f/9//3//f/9//3//f/9//3//f/9//3//f/9//3//f/9//3//f/9//3//f/9//3//f/9//3//f/9//3//f/9//3//f/9//3//f/9//3//f/9//3//f/9//3//f/9//3//f/9//3//f/9//3//f/9//3//f/9//3//f/9//3//f/9//3//f/9//3//f/9//3//f/9//3//f/9//3//f/9//3//f/9//3//f/9//3//f/9//3//f/9//3//f+gchBDoHOgcpRQIIf9//3//f/9//3//f/9//3//f/9//3//f/9//3//f/9//3//f/9//3//f/9//3//f/9//3//f/9//3//f/9//3//f/9//3//f/9//3//f/9//3//f/9//3//f/9//3//f/9//3//f/9//3//f/9//3//f/9//3//f/9//3//f/9//3//f/9//3//f/9//3//f/9//3//f/9//3//f/9//3//f/9//3//f/9//3//f/9//3//f/9//3//f/9//3//f/9//3//f/9//3//f/9//3//f/9//3//f/9//3//f/9//3//f/9//3//f/9//3//f/9//3//f/9//3//f/9//3//f/9//3//f/9//3//f/9//3//f/9//3//f/9//3//f/9//3//f/9//3//f/9//3//f/9//3//f/9//3//f/9//3//f/9//3//f/9//3//f/9//3//f/9//3//f/9//38II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f/9//39GAAAAFAAAAAgAAABUTlBQBwEAAEYAAAAUAAAACAAAAEdESUMDAAAAIgAAAAwAAAD/////IgAAAAwAAAD/////JQAAAAwAAAANAACAKAAAAAwAAAAEAAAAIgAAAAwAAAD/////IgAAAAwAAAD+////JwAAABgAAAAEAAAAAAAAAP///wAAAAAAJQAAAAwAAAAEAAAATAAAAGQAAAAAAAAAUAAAAP8AAAB8AAAAAAAAAFAAAAAAAQAALQAAACEA8AAAAAAAAAAAAAAAgD8AAAAAAAAAAAAAgD8AAAAAAAAAAAAAAAAAAAAAAAAAAAAAAAAAAAAAAAAAACUAAAAMAAAAAAAAgCgAAAAMAAAABAAAACcAAAAYAAAABAAAAAAAAAD///8AAAAAACUAAAAMAAAABAAAAEwAAABkAAAACQAAAFAAAAD2AAAAXAAAAAkAAABQAAAA7gAAAA0AAAAhAPAAAAAAAAAAAAAAAIA/AAAAAAAAAAAAAIA/AAAAAAAAAAAAAAAAAAAAAAAAAAAAAAAAAAAAAAAAAAAlAAAADAAAAAAAAIAoAAAADAAAAAQAAAAlAAAADAAAAAEAAAAYAAAADAAAAAAAAAASAAAADAAAAAEAAAAeAAAAGAAAAAkAAABQAAAA9wAAAF0AAAAlAAAADAAAAAEAAABUAAAAtAAAAAoAAABQAAAAbAAAAFwAAAABAAAA0XbJQVUVykEKAAAAUAAAABEAAABMAAAAAAAAAAAAAAAAAAAA//////////9wAAAASgBPAFMAyQAgAEwAVQBJAFMAIABBAFEAVQBJAE4ATwAgAP9/BAAAAAkAAAAGAAAABgAAAAMAAAAFAAAACAAAAAMAAAAGAAAAAwAAAAcAAAAIAAAACAAAAAMAAAAIAAAACQAAAAM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QAAABgAAAAMAAAAAAAAABIAAAAMAAAAAQAAAB4AAAAYAAAACQAAAGAAAAD3AAAAbQAAACUAAAAMAAAAAQAAAFQAAACoAAAACgAAAGAAAABiAAAAbAAAAAEAAADRdslBVRXKQQoAAABgAAAADwAAAEwAAAAAAAAAAAAAAAAAAAD//////////2wAAABTAEkATgBEAEkAQwBPACAAVABJAFQAVQBMAEEAUgD/fwYAAAADAAAACAAAAAgAAAADAAAABwAAAAkAAAADAAAABgAAAAMAAAAGAAAACAAAAAUAAAAHAAAABwAAAEsAAABAAAAAMAAAAAUAAAAgAAAAAQAAAAEAAAAQAAAAAAAAAAAAAAAAAQAAgAAAAAAAAAAAAAAAAAEAAIAAAAAlAAAADAAAAAIAAAAnAAAAGAAAAAQAAAAAAAAA////AAAAAAAlAAAADAAAAAQAAABMAAAAZAAAAAkAAABwAAAA5wAAAHwAAAAJAAAAcAAAAN8AAAANAAAAIQDwAAAAAAAAAAAAAACAPwAAAAAAAAAAAACAPwAAAAAAAAAAAAAAAAAAAAAAAAAAAAAAAAAAAAAAAAAAJQAAAAwAAAAAAACAKAAAAAwAAAAEAAAAJQAAAAwAAAABAAAAGAAAAAwAAAAAAAAAEgAAAAwAAAABAAAAFgAAAAwAAAAAAAAAVAAAADABAAAKAAAAcAAAAOYAAAB8AAAAAQAAANF2yUFVFcpBCgAAAHAAAAAmAAAATAAAAAQAAAAJAAAAcAAAAOgAAAB9AAAAmAAAAEYAaQByAG0AYQBkAG8AIABwAG8AcgA6ACAASgBPAFMARQAgAEwAVQBJAFMAIABBAFEAVQBJAE4ATwAgAE0AQQBSAFQASQBOAEUAWgAGAAAAAwAAAAQAAAAJAAAABgAAAAcAAAAHAAAAAwAAAAcAAAAHAAAABAAAAAMAAAADAAAABAAAAAkAAAAGAAAABgAAAAMAAAAFAAAACAAAAAMAAAAGAAAAAwAAAAcAAAAIAAAACAAAAAMAAAAIAAAACQAAAAMAAAAKAAAABwAAAAcAAAAGAAAAAwAAAAgAAAAGAAAABg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LGBXS4ho/ceJITEMyXNkcpUKmMvT7mOjl3Ji9MGcDpA=</DigestValue>
    </Reference>
    <Reference Type="http://www.w3.org/2000/09/xmldsig#Object" URI="#idOfficeObject">
      <DigestMethod Algorithm="http://www.w3.org/2001/04/xmlenc#sha256"/>
      <DigestValue>VcYSf2fcxwMRHp2lVZWpF2RD3qctlzuD1ANrpOzGK5M=</DigestValue>
    </Reference>
    <Reference Type="http://uri.etsi.org/01903#SignedProperties" URI="#idSignedProperties">
      <Transforms>
        <Transform Algorithm="http://www.w3.org/TR/2001/REC-xml-c14n-20010315"/>
      </Transforms>
      <DigestMethod Algorithm="http://www.w3.org/2001/04/xmlenc#sha256"/>
      <DigestValue>VKCE8IhgyUmjF3v9BJCDZRZ95+Y1eL1ErcArhSyS1h0=</DigestValue>
    </Reference>
    <Reference Type="http://www.w3.org/2000/09/xmldsig#Object" URI="#idValidSigLnImg">
      <DigestMethod Algorithm="http://www.w3.org/2001/04/xmlenc#sha256"/>
      <DigestValue>W3kMEKWl2PsBXxHC34FW1kReR+HGPBtWmft2H/wa78A=</DigestValue>
    </Reference>
    <Reference Type="http://www.w3.org/2000/09/xmldsig#Object" URI="#idInvalidSigLnImg">
      <DigestMethod Algorithm="http://www.w3.org/2001/04/xmlenc#sha256"/>
      <DigestValue>7wc7OHuqpMdYVCtzU4kA4LGkns8wSo2FtknFHpFclVE=</DigestValue>
    </Reference>
  </SignedInfo>
  <SignatureValue>mOB6IFoZhiTQ+lZGLmCcEk9vVciASRba72JoG/1/o0qMQtXm0UdkZnYXOQ2f7u4J3E5ME8kC3/XT
bZtV+a3HBbZZMOI+iMTWl9rDRaeKhHCT1qCK5rYQ7QYHQumMbeCHeCSH/cQx5j3PG4SVu99WW+2Z
STmMX3eC7Nvs1qbpWXdXus30sG4ls6P7QE15uE09qVTuJR5ndNNmFXxGVy5E4xOdRJci+IUWhL8z
1cB4Q04GpRfia2vJ1jogcggRHq6qYvJJZwg7q85uub0gRjlwI/vgA/wYLkUtxBXdYL5Ni3uoy2S1
hvf5oi35IdBNT9CGE8oYCihcCIolZYXcc0lybw==</SignatureValue>
  <KeyInfo>
    <X509Data>
      <X509Certificate>MIIIgjCCBmqgAwIBAgIIWXHuo6VTudIwDQYJKoZIhvcNAQELBQAwWjEaMBgGA1UEAwwRQ0EtRE9DVU1FTlRBIFMuQS4xFjAUBgNVBAUTDVJVQzgwMDUwMTcyLTExFzAVBgNVBAoMDkRPQ1VNRU5UQSBTLkEuMQswCQYDVQQGEwJQWTAeFw0yMjA5MDExNDAwMDBaFw0yNDA4MzExNDAwMDBaMIG3MSIwIAYDVQQDDBlESUVHTyBKT0FRVUlOIEFSQ0UgU0lUSkFSMRIwEAYDVQQFEwlDSTM0NzU2MjMxFjAUBgNVBCoMDURJRUdPIEpPQVFVSU4xFDASBgNVBAQMC0FSQ0UgU0lUSkFSMQswCQYDVQQLDAJGMjE1MDMGA1UECgwsQ0VSVElGSUNBRE8gQ1VBTElGSUNBRE8gREUgRklSTUEgRUxFQ1RST05JQ0ExCzAJBgNVBAYTAlBZMIIBIjANBgkqhkiG9w0BAQEFAAOCAQ8AMIIBCgKCAQEAoOARGfyEwlPe5Q6eAgjydiE5AU6+FX0sIBjGepjIMGPUmRckTzns9R77PmGlDDfUJKNXt0RAqzEXqip30PR/d5Z61sFEIJAcEacP9KNK8kLQ7Z4F5xoYHo8coTe6BdIO/l6NEBonlEIoHYkvJJXICh1bbYuXoQDxmW8DDaybFL9TtKuhNY5yAm/j6EAIBlVKqybO/yXEzGabXZrNZB29Axowwsr4OpDjjIavKVrKUYB0rX4CwMxNAisAR2MChrTGOZ4kZtLTl86u2p0m9fiCFvO9thOdevaXxt+fXnvHpTxuPg+ggVznNvQ2tnd+YExq3btIyCbd4pOrSENTBYaocQIDAQABo4ID7DCCA+gwDAYDVR0TAQH/BAIwADAfBgNVHSMEGDAWgBShPYUrzdgslh85AgyfUztY2JULezCBlAYIKwYBBQUHAQEEgYcwgYQwVQYIKwYBBQUHMAKGSWh0dHBzOi8vd3d3LmRpZ2l0by5jb20ucHkvdXBsb2Fkcy9jZXJ0aWZpY2Fkby1kb2N1bWVudGEtc2EtMTUzNTExNzc3MS5jcnQwKwYIKwYBBQUHMAGGH2h0dHBzOi8vd3d3LmRpZ2l0by5jb20ucHkvb2NzcC8wUgYDVR0RBEswSYEbZGllZ28uYXJjZUBpbnRlcmZpc2EuY29tLnB5pCowKDEmMCQGA1UEDQwdRklSTUEgRUxFQ1RST05JQ0EgQ1VBTElGSUNBREEwggH1BgNVHSAEggHsMIIB6DCCAeQGDSsGAQQBgvk7AQEBCgEwggHRMC8GCCsGAQUFBwIBFiNodHRwczovL3d3dy5kaWdpdG8uY29tLnB5L2Rlc2NhcmdhczCCAZwGCCsGAQUFBwICMIIBjh6CAYoAQwBlAHIAdABpAGYAaQBjAGEAZABvACAAYwB1AGEAbABpAGYAaQBjAGEAZABvACAAZABlACAAZgBpAHIAbQBhACAAZQBsAGUAYwB0AHIA8wBuAGkAYwBhACAAdABpAHAAbwAgAEYAMgAgACgAYwBsAGEAdgBlAHMAIABlAG4AIABkAGkAcwBwAG8AcwBpAHQAaQB2AG8AIABjAHUAYQBsAGkAZgBpAGMAYQBkAG8AKQAsACAAcwB1AGoAZQB0AGEAIABhACAAbABhAHMAIABjAG8AbgBkAGkAYwBpAG8AbgBlAHMAIABkAGUAIAB1AHMAbwAgAGUAeABwAHUAZQBzAHQAYQBzACAAZQBuACAAbABhACAARABlAGMAbABhAHIAYQBjAGkA8wBuACAAZABlACAAUAByAOEAYwB0AGkAYwBhAHMAIABkAGUAIABDAGUAcgB0AGkAZgBpAGMAYQBjAGkA8wBuACAAZABlACAARABPAEMAVQBNAEUATgBUAEEAIABTAC4AQQAuMCcGA1UdJQQgMB4GCCsGAQUFBwMCBggrBgEFBQcDBAYIKwYBBQUHAwEwewYDVR0fBHQwcjA0oDKgMIYuaHR0cHM6Ly93d3cuZGlnaXRvLmNvbS5weS9jcmwvZG9jdW1lbnRhX2NhLmNybDA6oDigNoY0aHR0cHM6Ly93d3cuZG9jdW1lbnRhLmNvbS5weS9kaWdpdG8vZG9jdW1lbnRhX2NhLmNybDAdBgNVHQ4EFgQUrfZ0b+reA/OqJ0DteG4oJ7pmmHswDgYDVR0PAQH/BAQDAgXgMA0GCSqGSIb3DQEBCwUAA4ICAQBFhHyv+ssanpjGiGhElYmEyKOUw96rElDNKhKGLfFhSSkTw60lJaWgRhs/dYeB5ELqoPnxx225GWL8+WBQpH7WjDUDdQ2XkZvVzQYIy3p1Qmsxf8nGtAGaWyvnMx62QqjiVU7MW79hyyzSlzvDbQOoy4LtmAafXEk/R/zRyhJUOog8tlDQJeH/lcOVh90fGLMjvsLKh6S7pRMLSjRGiLwuRju6bqSPG3Q8PQ2I2Zzyhg+ChC+GNrYf1BtsWCKn+y3IjPylq22i99YIi2h155QJ14H7atqHlNlDn+mPlCYlQhItg9R9RRJ0cryn/aGy9+fYSx7vB9ldee+4Dxi/DkrBMEignrqvn7uWlhu5H8Ig8UpJ8wq1HMBKE+dbwFavNZ5UyeRgGnj4Qctq/yIrB9PgwA0vWfJ7+2rU0tw19sHk3WaTQAqv5+uLXpS88cpR1uDNHeheZjA/+eN0iouQoKQIKVr8IkV02RbfXmPSVjNUR4yqMozWtAFJghVlz9QRGLHfbm3bru6sHLpFZuqkax4qP+pHATbGCmOHlYYBMuEzrH0wdIT9GvmUTl8z/0qB0aLMS8n7bTarV2TyQM6FBXU1bhU7+H4M7BVM5rhWMxStxAMMVA228QKQHlxLQpaLYoxWLFDoSA8HgSfoSwwnSFCeta+MF/3eIPwWxMWSzkM5T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1yPCdxLOwhVVgkLwZtinBeNPn0z+3K33epEQv1eEO0s=</DigestValue>
      </Reference>
      <Reference URI="/xl/calcChain.xml?ContentType=application/vnd.openxmlformats-officedocument.spreadsheetml.calcChain+xml">
        <DigestMethod Algorithm="http://www.w3.org/2001/04/xmlenc#sha256"/>
        <DigestValue>Cwwxd82IxGAryc02rxDQYDsehSKM0mYV35LXkUSiHoY=</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Xa8239MzABwfeSwVessQmgBws7qpEWV+d6lNwhHlGqw=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Xa8239MzABwfeSwVessQmgBws7qpEWV+d6lNwhHlGqw=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Xa8239MzABwfeSwVessQmgBws7qpEWV+d6lNwhHlGqw=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Xa8239MzABwfeSwVessQmgBws7qpEWV+d6lNwhHlGqw=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Xa8239MzABwfeSwVessQmgBws7qpEWV+d6lNwhHlGqw=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Xa8239MzABwfeSwVessQmgBws7qpEWV+d6lNwhHlGqw=</DigestValue>
      </Reference>
      <Reference URI="/xl/drawings/drawing1.xml?ContentType=application/vnd.openxmlformats-officedocument.drawing+xml">
        <DigestMethod Algorithm="http://www.w3.org/2001/04/xmlenc#sha256"/>
        <DigestValue>Aowvreq1vGllG65eajWdACOTB/uN8snkthxiusnlaLs=</DigestValue>
      </Reference>
      <Reference URI="/xl/drawings/vmlDrawing1.vml?ContentType=application/vnd.openxmlformats-officedocument.vmlDrawing">
        <DigestMethod Algorithm="http://www.w3.org/2001/04/xmlenc#sha256"/>
        <DigestValue>xUr1g0sFS43//if2fMHLS1jHOAwpWTV99VN55akJetQ=</DigestValue>
      </Reference>
      <Reference URI="/xl/drawings/vmlDrawing2.vml?ContentType=application/vnd.openxmlformats-officedocument.vmlDrawing">
        <DigestMethod Algorithm="http://www.w3.org/2001/04/xmlenc#sha256"/>
        <DigestValue>WFYj+KW08O95/jwtlepXtJXMUOdNk9n4TAGP7hFu+h4=</DigestValue>
      </Reference>
      <Reference URI="/xl/drawings/vmlDrawing3.vml?ContentType=application/vnd.openxmlformats-officedocument.vmlDrawing">
        <DigestMethod Algorithm="http://www.w3.org/2001/04/xmlenc#sha256"/>
        <DigestValue>gHfx3whdlQ+dQSpolZYLou1cOyfkrsW2f6Wyk7264VA=</DigestValue>
      </Reference>
      <Reference URI="/xl/drawings/vmlDrawing4.vml?ContentType=application/vnd.openxmlformats-officedocument.vmlDrawing">
        <DigestMethod Algorithm="http://www.w3.org/2001/04/xmlenc#sha256"/>
        <DigestValue>NWjIB+POGZkW73d5D5AgYYVsStdMCABUfrb8CcVrv8E=</DigestValue>
      </Reference>
      <Reference URI="/xl/drawings/vmlDrawing5.vml?ContentType=application/vnd.openxmlformats-officedocument.vmlDrawing">
        <DigestMethod Algorithm="http://www.w3.org/2001/04/xmlenc#sha256"/>
        <DigestValue>Qp9wQg56nMOFboRRLMFJThHZOeuYuUXqAfFstOD9pB0=</DigestValue>
      </Reference>
      <Reference URI="/xl/drawings/vmlDrawing6.vml?ContentType=application/vnd.openxmlformats-officedocument.vmlDrawing">
        <DigestMethod Algorithm="http://www.w3.org/2001/04/xmlenc#sha256"/>
        <DigestValue>ItQGSsmIXyq5R4qMiaoKdzGpaWRxDC6aTbtYi8rauKU=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NZmRTX7W5A2vtSkO7N6aeFOO4HKRed+JrhT5XPrfNDI=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wZPA/rF4GnteJFZcATFm5xCWADWwf2UAHkOvvzj7r/w=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QtIQ6uysmXQuHwBEqr68W98LNwYMTivV/fEmrJ8zrFA=</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5OsaGzyDCQcu2ZAf03yRw+COU026708H/NXGnMeZDZc=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I21utiWXlgrmCmg4ZpH8bKmLZT6sL0DYbiMLlOtgKIo=</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PqxoNpQd2q1U7jgyGUc8eYW1b5QzA8bTgWnMMGse46I=</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E90anLtrtoM6FrHuQCrtPBRHcGQl+1xICYXZFkU5bYs=</DigestValue>
      </Reference>
      <Reference URI="/xl/externalLinks/externalLink1.xml?ContentType=application/vnd.openxmlformats-officedocument.spreadsheetml.externalLink+xml">
        <DigestMethod Algorithm="http://www.w3.org/2001/04/xmlenc#sha256"/>
        <DigestValue>QDpkEODEOJKGhnB6+A8zHaGOXp5Nyn/9egXR/IyzsKc=</DigestValue>
      </Reference>
      <Reference URI="/xl/externalLinks/externalLink2.xml?ContentType=application/vnd.openxmlformats-officedocument.spreadsheetml.externalLink+xml">
        <DigestMethod Algorithm="http://www.w3.org/2001/04/xmlenc#sha256"/>
        <DigestValue>d6p9jhfh7rmMZazIsL7RkMaX5Xe/lZL+DuzlVKG8Ly4=</DigestValue>
      </Reference>
      <Reference URI="/xl/externalLinks/externalLink3.xml?ContentType=application/vnd.openxmlformats-officedocument.spreadsheetml.externalLink+xml">
        <DigestMethod Algorithm="http://www.w3.org/2001/04/xmlenc#sha256"/>
        <DigestValue>9XFDrp2eoUpW4bHGlUwjGbYmUoFM3HxXSGKCcIVZuq8=</DigestValue>
      </Reference>
      <Reference URI="/xl/externalLinks/externalLink4.xml?ContentType=application/vnd.openxmlformats-officedocument.spreadsheetml.externalLink+xml">
        <DigestMethod Algorithm="http://www.w3.org/2001/04/xmlenc#sha256"/>
        <DigestValue>Lum+ExC6YghdPwffYnk69Sc14GUapLzS1Xj4gx3OL5M=</DigestValue>
      </Reference>
      <Reference URI="/xl/externalLinks/externalLink5.xml?ContentType=application/vnd.openxmlformats-officedocument.spreadsheetml.externalLink+xml">
        <DigestMethod Algorithm="http://www.w3.org/2001/04/xmlenc#sha256"/>
        <DigestValue>ktD5Gwm5nx2SEJ3izUiLDPdRILgjuC0L20ZdzKIPPtg=</DigestValue>
      </Reference>
      <Reference URI="/xl/externalLinks/externalLink6.xml?ContentType=application/vnd.openxmlformats-officedocument.spreadsheetml.externalLink+xml">
        <DigestMethod Algorithm="http://www.w3.org/2001/04/xmlenc#sha256"/>
        <DigestValue>zcVceu0tChTshHC/+QQd/6lPoSH2b+IegujGIZvqgQ4=</DigestValue>
      </Reference>
      <Reference URI="/xl/externalLinks/externalLink7.xml?ContentType=application/vnd.openxmlformats-officedocument.spreadsheetml.externalLink+xml">
        <DigestMethod Algorithm="http://www.w3.org/2001/04/xmlenc#sha256"/>
        <DigestValue>hsT0RKacKDvXqt8OrlH27mz7koK57W45WaoX0A2bQjc=</DigestValue>
      </Reference>
      <Reference URI="/xl/media/image1.emf?ContentType=image/x-emf">
        <DigestMethod Algorithm="http://www.w3.org/2001/04/xmlenc#sha256"/>
        <DigestValue>8UwYp6pyw98/5fxhx7LWx4UBpFz/C1eXcZPCsjgMLXU=</DigestValue>
      </Reference>
      <Reference URI="/xl/media/image2.emf?ContentType=image/x-emf">
        <DigestMethod Algorithm="http://www.w3.org/2001/04/xmlenc#sha256"/>
        <DigestValue>ocrfF6B9kS7D9mbluD2C49uyig+/fseRjrvuqMlh5dM=</DigestValue>
      </Reference>
      <Reference URI="/xl/media/image3.emf?ContentType=image/x-emf">
        <DigestMethod Algorithm="http://www.w3.org/2001/04/xmlenc#sha256"/>
        <DigestValue>si4jBb2z3IFShMR8fH266AYBbRUZh34J9sawEiKsaY4=</DigestValue>
      </Reference>
      <Reference URI="/xl/media/image4.emf?ContentType=image/x-emf">
        <DigestMethod Algorithm="http://www.w3.org/2001/04/xmlenc#sha256"/>
        <DigestValue>6b/qO5RPDhNl5Y9g3asQGf68hcgEiNQAD0T34uX7ep4=</DigestValue>
      </Reference>
      <Reference URI="/xl/media/image5.emf?ContentType=image/x-emf">
        <DigestMethod Algorithm="http://www.w3.org/2001/04/xmlenc#sha256"/>
        <DigestValue>l+jCpnKk2QYmvg61yXP70AKYRT61Sgc6yQJFyS6DWQ8=</DigestValue>
      </Reference>
      <Reference URI="/xl/printerSettings/printerSettings1.bin?ContentType=application/vnd.openxmlformats-officedocument.spreadsheetml.printerSettings">
        <DigestMethod Algorithm="http://www.w3.org/2001/04/xmlenc#sha256"/>
        <DigestValue>PomAk00LjNX0TmsJc6zgIqZ1exjQxSMz9FZ0oHNLuZ0=</DigestValue>
      </Reference>
      <Reference URI="/xl/printerSettings/printerSettings2.bin?ContentType=application/vnd.openxmlformats-officedocument.spreadsheetml.printerSettings">
        <DigestMethod Algorithm="http://www.w3.org/2001/04/xmlenc#sha256"/>
        <DigestValue>PomAk00LjNX0TmsJc6zgIqZ1exjQxSMz9FZ0oHNLuZ0=</DigestValue>
      </Reference>
      <Reference URI="/xl/printerSettings/printerSettings3.bin?ContentType=application/vnd.openxmlformats-officedocument.spreadsheetml.printerSettings">
        <DigestMethod Algorithm="http://www.w3.org/2001/04/xmlenc#sha256"/>
        <DigestValue>CIEckKbjmz+lut/wRXlfeRQwthJRTodxlHUlYnCh/Ec=</DigestValue>
      </Reference>
      <Reference URI="/xl/printerSettings/printerSettings4.bin?ContentType=application/vnd.openxmlformats-officedocument.spreadsheetml.printerSettings">
        <DigestMethod Algorithm="http://www.w3.org/2001/04/xmlenc#sha256"/>
        <DigestValue>CIEckKbjmz+lut/wRXlfeRQwthJRTodxlHUlYnCh/Ec=</DigestValue>
      </Reference>
      <Reference URI="/xl/printerSettings/printerSettings5.bin?ContentType=application/vnd.openxmlformats-officedocument.spreadsheetml.printerSettings">
        <DigestMethod Algorithm="http://www.w3.org/2001/04/xmlenc#sha256"/>
        <DigestValue>P1vk/m0KDfia+eyWbH6GJjYYs/QaShRIS+My+bEWdfE=</DigestValue>
      </Reference>
      <Reference URI="/xl/printerSettings/printerSettings6.bin?ContentType=application/vnd.openxmlformats-officedocument.spreadsheetml.printerSettings">
        <DigestMethod Algorithm="http://www.w3.org/2001/04/xmlenc#sha256"/>
        <DigestValue>CIEckKbjmz+lut/wRXlfeRQwthJRTodxlHUlYnCh/Ec=</DigestValue>
      </Reference>
      <Reference URI="/xl/printerSettings/printerSettings7.bin?ContentType=application/vnd.openxmlformats-officedocument.spreadsheetml.printerSettings">
        <DigestMethod Algorithm="http://www.w3.org/2001/04/xmlenc#sha256"/>
        <DigestValue>rpj545RtakdnDQNeP8JSQKvZ57TFQrixCsxx1kNgmrs=</DigestValue>
      </Reference>
      <Reference URI="/xl/printerSettings/printerSettings8.bin?ContentType=application/vnd.openxmlformats-officedocument.spreadsheetml.printerSettings">
        <DigestMethod Algorithm="http://www.w3.org/2001/04/xmlenc#sha256"/>
        <DigestValue>/ax5bNEFHV49MOtpiS741TCmMpKky2mSmN57o7VA6sA=</DigestValue>
      </Reference>
      <Reference URI="/xl/sharedStrings.xml?ContentType=application/vnd.openxmlformats-officedocument.spreadsheetml.sharedStrings+xml">
        <DigestMethod Algorithm="http://www.w3.org/2001/04/xmlenc#sha256"/>
        <DigestValue>RKCDZsSEe1zUcMDlZC/uXz0BR1J9/SjijjepP6FW3ao=</DigestValue>
      </Reference>
      <Reference URI="/xl/styles.xml?ContentType=application/vnd.openxmlformats-officedocument.spreadsheetml.styles+xml">
        <DigestMethod Algorithm="http://www.w3.org/2001/04/xmlenc#sha256"/>
        <DigestValue>0unmvvZC8v2X1k1LzxeJ5dITa6xQPZpK8OhOkz8cLQk=</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aHfvOMM8hMP7F4QwnvrD/sB2C7l8N+/I5GoL8ylQtxU=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PuEniog20HoIbFAIps2zsmYgmS5aLQboJfHPDaNqpo4=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Q6gzhdu4voGIfD8yCgb4iLr0HA1XNcROXBjhP0fZfJo=</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LczjMHCbIPr3FsLnIo/1raGagvzIwjONJXEhU1NgdEQ=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LPvOcyzMWuCzjQ0DWjc7YPS2SZsQiO5cfLeEmoeLFBo=</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csdGLUBC+EtFx3rRcsosro01QEHkSmnIzNoX8/pr8pQ=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KZdZVQawy2cAXSI/Y351XhOsH7LeYFecCh9NBop3jO8=</DigestValue>
      </Reference>
      <Reference URI="/xl/worksheets/sheet1.xml?ContentType=application/vnd.openxmlformats-officedocument.spreadsheetml.worksheet+xml">
        <DigestMethod Algorithm="http://www.w3.org/2001/04/xmlenc#sha256"/>
        <DigestValue>VaI9m8yxo9W4cRUWyymbCp58uQjKzlSto2rVA3QDk8E=</DigestValue>
      </Reference>
      <Reference URI="/xl/worksheets/sheet2.xml?ContentType=application/vnd.openxmlformats-officedocument.spreadsheetml.worksheet+xml">
        <DigestMethod Algorithm="http://www.w3.org/2001/04/xmlenc#sha256"/>
        <DigestValue>BkFxiamMLHUUEDN/32NYNoOtnD86uwD+l1687ne+3rk=</DigestValue>
      </Reference>
      <Reference URI="/xl/worksheets/sheet3.xml?ContentType=application/vnd.openxmlformats-officedocument.spreadsheetml.worksheet+xml">
        <DigestMethod Algorithm="http://www.w3.org/2001/04/xmlenc#sha256"/>
        <DigestValue>ObtLnu/t3t3MUZUAVY1yq4to8gfw+K0eoso4q7nMURY=</DigestValue>
      </Reference>
      <Reference URI="/xl/worksheets/sheet4.xml?ContentType=application/vnd.openxmlformats-officedocument.spreadsheetml.worksheet+xml">
        <DigestMethod Algorithm="http://www.w3.org/2001/04/xmlenc#sha256"/>
        <DigestValue>gOtRJDFNx5LhFFbOoU1/YhAkEqSA9r2Y00dSxY4M3fQ=</DigestValue>
      </Reference>
      <Reference URI="/xl/worksheets/sheet5.xml?ContentType=application/vnd.openxmlformats-officedocument.spreadsheetml.worksheet+xml">
        <DigestMethod Algorithm="http://www.w3.org/2001/04/xmlenc#sha256"/>
        <DigestValue>G0oJ1YrTQqIYXDreTVS3EgYRtxipkIy5ACcr9E7dA9Y=</DigestValue>
      </Reference>
      <Reference URI="/xl/worksheets/sheet6.xml?ContentType=application/vnd.openxmlformats-officedocument.spreadsheetml.worksheet+xml">
        <DigestMethod Algorithm="http://www.w3.org/2001/04/xmlenc#sha256"/>
        <DigestValue>VNSlOjgC/oSzx1YloAF3zzjwksvY4st8Ju7XqTj7WKA=</DigestValue>
      </Reference>
      <Reference URI="/xl/worksheets/sheet7.xml?ContentType=application/vnd.openxmlformats-officedocument.spreadsheetml.worksheet+xml">
        <DigestMethod Algorithm="http://www.w3.org/2001/04/xmlenc#sha256"/>
        <DigestValue>rMD0l8EqOrIeRE8tHMOH58GK2hwArT5w7BOn3qS3pAE=</DigestValue>
      </Reference>
      <Reference URI="/xl/worksheets/sheet8.xml?ContentType=application/vnd.openxmlformats-officedocument.spreadsheetml.worksheet+xml">
        <DigestMethod Algorithm="http://www.w3.org/2001/04/xmlenc#sha256"/>
        <DigestValue>JS5fHaJI/DPAafRZhqnIgDxk8l5DA+JKghcmxnIZelg=</DigestValue>
      </Reference>
    </Manifest>
    <SignatureProperties>
      <SignatureProperty Id="idSignatureTime" Target="#idPackageSignature">
        <mdssi:SignatureTime xmlns:mdssi="http://schemas.openxmlformats.org/package/2006/digital-signature">
          <mdssi:Format>YYYY-MM-DDThh:mm:ssTZD</mdssi:Format>
          <mdssi:Value>2023-03-22T13:28:54Z</mdssi:Value>
        </mdssi:SignatureTime>
      </SignatureProperty>
    </SignatureProperties>
  </Object>
  <Object Id="idOfficeObject">
    <SignatureProperties>
      <SignatureProperty Id="idOfficeV1Details" Target="#idPackageSignature">
        <SignatureInfoV1 xmlns="http://schemas.microsoft.com/office/2006/digsig">
          <SetupID>{17DDA974-1B3B-45E1-834D-7D8DB6299FEE}</SetupID>
          <SignatureText>DIEGO ARCE</SignatureText>
          <SignatureImage/>
          <SignatureComments/>
          <WindowsVersion>10.0</WindowsVersion>
          <OfficeVersion>16.0.16026/24</OfficeVersion>
          <ApplicationVersion>16.0.16026</ApplicationVersion>
          <Monitors>1</Monitors>
          <HorizontalResolution>1440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2023-03-22T13:28:54Z</xd:SigningTime>
          <xd:SigningCertificate>
            <xd:Cert>
              <xd:CertDigest>
                <DigestMethod Algorithm="http://www.w3.org/2001/04/xmlenc#sha256"/>
                <DigestValue>dZjS4CRaE0dgs0bkLhrCVod2yDuHPw9Qw0etF6ZfY0Y=</DigestValue>
              </xd:CertDigest>
              <xd:IssuerSerial>
                <X509IssuerName>C=PY, O=DOCUMENTA S.A., SERIALNUMBER=RUC80050172-1, CN=CA-DOCUMENTA S.A.</X509IssuerName>
                <X509SerialNumber>6445194928364698066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ZHQAAjw4AACBFTUYAAAEAlBkAAJ0AAAAGAAAAAAAAAAAAAAAAAAAAoAUAAIQDAACjAQAABgEAAAAAAAAAAAAAAAAAALhkBgBw/w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AADAdgp4/X8AABCzmqx8AgAAAQAAAAIAAACIPp3r/X8AAAAAAAAAAAAAObZgd/1/AAAAAAAA2gAAAAAAAAAAAAAAAAAAAAAAAAAAAAAAAAAAAOlOxHEqjwAAYHztd/1/AAAojhh4/X8AAOD///8AAAAAcIqroXwCAAAYLM4TAAAAAAAAAAAAAAAABgAAAAAAAAAgAAAAAAAAADwrzhPaAAAAeSvOE9oAAABxzXXr/X8AAAAwzhPaAAAAQI4TqgAAAABAjhOqfAIAABi57Xf9fwAAcIqroXwCAADb4Hnr/X8AAOAqzhPaAAAAeSvOE9oAAACQb7OhfAIAAAAAAABkdgAIAAAAACUAAAAMAAAAAQAAABgAAAAMAAAAAAAAABIAAAAMAAAAAQAAABYAAAAMAAAACAAAAFQAAABUAAAACgAAACcAAAAeAAAASgAAAAEAAAAcx+hBjuPoQQoAAABLAAAAAQAAAEwAAAAEAAAACQAAACcAAAAgAAAASwAAAFAAAABYAAAAFQAAABYAAAAMAAAAAAAAAFIAAABwAQAAAgAAABAAAAAHAAAAAAAAAAAAAAC8AgAAAAAAAAECAiJTAHkAcwB0AGUAbQAAAAAAAAAAAAAAAAAAAAAAAAAAAAAAAAAAAAAAAAAAAAAAAAAAAAAAAAAAAAAAAAAAAAAAAAAAAAEAAAB8AgAAyCnOE9oAAAAANXBU6yEAAIg+nev9fwAAAAAAAAAAAAAJAAAAAAAAAAAAAAAAAAAAKM55eP1/AAAAAAAAAAAAAAAAAAAAAAAAeU7EcSqPAABIK84T2gAAAAQAAAAAAAAAoICzoXwCAABwiquhfAIAAHAszhMAAAAAAAAAAAAAAAAHAAAAAAAAACjepal8AgAArCvOE9oAAADpK84T2gAAAHHNdev9fwAAaQBhAGwAAAAAAAAAAAAAAAAAAAAAAAAAAAAAAAAAAABwiquhfAIAANvgeev9fwAAUCvOE9oAAADpK84T2gAAAKCAs6F8AgAAAA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ggAAAEcAAAApAAAAMwAAAFoAAAAVAAAAIQDwAAAAAAAAAAAAAACAPwAAAAAAAAAAAACAPwAAAAAAAAAAAAAAAAAAAAAAAAAAAAAAAAAAAAAAAAAAJQAAAAwAAAAAAACAKAAAAAwAAAADAAAAUgAAAHABAAADAAAA8P///wAAAAAAAAAAAAAAAJABAAAAAAABAAAAAHMAZQBnAG8AZQAgAHUAaQAAAAAAAAAAAAAAAAAAAAAAAAAAAAAAAAAAAAAAAAAAAAAAAAAAAAAAAAAAAAAAAAAAAAAAyEfzd/1/AABKUl13/X8AAPAzzhPaAAAAiD6d6/1/AAAAAAAAAAAAAAAAAAAAAAAAoEfzd/1/AAAAAAAAAAAAAAAAAAAAAAAAAAAAAAAAAADJT8RxKo8AAP/////9fwAA/////wAAAADw////AAAAAHCKq6F8AgAAOC3OEwAAAAAAAAAAAAAAAAkAAAAAAAAAIAAAAAAAAABcLM4T2gAAAJkszhPaAAAAcc116/1/AAAAAAAAAAAAAAAAAAAAAAAAAAAAAAAAAAAAAAAAAAAAAHCKq6F8AgAA2+B56/1/AAAALM4T2gAAAJkszhPaAAAAEIOzoXwCAAAAAAAAZHYACAAAAAAlAAAADAAAAAMAAAAYAAAADAAAAAAAAAASAAAADAAAAAEAAAAeAAAAGAAAACkAAAAzAAAAgwAAAEgAAAAlAAAADAAAAAMAAABUAAAAiAAAACoAAAAzAAAAgQAAAEcAAAABAAAAHMfoQY7j6EEqAAAAMwAAAAoAAABMAAAAAAAAAAAAAAAAAAAA//////////9gAAAARABJAEUARwBPACAAQQBSAEMARQALAAAABAAAAAgAAAALAAAADAAAAAQAAAAKAAAACgAAAAoAAAAIAAAASwAAAEAAAAAwAAAABQAAACAAAAABAAAAAQAAABAAAAAAAAAAAAAAAAABAACAAAAAAAAAAAAAAAAAAQAAgAAAACUAAAAMAAAAAgAAACcAAAAYAAAABAAAAAAAAAD///8AAAAAACUAAAAMAAAABAAAAEwAAABkAAAAAAAAAFAAAAD/AAAAfAAAAAAAAABQAAAAAAEAAC0AAAAhAPAAAAAAAAAAAAAAAIA/AAAAAAAAAAAAAIA/AAAAAAAAAAAAAAAAAAAAAAAAAAAAAAAAAAAAAAAAAAAlAAAADAAAAAAAAIAoAAAADAAAAAQAAAAnAAAAGAAAAAQAAAAAAAAA////AAAAAAAlAAAADAAAAAQAAABMAAAAZAAAAAkAAABQAAAA9gAAAFwAAAAJAAAAUAAAAO4AAAANAAAAIQDwAAAAAAAAAAAAAACAPwAAAAAAAAAAAACAPwAAAAAAAAAAAAAAAAAAAAAAAAAAAAAAAAAAAAAAAAAAJQAAAAwAAAAAAACAKAAAAAwAAAAEAAAAUgAAAHABAAAEAAAA9f///wAAAAAAAAAAAAAAAJABAAAAAAABAAAAAHMAZQBnAG8AZQAgAHUAaQAAAAAAAAAAAAAAAAAAAAAAAAAAAAAAAAAAAAAAAAAAAAAAAAAAAAAAAAAAAAAAAAAAAAAAACAAAAAAAAAA4Cl5/X8AAADgKXn9fwAAEwAAAAAAAAAAAJbs/X8AAO3LeXj9fwAAMBaW7P1/AAATAAAAAAAAAOAWAAAAAAAAQAAAwP1/AAAAAJbs/X8AALXOeXj9fwAABAAAAAAAAAAwFpbs/X8AAIC6zxPaAAAAEwAAAAAAAABIAAAAAAAAAIwzDXn9fwAAkOMpef1/AADANw15/X8AAAEAAAAAAAAAGF0Nef1/AAAAAJbs/X8AAAAAAAAAAAAAAAAAAAAAAACH9aTt/X8AAHCKq6F8AgAA2+B56/1/AABQu88T2gAAAOm7zxPaAAAAAAAAAAAAAAAAAAAAZHYACAAAAAAlAAAADAAAAAQAAAAYAAAADAAAAAAAAAASAAAADAAAAAEAAAAeAAAAGAAAAAkAAABQAAAA9wAAAF0AAAAlAAAADAAAAAQAAABUAAAAiAAAAAoAAABQAAAASQAAAFwAAAABAAAAHMfoQY7j6EEKAAAAUAAAAAoAAABMAAAAAAAAAAAAAAAAAAAA//////////9gAAAARABJAEUARwBPACAAQQBSAEMARQAIAAAAAwAAAAYAAAAIAAAACQAAAAMAAAAHAAAABwAAAAcAAAAG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QAAAAYAAAADAAAAAAAAAASAAAADAAAAAEAAAAeAAAAGAAAAAkAAABgAAAA9wAAAG0AAAAlAAAADAAAAAQAAABUAAAAfAAAAAoAAABgAAAARgAAAGwAAAABAAAAHMfoQY7j6EEKAAAAYAAAAAgAAABMAAAAAAAAAAAAAAAAAAAA//////////9cAAAAQwBPAE4AVABBAEQATwBSAAcAAAAJAAAACAAAAAYAAAAHAAAACAAAAAkAAAAHAAAASwAAAEAAAAAwAAAABQAAACAAAAABAAAAAQAAABAAAAAAAAAAAAAAAAABAACAAAAAAAAAAAAAAAAAAQAAgAAAACUAAAAMAAAAAgAAACcAAAAYAAAABQAAAAAAAAD///8AAAAAACUAAAAMAAAABQAAAEwAAABkAAAACQAAAHAAAADlAAAAfAAAAAkAAABwAAAA3QAAAA0AAAAhAPAAAAAAAAAAAAAAAIA/AAAAAAAAAAAAAIA/AAAAAAAAAAAAAAAAAAAAAAAAAAAAAAAAAAAAAAAAAAAlAAAADAAAAAAAAIAoAAAADAAAAAUAAAAlAAAADAAAAAQAAAAYAAAADAAAAAAAAAASAAAADAAAAAEAAAAWAAAADAAAAAAAAABUAAAAMAEAAAoAAABwAAAA5AAAAHwAAAABAAAAHMfoQY7j6EEKAAAAcAAAACYAAABMAAAABAAAAAkAAABwAAAA5gAAAH0AAACYAAAARgBpAHIAbQBhAGQAbwAgAHAAbwByADoAIABEAEkARQBHAE8AIABKAE8AQQBRAFUASQBOACAAQQBSAEMARQAgAFMASQBUAEoAQQBSAAYAAAADAAAABAAAAAkAAAAGAAAABwAAAAcAAAADAAAABwAAAAcAAAAEAAAAAwAAAAMAAAAIAAAAAwAAAAYAAAAIAAAACQAAAAMAAAAEAAAACQAAAAcAAAAIAAAACAAAAAMAAAAIAAAAAwAAAAcAAAAHAAAABwAAAAYAAAADAAAABgAAAAMAAAAGAAAABAAAAAcAAAAHAAAAFgAAAAwAAAAAAAAAJQAAAAwAAAACAAAADgAAABQAAAAAAAAAEAAAABQAAAA=</Object>
  <Object Id="idInvalidSigLnImg">AQAAAGwAAAAAAAAAAAAAAP8AAAB/AAAAAAAAAAAAAAAZHQAAjw4AACBFTUYAAAEAvCAAALEAAAAGAAAAAAAAAAAAAAAAAAAAoAUAAIQDAACjAQAABgEAAAAAAAAAAAAAAAAAALhkBgBw/w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4Cl5/X8AAADgKXn9fwAAEwAAAAAAAAAAAJbs/X8AAO3LeXj9fwAAMBaW7P1/AAATAAAAAAAAAOAWAAAAAAAAQAAAwP1/AAAAAJbs/X8AALXOeXj9fwAABAAAAAAAAAAwFpbs/X8AAIC6zxPaAAAAEwAAAAAAAABIAAAAAAAAAIwzDXn9fwAAkOMpef1/AADANw15/X8AAAEAAAAAAAAAGF0Nef1/AAAAAJbs/X8AAAAAAAAAAAAAAAAAAAAAAACH9aTt/X8AAHCKq6F8AgAA2+B56/1/AABQu88T2gAAAOm7zxPaAAAAAAAAAAAAAAAAAAAAZHYACAAAAAAlAAAADAAAAAEAAAAYAAAADAAAAP8AAAASAAAADAAAAAEAAAAeAAAAGAAAACIAAAAEAAAAcgAAABEAAAAlAAAADAAAAAEAAABUAAAAqAAAACMAAAAEAAAAcAAAABAAAAABAAAAHMfoQY7j6E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AQAAAHwCAADIKc4T2gAAAAA1cFTrIQAAiD6d6/1/AAAAAAAAAAAAAAkAAAAAAAAAAAAAAAAAAAAoznl4/X8AAAAAAAAAAAAAAAAAAAAAAAB5TsRxKo8AAEgrzhPaAAAABAAAAAAAAACggLOhfAIAAHCKq6F8AgAAcCzOEwAAAAAAAAAAAAAAAAcAAAAAAAAAKN6lqXwCAACsK84T2gAAAOkrzhPaAAAAcc116/1/AABpAGEAbAAAAAAAAAAAAAAAAAAAAAAAAAAAAAAAAAAAAHCKq6F8AgAA2+B56/1/AABQK84T2gAAAOkrzhPaAAAAoICzoXwC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DAdgp4/X8AABCzmqx8AgAAAQAAAAIAAACIPp3r/X8AAAAAAAAAAAAAObZgd/1/AAAAAAAA2gAAAAAAAAAAAAAAAAAAAAAAAAAAAAAAAAAAAOlOxHEqjwAAYHztd/1/AAAojhh4/X8AAOD///8AAAAAcIqroXwCAAAYLM4TAAAAAAAAAAAAAAAABgAAAAAAAAAgAAAAAAAAADwrzhPaAAAAeSvOE9oAAABxzXXr/X8AAAAwzhPaAAAAQI4TqgAAAABAjhOqfAIAABi57Xf9fwAAcIqroXwCAADb4Hnr/X8AAOAqzhPaAAAAeSvOE9oAAACQb7OhfAI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IIAAABHAAAAKQAAADMAAABaAAAAFQAAACEA8AAAAAAAAAAAAAAAgD8AAAAAAAAAAAAAgD8AAAAAAAAAAAAAAAAAAAAAAAAAAAAAAAAAAAAAAAAAACUAAAAMAAAAAAAAgCgAAAAMAAAABAAAAFIAAABwAQAABAAAAPD///8AAAAAAAAAAAAAAACQAQAAAAAAAQAAAABzAGUAZwBvAGUAIAB1AGkAAAAAAAAAAAAAAAAAAAAAAAAAAAAAAAAAAAAAAAAAAAAAAAAAAAAAAAAAAAAAAAAAAAAAAMhH83f9fwAASlJdd/1/AADwM84T2gAAAIg+nev9fwAAAAAAAAAAAAAAAAAAAAAAAKBH83f9fwAAAAAAAAAAAAAAAAAAAAAAAAAAAAAAAAAAyU/EcSqPAAD//////X8AAP////8AAAAA8P///wAAAABwiquhfAIAADgtzhMAAAAAAAAAAAAAAAAJAAAAAAAAACAAAAAAAAAAXCzOE9oAAACZLM4T2gAAAHHNdev9fwAAAAAAAAAAAAAAAAAAAAAAAAAAAAAAAAAAAAAAAAAAAABwiquhfAIAANvgeev9fwAAACzOE9oAAACZLM4T2gAAABCDs6F8AgAAAAAAAGR2AAgAAAAAJQAAAAwAAAAEAAAAGAAAAAwAAAAAAAAAEgAAAAwAAAABAAAAHgAAABgAAAApAAAAMwAAAIMAAABIAAAAJQAAAAwAAAAEAAAAVAAAAIgAAAAqAAAAMwAAAIEAAABHAAAAAQAAABzH6EGO4+hBKgAAADMAAAAKAAAATAAAAAAAAAAAAAAAAAAAAP//////////YAAAAEQASQBFAEcATwAgAEEAUgBDAEUACwAAAAQAAAAIAAAACwAAAAwAAAAEAAAACgAAAAoAAAAKAAAAC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CIAAAACgAAAFAAAABJAAAAXAAAAAEAAAAcx+hBjuPoQQoAAABQAAAACgAAAEwAAAAAAAAAAAAAAAAAAAD//////////2AAAABEAEkARQBHAE8AIABBAFIAQwBFAAgAAAADAAAABgAAAAgAAAAJAAAAAwAAAAcAAAAHAAAABwAAAAY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B8AAAACgAAAGAAAABGAAAAbAAAAAEAAAAcx+hBjuPoQQoAAABgAAAACAAAAEwAAAAAAAAAAAAAAAAAAAD//////////1wAAABDAE8ATgBUAEEARABPAFIABwAAAAkAAAAIAAAABgAAAAcAAAAIAAAACQAAAAcAAABLAAAAQAAAADAAAAAFAAAAIAAAAAEAAAABAAAAEAAAAAAAAAAAAAAAAAEAAIAAAAAAAAAAAAAAAAABAACAAAAAJQAAAAwAAAACAAAAJwAAABgAAAAFAAAAAAAAAP///wAAAAAAJQAAAAwAAAAFAAAATAAAAGQAAAAJAAAAcAAAAOUAAAB8AAAACQAAAHAAAADdAAAADQAAACEA8AAAAAAAAAAAAAAAgD8AAAAAAAAAAAAAgD8AAAAAAAAAAAAAAAAAAAAAAAAAAAAAAAAAAAAAAAAAACUAAAAMAAAAAAAAgCgAAAAMAAAABQAAACUAAAAMAAAAAQAAABgAAAAMAAAAAAAAABIAAAAMAAAAAQAAABYAAAAMAAAAAAAAAFQAAAAwAQAACgAAAHAAAADkAAAAfAAAAAEAAAAcx+hBjuPoQQoAAABwAAAAJgAAAEwAAAAEAAAACQAAAHAAAADmAAAAfQAAAJgAAABGAGkAcgBtAGEAZABvACAAcABvAHIAOgAgAEQASQBFAEcATwAgAEoATwBBAFEAVQBJAE4AIABBAFIAQwBFACAAUwBJAFQASgBBAFIABgAAAAMAAAAEAAAACQAAAAYAAAAHAAAABwAAAAMAAAAHAAAABwAAAAQAAAADAAAAAwAAAAgAAAADAAAABgAAAAgAAAAJAAAAAwAAAAQAAAAJAAAABwAAAAgAAAAIAAAAAwAAAAgAAAADAAAABwAAAAcAAAAHAAAABgAAAAMAAAAGAAAAAwAAAAYAAAAEAAAABwAAAAcAAAAWAAAADAAAAAAAAAAlAAAADAAAAAIAAAAOAAAAFAAAAAAAAAAQAAAAFAAAAA==</Object>
</Signature>
</file>

<file path=_xmlsignatures/sig2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LT0upTD7CzELZlPNIrHx00bbgjY0G/TWBRd6BDJhM90=</DigestValue>
    </Reference>
    <Reference Type="http://www.w3.org/2000/09/xmldsig#Object" URI="#idOfficeObject">
      <DigestMethod Algorithm="http://www.w3.org/2001/04/xmlenc#sha256"/>
      <DigestValue>b4PDX+w74BFqsZUeIzKGrQoWgd1xIE0joM2Vni+6XsE=</DigestValue>
    </Reference>
    <Reference Type="http://uri.etsi.org/01903#SignedProperties" URI="#idSignedProperties">
      <Transforms>
        <Transform Algorithm="http://www.w3.org/TR/2001/REC-xml-c14n-20010315"/>
      </Transforms>
      <DigestMethod Algorithm="http://www.w3.org/2001/04/xmlenc#sha256"/>
      <DigestValue>1oikKJ/Drnd0MitHsfyTihTS8cz2rpHALdI+6dGxyNs=</DigestValue>
    </Reference>
    <Reference Type="http://www.w3.org/2000/09/xmldsig#Object" URI="#idValidSigLnImg">
      <DigestMethod Algorithm="http://www.w3.org/2001/04/xmlenc#sha256"/>
      <DigestValue>IObGR00PIlAQfWgj3g+aLvvh+wijXX0BDWD0HTYbUBI=</DigestValue>
    </Reference>
    <Reference Type="http://www.w3.org/2000/09/xmldsig#Object" URI="#idInvalidSigLnImg">
      <DigestMethod Algorithm="http://www.w3.org/2001/04/xmlenc#sha256"/>
      <DigestValue>8nhAEqc6mjLHJSSGbj+WuC81HSEh7JR2Kgqd/GNFhtI=</DigestValue>
    </Reference>
  </SignedInfo>
  <SignatureValue>fHJnI0i4gMmmaKVy0sVCS4XlqT6WdWZB75TyaqlYYc0HGTH11U4y2S+c2JhTt9NDzwkqbs/dwbWT
s1At+S17LShyWpG1VLkFvnZ2CR941ethg6k3tFweOzRzPvCuC0YHGomM55lBghcBwGPxV/7IhZrs
6lHWyUz2RUsmHOIUEjwSmbuCd1abiyiHagrTPt0QvM46w32lzrIBoxqEV45BEqnb6Fwc5yjgXy0m
2ves+BtAQyh864yV2LvkR5c1VBbjM9HfoHGsqiyDzzHO2oj7uPLdWslyOz9ooMu3aPPRRMODkk9R
6uCstWtK3BAYbdU0c7oHK1VJiIAGSiTAWx0QnQ==</SignatureValue>
  <KeyInfo>
    <X509Data>
      <X509Certificate>MIIJLDCCBxSgAwIBAgIIXSB9pH/FEagwDQYJKoZIhvcNAQELBQAwWjEaMBgGA1UEAwwRQ0EtRE9DVU1FTlRBIFMuQS4xFjAUBgNVBAUTDVJVQzgwMDUwMTcyLTExFzAVBgNVBAoMDkRPQ1VNRU5UQSBTLkEuMQswCQYDVQQGEwJQWTAeFw0yMjA3MTIxMzUzMDBaFw0yNDA3MTExMzUzMDBaMIGZMR8wHQYDVQQDDBZFRFVBUkRPIFFVRUlST1ogR0FSQ0lBMRIwEAYDVQQFEwlDSTUzOTI2NTQxEDAOBgNVBCoMB0VEVUFSRE8xFzAVBgNVBAQMDlFVRUlST1ogR0FSQ0lBMREwDwYDVQQLDAhGSVJNQSBGMjEXMBUGA1UECgwOUEVSU09OQSBGSVNJQ0ExCzAJBgNVBAYTAlBZMIIBIjANBgkqhkiG9w0BAQEFAAOCAQ8AMIIBCgKCAQEArCxauPRZR9CJRWC5M/iYngQguyc3epH4PKSBpsWar9YdzilNde4WYSOEqpfzcXe9WUb1tr9fQhBxOU3up/5E8TqezP0CNqe4dUzaTv6bxtK+3pqrDmP4VqH9CEt3EkIvoQjtxzFM5FdsokPowvoR/QI2sLNoyRQvlIxYR9ifsMrRvtSOfTCjji98nF6vQv/yed2zQ5bGnKGRygqb4QrOt49BxDGvDB+kM3wq8Uns74KTNHrsmqU+AJDDbyoTH4bhzyWpMRG6rhmHoroaSI2WdI4nWfMghOaZTM9p9WSVup7J6fEF+yAexcRpHrtZD/MIfyHZjrng6RYUy4rhrqM4oQIDAQABo4IEtDCCBLAwDAYDVR0TAQH/BAIwADAfBgNVHSMEGDAWgBShPYUrzdgslh85AgyfUztY2JULezCBlAYIKwYBBQUHAQEEgYcwgYQwVQYIKwYBBQUHMAKGSWh0dHBzOi8vd3d3LmRpZ2l0by5jb20ucHkvdXBsb2Fkcy9jZXJ0aWZpY2Fkby1kb2N1bWVudGEtc2EtMTUzNTExNzc3MS5jcnQwKwYIKwYBBQUHMAGGH2h0dHBzOi8vd3d3LmRpZ2l0by5jb20ucHkvb2NzcC8wJAYDVR0RBB0wG4EZZWR1YXJkb2dAaW50ZXJmaXNhLmNvbS5weTCCAyQGA1UdIASCAxswggMXMIIDEwYOKwYBBAGC+TsBAQEGAQMwggL/MC8GCCsGAQUFBwIBFiNodHRwczovL3d3dy5kaWdpdG8uY29tLnB5L2Rlc2NhcmdhczCCAXIGCCsGAQUFBwICMIIBZB6CAWAARQBzAHQAZQAgAGUAcwAgAHUAbgAgAGMAZQByAHQAaQBmAGkAYwBhAGQAbwAgAGQAZQAgAHAAZQByAHMAbwBuAGEAIABmAO0AcwBpAGMAYQAgAGMAdQB5AGEAIABjAGwAYQB2AGUAIABwAHIAaQB2AGEAZABhACAAZQBzAHQA4QAgAGMAbwBuAHQAZQBuAGkAZABhACAAZQBuACAAdQBuACAAbQDzAGQAdQBsAG8AIABkAGUAIABoAGEAcgBkAHcAYQByAGUAIABzAGUAZwB1AHIAbwAgAHkAIABzAHUAIABmAGkAbgBhAGwAaQBkAGEAZAAgAGUAcwAgAGEAdQB0AGUAbgB0AGkAYwBhAHIAIABhACAAcwB1ACAAdABpAHQAdQBsAGEAcgAgAG8AIABnAGUAbgBlAHIAYQByACAAZgBpAHIAbQBhAHMAIABkAGkAZwBpAHQAYQBsAGUAcwAuMIIBVAYIKwYBBQUHAgIwggFGHoIBQgBUAGgAaQBzACAAaQBzACAAYQBuACAAZQBuAGQAIAB1AHMAZQByACAAYwBlAHIAdABpAGYAaQBjAGEAdABlACAAdwBoAG8AcwBlACAAcAByAGkAdgBhAHQAZQAgAGsAZQB5ACAAaQBzACAAZQBtAGIAZQBkAGQAZQBkACAAdwBpAHQAaABpAG4AIABhACAAcwBlAGMAdQByAGUAIABoAGEAcgBkAHcAYQByAGUAIABtAG8AZAB1AGwAZQAgAHQAaABhAHQAIABhAGkAbQBzACAAdABvACAAYQB1AHQAaABlAG4AdABpAGMAYQB0AGUAIABpAHQAcwAgAG8AdwBuAGUAcgAgAG8AcgAgAGcAZQBuAGUAcgBhAHQAZQAgAGQAaQBnAGkAdABhAGwAIABzAGkAZwBuAGEAdAB1AHIAZQBzAC4wKgYDVR0lAQH/BCAwHgYIKwYBBQUHAwIGCCsGAQUFBwMEBggrBgEFBQcDATA/BgNVHR8EODA2MDSgMqAwhi5odHRwczovL3d3dy5kaWdpdG8uY29tLnB5L2NybC9kb2N1bWVudGFfY2EuY3JsMB0GA1UdDgQWBBTSMVPYMPmoBJ4JplyGg8eo7hVNpDAOBgNVHQ8BAf8EBAMCBeAwDQYJKoZIhvcNAQELBQADggIBAGCw5/xjC3undXUFXwACjDosgWVbw05pS4JMMYhhON43tunyNG4H6L72opLvVWCblbr2PIImeTzRVzmc3ev1rxGq8v8wNYPxFcW8wEM6cG7xFDBR37PHNJmgHJ8BpChbDVJnU1SBRapIvUh7G+LuBuvzUSQOMLZirX/DEvqJh1BnvkycL50sSqIx7o+bbwZ4oBL5vKZ//fb10LAlRkZHynyWijvZbYrafcD9zdaDTpv3d0XtG0M6lT5hVEp7VYYS8/CIeFcmX4LGgZENE4uctQIEqCbJBMc99kNC8A0RUTpwnChFvA7pTldQFuxw1KodRDOvF647JrGuyE5ec7XIrPDcEfUqOnz/O3UHkhWdRhw/SshphKFmx+k+w+RVrl8Os+QhFa4WVVvQhZKZmoenU/HOdf95WCo5p4Xh16Z7+IJXwSl0miIrAB4z0d1GxG2TtYQJMxltd9csgdEP9A3kiy1fb5AHxnOMVjqcTkG1nvmBPB44LN1Ke2M8hl2bBy3P3GePuupj8CJiTWj2vCxmaFPlmVEz2Yp0UlW3shBPbYbIw3j0qF7IFQUM5lw7sC8iIcdrfrvxHk+LwdR2R3PUSxgcH9r4rygIVLnsR1P2cphyrQeUMlVzslWrtXKngI/LPhf7Bm16yqATqJKc1n4erdN9F2j04A07rAoKfyiiLnz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Transform>
          <Transform Algorithm="http://www.w3.org/TR/2001/REC-xml-c14n-20010315"/>
        </Transforms>
        <DigestMethod Algorithm="http://www.w3.org/2001/04/xmlenc#sha256"/>
        <DigestValue>1yPCdxLOwhVVgkLwZtinBeNPn0z+3K33epEQv1eEO0s=</DigestValue>
      </Reference>
      <Reference URI="/xl/calcChain.xml?ContentType=application/vnd.openxmlformats-officedocument.spreadsheetml.calcChain+xml">
        <DigestMethod Algorithm="http://www.w3.org/2001/04/xmlenc#sha256"/>
        <DigestValue>Cwwxd82IxGAryc02rxDQYDsehSKM0mYV35LXkUSiHoY=</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Xa8239MzABwfeSwVessQmgBws7qpEWV+d6lNwhHlGqw=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Xa8239MzABwfeSwVessQmgBws7qpEWV+d6lNwhHlGqw=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Xa8239MzABwfeSwVessQmgBws7qpEWV+d6lNwhHlGqw=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Xa8239MzABwfeSwVessQmgBws7qpEWV+d6lNwhHlGqw=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Xa8239MzABwfeSwVessQmgBws7qpEWV+d6lNwhHlGqw=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Xa8239MzABwfeSwVessQmgBws7qpEWV+d6lNwhHlGqw=</DigestValue>
      </Reference>
      <Reference URI="/xl/drawings/drawing1.xml?ContentType=application/vnd.openxmlformats-officedocument.drawing+xml">
        <DigestMethod Algorithm="http://www.w3.org/2001/04/xmlenc#sha256"/>
        <DigestValue>Aowvreq1vGllG65eajWdACOTB/uN8snkthxiusnlaLs=</DigestValue>
      </Reference>
      <Reference URI="/xl/drawings/vmlDrawing1.vml?ContentType=application/vnd.openxmlformats-officedocument.vmlDrawing">
        <DigestMethod Algorithm="http://www.w3.org/2001/04/xmlenc#sha256"/>
        <DigestValue>xUr1g0sFS43//if2fMHLS1jHOAwpWTV99VN55akJetQ=</DigestValue>
      </Reference>
      <Reference URI="/xl/drawings/vmlDrawing2.vml?ContentType=application/vnd.openxmlformats-officedocument.vmlDrawing">
        <DigestMethod Algorithm="http://www.w3.org/2001/04/xmlenc#sha256"/>
        <DigestValue>WFYj+KW08O95/jwtlepXtJXMUOdNk9n4TAGP7hFu+h4=</DigestValue>
      </Reference>
      <Reference URI="/xl/drawings/vmlDrawing3.vml?ContentType=application/vnd.openxmlformats-officedocument.vmlDrawing">
        <DigestMethod Algorithm="http://www.w3.org/2001/04/xmlenc#sha256"/>
        <DigestValue>gHfx3whdlQ+dQSpolZYLou1cOyfkrsW2f6Wyk7264VA=</DigestValue>
      </Reference>
      <Reference URI="/xl/drawings/vmlDrawing4.vml?ContentType=application/vnd.openxmlformats-officedocument.vmlDrawing">
        <DigestMethod Algorithm="http://www.w3.org/2001/04/xmlenc#sha256"/>
        <DigestValue>NWjIB+POGZkW73d5D5AgYYVsStdMCABUfrb8CcVrv8E=</DigestValue>
      </Reference>
      <Reference URI="/xl/drawings/vmlDrawing5.vml?ContentType=application/vnd.openxmlformats-officedocument.vmlDrawing">
        <DigestMethod Algorithm="http://www.w3.org/2001/04/xmlenc#sha256"/>
        <DigestValue>Qp9wQg56nMOFboRRLMFJThHZOeuYuUXqAfFstOD9pB0=</DigestValue>
      </Reference>
      <Reference URI="/xl/drawings/vmlDrawing6.vml?ContentType=application/vnd.openxmlformats-officedocument.vmlDrawing">
        <DigestMethod Algorithm="http://www.w3.org/2001/04/xmlenc#sha256"/>
        <DigestValue>ItQGSsmIXyq5R4qMiaoKdzGpaWRxDC6aTbtYi8rauKU=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NZmRTX7W5A2vtSkO7N6aeFOO4HKRed+JrhT5XPrfNDI=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wZPA/rF4GnteJFZcATFm5xCWADWwf2UAHkOvvzj7r/w=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QtIQ6uysmXQuHwBEqr68W98LNwYMTivV/fEmrJ8zrFA=</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5OsaGzyDCQcu2ZAf03yRw+COU026708H/NXGnMeZDZc=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I21utiWXlgrmCmg4ZpH8bKmLZT6sL0DYbiMLlOtgKIo=</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PqxoNpQd2q1U7jgyGUc8eYW1b5QzA8bTgWnMMGse46I=</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E90anLtrtoM6FrHuQCrtPBRHcGQl+1xICYXZFkU5bYs=</DigestValue>
      </Reference>
      <Reference URI="/xl/externalLinks/externalLink1.xml?ContentType=application/vnd.openxmlformats-officedocument.spreadsheetml.externalLink+xml">
        <DigestMethod Algorithm="http://www.w3.org/2001/04/xmlenc#sha256"/>
        <DigestValue>QDpkEODEOJKGhnB6+A8zHaGOXp5Nyn/9egXR/IyzsKc=</DigestValue>
      </Reference>
      <Reference URI="/xl/externalLinks/externalLink2.xml?ContentType=application/vnd.openxmlformats-officedocument.spreadsheetml.externalLink+xml">
        <DigestMethod Algorithm="http://www.w3.org/2001/04/xmlenc#sha256"/>
        <DigestValue>d6p9jhfh7rmMZazIsL7RkMaX5Xe/lZL+DuzlVKG8Ly4=</DigestValue>
      </Reference>
      <Reference URI="/xl/externalLinks/externalLink3.xml?ContentType=application/vnd.openxmlformats-officedocument.spreadsheetml.externalLink+xml">
        <DigestMethod Algorithm="http://www.w3.org/2001/04/xmlenc#sha256"/>
        <DigestValue>9XFDrp2eoUpW4bHGlUwjGbYmUoFM3HxXSGKCcIVZuq8=</DigestValue>
      </Reference>
      <Reference URI="/xl/externalLinks/externalLink4.xml?ContentType=application/vnd.openxmlformats-officedocument.spreadsheetml.externalLink+xml">
        <DigestMethod Algorithm="http://www.w3.org/2001/04/xmlenc#sha256"/>
        <DigestValue>Lum+ExC6YghdPwffYnk69Sc14GUapLzS1Xj4gx3OL5M=</DigestValue>
      </Reference>
      <Reference URI="/xl/externalLinks/externalLink5.xml?ContentType=application/vnd.openxmlformats-officedocument.spreadsheetml.externalLink+xml">
        <DigestMethod Algorithm="http://www.w3.org/2001/04/xmlenc#sha256"/>
        <DigestValue>ktD5Gwm5nx2SEJ3izUiLDPdRILgjuC0L20ZdzKIPPtg=</DigestValue>
      </Reference>
      <Reference URI="/xl/externalLinks/externalLink6.xml?ContentType=application/vnd.openxmlformats-officedocument.spreadsheetml.externalLink+xml">
        <DigestMethod Algorithm="http://www.w3.org/2001/04/xmlenc#sha256"/>
        <DigestValue>zcVceu0tChTshHC/+QQd/6lPoSH2b+IegujGIZvqgQ4=</DigestValue>
      </Reference>
      <Reference URI="/xl/externalLinks/externalLink7.xml?ContentType=application/vnd.openxmlformats-officedocument.spreadsheetml.externalLink+xml">
        <DigestMethod Algorithm="http://www.w3.org/2001/04/xmlenc#sha256"/>
        <DigestValue>hsT0RKacKDvXqt8OrlH27mz7koK57W45WaoX0A2bQjc=</DigestValue>
      </Reference>
      <Reference URI="/xl/media/image1.emf?ContentType=image/x-emf">
        <DigestMethod Algorithm="http://www.w3.org/2001/04/xmlenc#sha256"/>
        <DigestValue>8UwYp6pyw98/5fxhx7LWx4UBpFz/C1eXcZPCsjgMLXU=</DigestValue>
      </Reference>
      <Reference URI="/xl/media/image2.emf?ContentType=image/x-emf">
        <DigestMethod Algorithm="http://www.w3.org/2001/04/xmlenc#sha256"/>
        <DigestValue>ocrfF6B9kS7D9mbluD2C49uyig+/fseRjrvuqMlh5dM=</DigestValue>
      </Reference>
      <Reference URI="/xl/media/image3.emf?ContentType=image/x-emf">
        <DigestMethod Algorithm="http://www.w3.org/2001/04/xmlenc#sha256"/>
        <DigestValue>si4jBb2z3IFShMR8fH266AYBbRUZh34J9sawEiKsaY4=</DigestValue>
      </Reference>
      <Reference URI="/xl/media/image4.emf?ContentType=image/x-emf">
        <DigestMethod Algorithm="http://www.w3.org/2001/04/xmlenc#sha256"/>
        <DigestValue>6b/qO5RPDhNl5Y9g3asQGf68hcgEiNQAD0T34uX7ep4=</DigestValue>
      </Reference>
      <Reference URI="/xl/media/image5.emf?ContentType=image/x-emf">
        <DigestMethod Algorithm="http://www.w3.org/2001/04/xmlenc#sha256"/>
        <DigestValue>l+jCpnKk2QYmvg61yXP70AKYRT61Sgc6yQJFyS6DWQ8=</DigestValue>
      </Reference>
      <Reference URI="/xl/printerSettings/printerSettings1.bin?ContentType=application/vnd.openxmlformats-officedocument.spreadsheetml.printerSettings">
        <DigestMethod Algorithm="http://www.w3.org/2001/04/xmlenc#sha256"/>
        <DigestValue>PomAk00LjNX0TmsJc6zgIqZ1exjQxSMz9FZ0oHNLuZ0=</DigestValue>
      </Reference>
      <Reference URI="/xl/printerSettings/printerSettings2.bin?ContentType=application/vnd.openxmlformats-officedocument.spreadsheetml.printerSettings">
        <DigestMethod Algorithm="http://www.w3.org/2001/04/xmlenc#sha256"/>
        <DigestValue>PomAk00LjNX0TmsJc6zgIqZ1exjQxSMz9FZ0oHNLuZ0=</DigestValue>
      </Reference>
      <Reference URI="/xl/printerSettings/printerSettings3.bin?ContentType=application/vnd.openxmlformats-officedocument.spreadsheetml.printerSettings">
        <DigestMethod Algorithm="http://www.w3.org/2001/04/xmlenc#sha256"/>
        <DigestValue>CIEckKbjmz+lut/wRXlfeRQwthJRTodxlHUlYnCh/Ec=</DigestValue>
      </Reference>
      <Reference URI="/xl/printerSettings/printerSettings4.bin?ContentType=application/vnd.openxmlformats-officedocument.spreadsheetml.printerSettings">
        <DigestMethod Algorithm="http://www.w3.org/2001/04/xmlenc#sha256"/>
        <DigestValue>CIEckKbjmz+lut/wRXlfeRQwthJRTodxlHUlYnCh/Ec=</DigestValue>
      </Reference>
      <Reference URI="/xl/printerSettings/printerSettings5.bin?ContentType=application/vnd.openxmlformats-officedocument.spreadsheetml.printerSettings">
        <DigestMethod Algorithm="http://www.w3.org/2001/04/xmlenc#sha256"/>
        <DigestValue>P1vk/m0KDfia+eyWbH6GJjYYs/QaShRIS+My+bEWdfE=</DigestValue>
      </Reference>
      <Reference URI="/xl/printerSettings/printerSettings6.bin?ContentType=application/vnd.openxmlformats-officedocument.spreadsheetml.printerSettings">
        <DigestMethod Algorithm="http://www.w3.org/2001/04/xmlenc#sha256"/>
        <DigestValue>CIEckKbjmz+lut/wRXlfeRQwthJRTodxlHUlYnCh/Ec=</DigestValue>
      </Reference>
      <Reference URI="/xl/printerSettings/printerSettings7.bin?ContentType=application/vnd.openxmlformats-officedocument.spreadsheetml.printerSettings">
        <DigestMethod Algorithm="http://www.w3.org/2001/04/xmlenc#sha256"/>
        <DigestValue>rpj545RtakdnDQNeP8JSQKvZ57TFQrixCsxx1kNgmrs=</DigestValue>
      </Reference>
      <Reference URI="/xl/printerSettings/printerSettings8.bin?ContentType=application/vnd.openxmlformats-officedocument.spreadsheetml.printerSettings">
        <DigestMethod Algorithm="http://www.w3.org/2001/04/xmlenc#sha256"/>
        <DigestValue>/ax5bNEFHV49MOtpiS741TCmMpKky2mSmN57o7VA6sA=</DigestValue>
      </Reference>
      <Reference URI="/xl/sharedStrings.xml?ContentType=application/vnd.openxmlformats-officedocument.spreadsheetml.sharedStrings+xml">
        <DigestMethod Algorithm="http://www.w3.org/2001/04/xmlenc#sha256"/>
        <DigestValue>RKCDZsSEe1zUcMDlZC/uXz0BR1J9/SjijjepP6FW3ao=</DigestValue>
      </Reference>
      <Reference URI="/xl/styles.xml?ContentType=application/vnd.openxmlformats-officedocument.spreadsheetml.styles+xml">
        <DigestMethod Algorithm="http://www.w3.org/2001/04/xmlenc#sha256"/>
        <DigestValue>0unmvvZC8v2X1k1LzxeJ5dITa6xQPZpK8OhOkz8cLQk=</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aHfvOMM8hMP7F4QwnvrD/sB2C7l8N+/I5GoL8ylQtxU=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PuEniog20HoIbFAIps2zsmYgmS5aLQboJfHPDaNqpo4=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Q6gzhdu4voGIfD8yCgb4iLr0HA1XNcROXBjhP0fZfJo=</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LczjMHCbIPr3FsLnIo/1raGagvzIwjONJXEhU1NgdEQ=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LPvOcyzMWuCzjQ0DWjc7YPS2SZsQiO5cfLeEmoeLFBo=</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csdGLUBC+EtFx3rRcsosro01QEHkSmnIzNoX8/pr8pQ=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KZdZVQawy2cAXSI/Y351XhOsH7LeYFecCh9NBop3jO8=</DigestValue>
      </Reference>
      <Reference URI="/xl/worksheets/sheet1.xml?ContentType=application/vnd.openxmlformats-officedocument.spreadsheetml.worksheet+xml">
        <DigestMethod Algorithm="http://www.w3.org/2001/04/xmlenc#sha256"/>
        <DigestValue>VaI9m8yxo9W4cRUWyymbCp58uQjKzlSto2rVA3QDk8E=</DigestValue>
      </Reference>
      <Reference URI="/xl/worksheets/sheet2.xml?ContentType=application/vnd.openxmlformats-officedocument.spreadsheetml.worksheet+xml">
        <DigestMethod Algorithm="http://www.w3.org/2001/04/xmlenc#sha256"/>
        <DigestValue>BkFxiamMLHUUEDN/32NYNoOtnD86uwD+l1687ne+3rk=</DigestValue>
      </Reference>
      <Reference URI="/xl/worksheets/sheet3.xml?ContentType=application/vnd.openxmlformats-officedocument.spreadsheetml.worksheet+xml">
        <DigestMethod Algorithm="http://www.w3.org/2001/04/xmlenc#sha256"/>
        <DigestValue>ObtLnu/t3t3MUZUAVY1yq4to8gfw+K0eoso4q7nMURY=</DigestValue>
      </Reference>
      <Reference URI="/xl/worksheets/sheet4.xml?ContentType=application/vnd.openxmlformats-officedocument.spreadsheetml.worksheet+xml">
        <DigestMethod Algorithm="http://www.w3.org/2001/04/xmlenc#sha256"/>
        <DigestValue>gOtRJDFNx5LhFFbOoU1/YhAkEqSA9r2Y00dSxY4M3fQ=</DigestValue>
      </Reference>
      <Reference URI="/xl/worksheets/sheet5.xml?ContentType=application/vnd.openxmlformats-officedocument.spreadsheetml.worksheet+xml">
        <DigestMethod Algorithm="http://www.w3.org/2001/04/xmlenc#sha256"/>
        <DigestValue>G0oJ1YrTQqIYXDreTVS3EgYRtxipkIy5ACcr9E7dA9Y=</DigestValue>
      </Reference>
      <Reference URI="/xl/worksheets/sheet6.xml?ContentType=application/vnd.openxmlformats-officedocument.spreadsheetml.worksheet+xml">
        <DigestMethod Algorithm="http://www.w3.org/2001/04/xmlenc#sha256"/>
        <DigestValue>VNSlOjgC/oSzx1YloAF3zzjwksvY4st8Ju7XqTj7WKA=</DigestValue>
      </Reference>
      <Reference URI="/xl/worksheets/sheet7.xml?ContentType=application/vnd.openxmlformats-officedocument.spreadsheetml.worksheet+xml">
        <DigestMethod Algorithm="http://www.w3.org/2001/04/xmlenc#sha256"/>
        <DigestValue>rMD0l8EqOrIeRE8tHMOH58GK2hwArT5w7BOn3qS3pAE=</DigestValue>
      </Reference>
      <Reference URI="/xl/worksheets/sheet8.xml?ContentType=application/vnd.openxmlformats-officedocument.spreadsheetml.worksheet+xml">
        <DigestMethod Algorithm="http://www.w3.org/2001/04/xmlenc#sha256"/>
        <DigestValue>JS5fHaJI/DPAafRZhqnIgDxk8l5DA+JKghcmxnIZelg=</DigestValue>
      </Reference>
    </Manifest>
    <SignatureProperties>
      <SignatureProperty Id="idSignatureTime" Target="#idPackageSignature">
        <mdssi:SignatureTime xmlns:mdssi="http://schemas.openxmlformats.org/package/2006/digital-signature">
          <mdssi:Format>YYYY-MM-DDThh:mm:ssTZD</mdssi:Format>
          <mdssi:Value>2023-03-30T15:24:54Z</mdssi:Value>
        </mdssi:SignatureTime>
      </SignatureProperty>
    </SignatureProperties>
  </Object>
  <Object Id="idOfficeObject">
    <SignatureProperties>
      <SignatureProperty Id="idOfficeV1Details" Target="#idPackageSignature">
        <SignatureInfoV1 xmlns="http://schemas.microsoft.com/office/2006/digsig">
          <SetupID>{176910E1-7B09-4ACD-A60D-B5D320FACA2E}</SetupID>
          <SignatureText>EDUARDO QUEIROZ GARCÍA</SignatureText>
          <SignatureImage/>
          <SignatureComments/>
          <WindowsVersion>10.0</WindowsVersion>
          <OfficeVersion>16.0.16026/24</OfficeVersion>
          <ApplicationVersion>16.0.16026</ApplicationVersion>
          <Monitors>1</Monitors>
          <HorizontalResolution>1440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2023-03-30T15:24:54Z</xd:SigningTime>
          <xd:SigningCertificate>
            <xd:Cert>
              <xd:CertDigest>
                <DigestMethod Algorithm="http://www.w3.org/2001/04/xmlenc#sha256"/>
                <DigestValue>MFPHayDxfuG+PLfUTjUv6x6xCiFdQmXtpREBKim0yoQ=</DigestValue>
              </xd:CertDigest>
              <xd:IssuerSerial>
                <X509IssuerName>C=PY, O=DOCUMENTA S.A., SERIALNUMBER=RUC80050172-1, CN=CA-DOCUMENTA S.A.</X509IssuerName>
                <X509SerialNumber>6710501590253769128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ZHQAAjw4AACBFTUYAAAEAUBoAAJ0AAAAGAAAAAAAAAAAAAAAAAAAAoAUAAIQDAACjAQAABgEAAAAAAAAAAAAAAAAAALhkBgBw/w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AADAdveM/X8AAOBSZN4cAgAAAQAAAAIAAACIPp3r/X8AAAAAAAAAAAAAObZNjP1/AAAAAAAA1QAAAAAAAAAAAAAAAAAAAAAAAAAAAAAAAAAAAAPx8ngHpQAAYHzajP1/AAAojgWN/X8AAOD///8AAAAAgGCD1RwCAAB4cF4fAAAAAAAAAAAAAAAABgAAAAAAAAAgAAAAAAAAAJxvXh/VAAAA2W9eH9UAAABxzXXr/X8AAGB0Xh/VAAAAsOqt2gAAAACw6q3aHAIAABi52oz9fwAAgGCD1RwCAADb4Hnr/X8AAEBvXh/VAAAA2W9eH9UAAACgIYDVHAIAAAAAAABkdgAIAAAAACUAAAAMAAAAAQAAABgAAAAMAAAAAAAAABIAAAAMAAAAAQAAABYAAAAMAAAACAAAAFQAAABUAAAACgAAACcAAAAeAAAASgAAAAEAAAAcx+hBjuPoQQoAAABLAAAAAQAAAEwAAAAEAAAACQAAACcAAAAgAAAASwAAAFAAAABYAAAAFQAAABYAAAAMAAAAAAAAAFIAAABwAQAAAgAAABAAAAAHAAAAAAAAAAAAAAC8AgAAAAAAAAECAiJTAHkAcwB0AGUAbQAAAAAAAAAAAAAAAAAAAAAAAAAAAAAAAAAAAAAAAAAAAAAAAAAAAAAAAAAAAAAAAAAAAAAAAAAAAAEAAAAcAgAA2NRfH9UAAAAA3F8f1QAAAIg+nev9fwAAAAAAAAAAAAAJAAAAAAAAAKgqMNccAgAAKM5mjf1/AAAAAAAAAAAAAAAAAAAAAAAAY07zeAelAABY1l8f1QAAAEC5gNYcAgAAIA6A1RwCAACAYIPVHAIAAIDXXx8AAAAAAAAAAAAAAAAHAAAAAAAAANjqPdccAgAAvNZfH9UAAAD51l8f1QAAAHHNdev9fwAABAAAAAAAAABguYDWAAAAAEx4v9gcAgAACQAAADoAAACAYIPVHAIAANvgeev9fwAAYNZfH9UAAAD51l8f1QAAAMAcgNUcAgAAAA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9AAAAEcAAAApAAAAMwAAAMwAAAAVAAAAIQDwAAAAAAAAAAAAAACAPwAAAAAAAAAAAACAPwAAAAAAAAAAAAAAAAAAAAAAAAAAAAAAAAAAAAAAAAAAJQAAAAwAAAAAAACAKAAAAAwAAAADAAAAUgAAAHABAAADAAAA8P///wAAAAAAAAAAAAAAAJABAAAAAAABAAAAAHMAZQBnAG8AZQAgAHUAaQAAAAAAAAAAAAAAAAAAAAAAAAAAAAAAAAAAAAAAAAAAAAAAAAAAAAAAAAAAAAAAAAAAAAAAyEfgjP1/AABKUkqM/X8AAFB4Xh/VAAAAiD6d6/1/AAAAAAAAAAAAAAAAAAAAAAAAoEfgjP1/AAAAAAAAAAAAAAAAAAAAAAAAAAAAAAAAAABj8PJ4B6UAAP/////9fwAA/////wAAAADw////AAAAAIBgg9UcAgAAmHFeHwAAAAAAAAAAAAAAAAkAAAAAAAAAIAAAAAAAAAC8cF4f1QAAAPlwXh/VAAAAcc116/1/AAAAAAAAAAAAAAAAAAAAAAAAAAAAAAAAAAAAAAAAAAAAAIBgg9UcAgAA2+B56/1/AABgcF4f1QAAAPlwXh/VAAAA4Gz83RwCAAAAAAAAZHYACAAAAAAlAAAADAAAAAMAAAAYAAAADAAAAAAAAAASAAAADAAAAAEAAAAeAAAAGAAAACkAAAAzAAAA9QAAAEgAAAAlAAAADAAAAAMAAABUAAAA0AAAACoAAAAzAAAA8wAAAEcAAAABAAAAHMfoQY7j6EEqAAAAMwAAABYAAABMAAAAAAAAAAAAAAAAAAAA//////////94AAAARQBEAFUAQQBSAEQATwAgAFEAVQBFAEkAUgBPAFoAIABHAEEAUgBDAM0AQQAIAAAACwAAAAsAAAAKAAAACgAAAAsAAAAMAAAABAAAAAwAAAALAAAACAAAAAQAAAAKAAAADAAAAAkAAAAEAAAACwAAAAoAAAAKAAAACgAAAAQAAAAKAAAASwAAAEAAAAAwAAAABQAAACAAAAABAAAAAQAAABAAAAAAAAAAAAAAAAABAACAAAAAAAAAAAAAAAAAAQAAgAAAACUAAAAMAAAAAgAAACcAAAAYAAAABAAAAAAAAAD///8AAAAAACUAAAAMAAAABAAAAEwAAABkAAAAAAAAAFAAAAD/AAAAfAAAAAAAAABQAAAAAAEAAC0AAAAhAPAAAAAAAAAAAAAAAIA/AAAAAAAAAAAAAIA/AAAAAAAAAAAAAAAAAAAAAAAAAAAAAAAAAAAAAAAAAAAlAAAADAAAAAAAAIAoAAAADAAAAAQAAAAnAAAAGAAAAAQAAAAAAAAA////AAAAAAAlAAAADAAAAAQAAABMAAAAZAAAAAkAAABQAAAA9gAAAFwAAAAJAAAAUAAAAO4AAAANAAAAIQDwAAAAAAAAAAAAAACAPwAAAAAAAAAAAACAPwAAAAAAAAAAAAAAAAAAAAAAAAAAAAAAAAAAAAAAAAAAJQAAAAwAAAAAAACAKAAAAAwAAAAEAAAAUgAAAHABAAAEAAAA9f///wAAAAAAAAAAAAAAAJABAAAAAAABAAAAAHMAZQBnAG8AZQAgAHUAaQAAAAAAAAAAAAAAAAAAAAAAAAAAAAAAAAAAAAAAAAAAAAAAAAAAAAAAAAAAAAAAAAAAAAAAACAAAAAAAAAA4BaO/X8AAADgFo79fwAAEwAAAAAAAAAAAJbs/X8AAO3LZo39fwAAMBaW7P1/AAATAAAAAAAAAOAWAAAAAAAAQAAAwP1/AAAAAJbs/X8AALXOZo39fwAABAAAAAAAAAAwFpbs/X8AADC1Xx/VAAAAEwAAAAAAAABIAAAAAAAAAIwz+o39fwAAkOMWjv1/AADAN/qN/X8AAAEAAAAAAAAAGF36jf1/AAAAAJbs/X8AAAAAAAAAAAAAAAAAAAAAAACH9aTt/X8AAIBgg9UcAgAA2+B56/1/AAAAtl8f1QAAAJm2Xx/VAAAAAAAAAAAAAAAAAAAAZHYACAAAAAAlAAAADAAAAAQAAAAYAAAADAAAAAAAAAASAAAADAAAAAEAAAAeAAAAGAAAAAkAAABQAAAA9wAAAF0AAAAlAAAADAAAAAQAAABUAAAArAAAAAoAAABQAAAAcwAAAFwAAAABAAAAHMfoQY7j6EEKAAAAUAAAABAAAABMAAAAAAAAAAAAAAAAAAAA//////////9sAAAARQBEAFUAQQBSAEQATwAgAFEAVQBFAEkAUgBPAFoAIAAGAAAACAAAAAgAAAAHAAAABwAAAAgAAAAJAAAAAwAAAAgAAAAIAAAABgAAAAMAAAAHAAAACQAAAAYAAAAD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QAAAAYAAAADAAAAAAAAAASAAAADAAAAAEAAAAeAAAAGAAAAAkAAABgAAAA9wAAAG0AAAAlAAAADAAAAAQAAABUAAAA3AAAAAoAAABgAAAAogAAAGwAAAABAAAAHMfoQY7j6EEKAAAAYAAAABgAAABMAAAAAAAAAAAAAAAAAAAA//////////98AAAARABJAFIARQBDAFQATwBSACAARwBFAFIARQBOAFQARQAgAEcARQBOAEUAUgBBAEwACAAAAAMAAAAHAAAABgAAAAcAAAAGAAAACQAAAAcAAAADAAAACAAAAAYAAAAHAAAABgAAAAgAAAAGAAAABgAAAAMAAAAIAAAABgAAAAgAAAAGAAAABwAAAAcAAAAFAAAASwAAAEAAAAAwAAAABQAAACAAAAABAAAAAQAAABAAAAAAAAAAAAAAAAABAACAAAAAAAAAAAAAAAAAAQAAgAAAACUAAAAMAAAAAgAAACcAAAAYAAAABQAAAAAAAAD///8AAAAAACUAAAAMAAAABQAAAEwAAABkAAAACQAAAHAAAADgAAAAfAAAAAkAAABwAAAA2AAAAA0AAAAhAPAAAAAAAAAAAAAAAIA/AAAAAAAAAAAAAIA/AAAAAAAAAAAAAAAAAAAAAAAAAAAAAAAAAAAAAAAAAAAlAAAADAAAAAAAAIAoAAAADAAAAAUAAAAlAAAADAAAAAQAAAAYAAAADAAAAAAAAAASAAAADAAAAAEAAAAWAAAADAAAAAAAAABUAAAAIAEAAAoAAABwAAAA3wAAAHwAAAABAAAAHMfoQY7j6EEKAAAAcAAAACMAAABMAAAABAAAAAkAAABwAAAA4QAAAH0AAACUAAAARgBpAHIAbQBhAGQAbwAgAHAAbwByADoAIABFAEQAVQBBAFIARABPACAAUQBVAEUASQBSAE8AWgAgAEcAQQBSAEMASQBBAAAABgAAAAMAAAAEAAAACQAAAAYAAAAHAAAABwAAAAMAAAAHAAAABwAAAAQAAAADAAAAAwAAAAYAAAAIAAAACAAAAAcAAAAHAAAACAAAAAkAAAADAAAACAAAAAgAAAAGAAAAAwAAAAcAAAAJAAAABgAAAAMAAAAIAAAABwAAAAcAAAAHAAAAAwAAAAcAAAAWAAAADAAAAAAAAAAlAAAADAAAAAIAAAAOAAAAFAAAAAAAAAAQAAAAFAAAAA==</Object>
  <Object Id="idInvalidSigLnImg">AQAAAGwAAAAAAAAAAAAAAP8AAAB/AAAAAAAAAAAAAAAZHQAAjw4AACBFTUYAAAEAeCEAALEAAAAGAAAAAAAAAAAAAAAAAAAAoAUAAIQDAACjAQAABgEAAAAAAAAAAAAAAAAAALhkBgBw/w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4BaO/X8AAADgFo79fwAAEwAAAAAAAAAAAJbs/X8AAO3LZo39fwAAMBaW7P1/AAATAAAAAAAAAOAWAAAAAAAAQAAAwP1/AAAAAJbs/X8AALXOZo39fwAABAAAAAAAAAAwFpbs/X8AADC1Xx/VAAAAEwAAAAAAAABIAAAAAAAAAIwz+o39fwAAkOMWjv1/AADAN/qN/X8AAAEAAAAAAAAAGF36jf1/AAAAAJbs/X8AAAAAAAAAAAAAAAAAAAAAAACH9aTt/X8AAIBgg9UcAgAA2+B56/1/AAAAtl8f1QAAAJm2Xx/VAAAAAAAAAAAAAAAAAAAAZHYACAAAAAAlAAAADAAAAAEAAAAYAAAADAAAAP8AAAASAAAADAAAAAEAAAAeAAAAGAAAACIAAAAEAAAAcgAAABEAAAAlAAAADAAAAAEAAABUAAAAqAAAACMAAAAEAAAAcAAAABAAAAABAAAAHMfoQY7j6E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AQAAABwCAADY1F8f1QAAAADcXx/VAAAAiD6d6/1/AAAAAAAAAAAAAAkAAAAAAAAAqCow1xwCAAAozmaN/X8AAAAAAAAAAAAAAAAAAAAAAABjTvN4B6UAAFjWXx/VAAAAQLmA1hwCAAAgDoDVHAIAAIBgg9UcAgAAgNdfHwAAAAAAAAAAAAAAAAcAAAAAAAAA2Oo91xwCAAC81l8f1QAAAPnWXx/VAAAAcc116/1/AAAEAAAAAAAAAGC5gNYAAAAATHi/2BwCAAAJAAAAOgAAAIBgg9UcAgAA2+B56/1/AABg1l8f1QAAAPnWXx/VAAAAwByA1RwC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DAdveM/X8AAOBSZN4cAgAAAQAAAAIAAACIPp3r/X8AAAAAAAAAAAAAObZNjP1/AAAAAAAA1QAAAAAAAAAAAAAAAAAAAAAAAAAAAAAAAAAAAAPx8ngHpQAAYHzajP1/AAAojgWN/X8AAOD///8AAAAAgGCD1RwCAAB4cF4fAAAAAAAAAAAAAAAABgAAAAAAAAAgAAAAAAAAAJxvXh/VAAAA2W9eH9UAAABxzXXr/X8AAGB0Xh/VAAAAsOqt2gAAAACw6q3aHAIAABi52oz9fwAAgGCD1RwCAADb4Hnr/X8AAEBvXh/VAAAA2W9eH9UAAACgIYDVHAI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QAAABHAAAAKQAAADMAAADMAAAAFQAAACEA8AAAAAAAAAAAAAAAgD8AAAAAAAAAAAAAgD8AAAAAAAAAAAAAAAAAAAAAAAAAAAAAAAAAAAAAAAAAACUAAAAMAAAAAAAAgCgAAAAMAAAABAAAAFIAAABwAQAABAAAAPD///8AAAAAAAAAAAAAAACQAQAAAAAAAQAAAABzAGUAZwBvAGUAIAB1AGkAAAAAAAAAAAAAAAAAAAAAAAAAAAAAAAAAAAAAAAAAAAAAAAAAAAAAAAAAAAAAAAAAAAAAAMhH4Iz9fwAASlJKjP1/AABQeF4f1QAAAIg+nev9fwAAAAAAAAAAAAAAAAAAAAAAAKBH4Iz9fwAAAAAAAAAAAAAAAAAAAAAAAAAAAAAAAAAAY/DyeAelAAD//////X8AAP////8AAAAA8P///wAAAACAYIPVHAIAAJhxXh8AAAAAAAAAAAAAAAAJAAAAAAAAACAAAAAAAAAAvHBeH9UAAAD5cF4f1QAAAHHNdev9fwAAAAAAAAAAAAAAAAAAAAAAAAAAAAAAAAAAAAAAAAAAAACAYIPVHAIAANvgeev9fwAAYHBeH9UAAAD5cF4f1QAAAOBs/N0cAgAAAAAAAGR2AAgAAAAAJQAAAAwAAAAEAAAAGAAAAAwAAAAAAAAAEgAAAAwAAAABAAAAHgAAABgAAAApAAAAMwAAAPUAAABIAAAAJQAAAAwAAAAEAAAAVAAAANAAAAAqAAAAMwAAAPMAAABHAAAAAQAAABzH6EGO4+hBKgAAADMAAAAWAAAATAAAAAAAAAAAAAAAAAAAAP//////////eAAAAEUARABVAEEAUgBEAE8AIABRAFUARQBJAFIATwBaACAARwBBAFIAQwDNAEEACAAAAAsAAAALAAAACgAAAAoAAAALAAAADAAAAAQAAAAMAAAACwAAAAgAAAAEAAAACgAAAAwAAAAJAAAABAAAAAsAAAAKAAAACgAAAAoAAAAEAAAACg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CsAAAACgAAAFAAAABzAAAAXAAAAAEAAAAcx+hBjuPoQQoAAABQAAAAEAAAAEwAAAAAAAAAAAAAAAAAAAD//////////2wAAABFAEQAVQBBAFIARABPACAAUQBVAEUASQBSAE8AWgAgAAYAAAAIAAAACAAAAAcAAAAHAAAACAAAAAkAAAADAAAACAAAAAgAAAAGAAAAAwAAAAcAAAAJ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DcAAAACgAAAGAAAACiAAAAbAAAAAEAAAAcx+hBjuPoQQoAAABgAAAAGAAAAEwAAAAAAAAAAAAAAAAAAAD//////////3wAAABEAEkAUgBFAEMAVABPAFIAIABHAEUAUgBFAE4AVABFACAARwBFAE4ARQBSAEEATAAIAAAAAwAAAAcAAAAGAAAABwAAAAYAAAAJAAAABwAAAAMAAAAIAAAABgAAAAcAAAAGAAAACAAAAAYAAAAGAAAAAwAAAAgAAAAGAAAACAAAAAYAAAAHAAAABwAAAAUAAABLAAAAQAAAADAAAAAFAAAAIAAAAAEAAAABAAAAEAAAAAAAAAAAAAAAAAEAAIAAAAAAAAAAAAAAAAABAACAAAAAJQAAAAwAAAACAAAAJwAAABgAAAAFAAAAAAAAAP///wAAAAAAJQAAAAwAAAAFAAAATAAAAGQAAAAJAAAAcAAAAOAAAAB8AAAACQAAAHAAAADYAAAADQAAACEA8AAAAAAAAAAAAAAAgD8AAAAAAAAAAAAAgD8AAAAAAAAAAAAAAAAAAAAAAAAAAAAAAAAAAAAAAAAAACUAAAAMAAAAAAAAgCgAAAAMAAAABQAAACUAAAAMAAAAAQAAABgAAAAMAAAAAAAAABIAAAAMAAAAAQAAABYAAAAMAAAAAAAAAFQAAAAgAQAACgAAAHAAAADfAAAAfAAAAAEAAAAcx+hBjuPoQQoAAABwAAAAIwAAAEwAAAAEAAAACQAAAHAAAADhAAAAfQAAAJQAAABGAGkAcgBtAGEAZABvACAAcABvAHIAOgAgAEUARABVAEEAUgBEAE8AIABRAFUARQBJAFIATwBaACAARwBBAFIAQwBJAEEAIHgGAAAAAwAAAAQAAAAJAAAABgAAAAcAAAAHAAAAAwAAAAcAAAAHAAAABAAAAAMAAAADAAAABgAAAAgAAAAIAAAABwAAAAcAAAAIAAAACQAAAAMAAAAIAAAACAAAAAYAAAADAAAABwAAAAkAAAAGAAAAAwAAAAgAAAAHAAAABwAAAAcAAAADAAAABwAAABYAAAAMAAAAAAAAACUAAAAMAAAAAgAAAA4AAAAUAAAAAAAAABAAAAAUAAAA</Object>
</Signature>
</file>

<file path=_xmlsignatures/sig2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M5VOqBP+YXrfVW0h8ZQ+/R6XetFkkTZuJ3YTQbBCiLc=</DigestValue>
    </Reference>
    <Reference Type="http://www.w3.org/2000/09/xmldsig#Object" URI="#idOfficeObject">
      <DigestMethod Algorithm="http://www.w3.org/2001/04/xmlenc#sha256"/>
      <DigestValue>9B1mfKk7jfHphoDolMOYRf1FJiWOLnWN88eBogAp/v8=</DigestValue>
    </Reference>
    <Reference Type="http://uri.etsi.org/01903#SignedProperties" URI="#idSignedProperties">
      <Transforms>
        <Transform Algorithm="http://www.w3.org/TR/2001/REC-xml-c14n-20010315"/>
      </Transforms>
      <DigestMethod Algorithm="http://www.w3.org/2001/04/xmlenc#sha256"/>
      <DigestValue>St+2CHYdU4rDf0F79bKHhI5U33Bjq8Mnp6BefQDnUZs=</DigestValue>
    </Reference>
    <Reference Type="http://www.w3.org/2000/09/xmldsig#Object" URI="#idValidSigLnImg">
      <DigestMethod Algorithm="http://www.w3.org/2001/04/xmlenc#sha256"/>
      <DigestValue>IObGR00PIlAQfWgj3g+aLvvh+wijXX0BDWD0HTYbUBI=</DigestValue>
    </Reference>
    <Reference Type="http://www.w3.org/2000/09/xmldsig#Object" URI="#idInvalidSigLnImg">
      <DigestMethod Algorithm="http://www.w3.org/2001/04/xmlenc#sha256"/>
      <DigestValue>8nhAEqc6mjLHJSSGbj+WuC81HSEh7JR2Kgqd/GNFhtI=</DigestValue>
    </Reference>
  </SignedInfo>
  <SignatureValue>nesVa2C2zRIXLlx3oLbR8J3EYM0873nfGI+vx3he5syQ36ZvCfX/21sfcm2k3q5LojLEOXsWgUsY
jWDvD8/arDugkFWylzVXBwz7uwTApIm9TsHISNhJytt/QoWDvgtqIIjz1rWI3F4vIk2AmwvG75si
wpn4jG1TgQT1uaMXHvatPHqAls44kWZbNb+bbukH81B5CTpgla/kHx7GU3IVF78XV5DzHYNuJkU3
AktF2qUVwb3fu2tZa943zy+lbeAOKj6YGLXwtHKg7h1g2g2aPzYGu6oYFhKSgiLlK1w/0pWn4gaJ
4YU9YWefxqg9WDCuof9GDOcQ0KuPv7pTNYmBcw==</SignatureValue>
  <KeyInfo>
    <X509Data>
      <X509Certificate>MIIJLDCCBxSgAwIBAgIIXSB9pH/FEagwDQYJKoZIhvcNAQELBQAwWjEaMBgGA1UEAwwRQ0EtRE9DVU1FTlRBIFMuQS4xFjAUBgNVBAUTDVJVQzgwMDUwMTcyLTExFzAVBgNVBAoMDkRPQ1VNRU5UQSBTLkEuMQswCQYDVQQGEwJQWTAeFw0yMjA3MTIxMzUzMDBaFw0yNDA3MTExMzUzMDBaMIGZMR8wHQYDVQQDDBZFRFVBUkRPIFFVRUlST1ogR0FSQ0lBMRIwEAYDVQQFEwlDSTUzOTI2NTQxEDAOBgNVBCoMB0VEVUFSRE8xFzAVBgNVBAQMDlFVRUlST1ogR0FSQ0lBMREwDwYDVQQLDAhGSVJNQSBGMjEXMBUGA1UECgwOUEVSU09OQSBGSVNJQ0ExCzAJBgNVBAYTAlBZMIIBIjANBgkqhkiG9w0BAQEFAAOCAQ8AMIIBCgKCAQEArCxauPRZR9CJRWC5M/iYngQguyc3epH4PKSBpsWar9YdzilNde4WYSOEqpfzcXe9WUb1tr9fQhBxOU3up/5E8TqezP0CNqe4dUzaTv6bxtK+3pqrDmP4VqH9CEt3EkIvoQjtxzFM5FdsokPowvoR/QI2sLNoyRQvlIxYR9ifsMrRvtSOfTCjji98nF6vQv/yed2zQ5bGnKGRygqb4QrOt49BxDGvDB+kM3wq8Uns74KTNHrsmqU+AJDDbyoTH4bhzyWpMRG6rhmHoroaSI2WdI4nWfMghOaZTM9p9WSVup7J6fEF+yAexcRpHrtZD/MIfyHZjrng6RYUy4rhrqM4oQIDAQABo4IEtDCCBLAwDAYDVR0TAQH/BAIwADAfBgNVHSMEGDAWgBShPYUrzdgslh85AgyfUztY2JULezCBlAYIKwYBBQUHAQEEgYcwgYQwVQYIKwYBBQUHMAKGSWh0dHBzOi8vd3d3LmRpZ2l0by5jb20ucHkvdXBsb2Fkcy9jZXJ0aWZpY2Fkby1kb2N1bWVudGEtc2EtMTUzNTExNzc3MS5jcnQwKwYIKwYBBQUHMAGGH2h0dHBzOi8vd3d3LmRpZ2l0by5jb20ucHkvb2NzcC8wJAYDVR0RBB0wG4EZZWR1YXJkb2dAaW50ZXJmaXNhLmNvbS5weTCCAyQGA1UdIASCAxswggMXMIIDEwYOKwYBBAGC+TsBAQEGAQMwggL/MC8GCCsGAQUFBwIBFiNodHRwczovL3d3dy5kaWdpdG8uY29tLnB5L2Rlc2NhcmdhczCCAXIGCCsGAQUFBwICMIIBZB6CAWAARQBzAHQAZQAgAGUAcwAgAHUAbgAgAGMAZQByAHQAaQBmAGkAYwBhAGQAbwAgAGQAZQAgAHAAZQByAHMAbwBuAGEAIABmAO0AcwBpAGMAYQAgAGMAdQB5AGEAIABjAGwAYQB2AGUAIABwAHIAaQB2AGEAZABhACAAZQBzAHQA4QAgAGMAbwBuAHQAZQBuAGkAZABhACAAZQBuACAAdQBuACAAbQDzAGQAdQBsAG8AIABkAGUAIABoAGEAcgBkAHcAYQByAGUAIABzAGUAZwB1AHIAbwAgAHkAIABzAHUAIABmAGkAbgBhAGwAaQBkAGEAZAAgAGUAcwAgAGEAdQB0AGUAbgB0AGkAYwBhAHIAIABhACAAcwB1ACAAdABpAHQAdQBsAGEAcgAgAG8AIABnAGUAbgBlAHIAYQByACAAZgBpAHIAbQBhAHMAIABkAGkAZwBpAHQAYQBsAGUAcwAuMIIBVAYIKwYBBQUHAgIwggFGHoIBQgBUAGgAaQBzACAAaQBzACAAYQBuACAAZQBuAGQAIAB1AHMAZQByACAAYwBlAHIAdABpAGYAaQBjAGEAdABlACAAdwBoAG8AcwBlACAAcAByAGkAdgBhAHQAZQAgAGsAZQB5ACAAaQBzACAAZQBtAGIAZQBkAGQAZQBkACAAdwBpAHQAaABpAG4AIABhACAAcwBlAGMAdQByAGUAIABoAGEAcgBkAHcAYQByAGUAIABtAG8AZAB1AGwAZQAgAHQAaABhAHQAIABhAGkAbQBzACAAdABvACAAYQB1AHQAaABlAG4AdABpAGMAYQB0AGUAIABpAHQAcwAgAG8AdwBuAGUAcgAgAG8AcgAgAGcAZQBuAGUAcgBhAHQAZQAgAGQAaQBnAGkAdABhAGwAIABzAGkAZwBuAGEAdAB1AHIAZQBzAC4wKgYDVR0lAQH/BCAwHgYIKwYBBQUHAwIGCCsGAQUFBwMEBggrBgEFBQcDATA/BgNVHR8EODA2MDSgMqAwhi5odHRwczovL3d3dy5kaWdpdG8uY29tLnB5L2NybC9kb2N1bWVudGFfY2EuY3JsMB0GA1UdDgQWBBTSMVPYMPmoBJ4JplyGg8eo7hVNpDAOBgNVHQ8BAf8EBAMCBeAwDQYJKoZIhvcNAQELBQADggIBAGCw5/xjC3undXUFXwACjDosgWVbw05pS4JMMYhhON43tunyNG4H6L72opLvVWCblbr2PIImeTzRVzmc3ev1rxGq8v8wNYPxFcW8wEM6cG7xFDBR37PHNJmgHJ8BpChbDVJnU1SBRapIvUh7G+LuBuvzUSQOMLZirX/DEvqJh1BnvkycL50sSqIx7o+bbwZ4oBL5vKZ//fb10LAlRkZHynyWijvZbYrafcD9zdaDTpv3d0XtG0M6lT5hVEp7VYYS8/CIeFcmX4LGgZENE4uctQIEqCbJBMc99kNC8A0RUTpwnChFvA7pTldQFuxw1KodRDOvF647JrGuyE5ec7XIrPDcEfUqOnz/O3UHkhWdRhw/SshphKFmx+k+w+RVrl8Os+QhFa4WVVvQhZKZmoenU/HOdf95WCo5p4Xh16Z7+IJXwSl0miIrAB4z0d1GxG2TtYQJMxltd9csgdEP9A3kiy1fb5AHxnOMVjqcTkG1nvmBPB44LN1Ke2M8hl2bBy3P3GePuupj8CJiTWj2vCxmaFPlmVEz2Yp0UlW3shBPbYbIw3j0qF7IFQUM5lw7sC8iIcdrfrvxHk+LwdR2R3PUSxgcH9r4rygIVLnsR1P2cphyrQeUMlVzslWrtXKngI/LPhf7Bm16yqATqJKc1n4erdN9F2j04A07rAoKfyiiLnz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Transform>
          <Transform Algorithm="http://www.w3.org/TR/2001/REC-xml-c14n-20010315"/>
        </Transforms>
        <DigestMethod Algorithm="http://www.w3.org/2001/04/xmlenc#sha256"/>
        <DigestValue>1yPCdxLOwhVVgkLwZtinBeNPn0z+3K33epEQv1eEO0s=</DigestValue>
      </Reference>
      <Reference URI="/xl/calcChain.xml?ContentType=application/vnd.openxmlformats-officedocument.spreadsheetml.calcChain+xml">
        <DigestMethod Algorithm="http://www.w3.org/2001/04/xmlenc#sha256"/>
        <DigestValue>Cwwxd82IxGAryc02rxDQYDsehSKM0mYV35LXkUSiHoY=</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Xa8239MzABwfeSwVessQmgBws7qpEWV+d6lNwhHlGqw=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Xa8239MzABwfeSwVessQmgBws7qpEWV+d6lNwhHlGqw=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Xa8239MzABwfeSwVessQmgBws7qpEWV+d6lNwhHlGqw=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Xa8239MzABwfeSwVessQmgBws7qpEWV+d6lNwhHlGqw=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Xa8239MzABwfeSwVessQmgBws7qpEWV+d6lNwhHlGqw=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Xa8239MzABwfeSwVessQmgBws7qpEWV+d6lNwhHlGqw=</DigestValue>
      </Reference>
      <Reference URI="/xl/drawings/drawing1.xml?ContentType=application/vnd.openxmlformats-officedocument.drawing+xml">
        <DigestMethod Algorithm="http://www.w3.org/2001/04/xmlenc#sha256"/>
        <DigestValue>Aowvreq1vGllG65eajWdACOTB/uN8snkthxiusnlaLs=</DigestValue>
      </Reference>
      <Reference URI="/xl/drawings/vmlDrawing1.vml?ContentType=application/vnd.openxmlformats-officedocument.vmlDrawing">
        <DigestMethod Algorithm="http://www.w3.org/2001/04/xmlenc#sha256"/>
        <DigestValue>xUr1g0sFS43//if2fMHLS1jHOAwpWTV99VN55akJetQ=</DigestValue>
      </Reference>
      <Reference URI="/xl/drawings/vmlDrawing2.vml?ContentType=application/vnd.openxmlformats-officedocument.vmlDrawing">
        <DigestMethod Algorithm="http://www.w3.org/2001/04/xmlenc#sha256"/>
        <DigestValue>WFYj+KW08O95/jwtlepXtJXMUOdNk9n4TAGP7hFu+h4=</DigestValue>
      </Reference>
      <Reference URI="/xl/drawings/vmlDrawing3.vml?ContentType=application/vnd.openxmlformats-officedocument.vmlDrawing">
        <DigestMethod Algorithm="http://www.w3.org/2001/04/xmlenc#sha256"/>
        <DigestValue>gHfx3whdlQ+dQSpolZYLou1cOyfkrsW2f6Wyk7264VA=</DigestValue>
      </Reference>
      <Reference URI="/xl/drawings/vmlDrawing4.vml?ContentType=application/vnd.openxmlformats-officedocument.vmlDrawing">
        <DigestMethod Algorithm="http://www.w3.org/2001/04/xmlenc#sha256"/>
        <DigestValue>NWjIB+POGZkW73d5D5AgYYVsStdMCABUfrb8CcVrv8E=</DigestValue>
      </Reference>
      <Reference URI="/xl/drawings/vmlDrawing5.vml?ContentType=application/vnd.openxmlformats-officedocument.vmlDrawing">
        <DigestMethod Algorithm="http://www.w3.org/2001/04/xmlenc#sha256"/>
        <DigestValue>Qp9wQg56nMOFboRRLMFJThHZOeuYuUXqAfFstOD9pB0=</DigestValue>
      </Reference>
      <Reference URI="/xl/drawings/vmlDrawing6.vml?ContentType=application/vnd.openxmlformats-officedocument.vmlDrawing">
        <DigestMethod Algorithm="http://www.w3.org/2001/04/xmlenc#sha256"/>
        <DigestValue>ItQGSsmIXyq5R4qMiaoKdzGpaWRxDC6aTbtYi8rauKU=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NZmRTX7W5A2vtSkO7N6aeFOO4HKRed+JrhT5XPrfNDI=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wZPA/rF4GnteJFZcATFm5xCWADWwf2UAHkOvvzj7r/w=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QtIQ6uysmXQuHwBEqr68W98LNwYMTivV/fEmrJ8zrFA=</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5OsaGzyDCQcu2ZAf03yRw+COU026708H/NXGnMeZDZc=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I21utiWXlgrmCmg4ZpH8bKmLZT6sL0DYbiMLlOtgKIo=</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PqxoNpQd2q1U7jgyGUc8eYW1b5QzA8bTgWnMMGse46I=</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E90anLtrtoM6FrHuQCrtPBRHcGQl+1xICYXZFkU5bYs=</DigestValue>
      </Reference>
      <Reference URI="/xl/externalLinks/externalLink1.xml?ContentType=application/vnd.openxmlformats-officedocument.spreadsheetml.externalLink+xml">
        <DigestMethod Algorithm="http://www.w3.org/2001/04/xmlenc#sha256"/>
        <DigestValue>QDpkEODEOJKGhnB6+A8zHaGOXp5Nyn/9egXR/IyzsKc=</DigestValue>
      </Reference>
      <Reference URI="/xl/externalLinks/externalLink2.xml?ContentType=application/vnd.openxmlformats-officedocument.spreadsheetml.externalLink+xml">
        <DigestMethod Algorithm="http://www.w3.org/2001/04/xmlenc#sha256"/>
        <DigestValue>d6p9jhfh7rmMZazIsL7RkMaX5Xe/lZL+DuzlVKG8Ly4=</DigestValue>
      </Reference>
      <Reference URI="/xl/externalLinks/externalLink3.xml?ContentType=application/vnd.openxmlformats-officedocument.spreadsheetml.externalLink+xml">
        <DigestMethod Algorithm="http://www.w3.org/2001/04/xmlenc#sha256"/>
        <DigestValue>9XFDrp2eoUpW4bHGlUwjGbYmUoFM3HxXSGKCcIVZuq8=</DigestValue>
      </Reference>
      <Reference URI="/xl/externalLinks/externalLink4.xml?ContentType=application/vnd.openxmlformats-officedocument.spreadsheetml.externalLink+xml">
        <DigestMethod Algorithm="http://www.w3.org/2001/04/xmlenc#sha256"/>
        <DigestValue>Lum+ExC6YghdPwffYnk69Sc14GUapLzS1Xj4gx3OL5M=</DigestValue>
      </Reference>
      <Reference URI="/xl/externalLinks/externalLink5.xml?ContentType=application/vnd.openxmlformats-officedocument.spreadsheetml.externalLink+xml">
        <DigestMethod Algorithm="http://www.w3.org/2001/04/xmlenc#sha256"/>
        <DigestValue>ktD5Gwm5nx2SEJ3izUiLDPdRILgjuC0L20ZdzKIPPtg=</DigestValue>
      </Reference>
      <Reference URI="/xl/externalLinks/externalLink6.xml?ContentType=application/vnd.openxmlformats-officedocument.spreadsheetml.externalLink+xml">
        <DigestMethod Algorithm="http://www.w3.org/2001/04/xmlenc#sha256"/>
        <DigestValue>zcVceu0tChTshHC/+QQd/6lPoSH2b+IegujGIZvqgQ4=</DigestValue>
      </Reference>
      <Reference URI="/xl/externalLinks/externalLink7.xml?ContentType=application/vnd.openxmlformats-officedocument.spreadsheetml.externalLink+xml">
        <DigestMethod Algorithm="http://www.w3.org/2001/04/xmlenc#sha256"/>
        <DigestValue>hsT0RKacKDvXqt8OrlH27mz7koK57W45WaoX0A2bQjc=</DigestValue>
      </Reference>
      <Reference URI="/xl/media/image1.emf?ContentType=image/x-emf">
        <DigestMethod Algorithm="http://www.w3.org/2001/04/xmlenc#sha256"/>
        <DigestValue>8UwYp6pyw98/5fxhx7LWx4UBpFz/C1eXcZPCsjgMLXU=</DigestValue>
      </Reference>
      <Reference URI="/xl/media/image2.emf?ContentType=image/x-emf">
        <DigestMethod Algorithm="http://www.w3.org/2001/04/xmlenc#sha256"/>
        <DigestValue>ocrfF6B9kS7D9mbluD2C49uyig+/fseRjrvuqMlh5dM=</DigestValue>
      </Reference>
      <Reference URI="/xl/media/image3.emf?ContentType=image/x-emf">
        <DigestMethod Algorithm="http://www.w3.org/2001/04/xmlenc#sha256"/>
        <DigestValue>si4jBb2z3IFShMR8fH266AYBbRUZh34J9sawEiKsaY4=</DigestValue>
      </Reference>
      <Reference URI="/xl/media/image4.emf?ContentType=image/x-emf">
        <DigestMethod Algorithm="http://www.w3.org/2001/04/xmlenc#sha256"/>
        <DigestValue>6b/qO5RPDhNl5Y9g3asQGf68hcgEiNQAD0T34uX7ep4=</DigestValue>
      </Reference>
      <Reference URI="/xl/media/image5.emf?ContentType=image/x-emf">
        <DigestMethod Algorithm="http://www.w3.org/2001/04/xmlenc#sha256"/>
        <DigestValue>l+jCpnKk2QYmvg61yXP70AKYRT61Sgc6yQJFyS6DWQ8=</DigestValue>
      </Reference>
      <Reference URI="/xl/printerSettings/printerSettings1.bin?ContentType=application/vnd.openxmlformats-officedocument.spreadsheetml.printerSettings">
        <DigestMethod Algorithm="http://www.w3.org/2001/04/xmlenc#sha256"/>
        <DigestValue>PomAk00LjNX0TmsJc6zgIqZ1exjQxSMz9FZ0oHNLuZ0=</DigestValue>
      </Reference>
      <Reference URI="/xl/printerSettings/printerSettings2.bin?ContentType=application/vnd.openxmlformats-officedocument.spreadsheetml.printerSettings">
        <DigestMethod Algorithm="http://www.w3.org/2001/04/xmlenc#sha256"/>
        <DigestValue>PomAk00LjNX0TmsJc6zgIqZ1exjQxSMz9FZ0oHNLuZ0=</DigestValue>
      </Reference>
      <Reference URI="/xl/printerSettings/printerSettings3.bin?ContentType=application/vnd.openxmlformats-officedocument.spreadsheetml.printerSettings">
        <DigestMethod Algorithm="http://www.w3.org/2001/04/xmlenc#sha256"/>
        <DigestValue>CIEckKbjmz+lut/wRXlfeRQwthJRTodxlHUlYnCh/Ec=</DigestValue>
      </Reference>
      <Reference URI="/xl/printerSettings/printerSettings4.bin?ContentType=application/vnd.openxmlformats-officedocument.spreadsheetml.printerSettings">
        <DigestMethod Algorithm="http://www.w3.org/2001/04/xmlenc#sha256"/>
        <DigestValue>CIEckKbjmz+lut/wRXlfeRQwthJRTodxlHUlYnCh/Ec=</DigestValue>
      </Reference>
      <Reference URI="/xl/printerSettings/printerSettings5.bin?ContentType=application/vnd.openxmlformats-officedocument.spreadsheetml.printerSettings">
        <DigestMethod Algorithm="http://www.w3.org/2001/04/xmlenc#sha256"/>
        <DigestValue>P1vk/m0KDfia+eyWbH6GJjYYs/QaShRIS+My+bEWdfE=</DigestValue>
      </Reference>
      <Reference URI="/xl/printerSettings/printerSettings6.bin?ContentType=application/vnd.openxmlformats-officedocument.spreadsheetml.printerSettings">
        <DigestMethod Algorithm="http://www.w3.org/2001/04/xmlenc#sha256"/>
        <DigestValue>CIEckKbjmz+lut/wRXlfeRQwthJRTodxlHUlYnCh/Ec=</DigestValue>
      </Reference>
      <Reference URI="/xl/printerSettings/printerSettings7.bin?ContentType=application/vnd.openxmlformats-officedocument.spreadsheetml.printerSettings">
        <DigestMethod Algorithm="http://www.w3.org/2001/04/xmlenc#sha256"/>
        <DigestValue>rpj545RtakdnDQNeP8JSQKvZ57TFQrixCsxx1kNgmrs=</DigestValue>
      </Reference>
      <Reference URI="/xl/printerSettings/printerSettings8.bin?ContentType=application/vnd.openxmlformats-officedocument.spreadsheetml.printerSettings">
        <DigestMethod Algorithm="http://www.w3.org/2001/04/xmlenc#sha256"/>
        <DigestValue>/ax5bNEFHV49MOtpiS741TCmMpKky2mSmN57o7VA6sA=</DigestValue>
      </Reference>
      <Reference URI="/xl/sharedStrings.xml?ContentType=application/vnd.openxmlformats-officedocument.spreadsheetml.sharedStrings+xml">
        <DigestMethod Algorithm="http://www.w3.org/2001/04/xmlenc#sha256"/>
        <DigestValue>RKCDZsSEe1zUcMDlZC/uXz0BR1J9/SjijjepP6FW3ao=</DigestValue>
      </Reference>
      <Reference URI="/xl/styles.xml?ContentType=application/vnd.openxmlformats-officedocument.spreadsheetml.styles+xml">
        <DigestMethod Algorithm="http://www.w3.org/2001/04/xmlenc#sha256"/>
        <DigestValue>0unmvvZC8v2X1k1LzxeJ5dITa6xQPZpK8OhOkz8cLQk=</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aHfvOMM8hMP7F4QwnvrD/sB2C7l8N+/I5GoL8ylQtxU=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PuEniog20HoIbFAIps2zsmYgmS5aLQboJfHPDaNqpo4=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Q6gzhdu4voGIfD8yCgb4iLr0HA1XNcROXBjhP0fZfJo=</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LczjMHCbIPr3FsLnIo/1raGagvzIwjONJXEhU1NgdEQ=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LPvOcyzMWuCzjQ0DWjc7YPS2SZsQiO5cfLeEmoeLFBo=</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csdGLUBC+EtFx3rRcsosro01QEHkSmnIzNoX8/pr8pQ=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KZdZVQawy2cAXSI/Y351XhOsH7LeYFecCh9NBop3jO8=</DigestValue>
      </Reference>
      <Reference URI="/xl/worksheets/sheet1.xml?ContentType=application/vnd.openxmlformats-officedocument.spreadsheetml.worksheet+xml">
        <DigestMethod Algorithm="http://www.w3.org/2001/04/xmlenc#sha256"/>
        <DigestValue>VaI9m8yxo9W4cRUWyymbCp58uQjKzlSto2rVA3QDk8E=</DigestValue>
      </Reference>
      <Reference URI="/xl/worksheets/sheet2.xml?ContentType=application/vnd.openxmlformats-officedocument.spreadsheetml.worksheet+xml">
        <DigestMethod Algorithm="http://www.w3.org/2001/04/xmlenc#sha256"/>
        <DigestValue>BkFxiamMLHUUEDN/32NYNoOtnD86uwD+l1687ne+3rk=</DigestValue>
      </Reference>
      <Reference URI="/xl/worksheets/sheet3.xml?ContentType=application/vnd.openxmlformats-officedocument.spreadsheetml.worksheet+xml">
        <DigestMethod Algorithm="http://www.w3.org/2001/04/xmlenc#sha256"/>
        <DigestValue>ObtLnu/t3t3MUZUAVY1yq4to8gfw+K0eoso4q7nMURY=</DigestValue>
      </Reference>
      <Reference URI="/xl/worksheets/sheet4.xml?ContentType=application/vnd.openxmlformats-officedocument.spreadsheetml.worksheet+xml">
        <DigestMethod Algorithm="http://www.w3.org/2001/04/xmlenc#sha256"/>
        <DigestValue>gOtRJDFNx5LhFFbOoU1/YhAkEqSA9r2Y00dSxY4M3fQ=</DigestValue>
      </Reference>
      <Reference URI="/xl/worksheets/sheet5.xml?ContentType=application/vnd.openxmlformats-officedocument.spreadsheetml.worksheet+xml">
        <DigestMethod Algorithm="http://www.w3.org/2001/04/xmlenc#sha256"/>
        <DigestValue>G0oJ1YrTQqIYXDreTVS3EgYRtxipkIy5ACcr9E7dA9Y=</DigestValue>
      </Reference>
      <Reference URI="/xl/worksheets/sheet6.xml?ContentType=application/vnd.openxmlformats-officedocument.spreadsheetml.worksheet+xml">
        <DigestMethod Algorithm="http://www.w3.org/2001/04/xmlenc#sha256"/>
        <DigestValue>VNSlOjgC/oSzx1YloAF3zzjwksvY4st8Ju7XqTj7WKA=</DigestValue>
      </Reference>
      <Reference URI="/xl/worksheets/sheet7.xml?ContentType=application/vnd.openxmlformats-officedocument.spreadsheetml.worksheet+xml">
        <DigestMethod Algorithm="http://www.w3.org/2001/04/xmlenc#sha256"/>
        <DigestValue>rMD0l8EqOrIeRE8tHMOH58GK2hwArT5w7BOn3qS3pAE=</DigestValue>
      </Reference>
      <Reference URI="/xl/worksheets/sheet8.xml?ContentType=application/vnd.openxmlformats-officedocument.spreadsheetml.worksheet+xml">
        <DigestMethod Algorithm="http://www.w3.org/2001/04/xmlenc#sha256"/>
        <DigestValue>JS5fHaJI/DPAafRZhqnIgDxk8l5DA+JKghcmxnIZelg=</DigestValue>
      </Reference>
    </Manifest>
    <SignatureProperties>
      <SignatureProperty Id="idSignatureTime" Target="#idPackageSignature">
        <mdssi:SignatureTime xmlns:mdssi="http://schemas.openxmlformats.org/package/2006/digital-signature">
          <mdssi:Format>YYYY-MM-DDThh:mm:ssTZD</mdssi:Format>
          <mdssi:Value>2023-03-30T15:26:05Z</mdssi:Value>
        </mdssi:SignatureTime>
      </SignatureProperty>
    </SignatureProperties>
  </Object>
  <Object Id="idOfficeObject">
    <SignatureProperties>
      <SignatureProperty Id="idOfficeV1Details" Target="#idPackageSignature">
        <SignatureInfoV1 xmlns="http://schemas.microsoft.com/office/2006/digsig">
          <SetupID>{AC5A7B93-411E-405D-B295-5498C9CB5583}</SetupID>
          <SignatureText>EDUARDO QUEIROZ GARCÍA</SignatureText>
          <SignatureImage/>
          <SignatureComments/>
          <WindowsVersion>10.0</WindowsVersion>
          <OfficeVersion>16.0.16026/24</OfficeVersion>
          <ApplicationVersion>16.0.16026</ApplicationVersion>
          <Monitors>1</Monitors>
          <HorizontalResolution>1440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2023-03-30T15:26:05Z</xd:SigningTime>
          <xd:SigningCertificate>
            <xd:Cert>
              <xd:CertDigest>
                <DigestMethod Algorithm="http://www.w3.org/2001/04/xmlenc#sha256"/>
                <DigestValue>MFPHayDxfuG+PLfUTjUv6x6xCiFdQmXtpREBKim0yoQ=</DigestValue>
              </xd:CertDigest>
              <xd:IssuerSerial>
                <X509IssuerName>C=PY, O=DOCUMENTA S.A., SERIALNUMBER=RUC80050172-1, CN=CA-DOCUMENTA S.A.</X509IssuerName>
                <X509SerialNumber>6710501590253769128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ZHQAAjw4AACBFTUYAAAEAUBoAAJ0AAAAGAAAAAAAAAAAAAAAAAAAAoAUAAIQDAACjAQAABgEAAAAAAAAAAAAAAAAAALhkBgBw/w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AADAdveM/X8AAOBSZN4cAgAAAQAAAAIAAACIPp3r/X8AAAAAAAAAAAAAObZNjP1/AAAAAAAA1QAAAAAAAAAAAAAAAAAAAAAAAAAAAAAAAAAAAAPx8ngHpQAAYHzajP1/AAAojgWN/X8AAOD///8AAAAAgGCD1RwCAAB4cF4fAAAAAAAAAAAAAAAABgAAAAAAAAAgAAAAAAAAAJxvXh/VAAAA2W9eH9UAAABxzXXr/X8AAGB0Xh/VAAAAsOqt2gAAAACw6q3aHAIAABi52oz9fwAAgGCD1RwCAADb4Hnr/X8AAEBvXh/VAAAA2W9eH9UAAACgIYDVHAIAAAAAAABkdgAIAAAAACUAAAAMAAAAAQAAABgAAAAMAAAAAAAAABIAAAAMAAAAAQAAABYAAAAMAAAACAAAAFQAAABUAAAACgAAACcAAAAeAAAASgAAAAEAAAAcx+hBjuPoQQoAAABLAAAAAQAAAEwAAAAEAAAACQAAACcAAAAgAAAASwAAAFAAAABYAAAAFQAAABYAAAAMAAAAAAAAAFIAAABwAQAAAgAAABAAAAAHAAAAAAAAAAAAAAC8AgAAAAAAAAECAiJTAHkAcwB0AGUAbQAAAAAAAAAAAAAAAAAAAAAAAAAAAAAAAAAAAAAAAAAAAAAAAAAAAAAAAAAAAAAAAAAAAAAAAAAAAAEAAAAcAgAA2NRfH9UAAAAA3F8f1QAAAIg+nev9fwAAAAAAAAAAAAAJAAAAAAAAAKgqMNccAgAAKM5mjf1/AAAAAAAAAAAAAAAAAAAAAAAAY07zeAelAABY1l8f1QAAAEC5gNYcAgAAIA6A1RwCAACAYIPVHAIAAIDXXx8AAAAAAAAAAAAAAAAHAAAAAAAAANjqPdccAgAAvNZfH9UAAAD51l8f1QAAAHHNdev9fwAABAAAAAAAAABguYDWAAAAAEx4v9gcAgAACQAAADoAAACAYIPVHAIAANvgeev9fwAAYNZfH9UAAAD51l8f1QAAAMAcgNUcAgAAAA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9AAAAEcAAAApAAAAMwAAAMwAAAAVAAAAIQDwAAAAAAAAAAAAAACAPwAAAAAAAAAAAACAPwAAAAAAAAAAAAAAAAAAAAAAAAAAAAAAAAAAAAAAAAAAJQAAAAwAAAAAAACAKAAAAAwAAAADAAAAUgAAAHABAAADAAAA8P///wAAAAAAAAAAAAAAAJABAAAAAAABAAAAAHMAZQBnAG8AZQAgAHUAaQAAAAAAAAAAAAAAAAAAAAAAAAAAAAAAAAAAAAAAAAAAAAAAAAAAAAAAAAAAAAAAAAAAAAAAyEfgjP1/AABKUkqM/X8AAFB4Xh/VAAAAiD6d6/1/AAAAAAAAAAAAAAAAAAAAAAAAoEfgjP1/AAAAAAAAAAAAAAAAAAAAAAAAAAAAAAAAAABj8PJ4B6UAAP/////9fwAA/////wAAAADw////AAAAAIBgg9UcAgAAmHFeHwAAAAAAAAAAAAAAAAkAAAAAAAAAIAAAAAAAAAC8cF4f1QAAAPlwXh/VAAAAcc116/1/AAAAAAAAAAAAAAAAAAAAAAAAAAAAAAAAAAAAAAAAAAAAAIBgg9UcAgAA2+B56/1/AABgcF4f1QAAAPlwXh/VAAAA4Gz83RwCAAAAAAAAZHYACAAAAAAlAAAADAAAAAMAAAAYAAAADAAAAAAAAAASAAAADAAAAAEAAAAeAAAAGAAAACkAAAAzAAAA9QAAAEgAAAAlAAAADAAAAAMAAABUAAAA0AAAACoAAAAzAAAA8wAAAEcAAAABAAAAHMfoQY7j6EEqAAAAMwAAABYAAABMAAAAAAAAAAAAAAAAAAAA//////////94AAAARQBEAFUAQQBSAEQATwAgAFEAVQBFAEkAUgBPAFoAIABHAEEAUgBDAM0AQQAIAAAACwAAAAsAAAAKAAAACgAAAAsAAAAMAAAABAAAAAwAAAALAAAACAAAAAQAAAAKAAAADAAAAAkAAAAEAAAACwAAAAoAAAAKAAAACgAAAAQAAAAKAAAASwAAAEAAAAAwAAAABQAAACAAAAABAAAAAQAAABAAAAAAAAAAAAAAAAABAACAAAAAAAAAAAAAAAAAAQAAgAAAACUAAAAMAAAAAgAAACcAAAAYAAAABAAAAAAAAAD///8AAAAAACUAAAAMAAAABAAAAEwAAABkAAAAAAAAAFAAAAD/AAAAfAAAAAAAAABQAAAAAAEAAC0AAAAhAPAAAAAAAAAAAAAAAIA/AAAAAAAAAAAAAIA/AAAAAAAAAAAAAAAAAAAAAAAAAAAAAAAAAAAAAAAAAAAlAAAADAAAAAAAAIAoAAAADAAAAAQAAAAnAAAAGAAAAAQAAAAAAAAA////AAAAAAAlAAAADAAAAAQAAABMAAAAZAAAAAkAAABQAAAA9gAAAFwAAAAJAAAAUAAAAO4AAAANAAAAIQDwAAAAAAAAAAAAAACAPwAAAAAAAAAAAACAPwAAAAAAAAAAAAAAAAAAAAAAAAAAAAAAAAAAAAAAAAAAJQAAAAwAAAAAAACAKAAAAAwAAAAEAAAAUgAAAHABAAAEAAAA9f///wAAAAAAAAAAAAAAAJABAAAAAAABAAAAAHMAZQBnAG8AZQAgAHUAaQAAAAAAAAAAAAAAAAAAAAAAAAAAAAAAAAAAAAAAAAAAAAAAAAAAAAAAAAAAAAAAAAAAAAAAACAAAAAAAAAA4BaO/X8AAADgFo79fwAAEwAAAAAAAAAAAJbs/X8AAO3LZo39fwAAMBaW7P1/AAATAAAAAAAAAOAWAAAAAAAAQAAAwP1/AAAAAJbs/X8AALXOZo39fwAABAAAAAAAAAAwFpbs/X8AADC1Xx/VAAAAEwAAAAAAAABIAAAAAAAAAIwz+o39fwAAkOMWjv1/AADAN/qN/X8AAAEAAAAAAAAAGF36jf1/AAAAAJbs/X8AAAAAAAAAAAAAAAAAAAAAAACH9aTt/X8AAIBgg9UcAgAA2+B56/1/AAAAtl8f1QAAAJm2Xx/VAAAAAAAAAAAAAAAAAAAAZHYACAAAAAAlAAAADAAAAAQAAAAYAAAADAAAAAAAAAASAAAADAAAAAEAAAAeAAAAGAAAAAkAAABQAAAA9wAAAF0AAAAlAAAADAAAAAQAAABUAAAArAAAAAoAAABQAAAAcwAAAFwAAAABAAAAHMfoQY7j6EEKAAAAUAAAABAAAABMAAAAAAAAAAAAAAAAAAAA//////////9sAAAARQBEAFUAQQBSAEQATwAgAFEAVQBFAEkAUgBPAFoAIAAGAAAACAAAAAgAAAAHAAAABwAAAAgAAAAJAAAAAwAAAAgAAAAIAAAABgAAAAMAAAAHAAAACQAAAAYAAAAD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QAAAAYAAAADAAAAAAAAAASAAAADAAAAAEAAAAeAAAAGAAAAAkAAABgAAAA9wAAAG0AAAAlAAAADAAAAAQAAABUAAAA3AAAAAoAAABgAAAAogAAAGwAAAABAAAAHMfoQY7j6EEKAAAAYAAAABgAAABMAAAAAAAAAAAAAAAAAAAA//////////98AAAARABJAFIARQBDAFQATwBSACAARwBFAFIARQBOAFQARQAgAEcARQBOAEUAUgBBAEwACAAAAAMAAAAHAAAABgAAAAcAAAAGAAAACQAAAAcAAAADAAAACAAAAAYAAAAHAAAABgAAAAgAAAAGAAAABgAAAAMAAAAIAAAABgAAAAgAAAAGAAAABwAAAAcAAAAFAAAASwAAAEAAAAAwAAAABQAAACAAAAABAAAAAQAAABAAAAAAAAAAAAAAAAABAACAAAAAAAAAAAAAAAAAAQAAgAAAACUAAAAMAAAAAgAAACcAAAAYAAAABQAAAAAAAAD///8AAAAAACUAAAAMAAAABQAAAEwAAABkAAAACQAAAHAAAADgAAAAfAAAAAkAAABwAAAA2AAAAA0AAAAhAPAAAAAAAAAAAAAAAIA/AAAAAAAAAAAAAIA/AAAAAAAAAAAAAAAAAAAAAAAAAAAAAAAAAAAAAAAAAAAlAAAADAAAAAAAAIAoAAAADAAAAAUAAAAlAAAADAAAAAQAAAAYAAAADAAAAAAAAAASAAAADAAAAAEAAAAWAAAADAAAAAAAAABUAAAAIAEAAAoAAABwAAAA3wAAAHwAAAABAAAAHMfoQY7j6EEKAAAAcAAAACMAAABMAAAABAAAAAkAAABwAAAA4QAAAH0AAACUAAAARgBpAHIAbQBhAGQAbwAgAHAAbwByADoAIABFAEQAVQBBAFIARABPACAAUQBVAEUASQBSAE8AWgAgAEcAQQBSAEMASQBBAAAABgAAAAMAAAAEAAAACQAAAAYAAAAHAAAABwAAAAMAAAAHAAAABwAAAAQAAAADAAAAAwAAAAYAAAAIAAAACAAAAAcAAAAHAAAACAAAAAkAAAADAAAACAAAAAgAAAAGAAAAAwAAAAcAAAAJAAAABgAAAAMAAAAIAAAABwAAAAcAAAAHAAAAAwAAAAcAAAAWAAAADAAAAAAAAAAlAAAADAAAAAIAAAAOAAAAFAAAAAAAAAAQAAAAFAAAAA==</Object>
  <Object Id="idInvalidSigLnImg">AQAAAGwAAAAAAAAAAAAAAP8AAAB/AAAAAAAAAAAAAAAZHQAAjw4AACBFTUYAAAEAeCEAALEAAAAGAAAAAAAAAAAAAAAAAAAAoAUAAIQDAACjAQAABgEAAAAAAAAAAAAAAAAAALhkBgBw/w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4BaO/X8AAADgFo79fwAAEwAAAAAAAAAAAJbs/X8AAO3LZo39fwAAMBaW7P1/AAATAAAAAAAAAOAWAAAAAAAAQAAAwP1/AAAAAJbs/X8AALXOZo39fwAABAAAAAAAAAAwFpbs/X8AADC1Xx/VAAAAEwAAAAAAAABIAAAAAAAAAIwz+o39fwAAkOMWjv1/AADAN/qN/X8AAAEAAAAAAAAAGF36jf1/AAAAAJbs/X8AAAAAAAAAAAAAAAAAAAAAAACH9aTt/X8AAIBgg9UcAgAA2+B56/1/AAAAtl8f1QAAAJm2Xx/VAAAAAAAAAAAAAAAAAAAAZHYACAAAAAAlAAAADAAAAAEAAAAYAAAADAAAAP8AAAASAAAADAAAAAEAAAAeAAAAGAAAACIAAAAEAAAAcgAAABEAAAAlAAAADAAAAAEAAABUAAAAqAAAACMAAAAEAAAAcAAAABAAAAABAAAAHMfoQY7j6E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AQAAABwCAADY1F8f1QAAAADcXx/VAAAAiD6d6/1/AAAAAAAAAAAAAAkAAAAAAAAAqCow1xwCAAAozmaN/X8AAAAAAAAAAAAAAAAAAAAAAABjTvN4B6UAAFjWXx/VAAAAQLmA1hwCAAAgDoDVHAIAAIBgg9UcAgAAgNdfHwAAAAAAAAAAAAAAAAcAAAAAAAAA2Oo91xwCAAC81l8f1QAAAPnWXx/VAAAAcc116/1/AAAEAAAAAAAAAGC5gNYAAAAATHi/2BwCAAAJAAAAOgAAAIBgg9UcAgAA2+B56/1/AABg1l8f1QAAAPnWXx/VAAAAwByA1RwC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DAdveM/X8AAOBSZN4cAgAAAQAAAAIAAACIPp3r/X8AAAAAAAAAAAAAObZNjP1/AAAAAAAA1QAAAAAAAAAAAAAAAAAAAAAAAAAAAAAAAAAAAAPx8ngHpQAAYHzajP1/AAAojgWN/X8AAOD///8AAAAAgGCD1RwCAAB4cF4fAAAAAAAAAAAAAAAABgAAAAAAAAAgAAAAAAAAAJxvXh/VAAAA2W9eH9UAAABxzXXr/X8AAGB0Xh/VAAAAsOqt2gAAAACw6q3aHAIAABi52oz9fwAAgGCD1RwCAADb4Hnr/X8AAEBvXh/VAAAA2W9eH9UAAACgIYDVHAI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QAAABHAAAAKQAAADMAAADMAAAAFQAAACEA8AAAAAAAAAAAAAAAgD8AAAAAAAAAAAAAgD8AAAAAAAAAAAAAAAAAAAAAAAAAAAAAAAAAAAAAAAAAACUAAAAMAAAAAAAAgCgAAAAMAAAABAAAAFIAAABwAQAABAAAAPD///8AAAAAAAAAAAAAAACQAQAAAAAAAQAAAABzAGUAZwBvAGUAIAB1AGkAAAAAAAAAAAAAAAAAAAAAAAAAAAAAAAAAAAAAAAAAAAAAAAAAAAAAAAAAAAAAAAAAAAAAAMhH4Iz9fwAASlJKjP1/AABQeF4f1QAAAIg+nev9fwAAAAAAAAAAAAAAAAAAAAAAAKBH4Iz9fwAAAAAAAAAAAAAAAAAAAAAAAAAAAAAAAAAAY/DyeAelAAD//////X8AAP////8AAAAA8P///wAAAACAYIPVHAIAAJhxXh8AAAAAAAAAAAAAAAAJAAAAAAAAACAAAAAAAAAAvHBeH9UAAAD5cF4f1QAAAHHNdev9fwAAAAAAAAAAAAAAAAAAAAAAAAAAAAAAAAAAAAAAAAAAAACAYIPVHAIAANvgeev9fwAAYHBeH9UAAAD5cF4f1QAAAOBs/N0cAgAAAAAAAGR2AAgAAAAAJQAAAAwAAAAEAAAAGAAAAAwAAAAAAAAAEgAAAAwAAAABAAAAHgAAABgAAAApAAAAMwAAAPUAAABIAAAAJQAAAAwAAAAEAAAAVAAAANAAAAAqAAAAMwAAAPMAAABHAAAAAQAAABzH6EGO4+hBKgAAADMAAAAWAAAATAAAAAAAAAAAAAAAAAAAAP//////////eAAAAEUARABVAEEAUgBEAE8AIABRAFUARQBJAFIATwBaACAARwBBAFIAQwDNAEEACAAAAAsAAAALAAAACgAAAAoAAAALAAAADAAAAAQAAAAMAAAACwAAAAgAAAAEAAAACgAAAAwAAAAJAAAABAAAAAsAAAAKAAAACgAAAAoAAAAEAAAACg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CsAAAACgAAAFAAAABzAAAAXAAAAAEAAAAcx+hBjuPoQQoAAABQAAAAEAAAAEwAAAAAAAAAAAAAAAAAAAD//////////2wAAABFAEQAVQBBAFIARABPACAAUQBVAEUASQBSAE8AWgAgAAYAAAAIAAAACAAAAAcAAAAHAAAACAAAAAkAAAADAAAACAAAAAgAAAAGAAAAAwAAAAcAAAAJ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DcAAAACgAAAGAAAACiAAAAbAAAAAEAAAAcx+hBjuPoQQoAAABgAAAAGAAAAEwAAAAAAAAAAAAAAAAAAAD//////////3wAAABEAEkAUgBFAEMAVABPAFIAIABHAEUAUgBFAE4AVABFACAARwBFAE4ARQBSAEEATAAIAAAAAwAAAAcAAAAGAAAABwAAAAYAAAAJAAAABwAAAAMAAAAIAAAABgAAAAcAAAAGAAAACAAAAAYAAAAGAAAAAwAAAAgAAAAGAAAACAAAAAYAAAAHAAAABwAAAAUAAABLAAAAQAAAADAAAAAFAAAAIAAAAAEAAAABAAAAEAAAAAAAAAAAAAAAAAEAAIAAAAAAAAAAAAAAAAABAACAAAAAJQAAAAwAAAACAAAAJwAAABgAAAAFAAAAAAAAAP///wAAAAAAJQAAAAwAAAAFAAAATAAAAGQAAAAJAAAAcAAAAOAAAAB8AAAACQAAAHAAAADYAAAADQAAACEA8AAAAAAAAAAAAAAAgD8AAAAAAAAAAAAAgD8AAAAAAAAAAAAAAAAAAAAAAAAAAAAAAAAAAAAAAAAAACUAAAAMAAAAAAAAgCgAAAAMAAAABQAAACUAAAAMAAAAAQAAABgAAAAMAAAAAAAAABIAAAAMAAAAAQAAABYAAAAMAAAAAAAAAFQAAAAgAQAACgAAAHAAAADfAAAAfAAAAAEAAAAcx+hBjuPoQQoAAABwAAAAIwAAAEwAAAAEAAAACQAAAHAAAADhAAAAfQAAAJQAAABGAGkAcgBtAGEAZABvACAAcABvAHIAOgAgAEUARABVAEEAUgBEAE8AIABRAFUARQBJAFIATwBaACAARwBBAFIAQwBJAEEAIHgGAAAAAwAAAAQAAAAJAAAABgAAAAcAAAAHAAAAAwAAAAcAAAAHAAAABAAAAAMAAAADAAAABgAAAAgAAAAIAAAABwAAAAcAAAAIAAAACQAAAAMAAAAIAAAACAAAAAYAAAADAAAABwAAAAkAAAAGAAAAAwAAAAgAAAAHAAAABwAAAAcAAAADAAAABwAAABYAAAAMAAAAAAAAACUAAAAMAAAAAgAAAA4AAAAUAAAAAAAAABAAAAAUAAAA</Object>
</Signature>
</file>

<file path=_xmlsignatures/sig2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9xGD7LCPePKJQaQlhuyGHvtzPnz6wJq1CwhgIZ8XYiI=</DigestValue>
    </Reference>
    <Reference Type="http://www.w3.org/2000/09/xmldsig#Object" URI="#idOfficeObject">
      <DigestMethod Algorithm="http://www.w3.org/2001/04/xmlenc#sha256"/>
      <DigestValue>FfW5/Q09uBDqhI9oVptFp9qIjCF1X/lCkjFlvLDQNVY=</DigestValue>
    </Reference>
    <Reference Type="http://uri.etsi.org/01903#SignedProperties" URI="#idSignedProperties">
      <Transforms>
        <Transform Algorithm="http://www.w3.org/TR/2001/REC-xml-c14n-20010315"/>
      </Transforms>
      <DigestMethod Algorithm="http://www.w3.org/2001/04/xmlenc#sha256"/>
      <DigestValue>cUWb/Njfn2B5G/X1YhlCaEVUbEW85EpXW1OjBR4EfFQ=</DigestValue>
    </Reference>
    <Reference Type="http://www.w3.org/2000/09/xmldsig#Object" URI="#idValidSigLnImg">
      <DigestMethod Algorithm="http://www.w3.org/2001/04/xmlenc#sha256"/>
      <DigestValue>PLHNFTs0HEHPIRq0/5tN5teAVAX0zyUC6jyK15towFY=</DigestValue>
    </Reference>
    <Reference Type="http://www.w3.org/2000/09/xmldsig#Object" URI="#idInvalidSigLnImg">
      <DigestMethod Algorithm="http://www.w3.org/2001/04/xmlenc#sha256"/>
      <DigestValue>uz0FuWZpqog6LO53oA30fD+PHdijMaNiXPdfkT0T6vA=</DigestValue>
    </Reference>
  </SignedInfo>
  <SignatureValue>QjoQj4XB9KaVdfWCx6I/YxnuApLRCGps8bqWJ2aaSlmxiQf9/ewCamE9SsoIT6nrzVYHijzOG654
wvUHnQJZKs0kJ0utjtWpB6rYGJmQzg4ufKWP52VGjSf4QI3wWOEW+76CqkDX6KinFHWkZdQv4Ud4
F+HvKUCP66a2fwn0PCjw2qLA63zYus9oaqbu2UA6+Gq9RjltULMjLILfq4t/oXlaidba4Alql7uK
+f/1cKqibqSNJgcxw/LoV4DeXGnyW1UJ04fPrrzNEWMbrsS6nZEmp5ft56OZSjRnMNQcAY9DioJt
yVHkOklVdaMj9WE454LuCHkgroD4gzgjoA92WQ==</SignatureValue>
  <KeyInfo>
    <X509Data>
      <X509Certificate>MIIJLDCCBxSgAwIBAgIIXSB9pH/FEagwDQYJKoZIhvcNAQELBQAwWjEaMBgGA1UEAwwRQ0EtRE9DVU1FTlRBIFMuQS4xFjAUBgNVBAUTDVJVQzgwMDUwMTcyLTExFzAVBgNVBAoMDkRPQ1VNRU5UQSBTLkEuMQswCQYDVQQGEwJQWTAeFw0yMjA3MTIxMzUzMDBaFw0yNDA3MTExMzUzMDBaMIGZMR8wHQYDVQQDDBZFRFVBUkRPIFFVRUlST1ogR0FSQ0lBMRIwEAYDVQQFEwlDSTUzOTI2NTQxEDAOBgNVBCoMB0VEVUFSRE8xFzAVBgNVBAQMDlFVRUlST1ogR0FSQ0lBMREwDwYDVQQLDAhGSVJNQSBGMjEXMBUGA1UECgwOUEVSU09OQSBGSVNJQ0ExCzAJBgNVBAYTAlBZMIIBIjANBgkqhkiG9w0BAQEFAAOCAQ8AMIIBCgKCAQEArCxauPRZR9CJRWC5M/iYngQguyc3epH4PKSBpsWar9YdzilNde4WYSOEqpfzcXe9WUb1tr9fQhBxOU3up/5E8TqezP0CNqe4dUzaTv6bxtK+3pqrDmP4VqH9CEt3EkIvoQjtxzFM5FdsokPowvoR/QI2sLNoyRQvlIxYR9ifsMrRvtSOfTCjji98nF6vQv/yed2zQ5bGnKGRygqb4QrOt49BxDGvDB+kM3wq8Uns74KTNHrsmqU+AJDDbyoTH4bhzyWpMRG6rhmHoroaSI2WdI4nWfMghOaZTM9p9WSVup7J6fEF+yAexcRpHrtZD/MIfyHZjrng6RYUy4rhrqM4oQIDAQABo4IEtDCCBLAwDAYDVR0TAQH/BAIwADAfBgNVHSMEGDAWgBShPYUrzdgslh85AgyfUztY2JULezCBlAYIKwYBBQUHAQEEgYcwgYQwVQYIKwYBBQUHMAKGSWh0dHBzOi8vd3d3LmRpZ2l0by5jb20ucHkvdXBsb2Fkcy9jZXJ0aWZpY2Fkby1kb2N1bWVudGEtc2EtMTUzNTExNzc3MS5jcnQwKwYIKwYBBQUHMAGGH2h0dHBzOi8vd3d3LmRpZ2l0by5jb20ucHkvb2NzcC8wJAYDVR0RBB0wG4EZZWR1YXJkb2dAaW50ZXJmaXNhLmNvbS5weTCCAyQGA1UdIASCAxswggMXMIIDEwYOKwYBBAGC+TsBAQEGAQMwggL/MC8GCCsGAQUFBwIBFiNodHRwczovL3d3dy5kaWdpdG8uY29tLnB5L2Rlc2NhcmdhczCCAXIGCCsGAQUFBwICMIIBZB6CAWAARQBzAHQAZQAgAGUAcwAgAHUAbgAgAGMAZQByAHQAaQBmAGkAYwBhAGQAbwAgAGQAZQAgAHAAZQByAHMAbwBuAGEAIABmAO0AcwBpAGMAYQAgAGMAdQB5AGEAIABjAGwAYQB2AGUAIABwAHIAaQB2AGEAZABhACAAZQBzAHQA4QAgAGMAbwBuAHQAZQBuAGkAZABhACAAZQBuACAAdQBuACAAbQDzAGQAdQBsAG8AIABkAGUAIABoAGEAcgBkAHcAYQByAGUAIABzAGUAZwB1AHIAbwAgAHkAIABzAHUAIABmAGkAbgBhAGwAaQBkAGEAZAAgAGUAcwAgAGEAdQB0AGUAbgB0AGkAYwBhAHIAIABhACAAcwB1ACAAdABpAHQAdQBsAGEAcgAgAG8AIABnAGUAbgBlAHIAYQByACAAZgBpAHIAbQBhAHMAIABkAGkAZwBpAHQAYQBsAGUAcwAuMIIBVAYIKwYBBQUHAgIwggFGHoIBQgBUAGgAaQBzACAAaQBzACAAYQBuACAAZQBuAGQAIAB1AHMAZQByACAAYwBlAHIAdABpAGYAaQBjAGEAdABlACAAdwBoAG8AcwBlACAAcAByAGkAdgBhAHQAZQAgAGsAZQB5ACAAaQBzACAAZQBtAGIAZQBkAGQAZQBkACAAdwBpAHQAaABpAG4AIABhACAAcwBlAGMAdQByAGUAIABoAGEAcgBkAHcAYQByAGUAIABtAG8AZAB1AGwAZQAgAHQAaABhAHQAIABhAGkAbQBzACAAdABvACAAYQB1AHQAaABlAG4AdABpAGMAYQB0AGUAIABpAHQAcwAgAG8AdwBuAGUAcgAgAG8AcgAgAGcAZQBuAGUAcgBhAHQAZQAgAGQAaQBnAGkAdABhAGwAIABzAGkAZwBuAGEAdAB1AHIAZQBzAC4wKgYDVR0lAQH/BCAwHgYIKwYBBQUHAwIGCCsGAQUFBwMEBggrBgEFBQcDATA/BgNVHR8EODA2MDSgMqAwhi5odHRwczovL3d3dy5kaWdpdG8uY29tLnB5L2NybC9kb2N1bWVudGFfY2EuY3JsMB0GA1UdDgQWBBTSMVPYMPmoBJ4JplyGg8eo7hVNpDAOBgNVHQ8BAf8EBAMCBeAwDQYJKoZIhvcNAQELBQADggIBAGCw5/xjC3undXUFXwACjDosgWVbw05pS4JMMYhhON43tunyNG4H6L72opLvVWCblbr2PIImeTzRVzmc3ev1rxGq8v8wNYPxFcW8wEM6cG7xFDBR37PHNJmgHJ8BpChbDVJnU1SBRapIvUh7G+LuBuvzUSQOMLZirX/DEvqJh1BnvkycL50sSqIx7o+bbwZ4oBL5vKZ//fb10LAlRkZHynyWijvZbYrafcD9zdaDTpv3d0XtG0M6lT5hVEp7VYYS8/CIeFcmX4LGgZENE4uctQIEqCbJBMc99kNC8A0RUTpwnChFvA7pTldQFuxw1KodRDOvF647JrGuyE5ec7XIrPDcEfUqOnz/O3UHkhWdRhw/SshphKFmx+k+w+RVrl8Os+QhFa4WVVvQhZKZmoenU/HOdf95WCo5p4Xh16Z7+IJXwSl0miIrAB4z0d1GxG2TtYQJMxltd9csgdEP9A3kiy1fb5AHxnOMVjqcTkG1nvmBPB44LN1Ke2M8hl2bBy3P3GePuupj8CJiTWj2vCxmaFPlmVEz2Yp0UlW3shBPbYbIw3j0qF7IFQUM5lw7sC8iIcdrfrvxHk+LwdR2R3PUSxgcH9r4rygIVLnsR1P2cphyrQeUMlVzslWrtXKngI/LPhf7Bm16yqATqJKc1n4erdN9F2j04A07rAoKfyiiLnz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Transform>
          <Transform Algorithm="http://www.w3.org/TR/2001/REC-xml-c14n-20010315"/>
        </Transforms>
        <DigestMethod Algorithm="http://www.w3.org/2001/04/xmlenc#sha256"/>
        <DigestValue>1yPCdxLOwhVVgkLwZtinBeNPn0z+3K33epEQv1eEO0s=</DigestValue>
      </Reference>
      <Reference URI="/xl/calcChain.xml?ContentType=application/vnd.openxmlformats-officedocument.spreadsheetml.calcChain+xml">
        <DigestMethod Algorithm="http://www.w3.org/2001/04/xmlenc#sha256"/>
        <DigestValue>Cwwxd82IxGAryc02rxDQYDsehSKM0mYV35LXkUSiHoY=</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Xa8239MzABwfeSwVessQmgBws7qpEWV+d6lNwhHlGqw=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Xa8239MzABwfeSwVessQmgBws7qpEWV+d6lNwhHlGqw=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Xa8239MzABwfeSwVessQmgBws7qpEWV+d6lNwhHlGqw=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Xa8239MzABwfeSwVessQmgBws7qpEWV+d6lNwhHlGqw=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Xa8239MzABwfeSwVessQmgBws7qpEWV+d6lNwhHlGqw=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Xa8239MzABwfeSwVessQmgBws7qpEWV+d6lNwhHlGqw=</DigestValue>
      </Reference>
      <Reference URI="/xl/drawings/drawing1.xml?ContentType=application/vnd.openxmlformats-officedocument.drawing+xml">
        <DigestMethod Algorithm="http://www.w3.org/2001/04/xmlenc#sha256"/>
        <DigestValue>Aowvreq1vGllG65eajWdACOTB/uN8snkthxiusnlaLs=</DigestValue>
      </Reference>
      <Reference URI="/xl/drawings/vmlDrawing1.vml?ContentType=application/vnd.openxmlformats-officedocument.vmlDrawing">
        <DigestMethod Algorithm="http://www.w3.org/2001/04/xmlenc#sha256"/>
        <DigestValue>xUr1g0sFS43//if2fMHLS1jHOAwpWTV99VN55akJetQ=</DigestValue>
      </Reference>
      <Reference URI="/xl/drawings/vmlDrawing2.vml?ContentType=application/vnd.openxmlformats-officedocument.vmlDrawing">
        <DigestMethod Algorithm="http://www.w3.org/2001/04/xmlenc#sha256"/>
        <DigestValue>WFYj+KW08O95/jwtlepXtJXMUOdNk9n4TAGP7hFu+h4=</DigestValue>
      </Reference>
      <Reference URI="/xl/drawings/vmlDrawing3.vml?ContentType=application/vnd.openxmlformats-officedocument.vmlDrawing">
        <DigestMethod Algorithm="http://www.w3.org/2001/04/xmlenc#sha256"/>
        <DigestValue>gHfx3whdlQ+dQSpolZYLou1cOyfkrsW2f6Wyk7264VA=</DigestValue>
      </Reference>
      <Reference URI="/xl/drawings/vmlDrawing4.vml?ContentType=application/vnd.openxmlformats-officedocument.vmlDrawing">
        <DigestMethod Algorithm="http://www.w3.org/2001/04/xmlenc#sha256"/>
        <DigestValue>NWjIB+POGZkW73d5D5AgYYVsStdMCABUfrb8CcVrv8E=</DigestValue>
      </Reference>
      <Reference URI="/xl/drawings/vmlDrawing5.vml?ContentType=application/vnd.openxmlformats-officedocument.vmlDrawing">
        <DigestMethod Algorithm="http://www.w3.org/2001/04/xmlenc#sha256"/>
        <DigestValue>Qp9wQg56nMOFboRRLMFJThHZOeuYuUXqAfFstOD9pB0=</DigestValue>
      </Reference>
      <Reference URI="/xl/drawings/vmlDrawing6.vml?ContentType=application/vnd.openxmlformats-officedocument.vmlDrawing">
        <DigestMethod Algorithm="http://www.w3.org/2001/04/xmlenc#sha256"/>
        <DigestValue>ItQGSsmIXyq5R4qMiaoKdzGpaWRxDC6aTbtYi8rauKU=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NZmRTX7W5A2vtSkO7N6aeFOO4HKRed+JrhT5XPrfNDI=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wZPA/rF4GnteJFZcATFm5xCWADWwf2UAHkOvvzj7r/w=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QtIQ6uysmXQuHwBEqr68W98LNwYMTivV/fEmrJ8zrFA=</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5OsaGzyDCQcu2ZAf03yRw+COU026708H/NXGnMeZDZc=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I21utiWXlgrmCmg4ZpH8bKmLZT6sL0DYbiMLlOtgKIo=</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PqxoNpQd2q1U7jgyGUc8eYW1b5QzA8bTgWnMMGse46I=</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E90anLtrtoM6FrHuQCrtPBRHcGQl+1xICYXZFkU5bYs=</DigestValue>
      </Reference>
      <Reference URI="/xl/externalLinks/externalLink1.xml?ContentType=application/vnd.openxmlformats-officedocument.spreadsheetml.externalLink+xml">
        <DigestMethod Algorithm="http://www.w3.org/2001/04/xmlenc#sha256"/>
        <DigestValue>QDpkEODEOJKGhnB6+A8zHaGOXp5Nyn/9egXR/IyzsKc=</DigestValue>
      </Reference>
      <Reference URI="/xl/externalLinks/externalLink2.xml?ContentType=application/vnd.openxmlformats-officedocument.spreadsheetml.externalLink+xml">
        <DigestMethod Algorithm="http://www.w3.org/2001/04/xmlenc#sha256"/>
        <DigestValue>d6p9jhfh7rmMZazIsL7RkMaX5Xe/lZL+DuzlVKG8Ly4=</DigestValue>
      </Reference>
      <Reference URI="/xl/externalLinks/externalLink3.xml?ContentType=application/vnd.openxmlformats-officedocument.spreadsheetml.externalLink+xml">
        <DigestMethod Algorithm="http://www.w3.org/2001/04/xmlenc#sha256"/>
        <DigestValue>9XFDrp2eoUpW4bHGlUwjGbYmUoFM3HxXSGKCcIVZuq8=</DigestValue>
      </Reference>
      <Reference URI="/xl/externalLinks/externalLink4.xml?ContentType=application/vnd.openxmlformats-officedocument.spreadsheetml.externalLink+xml">
        <DigestMethod Algorithm="http://www.w3.org/2001/04/xmlenc#sha256"/>
        <DigestValue>Lum+ExC6YghdPwffYnk69Sc14GUapLzS1Xj4gx3OL5M=</DigestValue>
      </Reference>
      <Reference URI="/xl/externalLinks/externalLink5.xml?ContentType=application/vnd.openxmlformats-officedocument.spreadsheetml.externalLink+xml">
        <DigestMethod Algorithm="http://www.w3.org/2001/04/xmlenc#sha256"/>
        <DigestValue>ktD5Gwm5nx2SEJ3izUiLDPdRILgjuC0L20ZdzKIPPtg=</DigestValue>
      </Reference>
      <Reference URI="/xl/externalLinks/externalLink6.xml?ContentType=application/vnd.openxmlformats-officedocument.spreadsheetml.externalLink+xml">
        <DigestMethod Algorithm="http://www.w3.org/2001/04/xmlenc#sha256"/>
        <DigestValue>zcVceu0tChTshHC/+QQd/6lPoSH2b+IegujGIZvqgQ4=</DigestValue>
      </Reference>
      <Reference URI="/xl/externalLinks/externalLink7.xml?ContentType=application/vnd.openxmlformats-officedocument.spreadsheetml.externalLink+xml">
        <DigestMethod Algorithm="http://www.w3.org/2001/04/xmlenc#sha256"/>
        <DigestValue>hsT0RKacKDvXqt8OrlH27mz7koK57W45WaoX0A2bQjc=</DigestValue>
      </Reference>
      <Reference URI="/xl/media/image1.emf?ContentType=image/x-emf">
        <DigestMethod Algorithm="http://www.w3.org/2001/04/xmlenc#sha256"/>
        <DigestValue>8UwYp6pyw98/5fxhx7LWx4UBpFz/C1eXcZPCsjgMLXU=</DigestValue>
      </Reference>
      <Reference URI="/xl/media/image2.emf?ContentType=image/x-emf">
        <DigestMethod Algorithm="http://www.w3.org/2001/04/xmlenc#sha256"/>
        <DigestValue>ocrfF6B9kS7D9mbluD2C49uyig+/fseRjrvuqMlh5dM=</DigestValue>
      </Reference>
      <Reference URI="/xl/media/image3.emf?ContentType=image/x-emf">
        <DigestMethod Algorithm="http://www.w3.org/2001/04/xmlenc#sha256"/>
        <DigestValue>si4jBb2z3IFShMR8fH266AYBbRUZh34J9sawEiKsaY4=</DigestValue>
      </Reference>
      <Reference URI="/xl/media/image4.emf?ContentType=image/x-emf">
        <DigestMethod Algorithm="http://www.w3.org/2001/04/xmlenc#sha256"/>
        <DigestValue>6b/qO5RPDhNl5Y9g3asQGf68hcgEiNQAD0T34uX7ep4=</DigestValue>
      </Reference>
      <Reference URI="/xl/media/image5.emf?ContentType=image/x-emf">
        <DigestMethod Algorithm="http://www.w3.org/2001/04/xmlenc#sha256"/>
        <DigestValue>l+jCpnKk2QYmvg61yXP70AKYRT61Sgc6yQJFyS6DWQ8=</DigestValue>
      </Reference>
      <Reference URI="/xl/printerSettings/printerSettings1.bin?ContentType=application/vnd.openxmlformats-officedocument.spreadsheetml.printerSettings">
        <DigestMethod Algorithm="http://www.w3.org/2001/04/xmlenc#sha256"/>
        <DigestValue>PomAk00LjNX0TmsJc6zgIqZ1exjQxSMz9FZ0oHNLuZ0=</DigestValue>
      </Reference>
      <Reference URI="/xl/printerSettings/printerSettings2.bin?ContentType=application/vnd.openxmlformats-officedocument.spreadsheetml.printerSettings">
        <DigestMethod Algorithm="http://www.w3.org/2001/04/xmlenc#sha256"/>
        <DigestValue>PomAk00LjNX0TmsJc6zgIqZ1exjQxSMz9FZ0oHNLuZ0=</DigestValue>
      </Reference>
      <Reference URI="/xl/printerSettings/printerSettings3.bin?ContentType=application/vnd.openxmlformats-officedocument.spreadsheetml.printerSettings">
        <DigestMethod Algorithm="http://www.w3.org/2001/04/xmlenc#sha256"/>
        <DigestValue>CIEckKbjmz+lut/wRXlfeRQwthJRTodxlHUlYnCh/Ec=</DigestValue>
      </Reference>
      <Reference URI="/xl/printerSettings/printerSettings4.bin?ContentType=application/vnd.openxmlformats-officedocument.spreadsheetml.printerSettings">
        <DigestMethod Algorithm="http://www.w3.org/2001/04/xmlenc#sha256"/>
        <DigestValue>CIEckKbjmz+lut/wRXlfeRQwthJRTodxlHUlYnCh/Ec=</DigestValue>
      </Reference>
      <Reference URI="/xl/printerSettings/printerSettings5.bin?ContentType=application/vnd.openxmlformats-officedocument.spreadsheetml.printerSettings">
        <DigestMethod Algorithm="http://www.w3.org/2001/04/xmlenc#sha256"/>
        <DigestValue>P1vk/m0KDfia+eyWbH6GJjYYs/QaShRIS+My+bEWdfE=</DigestValue>
      </Reference>
      <Reference URI="/xl/printerSettings/printerSettings6.bin?ContentType=application/vnd.openxmlformats-officedocument.spreadsheetml.printerSettings">
        <DigestMethod Algorithm="http://www.w3.org/2001/04/xmlenc#sha256"/>
        <DigestValue>CIEckKbjmz+lut/wRXlfeRQwthJRTodxlHUlYnCh/Ec=</DigestValue>
      </Reference>
      <Reference URI="/xl/printerSettings/printerSettings7.bin?ContentType=application/vnd.openxmlformats-officedocument.spreadsheetml.printerSettings">
        <DigestMethod Algorithm="http://www.w3.org/2001/04/xmlenc#sha256"/>
        <DigestValue>rpj545RtakdnDQNeP8JSQKvZ57TFQrixCsxx1kNgmrs=</DigestValue>
      </Reference>
      <Reference URI="/xl/printerSettings/printerSettings8.bin?ContentType=application/vnd.openxmlformats-officedocument.spreadsheetml.printerSettings">
        <DigestMethod Algorithm="http://www.w3.org/2001/04/xmlenc#sha256"/>
        <DigestValue>/ax5bNEFHV49MOtpiS741TCmMpKky2mSmN57o7VA6sA=</DigestValue>
      </Reference>
      <Reference URI="/xl/sharedStrings.xml?ContentType=application/vnd.openxmlformats-officedocument.spreadsheetml.sharedStrings+xml">
        <DigestMethod Algorithm="http://www.w3.org/2001/04/xmlenc#sha256"/>
        <DigestValue>RKCDZsSEe1zUcMDlZC/uXz0BR1J9/SjijjepP6FW3ao=</DigestValue>
      </Reference>
      <Reference URI="/xl/styles.xml?ContentType=application/vnd.openxmlformats-officedocument.spreadsheetml.styles+xml">
        <DigestMethod Algorithm="http://www.w3.org/2001/04/xmlenc#sha256"/>
        <DigestValue>0unmvvZC8v2X1k1LzxeJ5dITa6xQPZpK8OhOkz8cLQk=</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aHfvOMM8hMP7F4QwnvrD/sB2C7l8N+/I5GoL8ylQtxU=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PuEniog20HoIbFAIps2zsmYgmS5aLQboJfHPDaNqpo4=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Q6gzhdu4voGIfD8yCgb4iLr0HA1XNcROXBjhP0fZfJo=</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LczjMHCbIPr3FsLnIo/1raGagvzIwjONJXEhU1NgdEQ=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LPvOcyzMWuCzjQ0DWjc7YPS2SZsQiO5cfLeEmoeLFBo=</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csdGLUBC+EtFx3rRcsosro01QEHkSmnIzNoX8/pr8pQ=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KZdZVQawy2cAXSI/Y351XhOsH7LeYFecCh9NBop3jO8=</DigestValue>
      </Reference>
      <Reference URI="/xl/worksheets/sheet1.xml?ContentType=application/vnd.openxmlformats-officedocument.spreadsheetml.worksheet+xml">
        <DigestMethod Algorithm="http://www.w3.org/2001/04/xmlenc#sha256"/>
        <DigestValue>VaI9m8yxo9W4cRUWyymbCp58uQjKzlSto2rVA3QDk8E=</DigestValue>
      </Reference>
      <Reference URI="/xl/worksheets/sheet2.xml?ContentType=application/vnd.openxmlformats-officedocument.spreadsheetml.worksheet+xml">
        <DigestMethod Algorithm="http://www.w3.org/2001/04/xmlenc#sha256"/>
        <DigestValue>BkFxiamMLHUUEDN/32NYNoOtnD86uwD+l1687ne+3rk=</DigestValue>
      </Reference>
      <Reference URI="/xl/worksheets/sheet3.xml?ContentType=application/vnd.openxmlformats-officedocument.spreadsheetml.worksheet+xml">
        <DigestMethod Algorithm="http://www.w3.org/2001/04/xmlenc#sha256"/>
        <DigestValue>ObtLnu/t3t3MUZUAVY1yq4to8gfw+K0eoso4q7nMURY=</DigestValue>
      </Reference>
      <Reference URI="/xl/worksheets/sheet4.xml?ContentType=application/vnd.openxmlformats-officedocument.spreadsheetml.worksheet+xml">
        <DigestMethod Algorithm="http://www.w3.org/2001/04/xmlenc#sha256"/>
        <DigestValue>gOtRJDFNx5LhFFbOoU1/YhAkEqSA9r2Y00dSxY4M3fQ=</DigestValue>
      </Reference>
      <Reference URI="/xl/worksheets/sheet5.xml?ContentType=application/vnd.openxmlformats-officedocument.spreadsheetml.worksheet+xml">
        <DigestMethod Algorithm="http://www.w3.org/2001/04/xmlenc#sha256"/>
        <DigestValue>G0oJ1YrTQqIYXDreTVS3EgYRtxipkIy5ACcr9E7dA9Y=</DigestValue>
      </Reference>
      <Reference URI="/xl/worksheets/sheet6.xml?ContentType=application/vnd.openxmlformats-officedocument.spreadsheetml.worksheet+xml">
        <DigestMethod Algorithm="http://www.w3.org/2001/04/xmlenc#sha256"/>
        <DigestValue>VNSlOjgC/oSzx1YloAF3zzjwksvY4st8Ju7XqTj7WKA=</DigestValue>
      </Reference>
      <Reference URI="/xl/worksheets/sheet7.xml?ContentType=application/vnd.openxmlformats-officedocument.spreadsheetml.worksheet+xml">
        <DigestMethod Algorithm="http://www.w3.org/2001/04/xmlenc#sha256"/>
        <DigestValue>rMD0l8EqOrIeRE8tHMOH58GK2hwArT5w7BOn3qS3pAE=</DigestValue>
      </Reference>
      <Reference URI="/xl/worksheets/sheet8.xml?ContentType=application/vnd.openxmlformats-officedocument.spreadsheetml.worksheet+xml">
        <DigestMethod Algorithm="http://www.w3.org/2001/04/xmlenc#sha256"/>
        <DigestValue>JS5fHaJI/DPAafRZhqnIgDxk8l5DA+JKghcmxnIZelg=</DigestValue>
      </Reference>
    </Manifest>
    <SignatureProperties>
      <SignatureProperty Id="idSignatureTime" Target="#idPackageSignature">
        <mdssi:SignatureTime xmlns:mdssi="http://schemas.openxmlformats.org/package/2006/digital-signature">
          <mdssi:Format>YYYY-MM-DDThh:mm:ssTZD</mdssi:Format>
          <mdssi:Value>2023-03-30T15:26:22Z</mdssi:Value>
        </mdssi:SignatureTime>
      </SignatureProperty>
    </SignatureProperties>
  </Object>
  <Object Id="idOfficeObject">
    <SignatureProperties>
      <SignatureProperty Id="idOfficeV1Details" Target="#idPackageSignature">
        <SignatureInfoV1 xmlns="http://schemas.microsoft.com/office/2006/digsig">
          <SetupID>{C26D31AF-763C-46E1-B21E-DFA9F6FAAFEB}</SetupID>
          <SignatureText>EDUARDO QUEIROZ GARCÍA</SignatureText>
          <SignatureImage/>
          <SignatureComments/>
          <WindowsVersion>10.0</WindowsVersion>
          <OfficeVersion>16.0.16026/24</OfficeVersion>
          <ApplicationVersion>16.0.16026</ApplicationVersion>
          <Monitors>1</Monitors>
          <HorizontalResolution>1440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2023-03-30T15:26:22Z</xd:SigningTime>
          <xd:SigningCertificate>
            <xd:Cert>
              <xd:CertDigest>
                <DigestMethod Algorithm="http://www.w3.org/2001/04/xmlenc#sha256"/>
                <DigestValue>MFPHayDxfuG+PLfUTjUv6x6xCiFdQmXtpREBKim0yoQ=</DigestValue>
              </xd:CertDigest>
              <xd:IssuerSerial>
                <X509IssuerName>C=PY, O=DOCUMENTA S.A., SERIALNUMBER=RUC80050172-1, CN=CA-DOCUMENTA S.A.</X509IssuerName>
                <X509SerialNumber>6710501590253769128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ZHQAAjw4AACBFTUYAAAEAUBoAAJ0AAAAGAAAAAAAAAAAAAAAAAAAAoAUAAIQDAACjAQAABgEAAAAAAAAAAAAAAAAAALhkBgBw/w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AADAdveM/X8AAOBSZN4cAgAAAQAAAAIAAACIPp3r/X8AAAAAAAAAAAAAObZNjP1/AAAAAAAA1QAAAAAAAAAAAAAAAAAAAAAAAAAAAAAAAAAAAAPx8ngHpQAAYHzajP1/AAAojgWN/X8AAOD///8AAAAAgGCD1RwCAAB4cF4fAAAAAAAAAAAAAAAABgAAAAAAAAAgAAAAAAAAAJxvXh/VAAAA2W9eH9UAAABxzXXr/X8AAGB0Xh/VAAAAsOqt2gAAAACw6q3aHAIAABi52oz9fwAAgGCD1RwCAADb4Hnr/X8AAEBvXh/VAAAA2W9eH9UAAACgIYDVHAIAAAAAAABkdgAIAAAAACUAAAAMAAAAAQAAABgAAAAMAAAAAAAAABIAAAAMAAAAAQAAABYAAAAMAAAACAAAAFQAAABUAAAACgAAACcAAAAeAAAASgAAAAEAAAAcx+hBjuPoQQoAAABLAAAAAQAAAEwAAAAEAAAACQAAACcAAAAgAAAASwAAAFAAAABYAHQ6FQAAABYAAAAMAAAAAAAAAFIAAABwAQAAAgAAABAAAAAHAAAAAAAAAAAAAAC8AgAAAAAAAAECAiJTAHkAcwB0AGUAbQAAAAAAAAAAAAAAAAAAAAAAAAAAAAAAAAAAAAAAAAAAAAAAAAAAAAAAAAAAAAAAAAAAAAAAAAAAAAEAAAAcAgAA2NRfH9UAAAAA3F8f1QAAAIg+nev9fwAAAAAAAAAAAAAJAAAAAAAAAKgqMNccAgAAKM5mjf1/AAAAAAAAAAAAAAAAAAAAAAAAY07zeAelAABY1l8f1QAAAEC5gNYcAgAAIA6A1RwCAACAYIPVHAIAAIDXXx8AAAAAAAAAAAAAAAAHAAAAAAAAANjqPdccAgAAvNZfH9UAAAD51l8f1QAAAHHNdev9fwAABAAAAAAAAABguYDWAAAAAEx4v9gcAgAACQAAADoAAACAYIPVHAIAANvgeev9fwAAYNZfH9UAAAD51l8f1QAAAMAcgNUcAgAAAA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9AAAAEcAAAApAAAAMwAAAMwAAAAVAAAAIQDwAAAAAAAAAAAAAACAPwAAAAAAAAAAAACAPwAAAAAAAAAAAAAAAAAAAAAAAAAAAAAAAAAAAAAAAAAAJQAAAAwAAAAAAACAKAAAAAwAAAADAAAAUgAAAHABAAADAAAA8P///wAAAAAAAAAAAAAAAJABAAAAAAABAAAAAHMAZQBnAG8AZQAgAHUAaQAAAAAAAAAAAAAAAAAAAAAAAAAAAAAAAAAAAAAAAAAAAAAAAAAAAAAAAAAAAAAAAAAAAAAAyEfgjP1/AABKUkqM/X8AAFB4Xh/VAAAAiD6d6/1/AAAAAAAAAAAAAAAAAAAAAAAAoEfgjP1/AAAAAAAAAAAAAAAAAAAAAAAAAAAAAAAAAABj8PJ4B6UAAP/////9fwAA/////wAAAADw////AAAAAIBgg9UcAgAAmHFeHwAAAAAAAAAAAAAAAAkAAAAAAAAAIAAAAAAAAAC8cF4f1QAAAPlwXh/VAAAAcc116/1/AAAAAAAAAAAAAAAAAAAAAAAAAAAAAAAAAAAAAAAAAAAAAIBgg9UcAgAA2+B56/1/AABgcF4f1QAAAPlwXh/VAAAA4Gz83RwCAAAAAAAAZHYACAAAAAAlAAAADAAAAAMAAAAYAAAADAAAAAAAAAASAAAADAAAAAEAAAAeAAAAGAAAACkAAAAzAAAA9QAAAEgAAAAlAAAADAAAAAMAAABUAAAA0AAAACoAAAAzAAAA8wAAAEcAAAABAAAAHMfoQY7j6EEqAAAAMwAAABYAAABMAAAAAAAAAAAAAAAAAAAA//////////94AAAARQBEAFUAQQBSAEQATwAgAFEAVQBFAEkAUgBPAFoAIABHAEEAUgBDAM0AQQAIAAAACwAAAAsAAAAKAAAACgAAAAsAAAAMAAAABAAAAAwAAAALAAAACAAAAAQAAAAKAAAADAAAAAkAAAAEAAAACwAAAAoAAAAKAAAACgAAAAQAAAAKAAAASwAAAEAAAAAwAAAABQAAACAAAAABAAAAAQAAABAAAAAAAAAAAAAAAAABAACAAAAAAAAAAAAAAAAAAQAAgAAAACUAAAAMAAAAAgAAACcAAAAYAAAABAAAAAAAAAD///8AAAAAACUAAAAMAAAABAAAAEwAAABkAAAAAAAAAFAAAAD/AAAAfAAAAAAAAABQAAAAAAEAAC0AAAAhAPAAAAAAAAAAAAAAAIA/AAAAAAAAAAAAAIA/AAAAAAAAAAAAAAAAAAAAAAAAAAAAAAAAAAAAAAAAAAAlAAAADAAAAAAAAIAoAAAADAAAAAQAAAAnAAAAGAAAAAQAAAAAAAAA////AAAAAAAlAAAADAAAAAQAAABMAAAAZAAAAAkAAABQAAAA9gAAAFwAAAAJAAAAUAAAAO4AAAANAAAAIQDwAAAAAAAAAAAAAACAPwAAAAAAAAAAAACAPwAAAAAAAAAAAAAAAAAAAAAAAAAAAAAAAAAAAAAAAAAAJQAAAAwAAAAAAACAKAAAAAwAAAAEAAAAUgAAAHABAAAEAAAA9f///wAAAAAAAAAAAAAAAJABAAAAAAABAAAAAHMAZQBnAG8AZQAgAHUAaQAAAAAAAAAAAAAAAAAAAAAAAAAAAAAAAAAAAAAAAAAAAAAAAAAAAAAAAAAAAAAAAAAAAAAAACAAAAAAAAAA4BaO/X8AAADgFo79fwAAEwAAAAAAAAAAAJbs/X8AAO3LZo39fwAAMBaW7P1/AAATAAAAAAAAAOAWAAAAAAAAQAAAwP1/AAAAAJbs/X8AALXOZo39fwAABAAAAAAAAAAwFpbs/X8AADC1Xx/VAAAAEwAAAAAAAABIAAAAAAAAAIwz+o39fwAAkOMWjv1/AADAN/qN/X8AAAEAAAAAAAAAGF36jf1/AAAAAJbs/X8AAAAAAAAAAAAAAAAAAAAAAACH9aTt/X8AAIBgg9UcAgAA2+B56/1/AAAAtl8f1QAAAJm2Xx/VAAAAAAAAAAAAAAAAAAAAZHYACAAAAAAlAAAADAAAAAQAAAAYAAAADAAAAAAAAAASAAAADAAAAAEAAAAeAAAAGAAAAAkAAABQAAAA9wAAAF0AAAAlAAAADAAAAAQAAABUAAAArAAAAAoAAABQAAAAcwAAAFwAAAABAAAAHMfoQY7j6EEKAAAAUAAAABAAAABMAAAAAAAAAAAAAAAAAAAA//////////9sAAAARQBEAFUAQQBSAEQATwAgAFEAVQBFAEkAUgBPAFoAIAAGAAAACAAAAAgAAAAHAAAABwAAAAgAAAAJAAAAAwAAAAgAAAAIAAAABgAAAAMAAAAHAAAACQAAAAYAAAAD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QAAAAYAAAADAAAAAAAAAASAAAADAAAAAEAAAAeAAAAGAAAAAkAAABgAAAA9wAAAG0AAAAlAAAADAAAAAQAAABUAAAA3AAAAAoAAABgAAAAogAAAGwAAAABAAAAHMfoQY7j6EEKAAAAYAAAABgAAABMAAAAAAAAAAAAAAAAAAAA//////////98AAAARABJAFIARQBDAFQATwBSACAARwBFAFIARQBOAFQARQAgAEcARQBOAEUAUgBBAEwACAAAAAMAAAAHAAAABgAAAAcAAAAGAAAACQAAAAcAAAADAAAACAAAAAYAAAAHAAAABgAAAAgAAAAGAAAABgAAAAMAAAAIAAAABgAAAAgAAAAGAAAABwAAAAcAAAAFAAAASwAAAEAAAAAwAAAABQAAACAAAAABAAAAAQAAABAAAAAAAAAAAAAAAAABAACAAAAAAAAAAAAAAAAAAQAAgAAAACUAAAAMAAAAAgAAACcAAAAYAAAABQAAAAAAAAD///8AAAAAACUAAAAMAAAABQAAAEwAAABkAAAACQAAAHAAAADgAAAAfAAAAAkAAABwAAAA2AAAAA0AAAAhAPAAAAAAAAAAAAAAAIA/AAAAAAAAAAAAAIA/AAAAAAAAAAAAAAAAAAAAAAAAAAAAAAAAAAAAAAAAAAAlAAAADAAAAAAAAIAoAAAADAAAAAUAAAAlAAAADAAAAAQAAAAYAAAADAAAAAAAAAASAAAADAAAAAEAAAAWAAAADAAAAAAAAABUAAAAIAEAAAoAAABwAAAA3wAAAHwAAAABAAAAHMfoQY7j6EEKAAAAcAAAACMAAABMAAAABAAAAAkAAABwAAAA4QAAAH0AAACUAAAARgBpAHIAbQBhAGQAbwAgAHAAbwByADoAIABFAEQAVQBBAFIARABPACAAUQBVAEUASQBSAE8AWgAgAEcAQQBSAEMASQBBAHI2BgAAAAMAAAAEAAAACQAAAAYAAAAHAAAABwAAAAMAAAAHAAAABwAAAAQAAAADAAAAAwAAAAYAAAAIAAAACAAAAAcAAAAHAAAACAAAAAkAAAADAAAACAAAAAgAAAAGAAAAAwAAAAcAAAAJAAAABgAAAAMAAAAIAAAABwAAAAcAAAAHAAAAAwAAAAcAAAAWAAAADAAAAAAAAAAlAAAADAAAAAIAAAAOAAAAFAAAAAAAAAAQAAAAFAAAAA==</Object>
  <Object Id="idInvalidSigLnImg">AQAAAGwAAAAAAAAAAAAAAP8AAAB/AAAAAAAAAAAAAAAZHQAAjw4AACBFTUYAAAEAeCEAALEAAAAGAAAAAAAAAAAAAAAAAAAAoAUAAIQDAACjAQAABgEAAAAAAAAAAAAAAAAAALhkBgBw/w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4BaO/X8AAADgFo79fwAAEwAAAAAAAAAAAJbs/X8AAO3LZo39fwAAMBaW7P1/AAATAAAAAAAAAOAWAAAAAAAAQAAAwP1/AAAAAJbs/X8AALXOZo39fwAABAAAAAAAAAAwFpbs/X8AADC1Xx/VAAAAEwAAAAAAAABIAAAAAAAAAIwz+o39fwAAkOMWjv1/AADAN/qN/X8AAAEAAAAAAAAAGF36jf1/AAAAAJbs/X8AAAAAAAAAAAAAAAAAAAAAAACH9aTt/X8AAIBgg9UcAgAA2+B56/1/AAAAtl8f1QAAAJm2Xx/VAAAAAAAAAAAAAAAAAAAAZHYACAAAAAAlAAAADAAAAAEAAAAYAAAADAAAAP8AAAASAAAADAAAAAEAAAAeAAAAGAAAACIAAAAEAAAAcgAAABEAAAAlAAAADAAAAAEAAABUAAAAqAAAACMAAAAEAAAAcAAAABAAAAABAAAAHMfoQY7j6E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AQAAABwCAADY1F8f1QAAAADcXx/VAAAAiD6d6/1/AAAAAAAAAAAAAAkAAAAAAAAAqCow1xwCAAAozmaN/X8AAAAAAAAAAAAAAAAAAAAAAABjTvN4B6UAAFjWXx/VAAAAQLmA1hwCAAAgDoDVHAIAAIBgg9UcAgAAgNdfHwAAAAAAAAAAAAAAAAcAAAAAAAAA2Oo91xwCAAC81l8f1QAAAPnWXx/VAAAAcc116/1/AAAEAAAAAAAAAGC5gNYAAAAATHi/2BwCAAAJAAAAOgAAAIBgg9UcAgAA2+B56/1/AABg1l8f1QAAAPnWXx/VAAAAwByA1RwC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DAdveM/X8AAOBSZN4cAgAAAQAAAAIAAACIPp3r/X8AAAAAAAAAAAAAObZNjP1/AAAAAAAA1QAAAAAAAAAAAAAAAAAAAAAAAAAAAAAAAAAAAAPx8ngHpQAAYHzajP1/AAAojgWN/X8AAOD///8AAAAAgGCD1RwCAAB4cF4fAAAAAAAAAAAAAAAABgAAAAAAAAAgAAAAAAAAAJxvXh/VAAAA2W9eH9UAAABxzXXr/X8AAGB0Xh/VAAAAsOqt2gAAAACw6q3aHAIAABi52oz9fwAAgGCD1RwCAADb4Hnr/X8AAEBvXh/VAAAA2W9eH9UAAACgIYDVHAI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QAAABHAAAAKQAAADMAAADMAAAAFQAAACEA8AAAAAAAAAAAAAAAgD8AAAAAAAAAAAAAgD8AAAAAAAAAAAAAAAAAAAAAAAAAAAAAAAAAAAAAAAAAACUAAAAMAAAAAAAAgCgAAAAMAAAABAAAAFIAAABwAQAABAAAAPD///8AAAAAAAAAAAAAAACQAQAAAAAAAQAAAABzAGUAZwBvAGUAIAB1AGkAAAAAAAAAAAAAAAAAAAAAAAAAAAAAAAAAAAAAAAAAAAAAAAAAAAAAAAAAAAAAAAAAAAAAAMhH4Iz9fwAASlJKjP1/AABQeF4f1QAAAIg+nev9fwAAAAAAAAAAAAAAAAAAAAAAAKBH4Iz9fwAAAAAAAAAAAAAAAAAAAAAAAAAAAAAAAAAAY/DyeAelAAD//////X8AAP////8AAAAA8P///wAAAACAYIPVHAIAAJhxXh8AAAAAAAAAAAAAAAAJAAAAAAAAACAAAAAAAAAAvHBeH9UAAAD5cF4f1QAAAHHNdev9fwAAAAAAAAAAAAAAAAAAAAAAAAAAAAAAAAAAAAAAAAAAAACAYIPVHAIAANvgeev9fwAAYHBeH9UAAAD5cF4f1QAAAOBs/N0cAgAAAAAAAGR2AAgAAAAAJQAAAAwAAAAEAAAAGAAAAAwAAAAAAAAAEgAAAAwAAAABAAAAHgAAABgAAAApAAAAMwAAAPUAAABIAAAAJQAAAAwAAAAEAAAAVAAAANAAAAAqAAAAMwAAAPMAAABHAAAAAQAAABzH6EGO4+hBKgAAADMAAAAWAAAATAAAAAAAAAAAAAAAAAAAAP//////////eAAAAEUARABVAEEAUgBEAE8AIABRAFUARQBJAFIATwBaACAARwBBAFIAQwDNAEEACAAAAAsAAAALAAAACgAAAAoAAAALAAAADAAAAAQAAAAMAAAACwAAAAgAAAAEAAAACgAAAAwAAAAJAAAABAAAAAsAAAAKAAAACgAAAAoAAAAEAAAACg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CsAAAACgAAAFAAAABzAAAAXAAAAAEAAAAcx+hBjuPoQQoAAABQAAAAEAAAAEwAAAAAAAAAAAAAAAAAAAD//////////2wAAABFAEQAVQBBAFIARABPACAAUQBVAEUASQBSAE8AWgAgAAYAAAAIAAAACAAAAAcAAAAHAAAACAAAAAkAAAADAAAACAAAAAgAAAAGAAAAAwAAAAcAAAAJ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DcAAAACgAAAGAAAACiAAAAbAAAAAEAAAAcx+hBjuPoQQoAAABgAAAAGAAAAEwAAAAAAAAAAAAAAAAAAAD//////////3wAAABEAEkAUgBFAEMAVABPAFIAIABHAEUAUgBFAE4AVABFACAARwBFAE4ARQBSAEEATAAIAAAAAwAAAAcAAAAGAAAABwAAAAYAAAAJAAAABwAAAAMAAAAIAAAABgAAAAcAAAAGAAAACAAAAAYAAAAGAAAAAwAAAAgAAAAGAAAACAAAAAYAAAAHAAAABwAAAAUAAABLAAAAQAAAADAAAAAFAAAAIAAAAAEAAAABAAAAEAAAAAAAAAAAAAAAAAEAAIAAAAAAAAAAAAAAAAABAACAAAAAJQAAAAwAAAACAAAAJwAAABgAAAAFAAAAAAAAAP///wAAAAAAJQAAAAwAAAAFAAAATAAAAGQAAAAJAAAAcAAAAOAAAAB8AAAACQAAAHAAAADYAAAADQAAACEA8AAAAAAAAAAAAAAAgD8AAAAAAAAAAAAAgD8AAAAAAAAAAAAAAAAAAAAAAAAAAAAAAAAAAAAAAAAAACUAAAAMAAAAAAAAgCgAAAAMAAAABQAAACUAAAAMAAAAAQAAABgAAAAMAAAAAAAAABIAAAAMAAAAAQAAABYAAAAMAAAAAAAAAFQAAAAgAQAACgAAAHAAAADfAAAAfAAAAAEAAAAcx+hBjuPoQQoAAABwAAAAIwAAAEwAAAAEAAAACQAAAHAAAADhAAAAfQAAAJQAAABGAGkAcgBtAGEAZABvACAAcABvAHIAOgAgAEUARABVAEEAUgBEAE8AIABRAFUARQBJAFIATwBaACAARwBBAFIAQwBJAEEAZEIGAAAAAwAAAAQAAAAJAAAABgAAAAcAAAAHAAAAAwAAAAcAAAAHAAAABAAAAAMAAAADAAAABgAAAAgAAAAIAAAABwAAAAcAAAAIAAAACQAAAAMAAAAIAAAACAAAAAYAAAADAAAABwAAAAkAAAAGAAAAAwAAAAgAAAAHAAAABwAAAAcAAAADAAAABwAAABYAAAAMAAAAAAAAACUAAAAMAAAAAgAAAA4AAAAUAAAAAAAAABAAAAAUAAAA</Object>
</Signature>
</file>

<file path=_xmlsignatures/sig2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mYly7n/CQiAGRsJT/yfjY8EpMnkCfmA+nHvLxONKpSk=</DigestValue>
    </Reference>
    <Reference Type="http://www.w3.org/2000/09/xmldsig#Object" URI="#idOfficeObject">
      <DigestMethod Algorithm="http://www.w3.org/2001/04/xmlenc#sha256"/>
      <DigestValue>v0R7pPA1AHdrPaymQx5LxtmJKW8RBunG9t2h3KfZDRQ=</DigestValue>
    </Reference>
    <Reference Type="http://uri.etsi.org/01903#SignedProperties" URI="#idSignedProperties">
      <Transforms>
        <Transform Algorithm="http://www.w3.org/TR/2001/REC-xml-c14n-20010315"/>
      </Transforms>
      <DigestMethod Algorithm="http://www.w3.org/2001/04/xmlenc#sha256"/>
      <DigestValue>Os9HGoFCEz8WC0qsutpaibucATk3nWMeFLIXYHVd660=</DigestValue>
    </Reference>
    <Reference Type="http://www.w3.org/2000/09/xmldsig#Object" URI="#idValidSigLnImg">
      <DigestMethod Algorithm="http://www.w3.org/2001/04/xmlenc#sha256"/>
      <DigestValue>IObGR00PIlAQfWgj3g+aLvvh+wijXX0BDWD0HTYbUBI=</DigestValue>
    </Reference>
    <Reference Type="http://www.w3.org/2000/09/xmldsig#Object" URI="#idInvalidSigLnImg">
      <DigestMethod Algorithm="http://www.w3.org/2001/04/xmlenc#sha256"/>
      <DigestValue>uz0FuWZpqog6LO53oA30fD+PHdijMaNiXPdfkT0T6vA=</DigestValue>
    </Reference>
  </SignedInfo>
  <SignatureValue>SfXZz8cHVhDgJeGQTA1ls5VCic9py96vJe+oP9hkbNNv8KCkD9PX9TmvJkvxxvqYOrlEGC6p0V8S
tO5H99PJvC2y8Wvtf1qrXjpLqBQW2gbLqWrw6KXsljdvuPMRCfXI6JDZ6zJie7IZJZwyVgr2weaG
OAq6tgFkg9PNq/5J0BW7PohBwJTzop51lLyhUcJl+GugPFze3Ift7I7kw8JZZnejnbWqttHqItQC
M86zs6NoecXwrKzQ3E3RHYHoBmYXpziY0aSIUrYV9JrNVyywit2G1o8aM4QKSafomro3gr6zPUp+
UDiPRgo+cifXHypiU2/BVQKPJJV8itXOF/bR0w==</SignatureValue>
  <KeyInfo>
    <X509Data>
      <X509Certificate>MIIJLDCCBxSgAwIBAgIIXSB9pH/FEagwDQYJKoZIhvcNAQELBQAwWjEaMBgGA1UEAwwRQ0EtRE9DVU1FTlRBIFMuQS4xFjAUBgNVBAUTDVJVQzgwMDUwMTcyLTExFzAVBgNVBAoMDkRPQ1VNRU5UQSBTLkEuMQswCQYDVQQGEwJQWTAeFw0yMjA3MTIxMzUzMDBaFw0yNDA3MTExMzUzMDBaMIGZMR8wHQYDVQQDDBZFRFVBUkRPIFFVRUlST1ogR0FSQ0lBMRIwEAYDVQQFEwlDSTUzOTI2NTQxEDAOBgNVBCoMB0VEVUFSRE8xFzAVBgNVBAQMDlFVRUlST1ogR0FSQ0lBMREwDwYDVQQLDAhGSVJNQSBGMjEXMBUGA1UECgwOUEVSU09OQSBGSVNJQ0ExCzAJBgNVBAYTAlBZMIIBIjANBgkqhkiG9w0BAQEFAAOCAQ8AMIIBCgKCAQEArCxauPRZR9CJRWC5M/iYngQguyc3epH4PKSBpsWar9YdzilNde4WYSOEqpfzcXe9WUb1tr9fQhBxOU3up/5E8TqezP0CNqe4dUzaTv6bxtK+3pqrDmP4VqH9CEt3EkIvoQjtxzFM5FdsokPowvoR/QI2sLNoyRQvlIxYR9ifsMrRvtSOfTCjji98nF6vQv/yed2zQ5bGnKGRygqb4QrOt49BxDGvDB+kM3wq8Uns74KTNHrsmqU+AJDDbyoTH4bhzyWpMRG6rhmHoroaSI2WdI4nWfMghOaZTM9p9WSVup7J6fEF+yAexcRpHrtZD/MIfyHZjrng6RYUy4rhrqM4oQIDAQABo4IEtDCCBLAwDAYDVR0TAQH/BAIwADAfBgNVHSMEGDAWgBShPYUrzdgslh85AgyfUztY2JULezCBlAYIKwYBBQUHAQEEgYcwgYQwVQYIKwYBBQUHMAKGSWh0dHBzOi8vd3d3LmRpZ2l0by5jb20ucHkvdXBsb2Fkcy9jZXJ0aWZpY2Fkby1kb2N1bWVudGEtc2EtMTUzNTExNzc3MS5jcnQwKwYIKwYBBQUHMAGGH2h0dHBzOi8vd3d3LmRpZ2l0by5jb20ucHkvb2NzcC8wJAYDVR0RBB0wG4EZZWR1YXJkb2dAaW50ZXJmaXNhLmNvbS5weTCCAyQGA1UdIASCAxswggMXMIIDEwYOKwYBBAGC+TsBAQEGAQMwggL/MC8GCCsGAQUFBwIBFiNodHRwczovL3d3dy5kaWdpdG8uY29tLnB5L2Rlc2NhcmdhczCCAXIGCCsGAQUFBwICMIIBZB6CAWAARQBzAHQAZQAgAGUAcwAgAHUAbgAgAGMAZQByAHQAaQBmAGkAYwBhAGQAbwAgAGQAZQAgAHAAZQByAHMAbwBuAGEAIABmAO0AcwBpAGMAYQAgAGMAdQB5AGEAIABjAGwAYQB2AGUAIABwAHIAaQB2AGEAZABhACAAZQBzAHQA4QAgAGMAbwBuAHQAZQBuAGkAZABhACAAZQBuACAAdQBuACAAbQDzAGQAdQBsAG8AIABkAGUAIABoAGEAcgBkAHcAYQByAGUAIABzAGUAZwB1AHIAbwAgAHkAIABzAHUAIABmAGkAbgBhAGwAaQBkAGEAZAAgAGUAcwAgAGEAdQB0AGUAbgB0AGkAYwBhAHIAIABhACAAcwB1ACAAdABpAHQAdQBsAGEAcgAgAG8AIABnAGUAbgBlAHIAYQByACAAZgBpAHIAbQBhAHMAIABkAGkAZwBpAHQAYQBsAGUAcwAuMIIBVAYIKwYBBQUHAgIwggFGHoIBQgBUAGgAaQBzACAAaQBzACAAYQBuACAAZQBuAGQAIAB1AHMAZQByACAAYwBlAHIAdABpAGYAaQBjAGEAdABlACAAdwBoAG8AcwBlACAAcAByAGkAdgBhAHQAZQAgAGsAZQB5ACAAaQBzACAAZQBtAGIAZQBkAGQAZQBkACAAdwBpAHQAaABpAG4AIABhACAAcwBlAGMAdQByAGUAIABoAGEAcgBkAHcAYQByAGUAIABtAG8AZAB1AGwAZQAgAHQAaABhAHQAIABhAGkAbQBzACAAdABvACAAYQB1AHQAaABlAG4AdABpAGMAYQB0AGUAIABpAHQAcwAgAG8AdwBuAGUAcgAgAG8AcgAgAGcAZQBuAGUAcgBhAHQAZQAgAGQAaQBnAGkAdABhAGwAIABzAGkAZwBuAGEAdAB1AHIAZQBzAC4wKgYDVR0lAQH/BCAwHgYIKwYBBQUHAwIGCCsGAQUFBwMEBggrBgEFBQcDATA/BgNVHR8EODA2MDSgMqAwhi5odHRwczovL3d3dy5kaWdpdG8uY29tLnB5L2NybC9kb2N1bWVudGFfY2EuY3JsMB0GA1UdDgQWBBTSMVPYMPmoBJ4JplyGg8eo7hVNpDAOBgNVHQ8BAf8EBAMCBeAwDQYJKoZIhvcNAQELBQADggIBAGCw5/xjC3undXUFXwACjDosgWVbw05pS4JMMYhhON43tunyNG4H6L72opLvVWCblbr2PIImeTzRVzmc3ev1rxGq8v8wNYPxFcW8wEM6cG7xFDBR37PHNJmgHJ8BpChbDVJnU1SBRapIvUh7G+LuBuvzUSQOMLZirX/DEvqJh1BnvkycL50sSqIx7o+bbwZ4oBL5vKZ//fb10LAlRkZHynyWijvZbYrafcD9zdaDTpv3d0XtG0M6lT5hVEp7VYYS8/CIeFcmX4LGgZENE4uctQIEqCbJBMc99kNC8A0RUTpwnChFvA7pTldQFuxw1KodRDOvF647JrGuyE5ec7XIrPDcEfUqOnz/O3UHkhWdRhw/SshphKFmx+k+w+RVrl8Os+QhFa4WVVvQhZKZmoenU/HOdf95WCo5p4Xh16Z7+IJXwSl0miIrAB4z0d1GxG2TtYQJMxltd9csgdEP9A3kiy1fb5AHxnOMVjqcTkG1nvmBPB44LN1Ke2M8hl2bBy3P3GePuupj8CJiTWj2vCxmaFPlmVEz2Yp0UlW3shBPbYbIw3j0qF7IFQUM5lw7sC8iIcdrfrvxHk+LwdR2R3PUSxgcH9r4rygIVLnsR1P2cphyrQeUMlVzslWrtXKngI/LPhf7Bm16yqATqJKc1n4erdN9F2j04A07rAoKfyiiLnz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Transform>
          <Transform Algorithm="http://www.w3.org/TR/2001/REC-xml-c14n-20010315"/>
        </Transforms>
        <DigestMethod Algorithm="http://www.w3.org/2001/04/xmlenc#sha256"/>
        <DigestValue>1yPCdxLOwhVVgkLwZtinBeNPn0z+3K33epEQv1eEO0s=</DigestValue>
      </Reference>
      <Reference URI="/xl/calcChain.xml?ContentType=application/vnd.openxmlformats-officedocument.spreadsheetml.calcChain+xml">
        <DigestMethod Algorithm="http://www.w3.org/2001/04/xmlenc#sha256"/>
        <DigestValue>Cwwxd82IxGAryc02rxDQYDsehSKM0mYV35LXkUSiHoY=</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Xa8239MzABwfeSwVessQmgBws7qpEWV+d6lNwhHlGqw=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Xa8239MzABwfeSwVessQmgBws7qpEWV+d6lNwhHlGqw=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Xa8239MzABwfeSwVessQmgBws7qpEWV+d6lNwhHlGqw=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Xa8239MzABwfeSwVessQmgBws7qpEWV+d6lNwhHlGqw=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Xa8239MzABwfeSwVessQmgBws7qpEWV+d6lNwhHlGqw=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Xa8239MzABwfeSwVessQmgBws7qpEWV+d6lNwhHlGqw=</DigestValue>
      </Reference>
      <Reference URI="/xl/drawings/drawing1.xml?ContentType=application/vnd.openxmlformats-officedocument.drawing+xml">
        <DigestMethod Algorithm="http://www.w3.org/2001/04/xmlenc#sha256"/>
        <DigestValue>Aowvreq1vGllG65eajWdACOTB/uN8snkthxiusnlaLs=</DigestValue>
      </Reference>
      <Reference URI="/xl/drawings/vmlDrawing1.vml?ContentType=application/vnd.openxmlformats-officedocument.vmlDrawing">
        <DigestMethod Algorithm="http://www.w3.org/2001/04/xmlenc#sha256"/>
        <DigestValue>xUr1g0sFS43//if2fMHLS1jHOAwpWTV99VN55akJetQ=</DigestValue>
      </Reference>
      <Reference URI="/xl/drawings/vmlDrawing2.vml?ContentType=application/vnd.openxmlformats-officedocument.vmlDrawing">
        <DigestMethod Algorithm="http://www.w3.org/2001/04/xmlenc#sha256"/>
        <DigestValue>WFYj+KW08O95/jwtlepXtJXMUOdNk9n4TAGP7hFu+h4=</DigestValue>
      </Reference>
      <Reference URI="/xl/drawings/vmlDrawing3.vml?ContentType=application/vnd.openxmlformats-officedocument.vmlDrawing">
        <DigestMethod Algorithm="http://www.w3.org/2001/04/xmlenc#sha256"/>
        <DigestValue>gHfx3whdlQ+dQSpolZYLou1cOyfkrsW2f6Wyk7264VA=</DigestValue>
      </Reference>
      <Reference URI="/xl/drawings/vmlDrawing4.vml?ContentType=application/vnd.openxmlformats-officedocument.vmlDrawing">
        <DigestMethod Algorithm="http://www.w3.org/2001/04/xmlenc#sha256"/>
        <DigestValue>NWjIB+POGZkW73d5D5AgYYVsStdMCABUfrb8CcVrv8E=</DigestValue>
      </Reference>
      <Reference URI="/xl/drawings/vmlDrawing5.vml?ContentType=application/vnd.openxmlformats-officedocument.vmlDrawing">
        <DigestMethod Algorithm="http://www.w3.org/2001/04/xmlenc#sha256"/>
        <DigestValue>Qp9wQg56nMOFboRRLMFJThHZOeuYuUXqAfFstOD9pB0=</DigestValue>
      </Reference>
      <Reference URI="/xl/drawings/vmlDrawing6.vml?ContentType=application/vnd.openxmlformats-officedocument.vmlDrawing">
        <DigestMethod Algorithm="http://www.w3.org/2001/04/xmlenc#sha256"/>
        <DigestValue>ItQGSsmIXyq5R4qMiaoKdzGpaWRxDC6aTbtYi8rauKU=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NZmRTX7W5A2vtSkO7N6aeFOO4HKRed+JrhT5XPrfNDI=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wZPA/rF4GnteJFZcATFm5xCWADWwf2UAHkOvvzj7r/w=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QtIQ6uysmXQuHwBEqr68W98LNwYMTivV/fEmrJ8zrFA=</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5OsaGzyDCQcu2ZAf03yRw+COU026708H/NXGnMeZDZc=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I21utiWXlgrmCmg4ZpH8bKmLZT6sL0DYbiMLlOtgKIo=</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PqxoNpQd2q1U7jgyGUc8eYW1b5QzA8bTgWnMMGse46I=</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E90anLtrtoM6FrHuQCrtPBRHcGQl+1xICYXZFkU5bYs=</DigestValue>
      </Reference>
      <Reference URI="/xl/externalLinks/externalLink1.xml?ContentType=application/vnd.openxmlformats-officedocument.spreadsheetml.externalLink+xml">
        <DigestMethod Algorithm="http://www.w3.org/2001/04/xmlenc#sha256"/>
        <DigestValue>QDpkEODEOJKGhnB6+A8zHaGOXp5Nyn/9egXR/IyzsKc=</DigestValue>
      </Reference>
      <Reference URI="/xl/externalLinks/externalLink2.xml?ContentType=application/vnd.openxmlformats-officedocument.spreadsheetml.externalLink+xml">
        <DigestMethod Algorithm="http://www.w3.org/2001/04/xmlenc#sha256"/>
        <DigestValue>d6p9jhfh7rmMZazIsL7RkMaX5Xe/lZL+DuzlVKG8Ly4=</DigestValue>
      </Reference>
      <Reference URI="/xl/externalLinks/externalLink3.xml?ContentType=application/vnd.openxmlformats-officedocument.spreadsheetml.externalLink+xml">
        <DigestMethod Algorithm="http://www.w3.org/2001/04/xmlenc#sha256"/>
        <DigestValue>9XFDrp2eoUpW4bHGlUwjGbYmUoFM3HxXSGKCcIVZuq8=</DigestValue>
      </Reference>
      <Reference URI="/xl/externalLinks/externalLink4.xml?ContentType=application/vnd.openxmlformats-officedocument.spreadsheetml.externalLink+xml">
        <DigestMethod Algorithm="http://www.w3.org/2001/04/xmlenc#sha256"/>
        <DigestValue>Lum+ExC6YghdPwffYnk69Sc14GUapLzS1Xj4gx3OL5M=</DigestValue>
      </Reference>
      <Reference URI="/xl/externalLinks/externalLink5.xml?ContentType=application/vnd.openxmlformats-officedocument.spreadsheetml.externalLink+xml">
        <DigestMethod Algorithm="http://www.w3.org/2001/04/xmlenc#sha256"/>
        <DigestValue>ktD5Gwm5nx2SEJ3izUiLDPdRILgjuC0L20ZdzKIPPtg=</DigestValue>
      </Reference>
      <Reference URI="/xl/externalLinks/externalLink6.xml?ContentType=application/vnd.openxmlformats-officedocument.spreadsheetml.externalLink+xml">
        <DigestMethod Algorithm="http://www.w3.org/2001/04/xmlenc#sha256"/>
        <DigestValue>zcVceu0tChTshHC/+QQd/6lPoSH2b+IegujGIZvqgQ4=</DigestValue>
      </Reference>
      <Reference URI="/xl/externalLinks/externalLink7.xml?ContentType=application/vnd.openxmlformats-officedocument.spreadsheetml.externalLink+xml">
        <DigestMethod Algorithm="http://www.w3.org/2001/04/xmlenc#sha256"/>
        <DigestValue>hsT0RKacKDvXqt8OrlH27mz7koK57W45WaoX0A2bQjc=</DigestValue>
      </Reference>
      <Reference URI="/xl/media/image1.emf?ContentType=image/x-emf">
        <DigestMethod Algorithm="http://www.w3.org/2001/04/xmlenc#sha256"/>
        <DigestValue>8UwYp6pyw98/5fxhx7LWx4UBpFz/C1eXcZPCsjgMLXU=</DigestValue>
      </Reference>
      <Reference URI="/xl/media/image2.emf?ContentType=image/x-emf">
        <DigestMethod Algorithm="http://www.w3.org/2001/04/xmlenc#sha256"/>
        <DigestValue>ocrfF6B9kS7D9mbluD2C49uyig+/fseRjrvuqMlh5dM=</DigestValue>
      </Reference>
      <Reference URI="/xl/media/image3.emf?ContentType=image/x-emf">
        <DigestMethod Algorithm="http://www.w3.org/2001/04/xmlenc#sha256"/>
        <DigestValue>si4jBb2z3IFShMR8fH266AYBbRUZh34J9sawEiKsaY4=</DigestValue>
      </Reference>
      <Reference URI="/xl/media/image4.emf?ContentType=image/x-emf">
        <DigestMethod Algorithm="http://www.w3.org/2001/04/xmlenc#sha256"/>
        <DigestValue>6b/qO5RPDhNl5Y9g3asQGf68hcgEiNQAD0T34uX7ep4=</DigestValue>
      </Reference>
      <Reference URI="/xl/media/image5.emf?ContentType=image/x-emf">
        <DigestMethod Algorithm="http://www.w3.org/2001/04/xmlenc#sha256"/>
        <DigestValue>l+jCpnKk2QYmvg61yXP70AKYRT61Sgc6yQJFyS6DWQ8=</DigestValue>
      </Reference>
      <Reference URI="/xl/printerSettings/printerSettings1.bin?ContentType=application/vnd.openxmlformats-officedocument.spreadsheetml.printerSettings">
        <DigestMethod Algorithm="http://www.w3.org/2001/04/xmlenc#sha256"/>
        <DigestValue>PomAk00LjNX0TmsJc6zgIqZ1exjQxSMz9FZ0oHNLuZ0=</DigestValue>
      </Reference>
      <Reference URI="/xl/printerSettings/printerSettings2.bin?ContentType=application/vnd.openxmlformats-officedocument.spreadsheetml.printerSettings">
        <DigestMethod Algorithm="http://www.w3.org/2001/04/xmlenc#sha256"/>
        <DigestValue>PomAk00LjNX0TmsJc6zgIqZ1exjQxSMz9FZ0oHNLuZ0=</DigestValue>
      </Reference>
      <Reference URI="/xl/printerSettings/printerSettings3.bin?ContentType=application/vnd.openxmlformats-officedocument.spreadsheetml.printerSettings">
        <DigestMethod Algorithm="http://www.w3.org/2001/04/xmlenc#sha256"/>
        <DigestValue>CIEckKbjmz+lut/wRXlfeRQwthJRTodxlHUlYnCh/Ec=</DigestValue>
      </Reference>
      <Reference URI="/xl/printerSettings/printerSettings4.bin?ContentType=application/vnd.openxmlformats-officedocument.spreadsheetml.printerSettings">
        <DigestMethod Algorithm="http://www.w3.org/2001/04/xmlenc#sha256"/>
        <DigestValue>CIEckKbjmz+lut/wRXlfeRQwthJRTodxlHUlYnCh/Ec=</DigestValue>
      </Reference>
      <Reference URI="/xl/printerSettings/printerSettings5.bin?ContentType=application/vnd.openxmlformats-officedocument.spreadsheetml.printerSettings">
        <DigestMethod Algorithm="http://www.w3.org/2001/04/xmlenc#sha256"/>
        <DigestValue>P1vk/m0KDfia+eyWbH6GJjYYs/QaShRIS+My+bEWdfE=</DigestValue>
      </Reference>
      <Reference URI="/xl/printerSettings/printerSettings6.bin?ContentType=application/vnd.openxmlformats-officedocument.spreadsheetml.printerSettings">
        <DigestMethod Algorithm="http://www.w3.org/2001/04/xmlenc#sha256"/>
        <DigestValue>CIEckKbjmz+lut/wRXlfeRQwthJRTodxlHUlYnCh/Ec=</DigestValue>
      </Reference>
      <Reference URI="/xl/printerSettings/printerSettings7.bin?ContentType=application/vnd.openxmlformats-officedocument.spreadsheetml.printerSettings">
        <DigestMethod Algorithm="http://www.w3.org/2001/04/xmlenc#sha256"/>
        <DigestValue>rpj545RtakdnDQNeP8JSQKvZ57TFQrixCsxx1kNgmrs=</DigestValue>
      </Reference>
      <Reference URI="/xl/printerSettings/printerSettings8.bin?ContentType=application/vnd.openxmlformats-officedocument.spreadsheetml.printerSettings">
        <DigestMethod Algorithm="http://www.w3.org/2001/04/xmlenc#sha256"/>
        <DigestValue>/ax5bNEFHV49MOtpiS741TCmMpKky2mSmN57o7VA6sA=</DigestValue>
      </Reference>
      <Reference URI="/xl/sharedStrings.xml?ContentType=application/vnd.openxmlformats-officedocument.spreadsheetml.sharedStrings+xml">
        <DigestMethod Algorithm="http://www.w3.org/2001/04/xmlenc#sha256"/>
        <DigestValue>RKCDZsSEe1zUcMDlZC/uXz0BR1J9/SjijjepP6FW3ao=</DigestValue>
      </Reference>
      <Reference URI="/xl/styles.xml?ContentType=application/vnd.openxmlformats-officedocument.spreadsheetml.styles+xml">
        <DigestMethod Algorithm="http://www.w3.org/2001/04/xmlenc#sha256"/>
        <DigestValue>0unmvvZC8v2X1k1LzxeJ5dITa6xQPZpK8OhOkz8cLQk=</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aHfvOMM8hMP7F4QwnvrD/sB2C7l8N+/I5GoL8ylQtxU=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PuEniog20HoIbFAIps2zsmYgmS5aLQboJfHPDaNqpo4=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Q6gzhdu4voGIfD8yCgb4iLr0HA1XNcROXBjhP0fZfJo=</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LczjMHCbIPr3FsLnIo/1raGagvzIwjONJXEhU1NgdEQ=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LPvOcyzMWuCzjQ0DWjc7YPS2SZsQiO5cfLeEmoeLFBo=</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csdGLUBC+EtFx3rRcsosro01QEHkSmnIzNoX8/pr8pQ=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KZdZVQawy2cAXSI/Y351XhOsH7LeYFecCh9NBop3jO8=</DigestValue>
      </Reference>
      <Reference URI="/xl/worksheets/sheet1.xml?ContentType=application/vnd.openxmlformats-officedocument.spreadsheetml.worksheet+xml">
        <DigestMethod Algorithm="http://www.w3.org/2001/04/xmlenc#sha256"/>
        <DigestValue>VaI9m8yxo9W4cRUWyymbCp58uQjKzlSto2rVA3QDk8E=</DigestValue>
      </Reference>
      <Reference URI="/xl/worksheets/sheet2.xml?ContentType=application/vnd.openxmlformats-officedocument.spreadsheetml.worksheet+xml">
        <DigestMethod Algorithm="http://www.w3.org/2001/04/xmlenc#sha256"/>
        <DigestValue>BkFxiamMLHUUEDN/32NYNoOtnD86uwD+l1687ne+3rk=</DigestValue>
      </Reference>
      <Reference URI="/xl/worksheets/sheet3.xml?ContentType=application/vnd.openxmlformats-officedocument.spreadsheetml.worksheet+xml">
        <DigestMethod Algorithm="http://www.w3.org/2001/04/xmlenc#sha256"/>
        <DigestValue>ObtLnu/t3t3MUZUAVY1yq4to8gfw+K0eoso4q7nMURY=</DigestValue>
      </Reference>
      <Reference URI="/xl/worksheets/sheet4.xml?ContentType=application/vnd.openxmlformats-officedocument.spreadsheetml.worksheet+xml">
        <DigestMethod Algorithm="http://www.w3.org/2001/04/xmlenc#sha256"/>
        <DigestValue>gOtRJDFNx5LhFFbOoU1/YhAkEqSA9r2Y00dSxY4M3fQ=</DigestValue>
      </Reference>
      <Reference URI="/xl/worksheets/sheet5.xml?ContentType=application/vnd.openxmlformats-officedocument.spreadsheetml.worksheet+xml">
        <DigestMethod Algorithm="http://www.w3.org/2001/04/xmlenc#sha256"/>
        <DigestValue>G0oJ1YrTQqIYXDreTVS3EgYRtxipkIy5ACcr9E7dA9Y=</DigestValue>
      </Reference>
      <Reference URI="/xl/worksheets/sheet6.xml?ContentType=application/vnd.openxmlformats-officedocument.spreadsheetml.worksheet+xml">
        <DigestMethod Algorithm="http://www.w3.org/2001/04/xmlenc#sha256"/>
        <DigestValue>VNSlOjgC/oSzx1YloAF3zzjwksvY4st8Ju7XqTj7WKA=</DigestValue>
      </Reference>
      <Reference URI="/xl/worksheets/sheet7.xml?ContentType=application/vnd.openxmlformats-officedocument.spreadsheetml.worksheet+xml">
        <DigestMethod Algorithm="http://www.w3.org/2001/04/xmlenc#sha256"/>
        <DigestValue>rMD0l8EqOrIeRE8tHMOH58GK2hwArT5w7BOn3qS3pAE=</DigestValue>
      </Reference>
      <Reference URI="/xl/worksheets/sheet8.xml?ContentType=application/vnd.openxmlformats-officedocument.spreadsheetml.worksheet+xml">
        <DigestMethod Algorithm="http://www.w3.org/2001/04/xmlenc#sha256"/>
        <DigestValue>JS5fHaJI/DPAafRZhqnIgDxk8l5DA+JKghcmxnIZelg=</DigestValue>
      </Reference>
    </Manifest>
    <SignatureProperties>
      <SignatureProperty Id="idSignatureTime" Target="#idPackageSignature">
        <mdssi:SignatureTime xmlns:mdssi="http://schemas.openxmlformats.org/package/2006/digital-signature">
          <mdssi:Format>YYYY-MM-DDThh:mm:ssTZD</mdssi:Format>
          <mdssi:Value>2023-03-30T15:26:28Z</mdssi:Value>
        </mdssi:SignatureTime>
      </SignatureProperty>
    </SignatureProperties>
  </Object>
  <Object Id="idOfficeObject">
    <SignatureProperties>
      <SignatureProperty Id="idOfficeV1Details" Target="#idPackageSignature">
        <SignatureInfoV1 xmlns="http://schemas.microsoft.com/office/2006/digsig">
          <SetupID>{5A013B26-A4D7-4104-8787-F508FFD898DE}</SetupID>
          <SignatureText>EDUARDO QUEIROZ GARCÍA</SignatureText>
          <SignatureImage/>
          <SignatureComments/>
          <WindowsVersion>10.0</WindowsVersion>
          <OfficeVersion>16.0.16026/24</OfficeVersion>
          <ApplicationVersion>16.0.16026</ApplicationVersion>
          <Monitors>1</Monitors>
          <HorizontalResolution>1440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2023-03-30T15:26:28Z</xd:SigningTime>
          <xd:SigningCertificate>
            <xd:Cert>
              <xd:CertDigest>
                <DigestMethod Algorithm="http://www.w3.org/2001/04/xmlenc#sha256"/>
                <DigestValue>MFPHayDxfuG+PLfUTjUv6x6xCiFdQmXtpREBKim0yoQ=</DigestValue>
              </xd:CertDigest>
              <xd:IssuerSerial>
                <X509IssuerName>C=PY, O=DOCUMENTA S.A., SERIALNUMBER=RUC80050172-1, CN=CA-DOCUMENTA S.A.</X509IssuerName>
                <X509SerialNumber>6710501590253769128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ZHQAAjw4AACBFTUYAAAEAUBoAAJ0AAAAGAAAAAAAAAAAAAAAAAAAAoAUAAIQDAACjAQAABgEAAAAAAAAAAAAAAAAAALhkBgBw/w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AADAdveM/X8AAOBSZN4cAgAAAQAAAAIAAACIPp3r/X8AAAAAAAAAAAAAObZNjP1/AAAAAAAA1QAAAAAAAAAAAAAAAAAAAAAAAAAAAAAAAAAAAAPx8ngHpQAAYHzajP1/AAAojgWN/X8AAOD///8AAAAAgGCD1RwCAAB4cF4fAAAAAAAAAAAAAAAABgAAAAAAAAAgAAAAAAAAAJxvXh/VAAAA2W9eH9UAAABxzXXr/X8AAGB0Xh/VAAAAsOqt2gAAAACw6q3aHAIAABi52oz9fwAAgGCD1RwCAADb4Hnr/X8AAEBvXh/VAAAA2W9eH9UAAACgIYDVHAIAAAAAAABkdgAIAAAAACUAAAAMAAAAAQAAABgAAAAMAAAAAAAAABIAAAAMAAAAAQAAABYAAAAMAAAACAAAAFQAAABUAAAACgAAACcAAAAeAAAASgAAAAEAAAAcx+hBjuPoQQoAAABLAAAAAQAAAEwAAAAEAAAACQAAACcAAAAgAAAASwAAAFAAAABYAAAAFQAAABYAAAAMAAAAAAAAAFIAAABwAQAAAgAAABAAAAAHAAAAAAAAAAAAAAC8AgAAAAAAAAECAiJTAHkAcwB0AGUAbQAAAAAAAAAAAAAAAAAAAAAAAAAAAAAAAAAAAAAAAAAAAAAAAAAAAAAAAAAAAAAAAAAAAAAAAAAAAAEAAAAcAgAA2NRfH9UAAAAA3F8f1QAAAIg+nev9fwAAAAAAAAAAAAAJAAAAAAAAAKgqMNccAgAAKM5mjf1/AAAAAAAAAAAAAAAAAAAAAAAAY07zeAelAABY1l8f1QAAAEC5gNYcAgAAIA6A1RwCAACAYIPVHAIAAIDXXx8AAAAAAAAAAAAAAAAHAAAAAAAAANjqPdccAgAAvNZfH9UAAAD51l8f1QAAAHHNdev9fwAABAAAAAAAAABguYDWAAAAAEx4v9gcAgAACQAAADoAAACAYIPVHAIAANvgeev9fwAAYNZfH9UAAAD51l8f1QAAAMAcgNUcAgAAAA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9AAAAEcAAAApAAAAMwAAAMwAAAAVAAAAIQDwAAAAAAAAAAAAAACAPwAAAAAAAAAAAACAPwAAAAAAAAAAAAAAAAAAAAAAAAAAAAAAAAAAAAAAAAAAJQAAAAwAAAAAAACAKAAAAAwAAAADAAAAUgAAAHABAAADAAAA8P///wAAAAAAAAAAAAAAAJABAAAAAAABAAAAAHMAZQBnAG8AZQAgAHUAaQAAAAAAAAAAAAAAAAAAAAAAAAAAAAAAAAAAAAAAAAAAAAAAAAAAAAAAAAAAAAAAAAAAAAAAyEfgjP1/AABKUkqM/X8AAFB4Xh/VAAAAiD6d6/1/AAAAAAAAAAAAAAAAAAAAAAAAoEfgjP1/AAAAAAAAAAAAAAAAAAAAAAAAAAAAAAAAAABj8PJ4B6UAAP/////9fwAA/////wAAAADw////AAAAAIBgg9UcAgAAmHFeHwAAAAAAAAAAAAAAAAkAAAAAAAAAIAAAAAAAAAC8cF4f1QAAAPlwXh/VAAAAcc116/1/AAAAAAAAAAAAAAAAAAAAAAAAAAAAAAAAAAAAAAAAAAAAAIBgg9UcAgAA2+B56/1/AABgcF4f1QAAAPlwXh/VAAAA4Gz83RwCAAAAAAAAZHYACAAAAAAlAAAADAAAAAMAAAAYAAAADAAAAAAAAAASAAAADAAAAAEAAAAeAAAAGAAAACkAAAAzAAAA9QAAAEgAAAAlAAAADAAAAAMAAABUAAAA0AAAACoAAAAzAAAA8wAAAEcAAAABAAAAHMfoQY7j6EEqAAAAMwAAABYAAABMAAAAAAAAAAAAAAAAAAAA//////////94AAAARQBEAFUAQQBSAEQATwAgAFEAVQBFAEkAUgBPAFoAIABHAEEAUgBDAM0AQQAIAAAACwAAAAsAAAAKAAAACgAAAAsAAAAMAAAABAAAAAwAAAALAAAACAAAAAQAAAAKAAAADAAAAAkAAAAEAAAACwAAAAoAAAAKAAAACgAAAAQAAAAKAAAASwAAAEAAAAAwAAAABQAAACAAAAABAAAAAQAAABAAAAAAAAAAAAAAAAABAACAAAAAAAAAAAAAAAAAAQAAgAAAACUAAAAMAAAAAgAAACcAAAAYAAAABAAAAAAAAAD///8AAAAAACUAAAAMAAAABAAAAEwAAABkAAAAAAAAAFAAAAD/AAAAfAAAAAAAAABQAAAAAAEAAC0AAAAhAPAAAAAAAAAAAAAAAIA/AAAAAAAAAAAAAIA/AAAAAAAAAAAAAAAAAAAAAAAAAAAAAAAAAAAAAAAAAAAlAAAADAAAAAAAAIAoAAAADAAAAAQAAAAnAAAAGAAAAAQAAAAAAAAA////AAAAAAAlAAAADAAAAAQAAABMAAAAZAAAAAkAAABQAAAA9gAAAFwAAAAJAAAAUAAAAO4AAAANAAAAIQDwAAAAAAAAAAAAAACAPwAAAAAAAAAAAACAPwAAAAAAAAAAAAAAAAAAAAAAAAAAAAAAAAAAAAAAAAAAJQAAAAwAAAAAAACAKAAAAAwAAAAEAAAAUgAAAHABAAAEAAAA9f///wAAAAAAAAAAAAAAAJABAAAAAAABAAAAAHMAZQBnAG8AZQAgAHUAaQAAAAAAAAAAAAAAAAAAAAAAAAAAAAAAAAAAAAAAAAAAAAAAAAAAAAAAAAAAAAAAAAAAAAAAACAAAAAAAAAA4BaO/X8AAADgFo79fwAAEwAAAAAAAAAAAJbs/X8AAO3LZo39fwAAMBaW7P1/AAATAAAAAAAAAOAWAAAAAAAAQAAAwP1/AAAAAJbs/X8AALXOZo39fwAABAAAAAAAAAAwFpbs/X8AADC1Xx/VAAAAEwAAAAAAAABIAAAAAAAAAIwz+o39fwAAkOMWjv1/AADAN/qN/X8AAAEAAAAAAAAAGF36jf1/AAAAAJbs/X8AAAAAAAAAAAAAAAAAAAAAAACH9aTt/X8AAIBgg9UcAgAA2+B56/1/AAAAtl8f1QAAAJm2Xx/VAAAAAAAAAAAAAAAAAAAAZHYACAAAAAAlAAAADAAAAAQAAAAYAAAADAAAAAAAAAASAAAADAAAAAEAAAAeAAAAGAAAAAkAAABQAAAA9wAAAF0AAAAlAAAADAAAAAQAAABUAAAArAAAAAoAAABQAAAAcwAAAFwAAAABAAAAHMfoQY7j6EEKAAAAUAAAABAAAABMAAAAAAAAAAAAAAAAAAAA//////////9sAAAARQBEAFUAQQBSAEQATwAgAFEAVQBFAEkAUgBPAFoAIAAGAAAACAAAAAgAAAAHAAAABwAAAAgAAAAJAAAAAwAAAAgAAAAIAAAABgAAAAMAAAAHAAAACQAAAAYAAAAD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QAAAAYAAAADAAAAAAAAAASAAAADAAAAAEAAAAeAAAAGAAAAAkAAABgAAAA9wAAAG0AAAAlAAAADAAAAAQAAABUAAAA3AAAAAoAAABgAAAAogAAAGwAAAABAAAAHMfoQY7j6EEKAAAAYAAAABgAAABMAAAAAAAAAAAAAAAAAAAA//////////98AAAARABJAFIARQBDAFQATwBSACAARwBFAFIARQBOAFQARQAgAEcARQBOAEUAUgBBAEwACAAAAAMAAAAHAAAABgAAAAcAAAAGAAAACQAAAAcAAAADAAAACAAAAAYAAAAHAAAABgAAAAgAAAAGAAAABgAAAAMAAAAIAAAABgAAAAgAAAAGAAAABwAAAAcAAAAFAAAASwAAAEAAAAAwAAAABQAAACAAAAABAAAAAQAAABAAAAAAAAAAAAAAAAABAACAAAAAAAAAAAAAAAAAAQAAgAAAACUAAAAMAAAAAgAAACcAAAAYAAAABQAAAAAAAAD///8AAAAAACUAAAAMAAAABQAAAEwAAABkAAAACQAAAHAAAADgAAAAfAAAAAkAAABwAAAA2AAAAA0AAAAhAPAAAAAAAAAAAAAAAIA/AAAAAAAAAAAAAIA/AAAAAAAAAAAAAAAAAAAAAAAAAAAAAAAAAAAAAAAAAAAlAAAADAAAAAAAAIAoAAAADAAAAAUAAAAlAAAADAAAAAQAAAAYAAAADAAAAAAAAAASAAAADAAAAAEAAAAWAAAADAAAAAAAAABUAAAAIAEAAAoAAABwAAAA3wAAAHwAAAABAAAAHMfoQY7j6EEKAAAAcAAAACMAAABMAAAABAAAAAkAAABwAAAA4QAAAH0AAACUAAAARgBpAHIAbQBhAGQAbwAgAHAAbwByADoAIABFAEQAVQBBAFIARABPACAAUQBVAEUASQBSAE8AWgAgAEcAQQBSAEMASQBBAAAABgAAAAMAAAAEAAAACQAAAAYAAAAHAAAABwAAAAMAAAAHAAAABwAAAAQAAAADAAAAAwAAAAYAAAAIAAAACAAAAAcAAAAHAAAACAAAAAkAAAADAAAACAAAAAgAAAAGAAAAAwAAAAcAAAAJAAAABgAAAAMAAAAIAAAABwAAAAcAAAAHAAAAAwAAAAcAAAAWAAAADAAAAAAAAAAlAAAADAAAAAIAAAAOAAAAFAAAAAAAAAAQAAAAFAAAAA==</Object>
  <Object Id="idInvalidSigLnImg">AQAAAGwAAAAAAAAAAAAAAP8AAAB/AAAAAAAAAAAAAAAZHQAAjw4AACBFTUYAAAEAeCEAALEAAAAGAAAAAAAAAAAAAAAAAAAAoAUAAIQDAACjAQAABgEAAAAAAAAAAAAAAAAAALhkBgBw/w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4BaO/X8AAADgFo79fwAAEwAAAAAAAAAAAJbs/X8AAO3LZo39fwAAMBaW7P1/AAATAAAAAAAAAOAWAAAAAAAAQAAAwP1/AAAAAJbs/X8AALXOZo39fwAABAAAAAAAAAAwFpbs/X8AADC1Xx/VAAAAEwAAAAAAAABIAAAAAAAAAIwz+o39fwAAkOMWjv1/AADAN/qN/X8AAAEAAAAAAAAAGF36jf1/AAAAAJbs/X8AAAAAAAAAAAAAAAAAAAAAAACH9aTt/X8AAIBgg9UcAgAA2+B56/1/AAAAtl8f1QAAAJm2Xx/VAAAAAAAAAAAAAAAAAAAAZHYACAAAAAAlAAAADAAAAAEAAAAYAAAADAAAAP8AAAASAAAADAAAAAEAAAAeAAAAGAAAACIAAAAEAAAAcgAAABEAAAAlAAAADAAAAAEAAABUAAAAqAAAACMAAAAEAAAAcAAAABAAAAABAAAAHMfoQY7j6E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AQAAABwCAADY1F8f1QAAAADcXx/VAAAAiD6d6/1/AAAAAAAAAAAAAAkAAAAAAAAAqCow1xwCAAAozmaN/X8AAAAAAAAAAAAAAAAAAAAAAABjTvN4B6UAAFjWXx/VAAAAQLmA1hwCAAAgDoDVHAIAAIBgg9UcAgAAgNdfHwAAAAAAAAAAAAAAAAcAAAAAAAAA2Oo91xwCAAC81l8f1QAAAPnWXx/VAAAAcc116/1/AAAEAAAAAAAAAGC5gNYAAAAATHi/2BwCAAAJAAAAOgAAAIBgg9UcAgAA2+B56/1/AABg1l8f1QAAAPnWXx/VAAAAwByA1RwC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DAdveM/X8AAOBSZN4cAgAAAQAAAAIAAACIPp3r/X8AAAAAAAAAAAAAObZNjP1/AAAAAAAA1QAAAAAAAAAAAAAAAAAAAAAAAAAAAAAAAAAAAAPx8ngHpQAAYHzajP1/AAAojgWN/X8AAOD///8AAAAAgGCD1RwCAAB4cF4fAAAAAAAAAAAAAAAABgAAAAAAAAAgAAAAAAAAAJxvXh/VAAAA2W9eH9UAAABxzXXr/X8AAGB0Xh/VAAAAsOqt2gAAAACw6q3aHAIAABi52oz9fwAAgGCD1RwCAADb4Hnr/X8AAEBvXh/VAAAA2W9eH9UAAACgIYDVHAI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QAAABHAAAAKQAAADMAAADMAAAAFQAAACEA8AAAAAAAAAAAAAAAgD8AAAAAAAAAAAAAgD8AAAAAAAAAAAAAAAAAAAAAAAAAAAAAAAAAAAAAAAAAACUAAAAMAAAAAAAAgCgAAAAMAAAABAAAAFIAAABwAQAABAAAAPD///8AAAAAAAAAAAAAAACQAQAAAAAAAQAAAABzAGUAZwBvAGUAIAB1AGkAAAAAAAAAAAAAAAAAAAAAAAAAAAAAAAAAAAAAAAAAAAAAAAAAAAAAAAAAAAAAAAAAAAAAAMhH4Iz9fwAASlJKjP1/AABQeF4f1QAAAIg+nev9fwAAAAAAAAAAAAAAAAAAAAAAAKBH4Iz9fwAAAAAAAAAAAAAAAAAAAAAAAAAAAAAAAAAAY/DyeAelAAD//////X8AAP////8AAAAA8P///wAAAACAYIPVHAIAAJhxXh8AAAAAAAAAAAAAAAAJAAAAAAAAACAAAAAAAAAAvHBeH9UAAAD5cF4f1QAAAHHNdev9fwAAAAAAAAAAAAAAAAAAAAAAAAAAAAAAAAAAAAAAAAAAAACAYIPVHAIAANvgeev9fwAAYHBeH9UAAAD5cF4f1QAAAOBs/N0cAgAAAAAAAGR2AAgAAAAAJQAAAAwAAAAEAAAAGAAAAAwAAAAAAAAAEgAAAAwAAAABAAAAHgAAABgAAAApAAAAMwAAAPUAAABIAAAAJQAAAAwAAAAEAAAAVAAAANAAAAAqAAAAMwAAAPMAAABHAAAAAQAAABzH6EGO4+hBKgAAADMAAAAWAAAATAAAAAAAAAAAAAAAAAAAAP//////////eAAAAEUARABVAEEAUgBEAE8AIABRAFUARQBJAFIATwBaACAARwBBAFIAQwDNAEEACAAAAAsAAAALAAAACgAAAAoAAAALAAAADAAAAAQAAAAMAAAACwAAAAgAAAAEAAAACgAAAAwAAAAJAAAABAAAAAsAAAAKAAAACgAAAAoAAAAEAAAACg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CsAAAACgAAAFAAAABzAAAAXAAAAAEAAAAcx+hBjuPoQQoAAABQAAAAEAAAAEwAAAAAAAAAAAAAAAAAAAD//////////2wAAABFAEQAVQBBAFIARABPACAAUQBVAEUASQBSAE8AWgAgAAYAAAAIAAAACAAAAAcAAAAHAAAACAAAAAkAAAADAAAACAAAAAgAAAAGAAAAAwAAAAcAAAAJ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DcAAAACgAAAGAAAACiAAAAbAAAAAEAAAAcx+hBjuPoQQoAAABgAAAAGAAAAEwAAAAAAAAAAAAAAAAAAAD//////////3wAAABEAEkAUgBFAEMAVABPAFIAIABHAEUAUgBFAE4AVABFACAARwBFAE4ARQBSAEEATAAIAAAAAwAAAAcAAAAGAAAABwAAAAYAAAAJAAAABwAAAAMAAAAIAAAABgAAAAcAAAAGAAAACAAAAAYAAAAGAAAAAwAAAAgAAAAGAAAACAAAAAYAAAAHAAAABwAAAAUAAABLAAAAQAAAADAAAAAFAAAAIAAAAAEAAAABAAAAEAAAAAAAAAAAAAAAAAEAAIAAAAAAAAAAAAAAAAABAACAAAAAJQAAAAwAAAACAAAAJwAAABgAAAAFAAAAAAAAAP///wAAAAAAJQAAAAwAAAAFAAAATAAAAGQAAAAJAAAAcAAAAOAAAAB8AAAACQAAAHAAAADYAAAADQAAACEA8AAAAAAAAAAAAAAAgD8AAAAAAAAAAAAAgD8AAAAAAAAAAAAAAAAAAAAAAAAAAAAAAAAAAAAAAAAAACUAAAAMAAAAAAAAgCgAAAAMAAAABQAAACUAAAAMAAAAAQAAABgAAAAMAAAAAAAAABIAAAAMAAAAAQAAABYAAAAMAAAAAAAAAFQAAAAgAQAACgAAAHAAAADfAAAAfAAAAAEAAAAcx+hBjuPoQQoAAABwAAAAIwAAAEwAAAAEAAAACQAAAHAAAADhAAAAfQAAAJQAAABGAGkAcgBtAGEAZABvACAAcABvAHIAOgAgAEUARABVAEEAUgBEAE8AIABRAFUARQBJAFIATwBaACAARwBBAFIAQwBJAEEAZEIGAAAAAwAAAAQAAAAJAAAABgAAAAcAAAAHAAAAAwAAAAcAAAAHAAAABAAAAAMAAAADAAAABgAAAAgAAAAIAAAABwAAAAcAAAAIAAAACQAAAAMAAAAIAAAACAAAAAYAAAADAAAABwAAAAkAAAAGAAAAAwAAAAgAAAAHAAAABwAAAAcAAAADAAAABwAAABYAAAAMAAAAAAAAACUAAAAMAAAAAgAAAA4AAAAUAAAAAAAAABAAAAAUAAAA</Object>
</Signature>
</file>

<file path=_xmlsignatures/sig2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Eexa7osxNKJY2/ZQn9SyxHr6OXX3vEl8Q1VobQn8MCU=</DigestValue>
    </Reference>
    <Reference Type="http://www.w3.org/2000/09/xmldsig#Object" URI="#idOfficeObject">
      <DigestMethod Algorithm="http://www.w3.org/2001/04/xmlenc#sha256"/>
      <DigestValue>Y9L+u8lnnNVNor/JZiylDdwwl6twlgJ7vwBS5pTNLSg=</DigestValue>
    </Reference>
    <Reference Type="http://uri.etsi.org/01903#SignedProperties" URI="#idSignedProperties">
      <Transforms>
        <Transform Algorithm="http://www.w3.org/TR/2001/REC-xml-c14n-20010315"/>
      </Transforms>
      <DigestMethod Algorithm="http://www.w3.org/2001/04/xmlenc#sha256"/>
      <DigestValue>iC3u0qceO4nZLCSB/t8EJ7HO2GK9G3Hr1lK3kxzIPvA=</DigestValue>
    </Reference>
    <Reference Type="http://www.w3.org/2000/09/xmldsig#Object" URI="#idValidSigLnImg">
      <DigestMethod Algorithm="http://www.w3.org/2001/04/xmlenc#sha256"/>
      <DigestValue>IObGR00PIlAQfWgj3g+aLvvh+wijXX0BDWD0HTYbUBI=</DigestValue>
    </Reference>
    <Reference Type="http://www.w3.org/2000/09/xmldsig#Object" URI="#idInvalidSigLnImg">
      <DigestMethod Algorithm="http://www.w3.org/2001/04/xmlenc#sha256"/>
      <DigestValue>O1sn34pUItgcsOyFZ3AcQrMMk1O984R+BnfP+u2C0sg=</DigestValue>
    </Reference>
  </SignedInfo>
  <SignatureValue>bRzbRp+5Lj0dYBRA8RhsaghIXXbZGMWGgpvssK27fCqbgyyj/NIyNpl+Bf4zxYwOun1BGNFHq+8Q
34jPiZDvREubWjOs5gghp7RyRt7ynD+9qUf3Yh/ocGS9Yh7vx1FY1s+Zv3Rbtr09aOM/I5llBpg6
NbRghgmJJe8OwZn+OL998+OcADZp4T4g/VO5KqMX2OigXPSNauesA6j6nHDBHMs4sFKqsuHCh0l1
fVpTtBesZ3vOU78CeF2DO2fxPnaK3Vh3rw+BUC3VhCXH0uQu3dLhXSr5YqzsKkvVloGdB4NMGVQr
i27RoRbmadgr7CY9sEbnJulVNiSzm62hWHFvQg==</SignatureValue>
  <KeyInfo>
    <X509Data>
      <X509Certificate>MIIJLDCCBxSgAwIBAgIIXSB9pH/FEagwDQYJKoZIhvcNAQELBQAwWjEaMBgGA1UEAwwRQ0EtRE9DVU1FTlRBIFMuQS4xFjAUBgNVBAUTDVJVQzgwMDUwMTcyLTExFzAVBgNVBAoMDkRPQ1VNRU5UQSBTLkEuMQswCQYDVQQGEwJQWTAeFw0yMjA3MTIxMzUzMDBaFw0yNDA3MTExMzUzMDBaMIGZMR8wHQYDVQQDDBZFRFVBUkRPIFFVRUlST1ogR0FSQ0lBMRIwEAYDVQQFEwlDSTUzOTI2NTQxEDAOBgNVBCoMB0VEVUFSRE8xFzAVBgNVBAQMDlFVRUlST1ogR0FSQ0lBMREwDwYDVQQLDAhGSVJNQSBGMjEXMBUGA1UECgwOUEVSU09OQSBGSVNJQ0ExCzAJBgNVBAYTAlBZMIIBIjANBgkqhkiG9w0BAQEFAAOCAQ8AMIIBCgKCAQEArCxauPRZR9CJRWC5M/iYngQguyc3epH4PKSBpsWar9YdzilNde4WYSOEqpfzcXe9WUb1tr9fQhBxOU3up/5E8TqezP0CNqe4dUzaTv6bxtK+3pqrDmP4VqH9CEt3EkIvoQjtxzFM5FdsokPowvoR/QI2sLNoyRQvlIxYR9ifsMrRvtSOfTCjji98nF6vQv/yed2zQ5bGnKGRygqb4QrOt49BxDGvDB+kM3wq8Uns74KTNHrsmqU+AJDDbyoTH4bhzyWpMRG6rhmHoroaSI2WdI4nWfMghOaZTM9p9WSVup7J6fEF+yAexcRpHrtZD/MIfyHZjrng6RYUy4rhrqM4oQIDAQABo4IEtDCCBLAwDAYDVR0TAQH/BAIwADAfBgNVHSMEGDAWgBShPYUrzdgslh85AgyfUztY2JULezCBlAYIKwYBBQUHAQEEgYcwgYQwVQYIKwYBBQUHMAKGSWh0dHBzOi8vd3d3LmRpZ2l0by5jb20ucHkvdXBsb2Fkcy9jZXJ0aWZpY2Fkby1kb2N1bWVudGEtc2EtMTUzNTExNzc3MS5jcnQwKwYIKwYBBQUHMAGGH2h0dHBzOi8vd3d3LmRpZ2l0by5jb20ucHkvb2NzcC8wJAYDVR0RBB0wG4EZZWR1YXJkb2dAaW50ZXJmaXNhLmNvbS5weTCCAyQGA1UdIASCAxswggMXMIIDEwYOKwYBBAGC+TsBAQEGAQMwggL/MC8GCCsGAQUFBwIBFiNodHRwczovL3d3dy5kaWdpdG8uY29tLnB5L2Rlc2NhcmdhczCCAXIGCCsGAQUFBwICMIIBZB6CAWAARQBzAHQAZQAgAGUAcwAgAHUAbgAgAGMAZQByAHQAaQBmAGkAYwBhAGQAbwAgAGQAZQAgAHAAZQByAHMAbwBuAGEAIABmAO0AcwBpAGMAYQAgAGMAdQB5AGEAIABjAGwAYQB2AGUAIABwAHIAaQB2AGEAZABhACAAZQBzAHQA4QAgAGMAbwBuAHQAZQBuAGkAZABhACAAZQBuACAAdQBuACAAbQDzAGQAdQBsAG8AIABkAGUAIABoAGEAcgBkAHcAYQByAGUAIABzAGUAZwB1AHIAbwAgAHkAIABzAHUAIABmAGkAbgBhAGwAaQBkAGEAZAAgAGUAcwAgAGEAdQB0AGUAbgB0AGkAYwBhAHIAIABhACAAcwB1ACAAdABpAHQAdQBsAGEAcgAgAG8AIABnAGUAbgBlAHIAYQByACAAZgBpAHIAbQBhAHMAIABkAGkAZwBpAHQAYQBsAGUAcwAuMIIBVAYIKwYBBQUHAgIwggFGHoIBQgBUAGgAaQBzACAAaQBzACAAYQBuACAAZQBuAGQAIAB1AHMAZQByACAAYwBlAHIAdABpAGYAaQBjAGEAdABlACAAdwBoAG8AcwBlACAAcAByAGkAdgBhAHQAZQAgAGsAZQB5ACAAaQBzACAAZQBtAGIAZQBkAGQAZQBkACAAdwBpAHQAaABpAG4AIABhACAAcwBlAGMAdQByAGUAIABoAGEAcgBkAHcAYQByAGUAIABtAG8AZAB1AGwAZQAgAHQAaABhAHQAIABhAGkAbQBzACAAdABvACAAYQB1AHQAaABlAG4AdABpAGMAYQB0AGUAIABpAHQAcwAgAG8AdwBuAGUAcgAgAG8AcgAgAGcAZQBuAGUAcgBhAHQAZQAgAGQAaQBnAGkAdABhAGwAIABzAGkAZwBuAGEAdAB1AHIAZQBzAC4wKgYDVR0lAQH/BCAwHgYIKwYBBQUHAwIGCCsGAQUFBwMEBggrBgEFBQcDATA/BgNVHR8EODA2MDSgMqAwhi5odHRwczovL3d3dy5kaWdpdG8uY29tLnB5L2NybC9kb2N1bWVudGFfY2EuY3JsMB0GA1UdDgQWBBTSMVPYMPmoBJ4JplyGg8eo7hVNpDAOBgNVHQ8BAf8EBAMCBeAwDQYJKoZIhvcNAQELBQADggIBAGCw5/xjC3undXUFXwACjDosgWVbw05pS4JMMYhhON43tunyNG4H6L72opLvVWCblbr2PIImeTzRVzmc3ev1rxGq8v8wNYPxFcW8wEM6cG7xFDBR37PHNJmgHJ8BpChbDVJnU1SBRapIvUh7G+LuBuvzUSQOMLZirX/DEvqJh1BnvkycL50sSqIx7o+bbwZ4oBL5vKZ//fb10LAlRkZHynyWijvZbYrafcD9zdaDTpv3d0XtG0M6lT5hVEp7VYYS8/CIeFcmX4LGgZENE4uctQIEqCbJBMc99kNC8A0RUTpwnChFvA7pTldQFuxw1KodRDOvF647JrGuyE5ec7XIrPDcEfUqOnz/O3UHkhWdRhw/SshphKFmx+k+w+RVrl8Os+QhFa4WVVvQhZKZmoenU/HOdf95WCo5p4Xh16Z7+IJXwSl0miIrAB4z0d1GxG2TtYQJMxltd9csgdEP9A3kiy1fb5AHxnOMVjqcTkG1nvmBPB44LN1Ke2M8hl2bBy3P3GePuupj8CJiTWj2vCxmaFPlmVEz2Yp0UlW3shBPbYbIw3j0qF7IFQUM5lw7sC8iIcdrfrvxHk+LwdR2R3PUSxgcH9r4rygIVLnsR1P2cphyrQeUMlVzslWrtXKngI/LPhf7Bm16yqATqJKc1n4erdN9F2j04A07rAoKfyiiLnz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Transform>
          <Transform Algorithm="http://www.w3.org/TR/2001/REC-xml-c14n-20010315"/>
        </Transforms>
        <DigestMethod Algorithm="http://www.w3.org/2001/04/xmlenc#sha256"/>
        <DigestValue>1yPCdxLOwhVVgkLwZtinBeNPn0z+3K33epEQv1eEO0s=</DigestValue>
      </Reference>
      <Reference URI="/xl/calcChain.xml?ContentType=application/vnd.openxmlformats-officedocument.spreadsheetml.calcChain+xml">
        <DigestMethod Algorithm="http://www.w3.org/2001/04/xmlenc#sha256"/>
        <DigestValue>Cwwxd82IxGAryc02rxDQYDsehSKM0mYV35LXkUSiHoY=</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Xa8239MzABwfeSwVessQmgBws7qpEWV+d6lNwhHlGqw=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Xa8239MzABwfeSwVessQmgBws7qpEWV+d6lNwhHlGqw=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Xa8239MzABwfeSwVessQmgBws7qpEWV+d6lNwhHlGqw=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Xa8239MzABwfeSwVessQmgBws7qpEWV+d6lNwhHlGqw=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Xa8239MzABwfeSwVessQmgBws7qpEWV+d6lNwhHlGqw=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Xa8239MzABwfeSwVessQmgBws7qpEWV+d6lNwhHlGqw=</DigestValue>
      </Reference>
      <Reference URI="/xl/drawings/drawing1.xml?ContentType=application/vnd.openxmlformats-officedocument.drawing+xml">
        <DigestMethod Algorithm="http://www.w3.org/2001/04/xmlenc#sha256"/>
        <DigestValue>Aowvreq1vGllG65eajWdACOTB/uN8snkthxiusnlaLs=</DigestValue>
      </Reference>
      <Reference URI="/xl/drawings/vmlDrawing1.vml?ContentType=application/vnd.openxmlformats-officedocument.vmlDrawing">
        <DigestMethod Algorithm="http://www.w3.org/2001/04/xmlenc#sha256"/>
        <DigestValue>xUr1g0sFS43//if2fMHLS1jHOAwpWTV99VN55akJetQ=</DigestValue>
      </Reference>
      <Reference URI="/xl/drawings/vmlDrawing2.vml?ContentType=application/vnd.openxmlformats-officedocument.vmlDrawing">
        <DigestMethod Algorithm="http://www.w3.org/2001/04/xmlenc#sha256"/>
        <DigestValue>WFYj+KW08O95/jwtlepXtJXMUOdNk9n4TAGP7hFu+h4=</DigestValue>
      </Reference>
      <Reference URI="/xl/drawings/vmlDrawing3.vml?ContentType=application/vnd.openxmlformats-officedocument.vmlDrawing">
        <DigestMethod Algorithm="http://www.w3.org/2001/04/xmlenc#sha256"/>
        <DigestValue>gHfx3whdlQ+dQSpolZYLou1cOyfkrsW2f6Wyk7264VA=</DigestValue>
      </Reference>
      <Reference URI="/xl/drawings/vmlDrawing4.vml?ContentType=application/vnd.openxmlformats-officedocument.vmlDrawing">
        <DigestMethod Algorithm="http://www.w3.org/2001/04/xmlenc#sha256"/>
        <DigestValue>NWjIB+POGZkW73d5D5AgYYVsStdMCABUfrb8CcVrv8E=</DigestValue>
      </Reference>
      <Reference URI="/xl/drawings/vmlDrawing5.vml?ContentType=application/vnd.openxmlformats-officedocument.vmlDrawing">
        <DigestMethod Algorithm="http://www.w3.org/2001/04/xmlenc#sha256"/>
        <DigestValue>Qp9wQg56nMOFboRRLMFJThHZOeuYuUXqAfFstOD9pB0=</DigestValue>
      </Reference>
      <Reference URI="/xl/drawings/vmlDrawing6.vml?ContentType=application/vnd.openxmlformats-officedocument.vmlDrawing">
        <DigestMethod Algorithm="http://www.w3.org/2001/04/xmlenc#sha256"/>
        <DigestValue>ItQGSsmIXyq5R4qMiaoKdzGpaWRxDC6aTbtYi8rauKU=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NZmRTX7W5A2vtSkO7N6aeFOO4HKRed+JrhT5XPrfNDI=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wZPA/rF4GnteJFZcATFm5xCWADWwf2UAHkOvvzj7r/w=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QtIQ6uysmXQuHwBEqr68W98LNwYMTivV/fEmrJ8zrFA=</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5OsaGzyDCQcu2ZAf03yRw+COU026708H/NXGnMeZDZc=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I21utiWXlgrmCmg4ZpH8bKmLZT6sL0DYbiMLlOtgKIo=</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PqxoNpQd2q1U7jgyGUc8eYW1b5QzA8bTgWnMMGse46I=</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E90anLtrtoM6FrHuQCrtPBRHcGQl+1xICYXZFkU5bYs=</DigestValue>
      </Reference>
      <Reference URI="/xl/externalLinks/externalLink1.xml?ContentType=application/vnd.openxmlformats-officedocument.spreadsheetml.externalLink+xml">
        <DigestMethod Algorithm="http://www.w3.org/2001/04/xmlenc#sha256"/>
        <DigestValue>QDpkEODEOJKGhnB6+A8zHaGOXp5Nyn/9egXR/IyzsKc=</DigestValue>
      </Reference>
      <Reference URI="/xl/externalLinks/externalLink2.xml?ContentType=application/vnd.openxmlformats-officedocument.spreadsheetml.externalLink+xml">
        <DigestMethod Algorithm="http://www.w3.org/2001/04/xmlenc#sha256"/>
        <DigestValue>d6p9jhfh7rmMZazIsL7RkMaX5Xe/lZL+DuzlVKG8Ly4=</DigestValue>
      </Reference>
      <Reference URI="/xl/externalLinks/externalLink3.xml?ContentType=application/vnd.openxmlformats-officedocument.spreadsheetml.externalLink+xml">
        <DigestMethod Algorithm="http://www.w3.org/2001/04/xmlenc#sha256"/>
        <DigestValue>9XFDrp2eoUpW4bHGlUwjGbYmUoFM3HxXSGKCcIVZuq8=</DigestValue>
      </Reference>
      <Reference URI="/xl/externalLinks/externalLink4.xml?ContentType=application/vnd.openxmlformats-officedocument.spreadsheetml.externalLink+xml">
        <DigestMethod Algorithm="http://www.w3.org/2001/04/xmlenc#sha256"/>
        <DigestValue>Lum+ExC6YghdPwffYnk69Sc14GUapLzS1Xj4gx3OL5M=</DigestValue>
      </Reference>
      <Reference URI="/xl/externalLinks/externalLink5.xml?ContentType=application/vnd.openxmlformats-officedocument.spreadsheetml.externalLink+xml">
        <DigestMethod Algorithm="http://www.w3.org/2001/04/xmlenc#sha256"/>
        <DigestValue>ktD5Gwm5nx2SEJ3izUiLDPdRILgjuC0L20ZdzKIPPtg=</DigestValue>
      </Reference>
      <Reference URI="/xl/externalLinks/externalLink6.xml?ContentType=application/vnd.openxmlformats-officedocument.spreadsheetml.externalLink+xml">
        <DigestMethod Algorithm="http://www.w3.org/2001/04/xmlenc#sha256"/>
        <DigestValue>zcVceu0tChTshHC/+QQd/6lPoSH2b+IegujGIZvqgQ4=</DigestValue>
      </Reference>
      <Reference URI="/xl/externalLinks/externalLink7.xml?ContentType=application/vnd.openxmlformats-officedocument.spreadsheetml.externalLink+xml">
        <DigestMethod Algorithm="http://www.w3.org/2001/04/xmlenc#sha256"/>
        <DigestValue>hsT0RKacKDvXqt8OrlH27mz7koK57W45WaoX0A2bQjc=</DigestValue>
      </Reference>
      <Reference URI="/xl/media/image1.emf?ContentType=image/x-emf">
        <DigestMethod Algorithm="http://www.w3.org/2001/04/xmlenc#sha256"/>
        <DigestValue>8UwYp6pyw98/5fxhx7LWx4UBpFz/C1eXcZPCsjgMLXU=</DigestValue>
      </Reference>
      <Reference URI="/xl/media/image2.emf?ContentType=image/x-emf">
        <DigestMethod Algorithm="http://www.w3.org/2001/04/xmlenc#sha256"/>
        <DigestValue>ocrfF6B9kS7D9mbluD2C49uyig+/fseRjrvuqMlh5dM=</DigestValue>
      </Reference>
      <Reference URI="/xl/media/image3.emf?ContentType=image/x-emf">
        <DigestMethod Algorithm="http://www.w3.org/2001/04/xmlenc#sha256"/>
        <DigestValue>si4jBb2z3IFShMR8fH266AYBbRUZh34J9sawEiKsaY4=</DigestValue>
      </Reference>
      <Reference URI="/xl/media/image4.emf?ContentType=image/x-emf">
        <DigestMethod Algorithm="http://www.w3.org/2001/04/xmlenc#sha256"/>
        <DigestValue>6b/qO5RPDhNl5Y9g3asQGf68hcgEiNQAD0T34uX7ep4=</DigestValue>
      </Reference>
      <Reference URI="/xl/media/image5.emf?ContentType=image/x-emf">
        <DigestMethod Algorithm="http://www.w3.org/2001/04/xmlenc#sha256"/>
        <DigestValue>l+jCpnKk2QYmvg61yXP70AKYRT61Sgc6yQJFyS6DWQ8=</DigestValue>
      </Reference>
      <Reference URI="/xl/printerSettings/printerSettings1.bin?ContentType=application/vnd.openxmlformats-officedocument.spreadsheetml.printerSettings">
        <DigestMethod Algorithm="http://www.w3.org/2001/04/xmlenc#sha256"/>
        <DigestValue>PomAk00LjNX0TmsJc6zgIqZ1exjQxSMz9FZ0oHNLuZ0=</DigestValue>
      </Reference>
      <Reference URI="/xl/printerSettings/printerSettings2.bin?ContentType=application/vnd.openxmlformats-officedocument.spreadsheetml.printerSettings">
        <DigestMethod Algorithm="http://www.w3.org/2001/04/xmlenc#sha256"/>
        <DigestValue>PomAk00LjNX0TmsJc6zgIqZ1exjQxSMz9FZ0oHNLuZ0=</DigestValue>
      </Reference>
      <Reference URI="/xl/printerSettings/printerSettings3.bin?ContentType=application/vnd.openxmlformats-officedocument.spreadsheetml.printerSettings">
        <DigestMethod Algorithm="http://www.w3.org/2001/04/xmlenc#sha256"/>
        <DigestValue>CIEckKbjmz+lut/wRXlfeRQwthJRTodxlHUlYnCh/Ec=</DigestValue>
      </Reference>
      <Reference URI="/xl/printerSettings/printerSettings4.bin?ContentType=application/vnd.openxmlformats-officedocument.spreadsheetml.printerSettings">
        <DigestMethod Algorithm="http://www.w3.org/2001/04/xmlenc#sha256"/>
        <DigestValue>CIEckKbjmz+lut/wRXlfeRQwthJRTodxlHUlYnCh/Ec=</DigestValue>
      </Reference>
      <Reference URI="/xl/printerSettings/printerSettings5.bin?ContentType=application/vnd.openxmlformats-officedocument.spreadsheetml.printerSettings">
        <DigestMethod Algorithm="http://www.w3.org/2001/04/xmlenc#sha256"/>
        <DigestValue>P1vk/m0KDfia+eyWbH6GJjYYs/QaShRIS+My+bEWdfE=</DigestValue>
      </Reference>
      <Reference URI="/xl/printerSettings/printerSettings6.bin?ContentType=application/vnd.openxmlformats-officedocument.spreadsheetml.printerSettings">
        <DigestMethod Algorithm="http://www.w3.org/2001/04/xmlenc#sha256"/>
        <DigestValue>CIEckKbjmz+lut/wRXlfeRQwthJRTodxlHUlYnCh/Ec=</DigestValue>
      </Reference>
      <Reference URI="/xl/printerSettings/printerSettings7.bin?ContentType=application/vnd.openxmlformats-officedocument.spreadsheetml.printerSettings">
        <DigestMethod Algorithm="http://www.w3.org/2001/04/xmlenc#sha256"/>
        <DigestValue>rpj545RtakdnDQNeP8JSQKvZ57TFQrixCsxx1kNgmrs=</DigestValue>
      </Reference>
      <Reference URI="/xl/printerSettings/printerSettings8.bin?ContentType=application/vnd.openxmlformats-officedocument.spreadsheetml.printerSettings">
        <DigestMethod Algorithm="http://www.w3.org/2001/04/xmlenc#sha256"/>
        <DigestValue>/ax5bNEFHV49MOtpiS741TCmMpKky2mSmN57o7VA6sA=</DigestValue>
      </Reference>
      <Reference URI="/xl/sharedStrings.xml?ContentType=application/vnd.openxmlformats-officedocument.spreadsheetml.sharedStrings+xml">
        <DigestMethod Algorithm="http://www.w3.org/2001/04/xmlenc#sha256"/>
        <DigestValue>RKCDZsSEe1zUcMDlZC/uXz0BR1J9/SjijjepP6FW3ao=</DigestValue>
      </Reference>
      <Reference URI="/xl/styles.xml?ContentType=application/vnd.openxmlformats-officedocument.spreadsheetml.styles+xml">
        <DigestMethod Algorithm="http://www.w3.org/2001/04/xmlenc#sha256"/>
        <DigestValue>0unmvvZC8v2X1k1LzxeJ5dITa6xQPZpK8OhOkz8cLQk=</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aHfvOMM8hMP7F4QwnvrD/sB2C7l8N+/I5GoL8ylQtxU=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PuEniog20HoIbFAIps2zsmYgmS5aLQboJfHPDaNqpo4=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Q6gzhdu4voGIfD8yCgb4iLr0HA1XNcROXBjhP0fZfJo=</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LczjMHCbIPr3FsLnIo/1raGagvzIwjONJXEhU1NgdEQ=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LPvOcyzMWuCzjQ0DWjc7YPS2SZsQiO5cfLeEmoeLFBo=</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csdGLUBC+EtFx3rRcsosro01QEHkSmnIzNoX8/pr8pQ=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KZdZVQawy2cAXSI/Y351XhOsH7LeYFecCh9NBop3jO8=</DigestValue>
      </Reference>
      <Reference URI="/xl/worksheets/sheet1.xml?ContentType=application/vnd.openxmlformats-officedocument.spreadsheetml.worksheet+xml">
        <DigestMethod Algorithm="http://www.w3.org/2001/04/xmlenc#sha256"/>
        <DigestValue>VaI9m8yxo9W4cRUWyymbCp58uQjKzlSto2rVA3QDk8E=</DigestValue>
      </Reference>
      <Reference URI="/xl/worksheets/sheet2.xml?ContentType=application/vnd.openxmlformats-officedocument.spreadsheetml.worksheet+xml">
        <DigestMethod Algorithm="http://www.w3.org/2001/04/xmlenc#sha256"/>
        <DigestValue>BkFxiamMLHUUEDN/32NYNoOtnD86uwD+l1687ne+3rk=</DigestValue>
      </Reference>
      <Reference URI="/xl/worksheets/sheet3.xml?ContentType=application/vnd.openxmlformats-officedocument.spreadsheetml.worksheet+xml">
        <DigestMethod Algorithm="http://www.w3.org/2001/04/xmlenc#sha256"/>
        <DigestValue>ObtLnu/t3t3MUZUAVY1yq4to8gfw+K0eoso4q7nMURY=</DigestValue>
      </Reference>
      <Reference URI="/xl/worksheets/sheet4.xml?ContentType=application/vnd.openxmlformats-officedocument.spreadsheetml.worksheet+xml">
        <DigestMethod Algorithm="http://www.w3.org/2001/04/xmlenc#sha256"/>
        <DigestValue>gOtRJDFNx5LhFFbOoU1/YhAkEqSA9r2Y00dSxY4M3fQ=</DigestValue>
      </Reference>
      <Reference URI="/xl/worksheets/sheet5.xml?ContentType=application/vnd.openxmlformats-officedocument.spreadsheetml.worksheet+xml">
        <DigestMethod Algorithm="http://www.w3.org/2001/04/xmlenc#sha256"/>
        <DigestValue>G0oJ1YrTQqIYXDreTVS3EgYRtxipkIy5ACcr9E7dA9Y=</DigestValue>
      </Reference>
      <Reference URI="/xl/worksheets/sheet6.xml?ContentType=application/vnd.openxmlformats-officedocument.spreadsheetml.worksheet+xml">
        <DigestMethod Algorithm="http://www.w3.org/2001/04/xmlenc#sha256"/>
        <DigestValue>VNSlOjgC/oSzx1YloAF3zzjwksvY4st8Ju7XqTj7WKA=</DigestValue>
      </Reference>
      <Reference URI="/xl/worksheets/sheet7.xml?ContentType=application/vnd.openxmlformats-officedocument.spreadsheetml.worksheet+xml">
        <DigestMethod Algorithm="http://www.w3.org/2001/04/xmlenc#sha256"/>
        <DigestValue>rMD0l8EqOrIeRE8tHMOH58GK2hwArT5w7BOn3qS3pAE=</DigestValue>
      </Reference>
      <Reference URI="/xl/worksheets/sheet8.xml?ContentType=application/vnd.openxmlformats-officedocument.spreadsheetml.worksheet+xml">
        <DigestMethod Algorithm="http://www.w3.org/2001/04/xmlenc#sha256"/>
        <DigestValue>JS5fHaJI/DPAafRZhqnIgDxk8l5DA+JKghcmxnIZelg=</DigestValue>
      </Reference>
    </Manifest>
    <SignatureProperties>
      <SignatureProperty Id="idSignatureTime" Target="#idPackageSignature">
        <mdssi:SignatureTime xmlns:mdssi="http://schemas.openxmlformats.org/package/2006/digital-signature">
          <mdssi:Format>YYYY-MM-DDThh:mm:ssTZD</mdssi:Format>
          <mdssi:Value>2023-03-30T15:26:48Z</mdssi:Value>
        </mdssi:SignatureTime>
      </SignatureProperty>
    </SignatureProperties>
  </Object>
  <Object Id="idOfficeObject">
    <SignatureProperties>
      <SignatureProperty Id="idOfficeV1Details" Target="#idPackageSignature">
        <SignatureInfoV1 xmlns="http://schemas.microsoft.com/office/2006/digsig">
          <SetupID>{02D8CDF8-E8BB-4216-9B12-83DF7E0CC561}</SetupID>
          <SignatureText>EDUARDO QUEIROZ GARCÍA</SignatureText>
          <SignatureImage/>
          <SignatureComments/>
          <WindowsVersion>10.0</WindowsVersion>
          <OfficeVersion>16.0.16026/24</OfficeVersion>
          <ApplicationVersion>16.0.16026</ApplicationVersion>
          <Monitors>1</Monitors>
          <HorizontalResolution>1440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2023-03-30T15:26:48Z</xd:SigningTime>
          <xd:SigningCertificate>
            <xd:Cert>
              <xd:CertDigest>
                <DigestMethod Algorithm="http://www.w3.org/2001/04/xmlenc#sha256"/>
                <DigestValue>MFPHayDxfuG+PLfUTjUv6x6xCiFdQmXtpREBKim0yoQ=</DigestValue>
              </xd:CertDigest>
              <xd:IssuerSerial>
                <X509IssuerName>C=PY, O=DOCUMENTA S.A., SERIALNUMBER=RUC80050172-1, CN=CA-DOCUMENTA S.A.</X509IssuerName>
                <X509SerialNumber>6710501590253769128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ZHQAAjw4AACBFTUYAAAEAUBoAAJ0AAAAGAAAAAAAAAAAAAAAAAAAAoAUAAIQDAACjAQAABgEAAAAAAAAAAAAAAAAAALhkBgBw/w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AADAdveM/X8AAOBSZN4cAgAAAQAAAAIAAACIPp3r/X8AAAAAAAAAAAAAObZNjP1/AAAAAAAA1QAAAAAAAAAAAAAAAAAAAAAAAAAAAAAAAAAAAAPx8ngHpQAAYHzajP1/AAAojgWN/X8AAOD///8AAAAAgGCD1RwCAAB4cF4fAAAAAAAAAAAAAAAABgAAAAAAAAAgAAAAAAAAAJxvXh/VAAAA2W9eH9UAAABxzXXr/X8AAGB0Xh/VAAAAsOqt2gAAAACw6q3aHAIAABi52oz9fwAAgGCD1RwCAADb4Hnr/X8AAEBvXh/VAAAA2W9eH9UAAACgIYDVHAIAAAAAAABkdgAIAAAAACUAAAAMAAAAAQAAABgAAAAMAAAAAAAAABIAAAAMAAAAAQAAABYAAAAMAAAACAAAAFQAAABUAAAACgAAACcAAAAeAAAASgAAAAEAAAAcx+hBjuPoQQoAAABLAAAAAQAAAEwAAAAEAAAACQAAACcAAAAgAAAASwAAAFAAAABYAAAAFQAAABYAAAAMAAAAAAAAAFIAAABwAQAAAgAAABAAAAAHAAAAAAAAAAAAAAC8AgAAAAAAAAECAiJTAHkAcwB0AGUAbQAAAAAAAAAAAAAAAAAAAAAAAAAAAAAAAAAAAAAAAAAAAAAAAAAAAAAAAAAAAAAAAAAAAAAAAAAAAAEAAAAcAgAA2NRfH9UAAAAA3F8f1QAAAIg+nev9fwAAAAAAAAAAAAAJAAAAAAAAAKgqMNccAgAAKM5mjf1/AAAAAAAAAAAAAAAAAAAAAAAAY07zeAelAABY1l8f1QAAAEC5gNYcAgAAIA6A1RwCAACAYIPVHAIAAIDXXx8AAAAAAAAAAAAAAAAHAAAAAAAAANjqPdccAgAAvNZfH9UAAAD51l8f1QAAAHHNdev9fwAABAAAAAAAAABguYDWAAAAAEx4v9gcAgAACQAAADoAAACAYIPVHAIAANvgeev9fwAAYNZfH9UAAAD51l8f1QAAAMAcgNUcAgAAAA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9AAAAEcAAAApAAAAMwAAAMwAAAAVAAAAIQDwAAAAAAAAAAAAAACAPwAAAAAAAAAAAACAPwAAAAAAAAAAAAAAAAAAAAAAAAAAAAAAAAAAAAAAAAAAJQAAAAwAAAAAAACAKAAAAAwAAAADAAAAUgAAAHABAAADAAAA8P///wAAAAAAAAAAAAAAAJABAAAAAAABAAAAAHMAZQBnAG8AZQAgAHUAaQAAAAAAAAAAAAAAAAAAAAAAAAAAAAAAAAAAAAAAAAAAAAAAAAAAAAAAAAAAAAAAAAAAAAAAyEfgjP1/AABKUkqM/X8AAFB4Xh/VAAAAiD6d6/1/AAAAAAAAAAAAAAAAAAAAAAAAoEfgjP1/AAAAAAAAAAAAAAAAAAAAAAAAAAAAAAAAAABj8PJ4B6UAAP/////9fwAA/////wAAAADw////AAAAAIBgg9UcAgAAmHFeHwAAAAAAAAAAAAAAAAkAAAAAAAAAIAAAAAAAAAC8cF4f1QAAAPlwXh/VAAAAcc116/1/AAAAAAAAAAAAAAAAAAAAAAAAAAAAAAAAAAAAAAAAAAAAAIBgg9UcAgAA2+B56/1/AABgcF4f1QAAAPlwXh/VAAAA4Gz83RwCAAAAAAAAZHYACAAAAAAlAAAADAAAAAMAAAAYAAAADAAAAAAAAAASAAAADAAAAAEAAAAeAAAAGAAAACkAAAAzAAAA9QAAAEgAAAAlAAAADAAAAAMAAABUAAAA0AAAACoAAAAzAAAA8wAAAEcAAAABAAAAHMfoQY7j6EEqAAAAMwAAABYAAABMAAAAAAAAAAAAAAAAAAAA//////////94AAAARQBEAFUAQQBSAEQATwAgAFEAVQBFAEkAUgBPAFoAIABHAEEAUgBDAM0AQQAIAAAACwAAAAsAAAAKAAAACgAAAAsAAAAMAAAABAAAAAwAAAALAAAACAAAAAQAAAAKAAAADAAAAAkAAAAEAAAACwAAAAoAAAAKAAAACgAAAAQAAAAKAAAASwAAAEAAAAAwAAAABQAAACAAAAABAAAAAQAAABAAAAAAAAAAAAAAAAABAACAAAAAAAAAAAAAAAAAAQAAgAAAACUAAAAMAAAAAgAAACcAAAAYAAAABAAAAAAAAAD///8AAAAAACUAAAAMAAAABAAAAEwAAABkAAAAAAAAAFAAAAD/AAAAfAAAAAAAAABQAAAAAAEAAC0AAAAhAPAAAAAAAAAAAAAAAIA/AAAAAAAAAAAAAIA/AAAAAAAAAAAAAAAAAAAAAAAAAAAAAAAAAAAAAAAAAAAlAAAADAAAAAAAAIAoAAAADAAAAAQAAAAnAAAAGAAAAAQAAAAAAAAA////AAAAAAAlAAAADAAAAAQAAABMAAAAZAAAAAkAAABQAAAA9gAAAFwAAAAJAAAAUAAAAO4AAAANAAAAIQDwAAAAAAAAAAAAAACAPwAAAAAAAAAAAACAPwAAAAAAAAAAAAAAAAAAAAAAAAAAAAAAAAAAAAAAAAAAJQAAAAwAAAAAAACAKAAAAAwAAAAEAAAAUgAAAHABAAAEAAAA9f///wAAAAAAAAAAAAAAAJABAAAAAAABAAAAAHMAZQBnAG8AZQAgAHUAaQAAAAAAAAAAAAAAAAAAAAAAAAAAAAAAAAAAAAAAAAAAAAAAAAAAAAAAAAAAAAAAAAAAAAAAACAAAAAAAAAA4BaO/X8AAADgFo79fwAAEwAAAAAAAAAAAJbs/X8AAO3LZo39fwAAMBaW7P1/AAATAAAAAAAAAOAWAAAAAAAAQAAAwP1/AAAAAJbs/X8AALXOZo39fwAABAAAAAAAAAAwFpbs/X8AADC1Xx/VAAAAEwAAAAAAAABIAAAAAAAAAIwz+o39fwAAkOMWjv1/AADAN/qN/X8AAAEAAAAAAAAAGF36jf1/AAAAAJbs/X8AAAAAAAAAAAAAAAAAAAAAAACH9aTt/X8AAIBgg9UcAgAA2+B56/1/AAAAtl8f1QAAAJm2Xx/VAAAAAAAAAAAAAAAAAAAAZHYACAAAAAAlAAAADAAAAAQAAAAYAAAADAAAAAAAAAASAAAADAAAAAEAAAAeAAAAGAAAAAkAAABQAAAA9wAAAF0AAAAlAAAADAAAAAQAAABUAAAArAAAAAoAAABQAAAAcwAAAFwAAAABAAAAHMfoQY7j6EEKAAAAUAAAABAAAABMAAAAAAAAAAAAAAAAAAAA//////////9sAAAARQBEAFUAQQBSAEQATwAgAFEAVQBFAEkAUgBPAFoAIAAGAAAACAAAAAgAAAAHAAAABwAAAAgAAAAJAAAAAwAAAAgAAAAIAAAABgAAAAMAAAAHAAAACQAAAAYAAAAD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QAAAAYAAAADAAAAAAAAAASAAAADAAAAAEAAAAeAAAAGAAAAAkAAABgAAAA9wAAAG0AAAAlAAAADAAAAAQAAABUAAAA3AAAAAoAAABgAAAAogAAAGwAAAABAAAAHMfoQY7j6EEKAAAAYAAAABgAAABMAAAAAAAAAAAAAAAAAAAA//////////98AAAARABJAFIARQBDAFQATwBSACAARwBFAFIARQBOAFQARQAgAEcARQBOAEUAUgBBAEwACAAAAAMAAAAHAAAABgAAAAcAAAAGAAAACQAAAAcAAAADAAAACAAAAAYAAAAHAAAABgAAAAgAAAAGAAAABgAAAAMAAAAIAAAABgAAAAgAAAAGAAAABwAAAAcAAAAFAAAASwAAAEAAAAAwAAAABQAAACAAAAABAAAAAQAAABAAAAAAAAAAAAAAAAABAACAAAAAAAAAAAAAAAAAAQAAgAAAACUAAAAMAAAAAgAAACcAAAAYAAAABQAAAAAAAAD///8AAAAAACUAAAAMAAAABQAAAEwAAABkAAAACQAAAHAAAADgAAAAfAAAAAkAAABwAAAA2AAAAA0AAAAhAPAAAAAAAAAAAAAAAIA/AAAAAAAAAAAAAIA/AAAAAAAAAAAAAAAAAAAAAAAAAAAAAAAAAAAAAAAAAAAlAAAADAAAAAAAAIAoAAAADAAAAAUAAAAlAAAADAAAAAQAAAAYAAAADAAAAAAAAAASAAAADAAAAAEAAAAWAAAADAAAAAAAAABUAAAAIAEAAAoAAABwAAAA3wAAAHwAAAABAAAAHMfoQY7j6EEKAAAAcAAAACMAAABMAAAABAAAAAkAAABwAAAA4QAAAH0AAACUAAAARgBpAHIAbQBhAGQAbwAgAHAAbwByADoAIABFAEQAVQBBAFIARABPACAAUQBVAEUASQBSAE8AWgAgAEcAQQBSAEMASQBBAAAABgAAAAMAAAAEAAAACQAAAAYAAAAHAAAABwAAAAMAAAAHAAAABwAAAAQAAAADAAAAAwAAAAYAAAAIAAAACAAAAAcAAAAHAAAACAAAAAkAAAADAAAACAAAAAgAAAAGAAAAAwAAAAcAAAAJAAAABgAAAAMAAAAIAAAABwAAAAcAAAAHAAAAAwAAAAcAAAAWAAAADAAAAAAAAAAlAAAADAAAAAIAAAAOAAAAFAAAAAAAAAAQAAAAFAAAAA==</Object>
  <Object Id="idInvalidSigLnImg">AQAAAGwAAAAAAAAAAAAAAP8AAAB/AAAAAAAAAAAAAAAZHQAAjw4AACBFTUYAAAEAeCEAALEAAAAGAAAAAAAAAAAAAAAAAAAAoAUAAIQDAACjAQAABgEAAAAAAAAAAAAAAAAAALhkBgBw/w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4BaO/X8AAADgFo79fwAAEwAAAAAAAAAAAJbs/X8AAO3LZo39fwAAMBaW7P1/AAATAAAAAAAAAOAWAAAAAAAAQAAAwP1/AAAAAJbs/X8AALXOZo39fwAABAAAAAAAAAAwFpbs/X8AADC1Xx/VAAAAEwAAAAAAAABIAAAAAAAAAIwz+o39fwAAkOMWjv1/AADAN/qN/X8AAAEAAAAAAAAAGF36jf1/AAAAAJbs/X8AAAAAAAAAAAAAAAAAAAAAAACH9aTt/X8AAIBgg9UcAgAA2+B56/1/AAAAtl8f1QAAAJm2Xx/VAAAAAAAAAAAAAAAAAAAAZHYACAAAAAAlAAAADAAAAAEAAAAYAAAADAAAAP8AAAASAAAADAAAAAEAAAAeAAAAGAAAACIAAAAEAAAAcgAAABEAAAAlAAAADAAAAAEAAABUAAAAqAAAACMAAAAEAAAAcAAAABAAAAABAAAAHMfoQY7j6E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AQAAABwCAADY1F8f1QAAAADcXx/VAAAAiD6d6/1/AAAAAAAAAAAAAAkAAAAAAAAAqCow1xwCAAAozmaN/X8AAAAAAAAAAAAAAAAAAAAAAABjTvN4B6UAAFjWXx/VAAAAQLmA1hwCAAAgDoDVHAIAAIBgg9UcAgAAgNdfHwAAAAAAAAAAAAAAAAcAAAAAAAAA2Oo91xwCAAC81l8f1QAAAPnWXx/VAAAAcc116/1/AAAEAAAAAAAAAGC5gNYAAAAATHi/2BwCAAAJAAAAOgAAAIBgg9UcAgAA2+B56/1/AABg1l8f1QAAAPnWXx/VAAAAwByA1RwC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DAdveM/X8AAOBSZN4cAgAAAQAAAAIAAACIPp3r/X8AAAAAAAAAAAAAObZNjP1/AAAAAAAA1QAAAAAAAAAAAAAAAAAAAAAAAAAAAAAAAAAAAAPx8ngHpQAAYHzajP1/AAAojgWN/X8AAOD///8AAAAAgGCD1RwCAAB4cF4fAAAAAAAAAAAAAAAABgAAAAAAAAAgAAAAAAAAAJxvXh/VAAAA2W9eH9UAAABxzXXr/X8AAGB0Xh/VAAAAsOqt2gAAAACw6q3aHAIAABi52oz9fwAAgGCD1RwCAADb4Hnr/X8AAEBvXh/VAAAA2W9eH9UAAACgIYDVHAI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QAAABHAAAAKQAAADMAAADMAAAAFQAAACEA8AAAAAAAAAAAAAAAgD8AAAAAAAAAAAAAgD8AAAAAAAAAAAAAAAAAAAAAAAAAAAAAAAAAAAAAAAAAACUAAAAMAAAAAAAAgCgAAAAMAAAABAAAAFIAAABwAQAABAAAAPD///8AAAAAAAAAAAAAAACQAQAAAAAAAQAAAABzAGUAZwBvAGUAIAB1AGkAAAAAAAAAAAAAAAAAAAAAAAAAAAAAAAAAAAAAAAAAAAAAAAAAAAAAAAAAAAAAAAAAAAAAAMhH4Iz9fwAASlJKjP1/AABQeF4f1QAAAIg+nev9fwAAAAAAAAAAAAAAAAAAAAAAAKBH4Iz9fwAAAAAAAAAAAAAAAAAAAAAAAAAAAAAAAAAAY/DyeAelAAD//////X8AAP////8AAAAA8P///wAAAACAYIPVHAIAAJhxXh8AAAAAAAAAAAAAAAAJAAAAAAAAACAAAAAAAAAAvHBeH9UAAAD5cF4f1QAAAHHNdev9fwAAAAAAAAAAAAAAAAAAAAAAAAAAAAAAAAAAAAAAAAAAAACAYIPVHAIAANvgeev9fwAAYHBeH9UAAAD5cF4f1QAAAOBs/N0cAgAAAAAAAGR2AAgAAAAAJQAAAAwAAAAEAAAAGAAAAAwAAAAAAAAAEgAAAAwAAAABAAAAHgAAABgAAAApAAAAMwAAAPUAAABIAAAAJQAAAAwAAAAEAAAAVAAAANAAAAAqAAAAMwAAAPMAAABHAAAAAQAAABzH6EGO4+hBKgAAADMAAAAWAAAATAAAAAAAAAAAAAAAAAAAAP//////////eAAAAEUARABVAEEAUgBEAE8AIABRAFUARQBJAFIATwBaACAARwBBAFIAQwDNAEEACAAAAAsAAAALAAAACgAAAAoAAAALAAAADAAAAAQAAAAMAAAACwAAAAgAAAAEAAAACgAAAAwAAAAJAAAABAAAAAsAAAAKAAAACgAAAAoAAAAEAAAACg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CsAAAACgAAAFAAAABzAAAAXAAAAAEAAAAcx+hBjuPoQQoAAABQAAAAEAAAAEwAAAAAAAAAAAAAAAAAAAD//////////2wAAABFAEQAVQBBAFIARABPACAAUQBVAEUASQBSAE8AWgAgAAYAAAAIAAAACAAAAAcAAAAHAAAACAAAAAkAAAADAAAACAAAAAgAAAAGAAAAAwAAAAcAAAAJ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DcAAAACgAAAGAAAACiAAAAbAAAAAEAAAAcx+hBjuPoQQoAAABgAAAAGAAAAEwAAAAAAAAAAAAAAAAAAAD//////////3wAAABEAEkAUgBFAEMAVABPAFIAIABHAEUAUgBFAE4AVABFACAARwBFAE4ARQBSAEEATAAIAAAAAwAAAAcAAAAGAAAABwAAAAYAAAAJAAAABwAAAAMAAAAIAAAABgAAAAcAAAAGAAAACAAAAAYAAAAGAAAAAwAAAAgAAAAGAAAACAAAAAYAAAAHAAAABwAAAAUAAABLAAAAQAAAADAAAAAFAAAAIAAAAAEAAAABAAAAEAAAAAAAAAAAAAAAAAEAAIAAAAAAAAAAAAAAAAABAACAAAAAJQAAAAwAAAACAAAAJwAAABgAAAAFAAAAAAAAAP///wAAAAAAJQAAAAwAAAAFAAAATAAAAGQAAAAJAAAAcAAAAOAAAAB8AAAACQAAAHAAAADYAAAADQAAACEA8AAAAAAAAAAAAAAAgD8AAAAAAAAAAAAAgD8AAAAAAAAAAAAAAAAAAAAAAAAAAAAAAAAAAAAAAAAAACUAAAAMAAAAAAAAgCgAAAAMAAAABQAAACUAAAAMAAAAAQAAABgAAAAMAAAAAAAAABIAAAAMAAAAAQAAABYAAAAMAAAAAAAAAFQAAAAgAQAACgAAAHAAAADfAAAAfAAAAAEAAAAcx+hBjuPoQQoAAABwAAAAIwAAAEwAAAAEAAAACQAAAHAAAADhAAAAfQAAAJQAAABGAGkAcgBtAGEAZABvACAAcABvAHIAOgAgAEUARABVAEEAUgBEAE8AIABRAFUARQBJAFIATwBaACAARwBBAFIAQwBJAEEAAAAGAAAAAwAAAAQAAAAJAAAABgAAAAcAAAAHAAAAAwAAAAcAAAAHAAAABAAAAAMAAAADAAAABgAAAAgAAAAIAAAABwAAAAcAAAAIAAAACQAAAAMAAAAIAAAACAAAAAYAAAADAAAABwAAAAkAAAAGAAAAAwAAAAgAAAAHAAAABwAAAAcAAAADAAAABwAAABYAAAAMAAAAAAAAACUAAAAMAAAAAgAAAA4AAAAUAAAAAAAAABAAAAAUAAAA</Object>
</Signature>
</file>

<file path=_xmlsignatures/sig2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7whmgj9XUBkLVrYE9uRhyS7/o6NPz49QV9n3HWH3QgQ=</DigestValue>
    </Reference>
    <Reference Type="http://www.w3.org/2000/09/xmldsig#Object" URI="#idOfficeObject">
      <DigestMethod Algorithm="http://www.w3.org/2001/04/xmlenc#sha256"/>
      <DigestValue>rypSwV4jOwCeTNtILHO9jhEfGDAQOZRUQyFhzqs+w7Q=</DigestValue>
    </Reference>
    <Reference Type="http://uri.etsi.org/01903#SignedProperties" URI="#idSignedProperties">
      <Transforms>
        <Transform Algorithm="http://www.w3.org/TR/2001/REC-xml-c14n-20010315"/>
      </Transforms>
      <DigestMethod Algorithm="http://www.w3.org/2001/04/xmlenc#sha256"/>
      <DigestValue>ir/SX5UYl5FwKTIQEDjCImzUC/iDelBvjEtey2nQJd8=</DigestValue>
    </Reference>
    <Reference Type="http://www.w3.org/2000/09/xmldsig#Object" URI="#idValidSigLnImg">
      <DigestMethod Algorithm="http://www.w3.org/2001/04/xmlenc#sha256"/>
      <DigestValue>IObGR00PIlAQfWgj3g+aLvvh+wijXX0BDWD0HTYbUBI=</DigestValue>
    </Reference>
    <Reference Type="http://www.w3.org/2000/09/xmldsig#Object" URI="#idInvalidSigLnImg">
      <DigestMethod Algorithm="http://www.w3.org/2001/04/xmlenc#sha256"/>
      <DigestValue>uz0FuWZpqog6LO53oA30fD+PHdijMaNiXPdfkT0T6vA=</DigestValue>
    </Reference>
  </SignedInfo>
  <SignatureValue>KVooabJFjpbAw1TqDwRkmRF6tYo1y27niqxv6XRNNnm7DYI0gtMbUWfN4+zjnGX9bHkvrnpMG+vg
y8Pg0c9ppOx2Y3u4JA/ZpYeBXZK2mZqN3rVv1zTAyygII6zxckH2NABkmWIMiGvzyR67b/Ggb+ZJ
9VodXzPxew8IzwZ08MpWritzUTxB6B2MzynySpd/YRnkPTjS0apglVkTFZkoGixzalG7e+H9MHpN
ZqY7LQLnhs+BKNMu/WurllBSWe75fiTCk0olSzmzNWBE8qtIpgdGSdFGjBYELjWAaVMVQLQ1YSHZ
5I/rNvMJi9lZzHl4XCxdQJFHk8dLNNNeJKdJ5g==</SignatureValue>
  <KeyInfo>
    <X509Data>
      <X509Certificate>MIIJLDCCBxSgAwIBAgIIXSB9pH/FEagwDQYJKoZIhvcNAQELBQAwWjEaMBgGA1UEAwwRQ0EtRE9DVU1FTlRBIFMuQS4xFjAUBgNVBAUTDVJVQzgwMDUwMTcyLTExFzAVBgNVBAoMDkRPQ1VNRU5UQSBTLkEuMQswCQYDVQQGEwJQWTAeFw0yMjA3MTIxMzUzMDBaFw0yNDA3MTExMzUzMDBaMIGZMR8wHQYDVQQDDBZFRFVBUkRPIFFVRUlST1ogR0FSQ0lBMRIwEAYDVQQFEwlDSTUzOTI2NTQxEDAOBgNVBCoMB0VEVUFSRE8xFzAVBgNVBAQMDlFVRUlST1ogR0FSQ0lBMREwDwYDVQQLDAhGSVJNQSBGMjEXMBUGA1UECgwOUEVSU09OQSBGSVNJQ0ExCzAJBgNVBAYTAlBZMIIBIjANBgkqhkiG9w0BAQEFAAOCAQ8AMIIBCgKCAQEArCxauPRZR9CJRWC5M/iYngQguyc3epH4PKSBpsWar9YdzilNde4WYSOEqpfzcXe9WUb1tr9fQhBxOU3up/5E8TqezP0CNqe4dUzaTv6bxtK+3pqrDmP4VqH9CEt3EkIvoQjtxzFM5FdsokPowvoR/QI2sLNoyRQvlIxYR9ifsMrRvtSOfTCjji98nF6vQv/yed2zQ5bGnKGRygqb4QrOt49BxDGvDB+kM3wq8Uns74KTNHrsmqU+AJDDbyoTH4bhzyWpMRG6rhmHoroaSI2WdI4nWfMghOaZTM9p9WSVup7J6fEF+yAexcRpHrtZD/MIfyHZjrng6RYUy4rhrqM4oQIDAQABo4IEtDCCBLAwDAYDVR0TAQH/BAIwADAfBgNVHSMEGDAWgBShPYUrzdgslh85AgyfUztY2JULezCBlAYIKwYBBQUHAQEEgYcwgYQwVQYIKwYBBQUHMAKGSWh0dHBzOi8vd3d3LmRpZ2l0by5jb20ucHkvdXBsb2Fkcy9jZXJ0aWZpY2Fkby1kb2N1bWVudGEtc2EtMTUzNTExNzc3MS5jcnQwKwYIKwYBBQUHMAGGH2h0dHBzOi8vd3d3LmRpZ2l0by5jb20ucHkvb2NzcC8wJAYDVR0RBB0wG4EZZWR1YXJkb2dAaW50ZXJmaXNhLmNvbS5weTCCAyQGA1UdIASCAxswggMXMIIDEwYOKwYBBAGC+TsBAQEGAQMwggL/MC8GCCsGAQUFBwIBFiNodHRwczovL3d3dy5kaWdpdG8uY29tLnB5L2Rlc2NhcmdhczCCAXIGCCsGAQUFBwICMIIBZB6CAWAARQBzAHQAZQAgAGUAcwAgAHUAbgAgAGMAZQByAHQAaQBmAGkAYwBhAGQAbwAgAGQAZQAgAHAAZQByAHMAbwBuAGEAIABmAO0AcwBpAGMAYQAgAGMAdQB5AGEAIABjAGwAYQB2AGUAIABwAHIAaQB2AGEAZABhACAAZQBzAHQA4QAgAGMAbwBuAHQAZQBuAGkAZABhACAAZQBuACAAdQBuACAAbQDzAGQAdQBsAG8AIABkAGUAIABoAGEAcgBkAHcAYQByAGUAIABzAGUAZwB1AHIAbwAgAHkAIABzAHUAIABmAGkAbgBhAGwAaQBkAGEAZAAgAGUAcwAgAGEAdQB0AGUAbgB0AGkAYwBhAHIAIABhACAAcwB1ACAAdABpAHQAdQBsAGEAcgAgAG8AIABnAGUAbgBlAHIAYQByACAAZgBpAHIAbQBhAHMAIABkAGkAZwBpAHQAYQBsAGUAcwAuMIIBVAYIKwYBBQUHAgIwggFGHoIBQgBUAGgAaQBzACAAaQBzACAAYQBuACAAZQBuAGQAIAB1AHMAZQByACAAYwBlAHIAdABpAGYAaQBjAGEAdABlACAAdwBoAG8AcwBlACAAcAByAGkAdgBhAHQAZQAgAGsAZQB5ACAAaQBzACAAZQBtAGIAZQBkAGQAZQBkACAAdwBpAHQAaABpAG4AIABhACAAcwBlAGMAdQByAGUAIABoAGEAcgBkAHcAYQByAGUAIABtAG8AZAB1AGwAZQAgAHQAaABhAHQAIABhAGkAbQBzACAAdABvACAAYQB1AHQAaABlAG4AdABpAGMAYQB0AGUAIABpAHQAcwAgAG8AdwBuAGUAcgAgAG8AcgAgAGcAZQBuAGUAcgBhAHQAZQAgAGQAaQBnAGkAdABhAGwAIABzAGkAZwBuAGEAdAB1AHIAZQBzAC4wKgYDVR0lAQH/BCAwHgYIKwYBBQUHAwIGCCsGAQUFBwMEBggrBgEFBQcDATA/BgNVHR8EODA2MDSgMqAwhi5odHRwczovL3d3dy5kaWdpdG8uY29tLnB5L2NybC9kb2N1bWVudGFfY2EuY3JsMB0GA1UdDgQWBBTSMVPYMPmoBJ4JplyGg8eo7hVNpDAOBgNVHQ8BAf8EBAMCBeAwDQYJKoZIhvcNAQELBQADggIBAGCw5/xjC3undXUFXwACjDosgWVbw05pS4JMMYhhON43tunyNG4H6L72opLvVWCblbr2PIImeTzRVzmc3ev1rxGq8v8wNYPxFcW8wEM6cG7xFDBR37PHNJmgHJ8BpChbDVJnU1SBRapIvUh7G+LuBuvzUSQOMLZirX/DEvqJh1BnvkycL50sSqIx7o+bbwZ4oBL5vKZ//fb10LAlRkZHynyWijvZbYrafcD9zdaDTpv3d0XtG0M6lT5hVEp7VYYS8/CIeFcmX4LGgZENE4uctQIEqCbJBMc99kNC8A0RUTpwnChFvA7pTldQFuxw1KodRDOvF647JrGuyE5ec7XIrPDcEfUqOnz/O3UHkhWdRhw/SshphKFmx+k+w+RVrl8Os+QhFa4WVVvQhZKZmoenU/HOdf95WCo5p4Xh16Z7+IJXwSl0miIrAB4z0d1GxG2TtYQJMxltd9csgdEP9A3kiy1fb5AHxnOMVjqcTkG1nvmBPB44LN1Ke2M8hl2bBy3P3GePuupj8CJiTWj2vCxmaFPlmVEz2Yp0UlW3shBPbYbIw3j0qF7IFQUM5lw7sC8iIcdrfrvxHk+LwdR2R3PUSxgcH9r4rygIVLnsR1P2cphyrQeUMlVzslWrtXKngI/LPhf7Bm16yqATqJKc1n4erdN9F2j04A07rAoKfyiiLnzs</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Transform>
          <Transform Algorithm="http://www.w3.org/TR/2001/REC-xml-c14n-20010315"/>
        </Transforms>
        <DigestMethod Algorithm="http://www.w3.org/2001/04/xmlenc#sha256"/>
        <DigestValue>1yPCdxLOwhVVgkLwZtinBeNPn0z+3K33epEQv1eEO0s=</DigestValue>
      </Reference>
      <Reference URI="/xl/calcChain.xml?ContentType=application/vnd.openxmlformats-officedocument.spreadsheetml.calcChain+xml">
        <DigestMethod Algorithm="http://www.w3.org/2001/04/xmlenc#sha256"/>
        <DigestValue>Cwwxd82IxGAryc02rxDQYDsehSKM0mYV35LXkUSiHoY=</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Xa8239MzABwfeSwVessQmgBws7qpEWV+d6lNwhHlGqw=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Xa8239MzABwfeSwVessQmgBws7qpEWV+d6lNwhHlGqw=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Xa8239MzABwfeSwVessQmgBws7qpEWV+d6lNwhHlGqw=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Xa8239MzABwfeSwVessQmgBws7qpEWV+d6lNwhHlGqw=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Xa8239MzABwfeSwVessQmgBws7qpEWV+d6lNwhHlGqw=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Xa8239MzABwfeSwVessQmgBws7qpEWV+d6lNwhHlGqw=</DigestValue>
      </Reference>
      <Reference URI="/xl/drawings/drawing1.xml?ContentType=application/vnd.openxmlformats-officedocument.drawing+xml">
        <DigestMethod Algorithm="http://www.w3.org/2001/04/xmlenc#sha256"/>
        <DigestValue>Aowvreq1vGllG65eajWdACOTB/uN8snkthxiusnlaLs=</DigestValue>
      </Reference>
      <Reference URI="/xl/drawings/vmlDrawing1.vml?ContentType=application/vnd.openxmlformats-officedocument.vmlDrawing">
        <DigestMethod Algorithm="http://www.w3.org/2001/04/xmlenc#sha256"/>
        <DigestValue>xUr1g0sFS43//if2fMHLS1jHOAwpWTV99VN55akJetQ=</DigestValue>
      </Reference>
      <Reference URI="/xl/drawings/vmlDrawing2.vml?ContentType=application/vnd.openxmlformats-officedocument.vmlDrawing">
        <DigestMethod Algorithm="http://www.w3.org/2001/04/xmlenc#sha256"/>
        <DigestValue>WFYj+KW08O95/jwtlepXtJXMUOdNk9n4TAGP7hFu+h4=</DigestValue>
      </Reference>
      <Reference URI="/xl/drawings/vmlDrawing3.vml?ContentType=application/vnd.openxmlformats-officedocument.vmlDrawing">
        <DigestMethod Algorithm="http://www.w3.org/2001/04/xmlenc#sha256"/>
        <DigestValue>gHfx3whdlQ+dQSpolZYLou1cOyfkrsW2f6Wyk7264VA=</DigestValue>
      </Reference>
      <Reference URI="/xl/drawings/vmlDrawing4.vml?ContentType=application/vnd.openxmlformats-officedocument.vmlDrawing">
        <DigestMethod Algorithm="http://www.w3.org/2001/04/xmlenc#sha256"/>
        <DigestValue>NWjIB+POGZkW73d5D5AgYYVsStdMCABUfrb8CcVrv8E=</DigestValue>
      </Reference>
      <Reference URI="/xl/drawings/vmlDrawing5.vml?ContentType=application/vnd.openxmlformats-officedocument.vmlDrawing">
        <DigestMethod Algorithm="http://www.w3.org/2001/04/xmlenc#sha256"/>
        <DigestValue>Qp9wQg56nMOFboRRLMFJThHZOeuYuUXqAfFstOD9pB0=</DigestValue>
      </Reference>
      <Reference URI="/xl/drawings/vmlDrawing6.vml?ContentType=application/vnd.openxmlformats-officedocument.vmlDrawing">
        <DigestMethod Algorithm="http://www.w3.org/2001/04/xmlenc#sha256"/>
        <DigestValue>ItQGSsmIXyq5R4qMiaoKdzGpaWRxDC6aTbtYi8rauKU=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NZmRTX7W5A2vtSkO7N6aeFOO4HKRed+JrhT5XPrfNDI=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wZPA/rF4GnteJFZcATFm5xCWADWwf2UAHkOvvzj7r/w=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QtIQ6uysmXQuHwBEqr68W98LNwYMTivV/fEmrJ8zrFA=</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5OsaGzyDCQcu2ZAf03yRw+COU026708H/NXGnMeZDZc=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I21utiWXlgrmCmg4ZpH8bKmLZT6sL0DYbiMLlOtgKIo=</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PqxoNpQd2q1U7jgyGUc8eYW1b5QzA8bTgWnMMGse46I=</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E90anLtrtoM6FrHuQCrtPBRHcGQl+1xICYXZFkU5bYs=</DigestValue>
      </Reference>
      <Reference URI="/xl/externalLinks/externalLink1.xml?ContentType=application/vnd.openxmlformats-officedocument.spreadsheetml.externalLink+xml">
        <DigestMethod Algorithm="http://www.w3.org/2001/04/xmlenc#sha256"/>
        <DigestValue>QDpkEODEOJKGhnB6+A8zHaGOXp5Nyn/9egXR/IyzsKc=</DigestValue>
      </Reference>
      <Reference URI="/xl/externalLinks/externalLink2.xml?ContentType=application/vnd.openxmlformats-officedocument.spreadsheetml.externalLink+xml">
        <DigestMethod Algorithm="http://www.w3.org/2001/04/xmlenc#sha256"/>
        <DigestValue>d6p9jhfh7rmMZazIsL7RkMaX5Xe/lZL+DuzlVKG8Ly4=</DigestValue>
      </Reference>
      <Reference URI="/xl/externalLinks/externalLink3.xml?ContentType=application/vnd.openxmlformats-officedocument.spreadsheetml.externalLink+xml">
        <DigestMethod Algorithm="http://www.w3.org/2001/04/xmlenc#sha256"/>
        <DigestValue>9XFDrp2eoUpW4bHGlUwjGbYmUoFM3HxXSGKCcIVZuq8=</DigestValue>
      </Reference>
      <Reference URI="/xl/externalLinks/externalLink4.xml?ContentType=application/vnd.openxmlformats-officedocument.spreadsheetml.externalLink+xml">
        <DigestMethod Algorithm="http://www.w3.org/2001/04/xmlenc#sha256"/>
        <DigestValue>Lum+ExC6YghdPwffYnk69Sc14GUapLzS1Xj4gx3OL5M=</DigestValue>
      </Reference>
      <Reference URI="/xl/externalLinks/externalLink5.xml?ContentType=application/vnd.openxmlformats-officedocument.spreadsheetml.externalLink+xml">
        <DigestMethod Algorithm="http://www.w3.org/2001/04/xmlenc#sha256"/>
        <DigestValue>ktD5Gwm5nx2SEJ3izUiLDPdRILgjuC0L20ZdzKIPPtg=</DigestValue>
      </Reference>
      <Reference URI="/xl/externalLinks/externalLink6.xml?ContentType=application/vnd.openxmlformats-officedocument.spreadsheetml.externalLink+xml">
        <DigestMethod Algorithm="http://www.w3.org/2001/04/xmlenc#sha256"/>
        <DigestValue>zcVceu0tChTshHC/+QQd/6lPoSH2b+IegujGIZvqgQ4=</DigestValue>
      </Reference>
      <Reference URI="/xl/externalLinks/externalLink7.xml?ContentType=application/vnd.openxmlformats-officedocument.spreadsheetml.externalLink+xml">
        <DigestMethod Algorithm="http://www.w3.org/2001/04/xmlenc#sha256"/>
        <DigestValue>hsT0RKacKDvXqt8OrlH27mz7koK57W45WaoX0A2bQjc=</DigestValue>
      </Reference>
      <Reference URI="/xl/media/image1.emf?ContentType=image/x-emf">
        <DigestMethod Algorithm="http://www.w3.org/2001/04/xmlenc#sha256"/>
        <DigestValue>8UwYp6pyw98/5fxhx7LWx4UBpFz/C1eXcZPCsjgMLXU=</DigestValue>
      </Reference>
      <Reference URI="/xl/media/image2.emf?ContentType=image/x-emf">
        <DigestMethod Algorithm="http://www.w3.org/2001/04/xmlenc#sha256"/>
        <DigestValue>ocrfF6B9kS7D9mbluD2C49uyig+/fseRjrvuqMlh5dM=</DigestValue>
      </Reference>
      <Reference URI="/xl/media/image3.emf?ContentType=image/x-emf">
        <DigestMethod Algorithm="http://www.w3.org/2001/04/xmlenc#sha256"/>
        <DigestValue>si4jBb2z3IFShMR8fH266AYBbRUZh34J9sawEiKsaY4=</DigestValue>
      </Reference>
      <Reference URI="/xl/media/image4.emf?ContentType=image/x-emf">
        <DigestMethod Algorithm="http://www.w3.org/2001/04/xmlenc#sha256"/>
        <DigestValue>6b/qO5RPDhNl5Y9g3asQGf68hcgEiNQAD0T34uX7ep4=</DigestValue>
      </Reference>
      <Reference URI="/xl/media/image5.emf?ContentType=image/x-emf">
        <DigestMethod Algorithm="http://www.w3.org/2001/04/xmlenc#sha256"/>
        <DigestValue>l+jCpnKk2QYmvg61yXP70AKYRT61Sgc6yQJFyS6DWQ8=</DigestValue>
      </Reference>
      <Reference URI="/xl/printerSettings/printerSettings1.bin?ContentType=application/vnd.openxmlformats-officedocument.spreadsheetml.printerSettings">
        <DigestMethod Algorithm="http://www.w3.org/2001/04/xmlenc#sha256"/>
        <DigestValue>PomAk00LjNX0TmsJc6zgIqZ1exjQxSMz9FZ0oHNLuZ0=</DigestValue>
      </Reference>
      <Reference URI="/xl/printerSettings/printerSettings2.bin?ContentType=application/vnd.openxmlformats-officedocument.spreadsheetml.printerSettings">
        <DigestMethod Algorithm="http://www.w3.org/2001/04/xmlenc#sha256"/>
        <DigestValue>PomAk00LjNX0TmsJc6zgIqZ1exjQxSMz9FZ0oHNLuZ0=</DigestValue>
      </Reference>
      <Reference URI="/xl/printerSettings/printerSettings3.bin?ContentType=application/vnd.openxmlformats-officedocument.spreadsheetml.printerSettings">
        <DigestMethod Algorithm="http://www.w3.org/2001/04/xmlenc#sha256"/>
        <DigestValue>CIEckKbjmz+lut/wRXlfeRQwthJRTodxlHUlYnCh/Ec=</DigestValue>
      </Reference>
      <Reference URI="/xl/printerSettings/printerSettings4.bin?ContentType=application/vnd.openxmlformats-officedocument.spreadsheetml.printerSettings">
        <DigestMethod Algorithm="http://www.w3.org/2001/04/xmlenc#sha256"/>
        <DigestValue>CIEckKbjmz+lut/wRXlfeRQwthJRTodxlHUlYnCh/Ec=</DigestValue>
      </Reference>
      <Reference URI="/xl/printerSettings/printerSettings5.bin?ContentType=application/vnd.openxmlformats-officedocument.spreadsheetml.printerSettings">
        <DigestMethod Algorithm="http://www.w3.org/2001/04/xmlenc#sha256"/>
        <DigestValue>P1vk/m0KDfia+eyWbH6GJjYYs/QaShRIS+My+bEWdfE=</DigestValue>
      </Reference>
      <Reference URI="/xl/printerSettings/printerSettings6.bin?ContentType=application/vnd.openxmlformats-officedocument.spreadsheetml.printerSettings">
        <DigestMethod Algorithm="http://www.w3.org/2001/04/xmlenc#sha256"/>
        <DigestValue>CIEckKbjmz+lut/wRXlfeRQwthJRTodxlHUlYnCh/Ec=</DigestValue>
      </Reference>
      <Reference URI="/xl/printerSettings/printerSettings7.bin?ContentType=application/vnd.openxmlformats-officedocument.spreadsheetml.printerSettings">
        <DigestMethod Algorithm="http://www.w3.org/2001/04/xmlenc#sha256"/>
        <DigestValue>rpj545RtakdnDQNeP8JSQKvZ57TFQrixCsxx1kNgmrs=</DigestValue>
      </Reference>
      <Reference URI="/xl/printerSettings/printerSettings8.bin?ContentType=application/vnd.openxmlformats-officedocument.spreadsheetml.printerSettings">
        <DigestMethod Algorithm="http://www.w3.org/2001/04/xmlenc#sha256"/>
        <DigestValue>/ax5bNEFHV49MOtpiS741TCmMpKky2mSmN57o7VA6sA=</DigestValue>
      </Reference>
      <Reference URI="/xl/sharedStrings.xml?ContentType=application/vnd.openxmlformats-officedocument.spreadsheetml.sharedStrings+xml">
        <DigestMethod Algorithm="http://www.w3.org/2001/04/xmlenc#sha256"/>
        <DigestValue>RKCDZsSEe1zUcMDlZC/uXz0BR1J9/SjijjepP6FW3ao=</DigestValue>
      </Reference>
      <Reference URI="/xl/styles.xml?ContentType=application/vnd.openxmlformats-officedocument.spreadsheetml.styles+xml">
        <DigestMethod Algorithm="http://www.w3.org/2001/04/xmlenc#sha256"/>
        <DigestValue>0unmvvZC8v2X1k1LzxeJ5dITa6xQPZpK8OhOkz8cLQk=</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aHfvOMM8hMP7F4QwnvrD/sB2C7l8N+/I5GoL8ylQtxU=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PuEniog20HoIbFAIps2zsmYgmS5aLQboJfHPDaNqpo4=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Q6gzhdu4voGIfD8yCgb4iLr0HA1XNcROXBjhP0fZfJo=</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LczjMHCbIPr3FsLnIo/1raGagvzIwjONJXEhU1NgdEQ=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LPvOcyzMWuCzjQ0DWjc7YPS2SZsQiO5cfLeEmoeLFBo=</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csdGLUBC+EtFx3rRcsosro01QEHkSmnIzNoX8/pr8pQ=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KZdZVQawy2cAXSI/Y351XhOsH7LeYFecCh9NBop3jO8=</DigestValue>
      </Reference>
      <Reference URI="/xl/worksheets/sheet1.xml?ContentType=application/vnd.openxmlformats-officedocument.spreadsheetml.worksheet+xml">
        <DigestMethod Algorithm="http://www.w3.org/2001/04/xmlenc#sha256"/>
        <DigestValue>VaI9m8yxo9W4cRUWyymbCp58uQjKzlSto2rVA3QDk8E=</DigestValue>
      </Reference>
      <Reference URI="/xl/worksheets/sheet2.xml?ContentType=application/vnd.openxmlformats-officedocument.spreadsheetml.worksheet+xml">
        <DigestMethod Algorithm="http://www.w3.org/2001/04/xmlenc#sha256"/>
        <DigestValue>BkFxiamMLHUUEDN/32NYNoOtnD86uwD+l1687ne+3rk=</DigestValue>
      </Reference>
      <Reference URI="/xl/worksheets/sheet3.xml?ContentType=application/vnd.openxmlformats-officedocument.spreadsheetml.worksheet+xml">
        <DigestMethod Algorithm="http://www.w3.org/2001/04/xmlenc#sha256"/>
        <DigestValue>ObtLnu/t3t3MUZUAVY1yq4to8gfw+K0eoso4q7nMURY=</DigestValue>
      </Reference>
      <Reference URI="/xl/worksheets/sheet4.xml?ContentType=application/vnd.openxmlformats-officedocument.spreadsheetml.worksheet+xml">
        <DigestMethod Algorithm="http://www.w3.org/2001/04/xmlenc#sha256"/>
        <DigestValue>gOtRJDFNx5LhFFbOoU1/YhAkEqSA9r2Y00dSxY4M3fQ=</DigestValue>
      </Reference>
      <Reference URI="/xl/worksheets/sheet5.xml?ContentType=application/vnd.openxmlformats-officedocument.spreadsheetml.worksheet+xml">
        <DigestMethod Algorithm="http://www.w3.org/2001/04/xmlenc#sha256"/>
        <DigestValue>G0oJ1YrTQqIYXDreTVS3EgYRtxipkIy5ACcr9E7dA9Y=</DigestValue>
      </Reference>
      <Reference URI="/xl/worksheets/sheet6.xml?ContentType=application/vnd.openxmlformats-officedocument.spreadsheetml.worksheet+xml">
        <DigestMethod Algorithm="http://www.w3.org/2001/04/xmlenc#sha256"/>
        <DigestValue>VNSlOjgC/oSzx1YloAF3zzjwksvY4st8Ju7XqTj7WKA=</DigestValue>
      </Reference>
      <Reference URI="/xl/worksheets/sheet7.xml?ContentType=application/vnd.openxmlformats-officedocument.spreadsheetml.worksheet+xml">
        <DigestMethod Algorithm="http://www.w3.org/2001/04/xmlenc#sha256"/>
        <DigestValue>rMD0l8EqOrIeRE8tHMOH58GK2hwArT5w7BOn3qS3pAE=</DigestValue>
      </Reference>
      <Reference URI="/xl/worksheets/sheet8.xml?ContentType=application/vnd.openxmlformats-officedocument.spreadsheetml.worksheet+xml">
        <DigestMethod Algorithm="http://www.w3.org/2001/04/xmlenc#sha256"/>
        <DigestValue>JS5fHaJI/DPAafRZhqnIgDxk8l5DA+JKghcmxnIZelg=</DigestValue>
      </Reference>
    </Manifest>
    <SignatureProperties>
      <SignatureProperty Id="idSignatureTime" Target="#idPackageSignature">
        <mdssi:SignatureTime xmlns:mdssi="http://schemas.openxmlformats.org/package/2006/digital-signature">
          <mdssi:Format>YYYY-MM-DDThh:mm:ssTZD</mdssi:Format>
          <mdssi:Value>2023-03-30T15:27:02Z</mdssi:Value>
        </mdssi:SignatureTime>
      </SignatureProperty>
    </SignatureProperties>
  </Object>
  <Object Id="idOfficeObject">
    <SignatureProperties>
      <SignatureProperty Id="idOfficeV1Details" Target="#idPackageSignature">
        <SignatureInfoV1 xmlns="http://schemas.microsoft.com/office/2006/digsig">
          <SetupID>{4FA47EF8-5508-4CEF-BCDD-02E5764CB4B0}</SetupID>
          <SignatureText>EDUARDO QUEIROZ GARCÍA</SignatureText>
          <SignatureImage/>
          <SignatureComments/>
          <WindowsVersion>10.0</WindowsVersion>
          <OfficeVersion>16.0.16026/24</OfficeVersion>
          <ApplicationVersion>16.0.16026</ApplicationVersion>
          <Monitors>1</Monitors>
          <HorizontalResolution>1440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2023-03-30T15:27:02Z</xd:SigningTime>
          <xd:SigningCertificate>
            <xd:Cert>
              <xd:CertDigest>
                <DigestMethod Algorithm="http://www.w3.org/2001/04/xmlenc#sha256"/>
                <DigestValue>MFPHayDxfuG+PLfUTjUv6x6xCiFdQmXtpREBKim0yoQ=</DigestValue>
              </xd:CertDigest>
              <xd:IssuerSerial>
                <X509IssuerName>C=PY, O=DOCUMENTA S.A., SERIALNUMBER=RUC80050172-1, CN=CA-DOCUMENTA S.A.</X509IssuerName>
                <X509SerialNumber>6710501590253769128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ZHQAAjw4AACBFTUYAAAEAUBoAAJ0AAAAGAAAAAAAAAAAAAAAAAAAAoAUAAIQDAACjAQAABgEAAAAAAAAAAAAAAAAAALhkBgBw/w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AADAdveM/X8AAOBSZN4cAgAAAQAAAAIAAACIPp3r/X8AAAAAAAAAAAAAObZNjP1/AAAAAAAA1QAAAAAAAAAAAAAAAAAAAAAAAAAAAAAAAAAAAAPx8ngHpQAAYHzajP1/AAAojgWN/X8AAOD///8AAAAAgGCD1RwCAAB4cF4fAAAAAAAAAAAAAAAABgAAAAAAAAAgAAAAAAAAAJxvXh/VAAAA2W9eH9UAAABxzXXr/X8AAGB0Xh/VAAAAsOqt2gAAAACw6q3aHAIAABi52oz9fwAAgGCD1RwCAADb4Hnr/X8AAEBvXh/VAAAA2W9eH9UAAACgIYDVHAIAAAAAAABkdgAIAAAAACUAAAAMAAAAAQAAABgAAAAMAAAAAAAAABIAAAAMAAAAAQAAABYAAAAMAAAACAAAAFQAAABUAAAACgAAACcAAAAeAAAASgAAAAEAAAAcx+hBjuPoQQoAAABLAAAAAQAAAEwAAAAEAAAACQAAACcAAAAgAAAASwAAAFAAAABYAAAAFQAAABYAAAAMAAAAAAAAAFIAAABwAQAAAgAAABAAAAAHAAAAAAAAAAAAAAC8AgAAAAAAAAECAiJTAHkAcwB0AGUAbQAAAAAAAAAAAAAAAAAAAAAAAAAAAAAAAAAAAAAAAAAAAAAAAAAAAAAAAAAAAAAAAAAAAAAAAAAAAAEAAAAcAgAA2NRfH9UAAAAA3F8f1QAAAIg+nev9fwAAAAAAAAAAAAAJAAAAAAAAAKgqMNccAgAAKM5mjf1/AAAAAAAAAAAAAAAAAAAAAAAAY07zeAelAABY1l8f1QAAAEC5gNYcAgAAIA6A1RwCAACAYIPVHAIAAIDXXx8AAAAAAAAAAAAAAAAHAAAAAAAAANjqPdccAgAAvNZfH9UAAAD51l8f1QAAAHHNdev9fwAABAAAAAAAAABguYDWAAAAAEx4v9gcAgAACQAAADoAAACAYIPVHAIAANvgeev9fwAAYNZfH9UAAAD51l8f1QAAAMAcgNUcAgAAAA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9AAAAEcAAAApAAAAMwAAAMwAAAAVAAAAIQDwAAAAAAAAAAAAAACAPwAAAAAAAAAAAACAPwAAAAAAAAAAAAAAAAAAAAAAAAAAAAAAAAAAAAAAAAAAJQAAAAwAAAAAAACAKAAAAAwAAAADAAAAUgAAAHABAAADAAAA8P///wAAAAAAAAAAAAAAAJABAAAAAAABAAAAAHMAZQBnAG8AZQAgAHUAaQAAAAAAAAAAAAAAAAAAAAAAAAAAAAAAAAAAAAAAAAAAAAAAAAAAAAAAAAAAAAAAAAAAAAAAyEfgjP1/AABKUkqM/X8AAFB4Xh/VAAAAiD6d6/1/AAAAAAAAAAAAAAAAAAAAAAAAoEfgjP1/AAAAAAAAAAAAAAAAAAAAAAAAAAAAAAAAAABj8PJ4B6UAAP/////9fwAA/////wAAAADw////AAAAAIBgg9UcAgAAmHFeHwAAAAAAAAAAAAAAAAkAAAAAAAAAIAAAAAAAAAC8cF4f1QAAAPlwXh/VAAAAcc116/1/AAAAAAAAAAAAAAAAAAAAAAAAAAAAAAAAAAAAAAAAAAAAAIBgg9UcAgAA2+B56/1/AABgcF4f1QAAAPlwXh/VAAAA4Gz83RwCAAAAAAAAZHYACAAAAAAlAAAADAAAAAMAAAAYAAAADAAAAAAAAAASAAAADAAAAAEAAAAeAAAAGAAAACkAAAAzAAAA9QAAAEgAAAAlAAAADAAAAAMAAABUAAAA0AAAACoAAAAzAAAA8wAAAEcAAAABAAAAHMfoQY7j6EEqAAAAMwAAABYAAABMAAAAAAAAAAAAAAAAAAAA//////////94AAAARQBEAFUAQQBSAEQATwAgAFEAVQBFAEkAUgBPAFoAIABHAEEAUgBDAM0AQQAIAAAACwAAAAsAAAAKAAAACgAAAAsAAAAMAAAABAAAAAwAAAALAAAACAAAAAQAAAAKAAAADAAAAAkAAAAEAAAACwAAAAoAAAAKAAAACgAAAAQAAAAKAAAASwAAAEAAAAAwAAAABQAAACAAAAABAAAAAQAAABAAAAAAAAAAAAAAAAABAACAAAAAAAAAAAAAAAAAAQAAgAAAACUAAAAMAAAAAgAAACcAAAAYAAAABAAAAAAAAAD///8AAAAAACUAAAAMAAAABAAAAEwAAABkAAAAAAAAAFAAAAD/AAAAfAAAAAAAAABQAAAAAAEAAC0AAAAhAPAAAAAAAAAAAAAAAIA/AAAAAAAAAAAAAIA/AAAAAAAAAAAAAAAAAAAAAAAAAAAAAAAAAAAAAAAAAAAlAAAADAAAAAAAAIAoAAAADAAAAAQAAAAnAAAAGAAAAAQAAAAAAAAA////AAAAAAAlAAAADAAAAAQAAABMAAAAZAAAAAkAAABQAAAA9gAAAFwAAAAJAAAAUAAAAO4AAAANAAAAIQDwAAAAAAAAAAAAAACAPwAAAAAAAAAAAACAPwAAAAAAAAAAAAAAAAAAAAAAAAAAAAAAAAAAAAAAAAAAJQAAAAwAAAAAAACAKAAAAAwAAAAEAAAAUgAAAHABAAAEAAAA9f///wAAAAAAAAAAAAAAAJABAAAAAAABAAAAAHMAZQBnAG8AZQAgAHUAaQAAAAAAAAAAAAAAAAAAAAAAAAAAAAAAAAAAAAAAAAAAAAAAAAAAAAAAAAAAAAAAAAAAAAAAACAAAAAAAAAA4BaO/X8AAADgFo79fwAAEwAAAAAAAAAAAJbs/X8AAO3LZo39fwAAMBaW7P1/AAATAAAAAAAAAOAWAAAAAAAAQAAAwP1/AAAAAJbs/X8AALXOZo39fwAABAAAAAAAAAAwFpbs/X8AADC1Xx/VAAAAEwAAAAAAAABIAAAAAAAAAIwz+o39fwAAkOMWjv1/AADAN/qN/X8AAAEAAAAAAAAAGF36jf1/AAAAAJbs/X8AAAAAAAAAAAAAAAAAAAAAAACH9aTt/X8AAIBgg9UcAgAA2+B56/1/AAAAtl8f1QAAAJm2Xx/VAAAAAAAAAAAAAAAAAAAAZHYACAAAAAAlAAAADAAAAAQAAAAYAAAADAAAAAAAAAASAAAADAAAAAEAAAAeAAAAGAAAAAkAAABQAAAA9wAAAF0AAAAlAAAADAAAAAQAAABUAAAArAAAAAoAAABQAAAAcwAAAFwAAAABAAAAHMfoQY7j6EEKAAAAUAAAABAAAABMAAAAAAAAAAAAAAAAAAAA//////////9sAAAARQBEAFUAQQBSAEQATwAgAFEAVQBFAEkAUgBPAFoAIAAGAAAACAAAAAgAAAAHAAAABwAAAAgAAAAJAAAAAwAAAAgAAAAIAAAABgAAAAMAAAAHAAAACQAAAAYAAAAD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QAAAAYAAAADAAAAAAAAAASAAAADAAAAAEAAAAeAAAAGAAAAAkAAABgAAAA9wAAAG0AAAAlAAAADAAAAAQAAABUAAAA3AAAAAoAAABgAAAAogAAAGwAAAABAAAAHMfoQY7j6EEKAAAAYAAAABgAAABMAAAAAAAAAAAAAAAAAAAA//////////98AAAARABJAFIARQBDAFQATwBSACAARwBFAFIARQBOAFQARQAgAEcARQBOAEUAUgBBAEwACAAAAAMAAAAHAAAABgAAAAcAAAAGAAAACQAAAAcAAAADAAAACAAAAAYAAAAHAAAABgAAAAgAAAAGAAAABgAAAAMAAAAIAAAABgAAAAgAAAAGAAAABwAAAAcAAAAFAAAASwAAAEAAAAAwAAAABQAAACAAAAABAAAAAQAAABAAAAAAAAAAAAAAAAABAACAAAAAAAAAAAAAAAAAAQAAgAAAACUAAAAMAAAAAgAAACcAAAAYAAAABQAAAAAAAAD///8AAAAAACUAAAAMAAAABQAAAEwAAABkAAAACQAAAHAAAADgAAAAfAAAAAkAAABwAAAA2AAAAA0AAAAhAPAAAAAAAAAAAAAAAIA/AAAAAAAAAAAAAIA/AAAAAAAAAAAAAAAAAAAAAAAAAAAAAAAAAAAAAAAAAAAlAAAADAAAAAAAAIAoAAAADAAAAAUAAAAlAAAADAAAAAQAAAAYAAAADAAAAAAAAAASAAAADAAAAAEAAAAWAAAADAAAAAAAAABUAAAAIAEAAAoAAABwAAAA3wAAAHwAAAABAAAAHMfoQY7j6EEKAAAAcAAAACMAAABMAAAABAAAAAkAAABwAAAA4QAAAH0AAACUAAAARgBpAHIAbQBhAGQAbwAgAHAAbwByADoAIABFAEQAVQBBAFIARABPACAAUQBVAEUASQBSAE8AWgAgAEcAQQBSAEMASQBBAAAABgAAAAMAAAAEAAAACQAAAAYAAAAHAAAABwAAAAMAAAAHAAAABwAAAAQAAAADAAAAAwAAAAYAAAAIAAAACAAAAAcAAAAHAAAACAAAAAkAAAADAAAACAAAAAgAAAAGAAAAAwAAAAcAAAAJAAAABgAAAAMAAAAIAAAABwAAAAcAAAAHAAAAAwAAAAcAAAAWAAAADAAAAAAAAAAlAAAADAAAAAIAAAAOAAAAFAAAAAAAAAAQAAAAFAAAAA==</Object>
  <Object Id="idInvalidSigLnImg">AQAAAGwAAAAAAAAAAAAAAP8AAAB/AAAAAAAAAAAAAAAZHQAAjw4AACBFTUYAAAEAeCEAALEAAAAGAAAAAAAAAAAAAAAAAAAAoAUAAIQDAACjAQAABgEAAAAAAAAAAAAAAAAAALhkBgBw/w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4BaO/X8AAADgFo79fwAAEwAAAAAAAAAAAJbs/X8AAO3LZo39fwAAMBaW7P1/AAATAAAAAAAAAOAWAAAAAAAAQAAAwP1/AAAAAJbs/X8AALXOZo39fwAABAAAAAAAAAAwFpbs/X8AADC1Xx/VAAAAEwAAAAAAAABIAAAAAAAAAIwz+o39fwAAkOMWjv1/AADAN/qN/X8AAAEAAAAAAAAAGF36jf1/AAAAAJbs/X8AAAAAAAAAAAAAAAAAAAAAAACH9aTt/X8AAIBgg9UcAgAA2+B56/1/AAAAtl8f1QAAAJm2Xx/VAAAAAAAAAAAAAAAAAAAAZHYACAAAAAAlAAAADAAAAAEAAAAYAAAADAAAAP8AAAASAAAADAAAAAEAAAAeAAAAGAAAACIAAAAEAAAAcgAAABEAAAAlAAAADAAAAAEAAABUAAAAqAAAACMAAAAEAAAAcAAAABAAAAABAAAAHMfoQY7j6E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AQAAABwCAADY1F8f1QAAAADcXx/VAAAAiD6d6/1/AAAAAAAAAAAAAAkAAAAAAAAAqCow1xwCAAAozmaN/X8AAAAAAAAAAAAAAAAAAAAAAABjTvN4B6UAAFjWXx/VAAAAQLmA1hwCAAAgDoDVHAIAAIBgg9UcAgAAgNdfHwAAAAAAAAAAAAAAAAcAAAAAAAAA2Oo91xwCAAC81l8f1QAAAPnWXx/VAAAAcc116/1/AAAEAAAAAAAAAGC5gNYAAAAATHi/2BwCAAAJAAAAOgAAAIBgg9UcAgAA2+B56/1/AABg1l8f1QAAAPnWXx/VAAAAwByA1RwC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DAdveM/X8AAOBSZN4cAgAAAQAAAAIAAACIPp3r/X8AAAAAAAAAAAAAObZNjP1/AAAAAAAA1QAAAAAAAAAAAAAAAAAAAAAAAAAAAAAAAAAAAAPx8ngHpQAAYHzajP1/AAAojgWN/X8AAOD///8AAAAAgGCD1RwCAAB4cF4fAAAAAAAAAAAAAAAABgAAAAAAAAAgAAAAAAAAAJxvXh/VAAAA2W9eH9UAAABxzXXr/X8AAGB0Xh/VAAAAsOqt2gAAAACw6q3aHAIAABi52oz9fwAAgGCD1RwCAADb4Hnr/X8AAEBvXh/VAAAA2W9eH9UAAACgIYDVHAI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PQAAABHAAAAKQAAADMAAADMAAAAFQAAACEA8AAAAAAAAAAAAAAAgD8AAAAAAAAAAAAAgD8AAAAAAAAAAAAAAAAAAAAAAAAAAAAAAAAAAAAAAAAAACUAAAAMAAAAAAAAgCgAAAAMAAAABAAAAFIAAABwAQAABAAAAPD///8AAAAAAAAAAAAAAACQAQAAAAAAAQAAAABzAGUAZwBvAGUAIAB1AGkAAAAAAAAAAAAAAAAAAAAAAAAAAAAAAAAAAAAAAAAAAAAAAAAAAAAAAAAAAAAAAAAAAAAAAMhH4Iz9fwAASlJKjP1/AABQeF4f1QAAAIg+nev9fwAAAAAAAAAAAAAAAAAAAAAAAKBH4Iz9fwAAAAAAAAAAAAAAAAAAAAAAAAAAAAAAAAAAY/DyeAelAAD//////X8AAP////8AAAAA8P///wAAAACAYIPVHAIAAJhxXh8AAAAAAAAAAAAAAAAJAAAAAAAAACAAAAAAAAAAvHBeH9UAAAD5cF4f1QAAAHHNdev9fwAAAAAAAAAAAAAAAAAAAAAAAAAAAAAAAAAAAAAAAAAAAACAYIPVHAIAANvgeev9fwAAYHBeH9UAAAD5cF4f1QAAAOBs/N0cAgAAAAAAAGR2AAgAAAAAJQAAAAwAAAAEAAAAGAAAAAwAAAAAAAAAEgAAAAwAAAABAAAAHgAAABgAAAApAAAAMwAAAPUAAABIAAAAJQAAAAwAAAAEAAAAVAAAANAAAAAqAAAAMwAAAPMAAABHAAAAAQAAABzH6EGO4+hBKgAAADMAAAAWAAAATAAAAAAAAAAAAAAAAAAAAP//////////eAAAAEUARABVAEEAUgBEAE8AIABRAFUARQBJAFIATwBaACAARwBBAFIAQwDNAEEACAAAAAsAAAALAAAACgAAAAoAAAALAAAADAAAAAQAAAAMAAAACwAAAAgAAAAEAAAACgAAAAwAAAAJAAAABAAAAAsAAAAKAAAACgAAAAoAAAAEAAAACg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CsAAAACgAAAFAAAABzAAAAXAAAAAEAAAAcx+hBjuPoQQoAAABQAAAAEAAAAEwAAAAAAAAAAAAAAAAAAAD//////////2wAAABFAEQAVQBBAFIARABPACAAUQBVAEUASQBSAE8AWgAgAAYAAAAIAAAACAAAAAcAAAAHAAAACAAAAAkAAAADAAAACAAAAAgAAAAGAAAAAwAAAAcAAAAJAAAABgAAAAM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DcAAAACgAAAGAAAACiAAAAbAAAAAEAAAAcx+hBjuPoQQoAAABgAAAAGAAAAEwAAAAAAAAAAAAAAAAAAAD//////////3wAAABEAEkAUgBFAEMAVABPAFIAIABHAEUAUgBFAE4AVABFACAARwBFAE4ARQBSAEEATAAIAAAAAwAAAAcAAAAGAAAABwAAAAYAAAAJAAAABwAAAAMAAAAIAAAABgAAAAcAAAAGAAAACAAAAAYAAAAGAAAAAwAAAAgAAAAGAAAACAAAAAYAAAAHAAAABwAAAAUAAABLAAAAQAAAADAAAAAFAAAAIAAAAAEAAAABAAAAEAAAAAAAAAAAAAAAAAEAAIAAAAAAAAAAAAAAAAABAACAAAAAJQAAAAwAAAACAAAAJwAAABgAAAAFAAAAAAAAAP///wAAAAAAJQAAAAwAAAAFAAAATAAAAGQAAAAJAAAAcAAAAOAAAAB8AAAACQAAAHAAAADYAAAADQAAACEA8AAAAAAAAAAAAAAAgD8AAAAAAAAAAAAAgD8AAAAAAAAAAAAAAAAAAAAAAAAAAAAAAAAAAAAAAAAAACUAAAAMAAAAAAAAgCgAAAAMAAAABQAAACUAAAAMAAAAAQAAABgAAAAMAAAAAAAAABIAAAAMAAAAAQAAABYAAAAMAAAAAAAAAFQAAAAgAQAACgAAAHAAAADfAAAAfAAAAAEAAAAcx+hBjuPoQQoAAABwAAAAIwAAAEwAAAAEAAAACQAAAHAAAADhAAAAfQAAAJQAAABGAGkAcgBtAGEAZABvACAAcABvAHIAOgAgAEUARABVAEEAUgBEAE8AIABRAFUARQBJAFIATwBaACAARwBBAFIAQwBJAEEAZEIGAAAAAwAAAAQAAAAJAAAABgAAAAcAAAAHAAAAAwAAAAcAAAAHAAAABAAAAAMAAAADAAAABgAAAAgAAAAIAAAABwAAAAcAAAAIAAAACQAAAAMAAAAIAAAACAAAAAYAAAADAAAABwAAAAkAAAAGAAAAAwAAAAgAAAAHAAAABwAAAAcAAAADAAAABwAAABYAAAAMAAAAAAAAACUAAAAMAAAAAgAAAA4AAAAUAAAAAAAAABAAAAAUAAAA</Object>
</Signature>
</file>

<file path=_xmlsignatures/sig2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BTtW9gkDJojingmLzSYnQZ+rUxBavPreIKPgAD19EOs=</DigestValue>
    </Reference>
    <Reference Type="http://www.w3.org/2000/09/xmldsig#Object" URI="#idOfficeObject">
      <DigestMethod Algorithm="http://www.w3.org/2001/04/xmlenc#sha256"/>
      <DigestValue>/sPx/Pa5YHJpSMI6nMTb/v56p30E/X+0YPx+2jSP8o8=</DigestValue>
    </Reference>
    <Reference Type="http://uri.etsi.org/01903#SignedProperties" URI="#idSignedProperties">
      <Transforms>
        <Transform Algorithm="http://www.w3.org/TR/2001/REC-xml-c14n-20010315"/>
      </Transforms>
      <DigestMethod Algorithm="http://www.w3.org/2001/04/xmlenc#sha256"/>
      <DigestValue>hoxBeiM2HQSOEc3+Itd9yqxRGp8RuC3BZHt13TbO+uQ=</DigestValue>
    </Reference>
    <Reference Type="http://www.w3.org/2000/09/xmldsig#Object" URI="#idValidSigLnImg">
      <DigestMethod Algorithm="http://www.w3.org/2001/04/xmlenc#sha256"/>
      <DigestValue>YsFEc5RFYp9W/0QI3UghlBHBhw3FarojR7aFrcxvBBA=</DigestValue>
    </Reference>
    <Reference Type="http://www.w3.org/2000/09/xmldsig#Object" URI="#idInvalidSigLnImg">
      <DigestMethod Algorithm="http://www.w3.org/2001/04/xmlenc#sha256"/>
      <DigestValue>rNzQSuuof7JMWDaaTd3JJM59mHqhoypr/BlNVxEvCLs=</DigestValue>
    </Reference>
  </SignedInfo>
  <SignatureValue>X0w7rzS0CpcS4PVGRBXtpS2+bAwcE7fpjfdRqgOHvCkdVeO0BMlTeXjME+8LIynW+Rx2bfInWu2r
ix1DZF6xi7cfL9JTKHyPpLzCWb2ne9UBU400lCbszbu+BTsDlz2yUR5jABLTy4cmL4A8FwAB1IW+
fjDVx1uRY0//iDj34gwqJx5BIWwzicDvJzL2kqyFfWNhZzodXG2uo+/5CWxHhFH1TG6aKc0ZfVFL
xKTaegcIFppBjC1F7CogRp4g43bdrnJReDmJVptXiRi0cyfV6/siR1rSRhnnpqIQT0xJ9nwuNWWK
5dQtILc+jkHcO7SabsxbU6d9y0NvJGHoj78qlw==</SignatureValue>
  <KeyInfo>
    <X509Data>
      <X509Certificate>MIIIijCCBnKgAwIBAgIIIXvPoXiZdFYwDQYJKoZIhvcNAQELBQAwWjEaMBgGA1UEAwwRQ0EtRE9DVU1FTlRBIFMuQS4xFjAUBgNVBAUTDVJVQzgwMDUwMTcyLTExFzAVBgNVBAoMDkRPQ1VNRU5UQSBTLkEuMQswCQYDVQQGEwJQWTAeFw0yMzAzMzAxNTEwMDBaFw0yNTAzMjkxNTEwMDBaMIG8MSUwIwYDVQQDDBxTQUxMWSBFTUlMQ0UgU09TQSBERSBNT0xJTkFTMREwDwYDVQQFEwhDSTQ4MzEzMDEVMBMGA1UEKgwMU0FMTFkgRU1JTENFMRgwFgYDVQQEDA9TT1NBIERFIE1PTElOQVMxCzAJBgNVBAsMAkYyMTUwMwYDVQQKDCxDRVJUSUZJQ0FETyBDVUFMSUZJQ0FETyBERSBGSVJNQSBFTEVDVFJPTklDQTELMAkGA1UEBhMCUFkwggEiMA0GCSqGSIb3DQEBAQUAA4IBDwAwggEKAoIBAQC/jAXHmv5ZhlvX/2a1RJ/09XHS0pik3AoKVYgx2jpU22hkiX473k6CZStNqtGP/IHrip08bK9GKaZNZqATHscFFMcKkU9ucrhUPklKqdPX2EuFxQulwgW0EP/4+AxFDtGHrtiMjAtTkJdLjOLCFdg6Q81BBLGDO+OK15RYbbSTJR+vo2O7usVAHLCR3z6cdNQW8ca2TvirTI201zhgUuN9U/36mAyCclgt/BTG0QK0CBFNd5ccq6b3Psv8/1Tmj1bOlg7R8bVk45RqY4rK8meruKPZnMYuMVOOlsnx9AlwoWCCm71RWZZ5mFcpgpdUq/AK8F8k1zxLIfGMaCxgGDVnAgMBAAGjggPvMIID6zAMBgNVHRMBAf8EAjAAMB8GA1UdIwQYMBaAFKE9hSvN2CyWHzkCDJ9TO1jYlQt7MIGUBggrBgEFBQcBAQSBhzCBhDBVBggrBgEFBQcwAoZJaHR0cHM6Ly93d3cuZGlnaXRvLmNvbS5weS91cGxvYWRzL2NlcnRpZmljYWRvLWRvY3VtZW50YS1zYS0xNTM1MTE3NzcxLmNydDArBggrBgEFBQcwAYYfaHR0cHM6Ly93d3cuZGlnaXRvLmNvbS5weS9vY3NwLzBSBgNVHREESzBJgRtzYWxseS5zb3NhQGludGVyZmlzYS5jb20ucHm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TRtql1rp6dKU8tV9pFA2dTfLuxqzAOBgNVHQ8BAf8EBAMCBeAwDQYJKoZIhvcNAQELBQADggIBAJO9PPkxB8FxVJJWeGrDXySt3Fp6F3/uFAgKMpJIS6uWz1iKBaQHw3MHOXvNPemptpt/2OjylJOK3VCMDw+PfgTyFouXXhayPCxxBg/4youu8oj1dNl7a3bpNkRX6WqXLLDwRrVV7lHh4Sl+1SaJr1/LotqdkLElXPKcMzYbNivrYE4lRMJVqliyIY6xUmZsUytXiIGPrBFR36iwp7yudRBBQ0l7Nji9ybCm2GZcFKl0JLO+o/S8rbzh+NirMRWKbHSF5eyrCrF68Xfv5pg1hWgC5qrV8z5zLE+rXE1LwJSKpX3AZjhxc7auQ0KszpeY4JK6RqcHo2/6ovR/3Wtvx0BcpAv7LZ+col0nXmq8DL0DoSf5h9Xv+Uw0DaTIlPI85Yr3JL/iIr3BFuAmdjYrPrBTbWyUZVNaX+QChe7HVl+qBuuyHbapwngVSYOn4nJZXcDxn3KQEAO9CyIRN/f8aBlCctEBrNY+8R/YWtzvb0bP3tNLwKb4ChdhuyQ6+51G0nhw7Btxabg2wgSVsUoUghV+XIxClhLI/a+EsKwoLbnVhQuOApGAejjBI8GdOS5xVsxO9Qlu5D0QCgzOl5u4vP964MJ+9pKhIXx4sXWnpK10ADJFAprf74Q5j0waB1uvsPaqTopW5PJxH0gmDKtLm/dvQ+JBDiwZsHMTgLOOd2po</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1yPCdxLOwhVVgkLwZtinBeNPn0z+3K33epEQv1eEO0s=</DigestValue>
      </Reference>
      <Reference URI="/xl/calcChain.xml?ContentType=application/vnd.openxmlformats-officedocument.spreadsheetml.calcChain+xml">
        <DigestMethod Algorithm="http://www.w3.org/2001/04/xmlenc#sha256"/>
        <DigestValue>Cwwxd82IxGAryc02rxDQYDsehSKM0mYV35LXkUSiHoY=</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Xa8239MzABwfeSwVessQmgBws7qpEWV+d6lNwhHlGqw=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Xa8239MzABwfeSwVessQmgBws7qpEWV+d6lNwhHlGqw=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Xa8239MzABwfeSwVessQmgBws7qpEWV+d6lNwhHlGqw=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Xa8239MzABwfeSwVessQmgBws7qpEWV+d6lNwhHlGqw=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Xa8239MzABwfeSwVessQmgBws7qpEWV+d6lNwhHlGqw=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Xa8239MzABwfeSwVessQmgBws7qpEWV+d6lNwhHlGqw=</DigestValue>
      </Reference>
      <Reference URI="/xl/drawings/drawing1.xml?ContentType=application/vnd.openxmlformats-officedocument.drawing+xml">
        <DigestMethod Algorithm="http://www.w3.org/2001/04/xmlenc#sha256"/>
        <DigestValue>Aowvreq1vGllG65eajWdACOTB/uN8snkthxiusnlaLs=</DigestValue>
      </Reference>
      <Reference URI="/xl/drawings/vmlDrawing1.vml?ContentType=application/vnd.openxmlformats-officedocument.vmlDrawing">
        <DigestMethod Algorithm="http://www.w3.org/2001/04/xmlenc#sha256"/>
        <DigestValue>xUr1g0sFS43//if2fMHLS1jHOAwpWTV99VN55akJetQ=</DigestValue>
      </Reference>
      <Reference URI="/xl/drawings/vmlDrawing2.vml?ContentType=application/vnd.openxmlformats-officedocument.vmlDrawing">
        <DigestMethod Algorithm="http://www.w3.org/2001/04/xmlenc#sha256"/>
        <DigestValue>WFYj+KW08O95/jwtlepXtJXMUOdNk9n4TAGP7hFu+h4=</DigestValue>
      </Reference>
      <Reference URI="/xl/drawings/vmlDrawing3.vml?ContentType=application/vnd.openxmlformats-officedocument.vmlDrawing">
        <DigestMethod Algorithm="http://www.w3.org/2001/04/xmlenc#sha256"/>
        <DigestValue>gHfx3whdlQ+dQSpolZYLou1cOyfkrsW2f6Wyk7264VA=</DigestValue>
      </Reference>
      <Reference URI="/xl/drawings/vmlDrawing4.vml?ContentType=application/vnd.openxmlformats-officedocument.vmlDrawing">
        <DigestMethod Algorithm="http://www.w3.org/2001/04/xmlenc#sha256"/>
        <DigestValue>NWjIB+POGZkW73d5D5AgYYVsStdMCABUfrb8CcVrv8E=</DigestValue>
      </Reference>
      <Reference URI="/xl/drawings/vmlDrawing5.vml?ContentType=application/vnd.openxmlformats-officedocument.vmlDrawing">
        <DigestMethod Algorithm="http://www.w3.org/2001/04/xmlenc#sha256"/>
        <DigestValue>Qp9wQg56nMOFboRRLMFJThHZOeuYuUXqAfFstOD9pB0=</DigestValue>
      </Reference>
      <Reference URI="/xl/drawings/vmlDrawing6.vml?ContentType=application/vnd.openxmlformats-officedocument.vmlDrawing">
        <DigestMethod Algorithm="http://www.w3.org/2001/04/xmlenc#sha256"/>
        <DigestValue>ItQGSsmIXyq5R4qMiaoKdzGpaWRxDC6aTbtYi8rauKU=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NZmRTX7W5A2vtSkO7N6aeFOO4HKRed+JrhT5XPrfNDI=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wZPA/rF4GnteJFZcATFm5xCWADWwf2UAHkOvvzj7r/w=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QtIQ6uysmXQuHwBEqr68W98LNwYMTivV/fEmrJ8zrFA=</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5OsaGzyDCQcu2ZAf03yRw+COU026708H/NXGnMeZDZc=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I21utiWXlgrmCmg4ZpH8bKmLZT6sL0DYbiMLlOtgKIo=</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PqxoNpQd2q1U7jgyGUc8eYW1b5QzA8bTgWnMMGse46I=</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E90anLtrtoM6FrHuQCrtPBRHcGQl+1xICYXZFkU5bYs=</DigestValue>
      </Reference>
      <Reference URI="/xl/externalLinks/externalLink1.xml?ContentType=application/vnd.openxmlformats-officedocument.spreadsheetml.externalLink+xml">
        <DigestMethod Algorithm="http://www.w3.org/2001/04/xmlenc#sha256"/>
        <DigestValue>QDpkEODEOJKGhnB6+A8zHaGOXp5Nyn/9egXR/IyzsKc=</DigestValue>
      </Reference>
      <Reference URI="/xl/externalLinks/externalLink2.xml?ContentType=application/vnd.openxmlformats-officedocument.spreadsheetml.externalLink+xml">
        <DigestMethod Algorithm="http://www.w3.org/2001/04/xmlenc#sha256"/>
        <DigestValue>d6p9jhfh7rmMZazIsL7RkMaX5Xe/lZL+DuzlVKG8Ly4=</DigestValue>
      </Reference>
      <Reference URI="/xl/externalLinks/externalLink3.xml?ContentType=application/vnd.openxmlformats-officedocument.spreadsheetml.externalLink+xml">
        <DigestMethod Algorithm="http://www.w3.org/2001/04/xmlenc#sha256"/>
        <DigestValue>9XFDrp2eoUpW4bHGlUwjGbYmUoFM3HxXSGKCcIVZuq8=</DigestValue>
      </Reference>
      <Reference URI="/xl/externalLinks/externalLink4.xml?ContentType=application/vnd.openxmlformats-officedocument.spreadsheetml.externalLink+xml">
        <DigestMethod Algorithm="http://www.w3.org/2001/04/xmlenc#sha256"/>
        <DigestValue>Lum+ExC6YghdPwffYnk69Sc14GUapLzS1Xj4gx3OL5M=</DigestValue>
      </Reference>
      <Reference URI="/xl/externalLinks/externalLink5.xml?ContentType=application/vnd.openxmlformats-officedocument.spreadsheetml.externalLink+xml">
        <DigestMethod Algorithm="http://www.w3.org/2001/04/xmlenc#sha256"/>
        <DigestValue>ktD5Gwm5nx2SEJ3izUiLDPdRILgjuC0L20ZdzKIPPtg=</DigestValue>
      </Reference>
      <Reference URI="/xl/externalLinks/externalLink6.xml?ContentType=application/vnd.openxmlformats-officedocument.spreadsheetml.externalLink+xml">
        <DigestMethod Algorithm="http://www.w3.org/2001/04/xmlenc#sha256"/>
        <DigestValue>zcVceu0tChTshHC/+QQd/6lPoSH2b+IegujGIZvqgQ4=</DigestValue>
      </Reference>
      <Reference URI="/xl/externalLinks/externalLink7.xml?ContentType=application/vnd.openxmlformats-officedocument.spreadsheetml.externalLink+xml">
        <DigestMethod Algorithm="http://www.w3.org/2001/04/xmlenc#sha256"/>
        <DigestValue>hsT0RKacKDvXqt8OrlH27mz7koK57W45WaoX0A2bQjc=</DigestValue>
      </Reference>
      <Reference URI="/xl/media/image1.emf?ContentType=image/x-emf">
        <DigestMethod Algorithm="http://www.w3.org/2001/04/xmlenc#sha256"/>
        <DigestValue>8UwYp6pyw98/5fxhx7LWx4UBpFz/C1eXcZPCsjgMLXU=</DigestValue>
      </Reference>
      <Reference URI="/xl/media/image2.emf?ContentType=image/x-emf">
        <DigestMethod Algorithm="http://www.w3.org/2001/04/xmlenc#sha256"/>
        <DigestValue>ocrfF6B9kS7D9mbluD2C49uyig+/fseRjrvuqMlh5dM=</DigestValue>
      </Reference>
      <Reference URI="/xl/media/image3.emf?ContentType=image/x-emf">
        <DigestMethod Algorithm="http://www.w3.org/2001/04/xmlenc#sha256"/>
        <DigestValue>si4jBb2z3IFShMR8fH266AYBbRUZh34J9sawEiKsaY4=</DigestValue>
      </Reference>
      <Reference URI="/xl/media/image4.emf?ContentType=image/x-emf">
        <DigestMethod Algorithm="http://www.w3.org/2001/04/xmlenc#sha256"/>
        <DigestValue>6b/qO5RPDhNl5Y9g3asQGf68hcgEiNQAD0T34uX7ep4=</DigestValue>
      </Reference>
      <Reference URI="/xl/media/image5.emf?ContentType=image/x-emf">
        <DigestMethod Algorithm="http://www.w3.org/2001/04/xmlenc#sha256"/>
        <DigestValue>l+jCpnKk2QYmvg61yXP70AKYRT61Sgc6yQJFyS6DWQ8=</DigestValue>
      </Reference>
      <Reference URI="/xl/printerSettings/printerSettings1.bin?ContentType=application/vnd.openxmlformats-officedocument.spreadsheetml.printerSettings">
        <DigestMethod Algorithm="http://www.w3.org/2001/04/xmlenc#sha256"/>
        <DigestValue>PomAk00LjNX0TmsJc6zgIqZ1exjQxSMz9FZ0oHNLuZ0=</DigestValue>
      </Reference>
      <Reference URI="/xl/printerSettings/printerSettings2.bin?ContentType=application/vnd.openxmlformats-officedocument.spreadsheetml.printerSettings">
        <DigestMethod Algorithm="http://www.w3.org/2001/04/xmlenc#sha256"/>
        <DigestValue>PomAk00LjNX0TmsJc6zgIqZ1exjQxSMz9FZ0oHNLuZ0=</DigestValue>
      </Reference>
      <Reference URI="/xl/printerSettings/printerSettings3.bin?ContentType=application/vnd.openxmlformats-officedocument.spreadsheetml.printerSettings">
        <DigestMethod Algorithm="http://www.w3.org/2001/04/xmlenc#sha256"/>
        <DigestValue>CIEckKbjmz+lut/wRXlfeRQwthJRTodxlHUlYnCh/Ec=</DigestValue>
      </Reference>
      <Reference URI="/xl/printerSettings/printerSettings4.bin?ContentType=application/vnd.openxmlformats-officedocument.spreadsheetml.printerSettings">
        <DigestMethod Algorithm="http://www.w3.org/2001/04/xmlenc#sha256"/>
        <DigestValue>CIEckKbjmz+lut/wRXlfeRQwthJRTodxlHUlYnCh/Ec=</DigestValue>
      </Reference>
      <Reference URI="/xl/printerSettings/printerSettings5.bin?ContentType=application/vnd.openxmlformats-officedocument.spreadsheetml.printerSettings">
        <DigestMethod Algorithm="http://www.w3.org/2001/04/xmlenc#sha256"/>
        <DigestValue>P1vk/m0KDfia+eyWbH6GJjYYs/QaShRIS+My+bEWdfE=</DigestValue>
      </Reference>
      <Reference URI="/xl/printerSettings/printerSettings6.bin?ContentType=application/vnd.openxmlformats-officedocument.spreadsheetml.printerSettings">
        <DigestMethod Algorithm="http://www.w3.org/2001/04/xmlenc#sha256"/>
        <DigestValue>CIEckKbjmz+lut/wRXlfeRQwthJRTodxlHUlYnCh/Ec=</DigestValue>
      </Reference>
      <Reference URI="/xl/printerSettings/printerSettings7.bin?ContentType=application/vnd.openxmlformats-officedocument.spreadsheetml.printerSettings">
        <DigestMethod Algorithm="http://www.w3.org/2001/04/xmlenc#sha256"/>
        <DigestValue>rpj545RtakdnDQNeP8JSQKvZ57TFQrixCsxx1kNgmrs=</DigestValue>
      </Reference>
      <Reference URI="/xl/printerSettings/printerSettings8.bin?ContentType=application/vnd.openxmlformats-officedocument.spreadsheetml.printerSettings">
        <DigestMethod Algorithm="http://www.w3.org/2001/04/xmlenc#sha256"/>
        <DigestValue>/ax5bNEFHV49MOtpiS741TCmMpKky2mSmN57o7VA6sA=</DigestValue>
      </Reference>
      <Reference URI="/xl/sharedStrings.xml?ContentType=application/vnd.openxmlformats-officedocument.spreadsheetml.sharedStrings+xml">
        <DigestMethod Algorithm="http://www.w3.org/2001/04/xmlenc#sha256"/>
        <DigestValue>RKCDZsSEe1zUcMDlZC/uXz0BR1J9/SjijjepP6FW3ao=</DigestValue>
      </Reference>
      <Reference URI="/xl/styles.xml?ContentType=application/vnd.openxmlformats-officedocument.spreadsheetml.styles+xml">
        <DigestMethod Algorithm="http://www.w3.org/2001/04/xmlenc#sha256"/>
        <DigestValue>0unmvvZC8v2X1k1LzxeJ5dITa6xQPZpK8OhOkz8cLQk=</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aHfvOMM8hMP7F4QwnvrD/sB2C7l8N+/I5GoL8ylQtxU=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PuEniog20HoIbFAIps2zsmYgmS5aLQboJfHPDaNqpo4=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Q6gzhdu4voGIfD8yCgb4iLr0HA1XNcROXBjhP0fZfJo=</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LczjMHCbIPr3FsLnIo/1raGagvzIwjONJXEhU1NgdEQ=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LPvOcyzMWuCzjQ0DWjc7YPS2SZsQiO5cfLeEmoeLFBo=</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csdGLUBC+EtFx3rRcsosro01QEHkSmnIzNoX8/pr8pQ=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KZdZVQawy2cAXSI/Y351XhOsH7LeYFecCh9NBop3jO8=</DigestValue>
      </Reference>
      <Reference URI="/xl/worksheets/sheet1.xml?ContentType=application/vnd.openxmlformats-officedocument.spreadsheetml.worksheet+xml">
        <DigestMethod Algorithm="http://www.w3.org/2001/04/xmlenc#sha256"/>
        <DigestValue>VaI9m8yxo9W4cRUWyymbCp58uQjKzlSto2rVA3QDk8E=</DigestValue>
      </Reference>
      <Reference URI="/xl/worksheets/sheet2.xml?ContentType=application/vnd.openxmlformats-officedocument.spreadsheetml.worksheet+xml">
        <DigestMethod Algorithm="http://www.w3.org/2001/04/xmlenc#sha256"/>
        <DigestValue>BkFxiamMLHUUEDN/32NYNoOtnD86uwD+l1687ne+3rk=</DigestValue>
      </Reference>
      <Reference URI="/xl/worksheets/sheet3.xml?ContentType=application/vnd.openxmlformats-officedocument.spreadsheetml.worksheet+xml">
        <DigestMethod Algorithm="http://www.w3.org/2001/04/xmlenc#sha256"/>
        <DigestValue>ObtLnu/t3t3MUZUAVY1yq4to8gfw+K0eoso4q7nMURY=</DigestValue>
      </Reference>
      <Reference URI="/xl/worksheets/sheet4.xml?ContentType=application/vnd.openxmlformats-officedocument.spreadsheetml.worksheet+xml">
        <DigestMethod Algorithm="http://www.w3.org/2001/04/xmlenc#sha256"/>
        <DigestValue>gOtRJDFNx5LhFFbOoU1/YhAkEqSA9r2Y00dSxY4M3fQ=</DigestValue>
      </Reference>
      <Reference URI="/xl/worksheets/sheet5.xml?ContentType=application/vnd.openxmlformats-officedocument.spreadsheetml.worksheet+xml">
        <DigestMethod Algorithm="http://www.w3.org/2001/04/xmlenc#sha256"/>
        <DigestValue>G0oJ1YrTQqIYXDreTVS3EgYRtxipkIy5ACcr9E7dA9Y=</DigestValue>
      </Reference>
      <Reference URI="/xl/worksheets/sheet6.xml?ContentType=application/vnd.openxmlformats-officedocument.spreadsheetml.worksheet+xml">
        <DigestMethod Algorithm="http://www.w3.org/2001/04/xmlenc#sha256"/>
        <DigestValue>VNSlOjgC/oSzx1YloAF3zzjwksvY4st8Ju7XqTj7WKA=</DigestValue>
      </Reference>
      <Reference URI="/xl/worksheets/sheet7.xml?ContentType=application/vnd.openxmlformats-officedocument.spreadsheetml.worksheet+xml">
        <DigestMethod Algorithm="http://www.w3.org/2001/04/xmlenc#sha256"/>
        <DigestValue>rMD0l8EqOrIeRE8tHMOH58GK2hwArT5w7BOn3qS3pAE=</DigestValue>
      </Reference>
      <Reference URI="/xl/worksheets/sheet8.xml?ContentType=application/vnd.openxmlformats-officedocument.spreadsheetml.worksheet+xml">
        <DigestMethod Algorithm="http://www.w3.org/2001/04/xmlenc#sha256"/>
        <DigestValue>JS5fHaJI/DPAafRZhqnIgDxk8l5DA+JKghcmxnIZelg=</DigestValue>
      </Reference>
    </Manifest>
    <SignatureProperties>
      <SignatureProperty Id="idSignatureTime" Target="#idPackageSignature">
        <mdssi:SignatureTime xmlns:mdssi="http://schemas.openxmlformats.org/package/2006/digital-signature">
          <mdssi:Format>YYYY-MM-DDThh:mm:ssTZD</mdssi:Format>
          <mdssi:Value>2023-03-30T15:40:36Z</mdssi:Value>
        </mdssi:SignatureTime>
      </SignatureProperty>
    </SignatureProperties>
  </Object>
  <Object Id="idOfficeObject">
    <SignatureProperties>
      <SignatureProperty Id="idOfficeV1Details" Target="#idPackageSignature">
        <SignatureInfoV1 xmlns="http://schemas.microsoft.com/office/2006/digsig">
          <SetupID>{2FD15140-520C-4449-ADEF-DB87AD72CF04}</SetupID>
          <SignatureText>Sally Sosa</SignatureText>
          <SignatureImage/>
          <SignatureComments/>
          <WindowsVersion>10.0</WindowsVersion>
          <OfficeVersion>16.0.16026/24</OfficeVersion>
          <ApplicationVersion>16.0.16026</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2023-03-30T15:40:36Z</xd:SigningTime>
          <xd:SigningCertificate>
            <xd:Cert>
              <xd:CertDigest>
                <DigestMethod Algorithm="http://www.w3.org/2001/04/xmlenc#sha256"/>
                <DigestValue>cxTKvIxzlq4V1yoi3YVXpMn8iiCetJ82zR+SEbQt2L0=</DigestValue>
              </xd:CertDigest>
              <xd:IssuerSerial>
                <X509IssuerName>C=PY, O=DOCUMENTA S.A., SERIALNUMBER=RUC80050172-1, CN=CA-DOCUMENTA S.A.</X509IssuerName>
                <X509SerialNumber>2412750317807039574</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BkAAJ0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AADAdu5z+38AACCyEdccAgAAAQAAAAIAAACIPuLr+38AAAAAAAAAAAAAObZEc/t/AAAAAAAAVgAAAAAAAAAAAAAAAAAAAAAAAAAAAAAAAAAAAMtyQuqUSQAAYHzRc/t/AAAojvxz+38AAOD///8AAAAAMAvYtBwCAAAIKI4HAAAAAAAAAAAAAAAABgAAAAAAAAAgAAAAAAAAACwnjgdWAAAAaSeOB1YAAABxzbrr+38AAPArjgdWAAAAAOsX1wAAAAAA6xfXHAIAABi50XP7fwAAMAvYtBwCAADb4L7r+38AANAmjgdWAAAAaSeOB1YAAABgBlLAHAIAAAAAAABkdgAIAAAAACUAAAAMAAAAAQAAABgAAAAMAAAAAAAAABIAAAAMAAAAAQAAABYAAAAMAAAACAAAAFQAAABUAAAACgAAACcAAAAeAAAASgAAAAEAAADRdslBqwrJQQoAAABLAAAAAQAAAEwAAAAEAAAACQAAACcAAAAgAAAASwAAAFAAAABYAAAAFQAAABYAAAAMAAAAAAAAAFIAAABwAQAAAgAAABAAAAAHAAAAAAAAAAAAAAC8AgAAAAAAAAECAiJTAHkAcwB0AGUAbQAAAAAAAAAAAAAAAAAAAAAAAAAAAAAAAAAAAAAAAAAAAAAAAAAAAAAAAAAAAAAAAAAAAAAAAAAAAAEAAAAcAgAAuCWOB1YAAAAAPLUJ5K0AAIg+4uv7fwAAAAAAAAAAAAAJAAAAAAAAAAAAAAAAAAAAKM5ddPt/AAAAAAAAAAAAAAAAAAAAAAAAO3JC6pRJAAA4J44HVgAAAAQAAAAAAAAAYIfa1hwCAAAwC9i0HAIAAGAojgcAAAAAAAAAAAAAAAAHAAAAAAAAAKjPdcAcAgAAnCeOB1YAAADZJ44HVgAAAHHNuuv7fwAAaQBhAGwAAAAAAAAAAAAAAAAAAAAAAAAAAAAAAAAAAAAwC9i0HAIAANvgvuv7fwAAQCeOB1YAAADZJ44HVgAAAGCH2tYcAgAAAA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cAAAAEcAAAApAAAAMwAAAEgAAAAVAAAAIQDwAAAAAAAAAAAAAACAPwAAAAAAAAAAAACAPwAAAAAAAAAAAAAAAAAAAAAAAAAAAAAAAAAAAAAAAAAAJQAAAAwAAAAAAACAKAAAAAwAAAADAAAAUgAAAHABAAADAAAA8P///wAAAAAAAAAAAAAAAJABAAAAAAABAAAAAHMAZQBnAG8AZQAgAHUAaQAAAAAAAAAAAAAAAAAAAAAAAAAAAAAAAAAAAAAAAAAAAAAAAAAAAAAAAAAAAAAAAAAAAAAAyEfXc/t/AABKUkFz+38AAOAvjgdWAAAAiD7i6/t/AAAAAAAAAAAAAAAAAAAAAAAAoEfXc/t/AAAAAAAAAAAAAAAAAAAAAAAAAAAAAAAAAADrc0LqlEkAAP/////7fwAA/////wAAAADw////AAAAADAL2LQcAgAAKCmOBwAAAAAAAAAAAAAAAAkAAAAAAAAAIAAAAAAAAABMKI4HVgAAAIkojgdWAAAAcc266/t/AAAAAAAAAAAAAAAAAAAAAAAAAAAAAAAAAAAAAAAAAAAAADAL2LQcAgAA2+C+6/t/AADwJ44HVgAAAIkojgdWAAAA8ITa1hwCAAAAAAAAZHYACAAAAAAlAAAADAAAAAMAAAAYAAAADAAAAAAAAAASAAAADAAAAAEAAAAeAAAAGAAAACkAAAAzAAAAcQAAAEgAAAAlAAAADAAAAAMAAABUAAAAiAAAACoAAAAzAAAAbwAAAEcAAAABAAAA0XbJQasKyUEqAAAAMwAAAAoAAABMAAAAAAAAAAAAAAAAAAAA//////////9gAAAAUwBhAGwAbAB5ACAAUwBvAHMAYQAJAAAACAAAAAQAAAAEAAAACAAAAAQAAAAJAAAACQAAAAcAAAAIAAAASwAAAEAAAAAwAAAABQAAACAAAAABAAAAAQAAABAAAAAAAAAAAAAAAAABAACAAAAAAAAAAAAAAAAAAQAAgAAAACUAAAAMAAAAAgAAACcAAAAYAAAABAAAAAAAAAD///8AAAAAACUAAAAMAAAABAAAAEwAAABkAAAAAAAAAFAAAAD/AAAAfAAAAAAAAABQAAAAAAEAAC0AAAAhAPAAAAAAAAAAAAAAAIA/AAAAAAAAAAAAAIA/AAAAAAAAAAAAAAAAAAAAAAAAAAAAAAAAAAAAAAAAAAAlAAAADAAAAAAAAIAoAAAADAAAAAQAAAAnAAAAGAAAAAQAAAAAAAAA////AAAAAAAlAAAADAAAAAQAAABMAAAAZAAAAAkAAABQAAAA9gAAAFwAAAAJAAAAUAAAAO4AAAANAAAAIQDwAAAAAAAAAAAAAACAPwAAAAAAAAAAAACAPwAAAAAAAAAAAAAAAAAAAAAAAAAAAAAAAAAAAAAAAAAAJQAAAAwAAAAAAACAKAAAAAwAAAAEAAAAUgAAAHABAAAEAAAA9f///wAAAAAAAAAAAAAAAJABAAAAAAABAAAAAHMAZQBnAG8AZQAgAHUAaQAAAAAAAAAAAAAAAAAAAAAAAAAAAAAAAAAAAAAAAAAAAAAAAAAAAAAAAAAAAAAAAAAAAAAAACAAAAAAAAAA4A11+38AAADgDXX7fwAAEwAAAAAAAAAAABvu+38AAO3LXXT7fwAAMBYb7vt/AAATAAAAAAAAAOAWAAAAAAAAQAAAwPt/AAAAABvu+38AALXOXXT7fwAABAAAAAAAAAAwFhvu+38AAHC2jwdWAAAAEwAAAAAAAABIAAAAAAAAAIwz8XT7fwAAkOMNdft/AADAN/F0+38AAAEAAAAAAAAAGF3xdPt/AAAAABvu+38AAAAAAAAAAAAAAAAAAAAAAACH9Sbu+38AADAL2LQcAgAA2+C+6/t/AABAt48HVgAAANm3jwdWAAAAAAAAAAAAAAAAAAAAZHYACAAAAAAlAAAADAAAAAQAAAAYAAAADAAAAAAAAAASAAAADAAAAAEAAAAeAAAAGAAAAAkAAABQAAAA9wAAAF0AAAAlAAAADAAAAAQAAABUAAAAzAAAAAoAAABQAAAAiAAAAFwAAAABAAAA0XbJQasKyUEKAAAAUAAAABUAAABMAAAAAAAAAAAAAAAAAAAA//////////94AAAAUwBBAEwATABZACAAUwBPAFMAQQAgAEQARQAgAE0ATwBMAEkATgBBAFMAAAAGAAAABwAAAAUAAAAFAAAABQAAAAMAAAAGAAAACQAAAAYAAAAHAAAAAwAAAAgAAAAGAAAAAwAAAAoAAAAJAAAABQAAAAMAAAAIAAAABwAAAAY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BAAAABgAAAAMAAAAAAAAABIAAAAMAAAAAQAAAB4AAAAYAAAACQAAAGAAAAD3AAAAbQAAACUAAAAMAAAABAAAAFQAAACIAAAACgAAAGAAAABHAAAAbAAAAAEAAADRdslBqwrJQQoAAABgAAAACgAAAEwAAAAAAAAAAAAAAAAAAAD//////////2AAAABQAFIARQBTAEkARABFAE4AVABFAAYAAAAHAAAABgAAAAYAAAADAAAACAAAAAYAAAAIAAAABgAAAAYAAABLAAAAQAAAADAAAAAFAAAAIAAAAAEAAAABAAAAEAAAAAAAAAAAAAAAAAEAAIAAAAAAAAAAAAAAAAABAACAAAAAJQAAAAwAAAACAAAAJwAAABgAAAAFAAAAAAAAAP///wAAAAAAJQAAAAwAAAAFAAAATAAAAGQAAAAJAAAAcAAAAPYAAAB8AAAACQAAAHAAAADuAAAADQAAACEA8AAAAAAAAAAAAAAAgD8AAAAAAAAAAAAAgD8AAAAAAAAAAAAAAAAAAAAAAAAAAAAAAAAAAAAAAAAAACUAAAAMAAAAAAAAgCgAAAAMAAAABQAAACUAAAAMAAAABAAAABgAAAAMAAAAAAAAABIAAAAMAAAAAQAAABYAAAAMAAAAAAAAAFQAAABEAQAACgAAAHAAAAD1AAAAfAAAAAEAAADRdslBqwrJQQoAAABwAAAAKQAAAEwAAAAEAAAACQAAAHAAAAD3AAAAfQAAAKAAAABGAGkAcgBtAGEAZABvACAAcABvAHIAOgAgAFMAQQBMAEwAWQAgAEUATQBJAEwAQwBFACAAUwBPAFMAQQAgAEQARQAgAE0ATwBMAEkATgBBAFMAAAAGAAAAAwAAAAQAAAAJAAAABgAAAAcAAAAHAAAAAwAAAAcAAAAHAAAABAAAAAMAAAADAAAABgAAAAcAAAAFAAAABQAAAAUAAAADAAAABgAAAAoAAAADAAAABQAAAAcAAAAGAAAAAwAAAAYAAAAJAAAABgAAAAcAAAADAAAACAAAAAYAAAADAAAACgAAAAkAAAAFAAAAAwAAAAgAAAAHAAAABgAAABYAAAAMAAAAAAAAACUAAAAMAAAAAgAAAA4AAAAUAAAAAAAAABAAAAAUAAAA</Object>
  <Object Id="idInvalidSigLnImg">AQAAAGwAAAAAAAAAAAAAAP8AAAB/AAAAAAAAAAAAAAAvGQAAkQwAACBFTUYAAAEAICEAALE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4A11+38AAADgDXX7fwAAEwAAAAAAAAAAABvu+38AAO3LXXT7fwAAMBYb7vt/AAATAAAAAAAAAOAWAAAAAAAAQAAAwPt/AAAAABvu+38AALXOXXT7fwAABAAAAAAAAAAwFhvu+38AAHC2jwdWAAAAEwAAAAAAAABIAAAAAAAAAIwz8XT7fwAAkOMNdft/AADAN/F0+38AAAEAAAAAAAAAGF3xdPt/AAAAABvu+38AAAAAAAAAAAAAAAAAAAAAAACH9Sbu+38AADAL2LQcAgAA2+C+6/t/AABAt48HVgAAANm3jwdWAAAAAAAAAAAAAAAAAAAAZHYACAAAAAAlAAAADAAAAAEAAAAYAAAADAAAAP8AAAASAAAADAAAAAEAAAAeAAAAGAAAACIAAAAEAAAAcgAAABEAAAAlAAAADAAAAAEAAABUAAAAqAAAACMAAAAEAAAAcAAAABAAAAABAAAA0XbJQasKyU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AQAAABwCAAC4JY4HVgAAAAA8tQnkrQAAiD7i6/t/AAAAAAAAAAAAAAkAAAAAAAAAAAAAAAAAAAAozl10+38AAAAAAAAAAAAAAAAAAAAAAAA7ckLqlEkAADgnjgdWAAAABAAAAAAAAABgh9rWHAIAADAL2LQcAgAAYCiOBwAAAAAAAAAAAAAAAAcAAAAAAAAAqM91wBwCAACcJ44HVgAAANknjgdWAAAAcc266/t/AABpAGEAbAAAAAAAAAAAAAAAAAAAAAAAAAAAAAAAAAAAADAL2LQcAgAA2+C+6/t/AABAJ44HVgAAANknjgdWAAAAYIfa1hwC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DAdu5z+38AACCyEdccAgAAAQAAAAIAAACIPuLr+38AAAAAAAAAAAAAObZEc/t/AAAAAAAAVgAAAAAAAAAAAAAAAAAAAAAAAAAAAAAAAAAAAMtyQuqUSQAAYHzRc/t/AAAojvxz+38AAOD///8AAAAAMAvYtBwCAAAIKI4HAAAAAAAAAAAAAAAABgAAAAAAAAAgAAAAAAAAACwnjgdWAAAAaSeOB1YAAABxzbrr+38AAPArjgdWAAAAAOsX1wAAAAAA6xfXHAIAABi50XP7fwAAMAvYtBwCAADb4L7r+38AANAmjgdWAAAAaSeOB1YAAABgBlLAHAI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HAAAABHAAAAKQAAADMAAABIAAAAFQAAACEA8AAAAAAAAAAAAAAAgD8AAAAAAAAAAAAAgD8AAAAAAAAAAAAAAAAAAAAAAAAAAAAAAAAAAAAAAAAAACUAAAAMAAAAAAAAgCgAAAAMAAAABAAAAFIAAABwAQAABAAAAPD///8AAAAAAAAAAAAAAACQAQAAAAAAAQAAAABzAGUAZwBvAGUAIAB1AGkAAAAAAAAAAAAAAAAAAAAAAAAAAAAAAAAAAAAAAAAAAAAAAAAAAAAAAAAAAAAAAAAAAAAAAMhH13P7fwAASlJBc/t/AADgL44HVgAAAIg+4uv7fwAAAAAAAAAAAAAAAAAAAAAAAKBH13P7fwAAAAAAAAAAAAAAAAAAAAAAAAAAAAAAAAAA63NC6pRJAAD/////+38AAP////8AAAAA8P///wAAAAAwC9i0HAIAACgpjgcAAAAAAAAAAAAAAAAJAAAAAAAAACAAAAAAAAAATCiOB1YAAACJKI4HVgAAAHHNuuv7fwAAAAAAAAAAAAAAAAAAAAAAAAAAAAAAAAAAAAAAAAAAAAAwC9i0HAIAANvgvuv7fwAA8CeOB1YAAACJKI4HVgAAAPCE2tYcAgAAAAAAAGR2AAgAAAAAJQAAAAwAAAAEAAAAGAAAAAwAAAAAAAAAEgAAAAwAAAABAAAAHgAAABgAAAApAAAAMwAAAHEAAABIAAAAJQAAAAwAAAAEAAAAVAAAAIgAAAAqAAAAMwAAAG8AAABHAAAAAQAAANF2yUGrCslBKgAAADMAAAAKAAAATAAAAAAAAAAAAAAAAAAAAP//////////YAAAAFMAYQBsAGwAeQAgAFMAbwBzAGEACQAAAAgAAAAEAAAABAAAAAgAAAAEAAAACQAAAAkAAAAHAAAAC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DMAAAACgAAAFAAAACIAAAAXAAAAAEAAADRdslBqwrJQQoAAABQAAAAFQAAAEwAAAAAAAAAAAAAAAAAAAD//////////3gAAABTAEEATABMAFkAIABTAE8AUwBBACAARABFACAATQBPAEwASQBOAEEAUwAAAAYAAAAHAAAABQAAAAUAAAAFAAAAAwAAAAYAAAAJAAAABgAAAAcAAAADAAAACAAAAAYAAAADAAAACgAAAAkAAAAFAAAAAwAAAAgAAAAHAAAABg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AEgAAAAwAAAABAAAAHgAAABgAAAAJAAAAYAAAAPcAAABtAAAAJQAAAAwAAAABAAAAVAAAAIgAAAAKAAAAYAAAAEcAAABsAAAAAQAAANF2yUGrCslBCgAAAGAAAAAKAAAATAAAAAAAAAAAAAAAAAAAAP//////////YAAAAFAAUgBFAFMASQBEAEUATgBUAEUABgAAAAcAAAAGAAAABgAAAAMAAAAIAAAABgAAAAgAAAAGAAAABgAAAEsAAABAAAAAMAAAAAUAAAAgAAAAAQAAAAEAAAAQAAAAAAAAAAAAAAAAAQAAgAAAAAAAAAAAAAAAAAEAAIAAAAAlAAAADAAAAAIAAAAnAAAAGAAAAAUAAAAAAAAA////AAAAAAAlAAAADAAAAAUAAABMAAAAZAAAAAkAAABwAAAA9gAAAHwAAAAJAAAAcAAAAO4AAAANAAAAIQDwAAAAAAAAAAAAAACAPwAAAAAAAAAAAACAPwAAAAAAAAAAAAAAAAAAAAAAAAAAAAAAAAAAAAAAAAAAJQAAAAwAAAAAAACAKAAAAAwAAAAFAAAAJQAAAAwAAAABAAAAGAAAAAwAAAAAAAAAEgAAAAwAAAABAAAAFgAAAAwAAAAAAAAAVAAAAEQBAAAKAAAAcAAAAPUAAAB8AAAAAQAAANF2yUGrCslBCgAAAHAAAAApAAAATAAAAAQAAAAJAAAAcAAAAPcAAAB9AAAAoAAAAEYAaQByAG0AYQBkAG8AIABwAG8AcgA6ACAAUwBBAEwATABZACAARQBNAEkATABDAEUAIABTAE8AUwBBACAARABFACAATQBPAEwASQBOAEEAUwA8sAYAAAADAAAABAAAAAkAAAAGAAAABwAAAAcAAAADAAAABwAAAAcAAAAEAAAAAwAAAAMAAAAGAAAABwAAAAUAAAAFAAAABQAAAAMAAAAGAAAACgAAAAMAAAAFAAAABwAAAAYAAAADAAAABgAAAAkAAAAGAAAABwAAAAMAAAAIAAAABgAAAAMAAAAKAAAACQAAAAUAAAADAAAACAAAAAcAAAAGAAAAFgAAAAwAAAAAAAAAJQAAAAwAAAACAAAADgAAABQAAAAAAAAAEAAAABQAAAA=</Object>
</Signature>
</file>

<file path=_xmlsignatures/sig2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4QeWw+ZxJ6Xi08zEO7Ti4/lgS++CSeYw1qvc8mKe3Nc=</DigestValue>
    </Reference>
    <Reference Type="http://www.w3.org/2000/09/xmldsig#Object" URI="#idOfficeObject">
      <DigestMethod Algorithm="http://www.w3.org/2001/04/xmlenc#sha256"/>
      <DigestValue>K2n391ouXgScptsetfy8ZHiYA9bSzP6XcYDxe+NVEWY=</DigestValue>
    </Reference>
    <Reference Type="http://uri.etsi.org/01903#SignedProperties" URI="#idSignedProperties">
      <Transforms>
        <Transform Algorithm="http://www.w3.org/TR/2001/REC-xml-c14n-20010315"/>
      </Transforms>
      <DigestMethod Algorithm="http://www.w3.org/2001/04/xmlenc#sha256"/>
      <DigestValue>IGUbLdjQs8VWX3+LjdLFdDD4yo1u4W2htk+jKlU4alI=</DigestValue>
    </Reference>
    <Reference Type="http://www.w3.org/2000/09/xmldsig#Object" URI="#idValidSigLnImg">
      <DigestMethod Algorithm="http://www.w3.org/2001/04/xmlenc#sha256"/>
      <DigestValue>YsFEc5RFYp9W/0QI3UghlBHBhw3FarojR7aFrcxvBBA=</DigestValue>
    </Reference>
    <Reference Type="http://www.w3.org/2000/09/xmldsig#Object" URI="#idInvalidSigLnImg">
      <DigestMethod Algorithm="http://www.w3.org/2001/04/xmlenc#sha256"/>
      <DigestValue>Y6ACyaoeif/MNKThOUSDXW7h0W2/uiOygxsmrEqlKSk=</DigestValue>
    </Reference>
  </SignedInfo>
  <SignatureValue>TqMGOGdOUc7tFSxURpLUo7Rc9jUTDCHUbecZEjvbRiCBcS6lQmFxlcH06JNeGr144hx/DESlUJz8
BO3uIEeP1pCveLmE5WxqOz4zxiwTzD5ek2OImBpbKdeJjWbGW6wN6/jQzJQTULNBfTvo3LJpxS6G
9IC0y+MXAMt9B5TU49dXNCF7y4kjAkj5hmBtvFBZ5Shr1bQb9IES9Pesx50N1Pzjl1HiYftTk46Z
TN5OgQoUAZ+ZCpLrAzVe3taVKO2hEEQbu5wpxj/54pjfqBn5iaymrp/dM2FhB06foiTIJlsoRtUv
O0JSIHl+mADTJgzRs66PIfCkwLo4prVI24NPAA==</SignatureValue>
  <KeyInfo>
    <X509Data>
      <X509Certificate>MIIIijCCBnKgAwIBAgIIIXvPoXiZdFYwDQYJKoZIhvcNAQELBQAwWjEaMBgGA1UEAwwRQ0EtRE9DVU1FTlRBIFMuQS4xFjAUBgNVBAUTDVJVQzgwMDUwMTcyLTExFzAVBgNVBAoMDkRPQ1VNRU5UQSBTLkEuMQswCQYDVQQGEwJQWTAeFw0yMzAzMzAxNTEwMDBaFw0yNTAzMjkxNTEwMDBaMIG8MSUwIwYDVQQDDBxTQUxMWSBFTUlMQ0UgU09TQSBERSBNT0xJTkFTMREwDwYDVQQFEwhDSTQ4MzEzMDEVMBMGA1UEKgwMU0FMTFkgRU1JTENFMRgwFgYDVQQEDA9TT1NBIERFIE1PTElOQVMxCzAJBgNVBAsMAkYyMTUwMwYDVQQKDCxDRVJUSUZJQ0FETyBDVUFMSUZJQ0FETyBERSBGSVJNQSBFTEVDVFJPTklDQTELMAkGA1UEBhMCUFkwggEiMA0GCSqGSIb3DQEBAQUAA4IBDwAwggEKAoIBAQC/jAXHmv5ZhlvX/2a1RJ/09XHS0pik3AoKVYgx2jpU22hkiX473k6CZStNqtGP/IHrip08bK9GKaZNZqATHscFFMcKkU9ucrhUPklKqdPX2EuFxQulwgW0EP/4+AxFDtGHrtiMjAtTkJdLjOLCFdg6Q81BBLGDO+OK15RYbbSTJR+vo2O7usVAHLCR3z6cdNQW8ca2TvirTI201zhgUuN9U/36mAyCclgt/BTG0QK0CBFNd5ccq6b3Psv8/1Tmj1bOlg7R8bVk45RqY4rK8meruKPZnMYuMVOOlsnx9AlwoWCCm71RWZZ5mFcpgpdUq/AK8F8k1zxLIfGMaCxgGDVnAgMBAAGjggPvMIID6zAMBgNVHRMBAf8EAjAAMB8GA1UdIwQYMBaAFKE9hSvN2CyWHzkCDJ9TO1jYlQt7MIGUBggrBgEFBQcBAQSBhzCBhDBVBggrBgEFBQcwAoZJaHR0cHM6Ly93d3cuZGlnaXRvLmNvbS5weS91cGxvYWRzL2NlcnRpZmljYWRvLWRvY3VtZW50YS1zYS0xNTM1MTE3NzcxLmNydDArBggrBgEFBQcwAYYfaHR0cHM6Ly93d3cuZGlnaXRvLmNvbS5weS9vY3NwLzBSBgNVHREESzBJgRtzYWxseS5zb3NhQGludGVyZmlzYS5jb20ucHm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TRtql1rp6dKU8tV9pFA2dTfLuxqzAOBgNVHQ8BAf8EBAMCBeAwDQYJKoZIhvcNAQELBQADggIBAJO9PPkxB8FxVJJWeGrDXySt3Fp6F3/uFAgKMpJIS6uWz1iKBaQHw3MHOXvNPemptpt/2OjylJOK3VCMDw+PfgTyFouXXhayPCxxBg/4youu8oj1dNl7a3bpNkRX6WqXLLDwRrVV7lHh4Sl+1SaJr1/LotqdkLElXPKcMzYbNivrYE4lRMJVqliyIY6xUmZsUytXiIGPrBFR36iwp7yudRBBQ0l7Nji9ybCm2GZcFKl0JLO+o/S8rbzh+NirMRWKbHSF5eyrCrF68Xfv5pg1hWgC5qrV8z5zLE+rXE1LwJSKpX3AZjhxc7auQ0KszpeY4JK6RqcHo2/6ovR/3Wtvx0BcpAv7LZ+col0nXmq8DL0DoSf5h9Xv+Uw0DaTIlPI85Yr3JL/iIr3BFuAmdjYrPrBTbWyUZVNaX+QChe7HVl+qBuuyHbapwngVSYOn4nJZXcDxn3KQEAO9CyIRN/f8aBlCctEBrNY+8R/YWtzvb0bP3tNLwKb4ChdhuyQ6+51G0nhw7Btxabg2wgSVsUoUghV+XIxClhLI/a+EsKwoLbnVhQuOApGAejjBI8GdOS5xVsxO9Qlu5D0QCgzOl5u4vP964MJ+9pKhIXx4sXWnpK10ADJFAprf74Q5j0waB1uvsPaqTopW5PJxH0gmDKtLm/dvQ+JBDiwZsHMTgLOOd2po</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1yPCdxLOwhVVgkLwZtinBeNPn0z+3K33epEQv1eEO0s=</DigestValue>
      </Reference>
      <Reference URI="/xl/calcChain.xml?ContentType=application/vnd.openxmlformats-officedocument.spreadsheetml.calcChain+xml">
        <DigestMethod Algorithm="http://www.w3.org/2001/04/xmlenc#sha256"/>
        <DigestValue>Cwwxd82IxGAryc02rxDQYDsehSKM0mYV35LXkUSiHoY=</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Xa8239MzABwfeSwVessQmgBws7qpEWV+d6lNwhHlGqw=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Xa8239MzABwfeSwVessQmgBws7qpEWV+d6lNwhHlGqw=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Xa8239MzABwfeSwVessQmgBws7qpEWV+d6lNwhHlGqw=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Xa8239MzABwfeSwVessQmgBws7qpEWV+d6lNwhHlGqw=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Xa8239MzABwfeSwVessQmgBws7qpEWV+d6lNwhHlGqw=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Xa8239MzABwfeSwVessQmgBws7qpEWV+d6lNwhHlGqw=</DigestValue>
      </Reference>
      <Reference URI="/xl/drawings/drawing1.xml?ContentType=application/vnd.openxmlformats-officedocument.drawing+xml">
        <DigestMethod Algorithm="http://www.w3.org/2001/04/xmlenc#sha256"/>
        <DigestValue>Aowvreq1vGllG65eajWdACOTB/uN8snkthxiusnlaLs=</DigestValue>
      </Reference>
      <Reference URI="/xl/drawings/vmlDrawing1.vml?ContentType=application/vnd.openxmlformats-officedocument.vmlDrawing">
        <DigestMethod Algorithm="http://www.w3.org/2001/04/xmlenc#sha256"/>
        <DigestValue>xUr1g0sFS43//if2fMHLS1jHOAwpWTV99VN55akJetQ=</DigestValue>
      </Reference>
      <Reference URI="/xl/drawings/vmlDrawing2.vml?ContentType=application/vnd.openxmlformats-officedocument.vmlDrawing">
        <DigestMethod Algorithm="http://www.w3.org/2001/04/xmlenc#sha256"/>
        <DigestValue>WFYj+KW08O95/jwtlepXtJXMUOdNk9n4TAGP7hFu+h4=</DigestValue>
      </Reference>
      <Reference URI="/xl/drawings/vmlDrawing3.vml?ContentType=application/vnd.openxmlformats-officedocument.vmlDrawing">
        <DigestMethod Algorithm="http://www.w3.org/2001/04/xmlenc#sha256"/>
        <DigestValue>gHfx3whdlQ+dQSpolZYLou1cOyfkrsW2f6Wyk7264VA=</DigestValue>
      </Reference>
      <Reference URI="/xl/drawings/vmlDrawing4.vml?ContentType=application/vnd.openxmlformats-officedocument.vmlDrawing">
        <DigestMethod Algorithm="http://www.w3.org/2001/04/xmlenc#sha256"/>
        <DigestValue>NWjIB+POGZkW73d5D5AgYYVsStdMCABUfrb8CcVrv8E=</DigestValue>
      </Reference>
      <Reference URI="/xl/drawings/vmlDrawing5.vml?ContentType=application/vnd.openxmlformats-officedocument.vmlDrawing">
        <DigestMethod Algorithm="http://www.w3.org/2001/04/xmlenc#sha256"/>
        <DigestValue>Qp9wQg56nMOFboRRLMFJThHZOeuYuUXqAfFstOD9pB0=</DigestValue>
      </Reference>
      <Reference URI="/xl/drawings/vmlDrawing6.vml?ContentType=application/vnd.openxmlformats-officedocument.vmlDrawing">
        <DigestMethod Algorithm="http://www.w3.org/2001/04/xmlenc#sha256"/>
        <DigestValue>ItQGSsmIXyq5R4qMiaoKdzGpaWRxDC6aTbtYi8rauKU=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NZmRTX7W5A2vtSkO7N6aeFOO4HKRed+JrhT5XPrfNDI=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wZPA/rF4GnteJFZcATFm5xCWADWwf2UAHkOvvzj7r/w=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QtIQ6uysmXQuHwBEqr68W98LNwYMTivV/fEmrJ8zrFA=</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5OsaGzyDCQcu2ZAf03yRw+COU026708H/NXGnMeZDZc=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I21utiWXlgrmCmg4ZpH8bKmLZT6sL0DYbiMLlOtgKIo=</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PqxoNpQd2q1U7jgyGUc8eYW1b5QzA8bTgWnMMGse46I=</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E90anLtrtoM6FrHuQCrtPBRHcGQl+1xICYXZFkU5bYs=</DigestValue>
      </Reference>
      <Reference URI="/xl/externalLinks/externalLink1.xml?ContentType=application/vnd.openxmlformats-officedocument.spreadsheetml.externalLink+xml">
        <DigestMethod Algorithm="http://www.w3.org/2001/04/xmlenc#sha256"/>
        <DigestValue>QDpkEODEOJKGhnB6+A8zHaGOXp5Nyn/9egXR/IyzsKc=</DigestValue>
      </Reference>
      <Reference URI="/xl/externalLinks/externalLink2.xml?ContentType=application/vnd.openxmlformats-officedocument.spreadsheetml.externalLink+xml">
        <DigestMethod Algorithm="http://www.w3.org/2001/04/xmlenc#sha256"/>
        <DigestValue>d6p9jhfh7rmMZazIsL7RkMaX5Xe/lZL+DuzlVKG8Ly4=</DigestValue>
      </Reference>
      <Reference URI="/xl/externalLinks/externalLink3.xml?ContentType=application/vnd.openxmlformats-officedocument.spreadsheetml.externalLink+xml">
        <DigestMethod Algorithm="http://www.w3.org/2001/04/xmlenc#sha256"/>
        <DigestValue>9XFDrp2eoUpW4bHGlUwjGbYmUoFM3HxXSGKCcIVZuq8=</DigestValue>
      </Reference>
      <Reference URI="/xl/externalLinks/externalLink4.xml?ContentType=application/vnd.openxmlformats-officedocument.spreadsheetml.externalLink+xml">
        <DigestMethod Algorithm="http://www.w3.org/2001/04/xmlenc#sha256"/>
        <DigestValue>Lum+ExC6YghdPwffYnk69Sc14GUapLzS1Xj4gx3OL5M=</DigestValue>
      </Reference>
      <Reference URI="/xl/externalLinks/externalLink5.xml?ContentType=application/vnd.openxmlformats-officedocument.spreadsheetml.externalLink+xml">
        <DigestMethod Algorithm="http://www.w3.org/2001/04/xmlenc#sha256"/>
        <DigestValue>ktD5Gwm5nx2SEJ3izUiLDPdRILgjuC0L20ZdzKIPPtg=</DigestValue>
      </Reference>
      <Reference URI="/xl/externalLinks/externalLink6.xml?ContentType=application/vnd.openxmlformats-officedocument.spreadsheetml.externalLink+xml">
        <DigestMethod Algorithm="http://www.w3.org/2001/04/xmlenc#sha256"/>
        <DigestValue>zcVceu0tChTshHC/+QQd/6lPoSH2b+IegujGIZvqgQ4=</DigestValue>
      </Reference>
      <Reference URI="/xl/externalLinks/externalLink7.xml?ContentType=application/vnd.openxmlformats-officedocument.spreadsheetml.externalLink+xml">
        <DigestMethod Algorithm="http://www.w3.org/2001/04/xmlenc#sha256"/>
        <DigestValue>hsT0RKacKDvXqt8OrlH27mz7koK57W45WaoX0A2bQjc=</DigestValue>
      </Reference>
      <Reference URI="/xl/media/image1.emf?ContentType=image/x-emf">
        <DigestMethod Algorithm="http://www.w3.org/2001/04/xmlenc#sha256"/>
        <DigestValue>8UwYp6pyw98/5fxhx7LWx4UBpFz/C1eXcZPCsjgMLXU=</DigestValue>
      </Reference>
      <Reference URI="/xl/media/image2.emf?ContentType=image/x-emf">
        <DigestMethod Algorithm="http://www.w3.org/2001/04/xmlenc#sha256"/>
        <DigestValue>ocrfF6B9kS7D9mbluD2C49uyig+/fseRjrvuqMlh5dM=</DigestValue>
      </Reference>
      <Reference URI="/xl/media/image3.emf?ContentType=image/x-emf">
        <DigestMethod Algorithm="http://www.w3.org/2001/04/xmlenc#sha256"/>
        <DigestValue>si4jBb2z3IFShMR8fH266AYBbRUZh34J9sawEiKsaY4=</DigestValue>
      </Reference>
      <Reference URI="/xl/media/image4.emf?ContentType=image/x-emf">
        <DigestMethod Algorithm="http://www.w3.org/2001/04/xmlenc#sha256"/>
        <DigestValue>6b/qO5RPDhNl5Y9g3asQGf68hcgEiNQAD0T34uX7ep4=</DigestValue>
      </Reference>
      <Reference URI="/xl/media/image5.emf?ContentType=image/x-emf">
        <DigestMethod Algorithm="http://www.w3.org/2001/04/xmlenc#sha256"/>
        <DigestValue>l+jCpnKk2QYmvg61yXP70AKYRT61Sgc6yQJFyS6DWQ8=</DigestValue>
      </Reference>
      <Reference URI="/xl/printerSettings/printerSettings1.bin?ContentType=application/vnd.openxmlformats-officedocument.spreadsheetml.printerSettings">
        <DigestMethod Algorithm="http://www.w3.org/2001/04/xmlenc#sha256"/>
        <DigestValue>PomAk00LjNX0TmsJc6zgIqZ1exjQxSMz9FZ0oHNLuZ0=</DigestValue>
      </Reference>
      <Reference URI="/xl/printerSettings/printerSettings2.bin?ContentType=application/vnd.openxmlformats-officedocument.spreadsheetml.printerSettings">
        <DigestMethod Algorithm="http://www.w3.org/2001/04/xmlenc#sha256"/>
        <DigestValue>PomAk00LjNX0TmsJc6zgIqZ1exjQxSMz9FZ0oHNLuZ0=</DigestValue>
      </Reference>
      <Reference URI="/xl/printerSettings/printerSettings3.bin?ContentType=application/vnd.openxmlformats-officedocument.spreadsheetml.printerSettings">
        <DigestMethod Algorithm="http://www.w3.org/2001/04/xmlenc#sha256"/>
        <DigestValue>CIEckKbjmz+lut/wRXlfeRQwthJRTodxlHUlYnCh/Ec=</DigestValue>
      </Reference>
      <Reference URI="/xl/printerSettings/printerSettings4.bin?ContentType=application/vnd.openxmlformats-officedocument.spreadsheetml.printerSettings">
        <DigestMethod Algorithm="http://www.w3.org/2001/04/xmlenc#sha256"/>
        <DigestValue>CIEckKbjmz+lut/wRXlfeRQwthJRTodxlHUlYnCh/Ec=</DigestValue>
      </Reference>
      <Reference URI="/xl/printerSettings/printerSettings5.bin?ContentType=application/vnd.openxmlformats-officedocument.spreadsheetml.printerSettings">
        <DigestMethod Algorithm="http://www.w3.org/2001/04/xmlenc#sha256"/>
        <DigestValue>P1vk/m0KDfia+eyWbH6GJjYYs/QaShRIS+My+bEWdfE=</DigestValue>
      </Reference>
      <Reference URI="/xl/printerSettings/printerSettings6.bin?ContentType=application/vnd.openxmlformats-officedocument.spreadsheetml.printerSettings">
        <DigestMethod Algorithm="http://www.w3.org/2001/04/xmlenc#sha256"/>
        <DigestValue>CIEckKbjmz+lut/wRXlfeRQwthJRTodxlHUlYnCh/Ec=</DigestValue>
      </Reference>
      <Reference URI="/xl/printerSettings/printerSettings7.bin?ContentType=application/vnd.openxmlformats-officedocument.spreadsheetml.printerSettings">
        <DigestMethod Algorithm="http://www.w3.org/2001/04/xmlenc#sha256"/>
        <DigestValue>rpj545RtakdnDQNeP8JSQKvZ57TFQrixCsxx1kNgmrs=</DigestValue>
      </Reference>
      <Reference URI="/xl/printerSettings/printerSettings8.bin?ContentType=application/vnd.openxmlformats-officedocument.spreadsheetml.printerSettings">
        <DigestMethod Algorithm="http://www.w3.org/2001/04/xmlenc#sha256"/>
        <DigestValue>/ax5bNEFHV49MOtpiS741TCmMpKky2mSmN57o7VA6sA=</DigestValue>
      </Reference>
      <Reference URI="/xl/sharedStrings.xml?ContentType=application/vnd.openxmlformats-officedocument.spreadsheetml.sharedStrings+xml">
        <DigestMethod Algorithm="http://www.w3.org/2001/04/xmlenc#sha256"/>
        <DigestValue>RKCDZsSEe1zUcMDlZC/uXz0BR1J9/SjijjepP6FW3ao=</DigestValue>
      </Reference>
      <Reference URI="/xl/styles.xml?ContentType=application/vnd.openxmlformats-officedocument.spreadsheetml.styles+xml">
        <DigestMethod Algorithm="http://www.w3.org/2001/04/xmlenc#sha256"/>
        <DigestValue>0unmvvZC8v2X1k1LzxeJ5dITa6xQPZpK8OhOkz8cLQk=</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aHfvOMM8hMP7F4QwnvrD/sB2C7l8N+/I5GoL8ylQtxU=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PuEniog20HoIbFAIps2zsmYgmS5aLQboJfHPDaNqpo4=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Q6gzhdu4voGIfD8yCgb4iLr0HA1XNcROXBjhP0fZfJo=</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LczjMHCbIPr3FsLnIo/1raGagvzIwjONJXEhU1NgdEQ=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LPvOcyzMWuCzjQ0DWjc7YPS2SZsQiO5cfLeEmoeLFBo=</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csdGLUBC+EtFx3rRcsosro01QEHkSmnIzNoX8/pr8pQ=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KZdZVQawy2cAXSI/Y351XhOsH7LeYFecCh9NBop3jO8=</DigestValue>
      </Reference>
      <Reference URI="/xl/worksheets/sheet1.xml?ContentType=application/vnd.openxmlformats-officedocument.spreadsheetml.worksheet+xml">
        <DigestMethod Algorithm="http://www.w3.org/2001/04/xmlenc#sha256"/>
        <DigestValue>VaI9m8yxo9W4cRUWyymbCp58uQjKzlSto2rVA3QDk8E=</DigestValue>
      </Reference>
      <Reference URI="/xl/worksheets/sheet2.xml?ContentType=application/vnd.openxmlformats-officedocument.spreadsheetml.worksheet+xml">
        <DigestMethod Algorithm="http://www.w3.org/2001/04/xmlenc#sha256"/>
        <DigestValue>BkFxiamMLHUUEDN/32NYNoOtnD86uwD+l1687ne+3rk=</DigestValue>
      </Reference>
      <Reference URI="/xl/worksheets/sheet3.xml?ContentType=application/vnd.openxmlformats-officedocument.spreadsheetml.worksheet+xml">
        <DigestMethod Algorithm="http://www.w3.org/2001/04/xmlenc#sha256"/>
        <DigestValue>ObtLnu/t3t3MUZUAVY1yq4to8gfw+K0eoso4q7nMURY=</DigestValue>
      </Reference>
      <Reference URI="/xl/worksheets/sheet4.xml?ContentType=application/vnd.openxmlformats-officedocument.spreadsheetml.worksheet+xml">
        <DigestMethod Algorithm="http://www.w3.org/2001/04/xmlenc#sha256"/>
        <DigestValue>gOtRJDFNx5LhFFbOoU1/YhAkEqSA9r2Y00dSxY4M3fQ=</DigestValue>
      </Reference>
      <Reference URI="/xl/worksheets/sheet5.xml?ContentType=application/vnd.openxmlformats-officedocument.spreadsheetml.worksheet+xml">
        <DigestMethod Algorithm="http://www.w3.org/2001/04/xmlenc#sha256"/>
        <DigestValue>G0oJ1YrTQqIYXDreTVS3EgYRtxipkIy5ACcr9E7dA9Y=</DigestValue>
      </Reference>
      <Reference URI="/xl/worksheets/sheet6.xml?ContentType=application/vnd.openxmlformats-officedocument.spreadsheetml.worksheet+xml">
        <DigestMethod Algorithm="http://www.w3.org/2001/04/xmlenc#sha256"/>
        <DigestValue>VNSlOjgC/oSzx1YloAF3zzjwksvY4st8Ju7XqTj7WKA=</DigestValue>
      </Reference>
      <Reference URI="/xl/worksheets/sheet7.xml?ContentType=application/vnd.openxmlformats-officedocument.spreadsheetml.worksheet+xml">
        <DigestMethod Algorithm="http://www.w3.org/2001/04/xmlenc#sha256"/>
        <DigestValue>rMD0l8EqOrIeRE8tHMOH58GK2hwArT5w7BOn3qS3pAE=</DigestValue>
      </Reference>
      <Reference URI="/xl/worksheets/sheet8.xml?ContentType=application/vnd.openxmlformats-officedocument.spreadsheetml.worksheet+xml">
        <DigestMethod Algorithm="http://www.w3.org/2001/04/xmlenc#sha256"/>
        <DigestValue>JS5fHaJI/DPAafRZhqnIgDxk8l5DA+JKghcmxnIZelg=</DigestValue>
      </Reference>
    </Manifest>
    <SignatureProperties>
      <SignatureProperty Id="idSignatureTime" Target="#idPackageSignature">
        <mdssi:SignatureTime xmlns:mdssi="http://schemas.openxmlformats.org/package/2006/digital-signature">
          <mdssi:Format>YYYY-MM-DDThh:mm:ssTZD</mdssi:Format>
          <mdssi:Value>2023-03-30T15:41:42Z</mdssi:Value>
        </mdssi:SignatureTime>
      </SignatureProperty>
    </SignatureProperties>
  </Object>
  <Object Id="idOfficeObject">
    <SignatureProperties>
      <SignatureProperty Id="idOfficeV1Details" Target="#idPackageSignature">
        <SignatureInfoV1 xmlns="http://schemas.microsoft.com/office/2006/digsig">
          <SetupID>{12A785CE-4F6A-4488-8F97-E0669AD42EED}</SetupID>
          <SignatureText>Sally Sosa</SignatureText>
          <SignatureImage/>
          <SignatureComments/>
          <WindowsVersion>10.0</WindowsVersion>
          <OfficeVersion>16.0.16026/24</OfficeVersion>
          <ApplicationVersion>16.0.16026</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2023-03-30T15:41:42Z</xd:SigningTime>
          <xd:SigningCertificate>
            <xd:Cert>
              <xd:CertDigest>
                <DigestMethod Algorithm="http://www.w3.org/2001/04/xmlenc#sha256"/>
                <DigestValue>cxTKvIxzlq4V1yoi3YVXpMn8iiCetJ82zR+SEbQt2L0=</DigestValue>
              </xd:CertDigest>
              <xd:IssuerSerial>
                <X509IssuerName>C=PY, O=DOCUMENTA S.A., SERIALNUMBER=RUC80050172-1, CN=CA-DOCUMENTA S.A.</X509IssuerName>
                <X509SerialNumber>2412750317807039574</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BkAAJ0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AADAdu5z+38AACCyEdccAgAAAQAAAAIAAACIPuLr+38AAAAAAAAAAAAAObZEc/t/AAAAAAAAVgAAAAAAAAAAAAAAAAAAAAAAAAAAAAAAAAAAAMtyQuqUSQAAYHzRc/t/AAAojvxz+38AAOD///8AAAAAMAvYtBwCAAAIKI4HAAAAAAAAAAAAAAAABgAAAAAAAAAgAAAAAAAAACwnjgdWAAAAaSeOB1YAAABxzbrr+38AAPArjgdWAAAAAOsX1wAAAAAA6xfXHAIAABi50XP7fwAAMAvYtBwCAADb4L7r+38AANAmjgdWAAAAaSeOB1YAAABgBlLAHAIAAAAAAABkdgAIAAAAACUAAAAMAAAAAQAAABgAAAAMAAAAAAAAABIAAAAMAAAAAQAAABYAAAAMAAAACAAAAFQAAABUAAAACgAAACcAAAAeAAAASgAAAAEAAADRdslBqwrJQQoAAABLAAAAAQAAAEwAAAAEAAAACQAAACcAAAAgAAAASwAAAFAAAABYAAAAFQAAABYAAAAMAAAAAAAAAFIAAABwAQAAAgAAABAAAAAHAAAAAAAAAAAAAAC8AgAAAAAAAAECAiJTAHkAcwB0AGUAbQAAAAAAAAAAAAAAAAAAAAAAAAAAAAAAAAAAAAAAAAAAAAAAAAAAAAAAAAAAAAAAAAAAAAAAAAAAAAEAAAAcAgAAuCWOB1YAAAAAPLUJ5K0AAIg+4uv7fwAAAAAAAAAAAAAJAAAAAAAAAAAAAAAAAAAAKM5ddPt/AAAAAAAAAAAAAAAAAAAAAAAAO3JC6pRJAAA4J44HVgAAAAQAAAAAAAAAYIfa1hwCAAAwC9i0HAIAAGAojgcAAAAAAAAAAAAAAAAHAAAAAAAAAKjPdcAcAgAAnCeOB1YAAADZJ44HVgAAAHHNuuv7fwAAaQBhAGwAAAAAAAAAAAAAAAAAAAAAAAAAAAAAAAAAAAAwC9i0HAIAANvgvuv7fwAAQCeOB1YAAADZJ44HVgAAAGCH2tYcAgAAAA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cAAAAEcAAAApAAAAMwAAAEgAAAAVAAAAIQDwAAAAAAAAAAAAAACAPwAAAAAAAAAAAACAPwAAAAAAAAAAAAAAAAAAAAAAAAAAAAAAAAAAAAAAAAAAJQAAAAwAAAAAAACAKAAAAAwAAAADAAAAUgAAAHABAAADAAAA8P///wAAAAAAAAAAAAAAAJABAAAAAAABAAAAAHMAZQBnAG8AZQAgAHUAaQAAAAAAAAAAAAAAAAAAAAAAAAAAAAAAAAAAAAAAAAAAAAAAAAAAAAAAAAAAAAAAAAAAAAAAyEfXc/t/AABKUkFz+38AAOAvjgdWAAAAiD7i6/t/AAAAAAAAAAAAAAAAAAAAAAAAoEfXc/t/AAAAAAAAAAAAAAAAAAAAAAAAAAAAAAAAAADrc0LqlEkAAP/////7fwAA/////wAAAADw////AAAAADAL2LQcAgAAKCmOBwAAAAAAAAAAAAAAAAkAAAAAAAAAIAAAAAAAAABMKI4HVgAAAIkojgdWAAAAcc266/t/AAAAAAAAAAAAAAAAAAAAAAAAAAAAAAAAAAAAAAAAAAAAADAL2LQcAgAA2+C+6/t/AADwJ44HVgAAAIkojgdWAAAA8ITa1hwCAAAAAAAAZHYACAAAAAAlAAAADAAAAAMAAAAYAAAADAAAAAAAAAASAAAADAAAAAEAAAAeAAAAGAAAACkAAAAzAAAAcQAAAEgAAAAlAAAADAAAAAMAAABUAAAAiAAAACoAAAAzAAAAbwAAAEcAAAABAAAA0XbJQasKyUEqAAAAMwAAAAoAAABMAAAAAAAAAAAAAAAAAAAA//////////9gAAAAUwBhAGwAbAB5ACAAUwBvAHMAYQAJAAAACAAAAAQAAAAEAAAACAAAAAQAAAAJAAAACQAAAAcAAAAIAAAASwAAAEAAAAAwAAAABQAAACAAAAABAAAAAQAAABAAAAAAAAAAAAAAAAABAACAAAAAAAAAAAAAAAAAAQAAgAAAACUAAAAMAAAAAgAAACcAAAAYAAAABAAAAAAAAAD///8AAAAAACUAAAAMAAAABAAAAEwAAABkAAAAAAAAAFAAAAD/AAAAfAAAAAAAAABQAAAAAAEAAC0AAAAhAPAAAAAAAAAAAAAAAIA/AAAAAAAAAAAAAIA/AAAAAAAAAAAAAAAAAAAAAAAAAAAAAAAAAAAAAAAAAAAlAAAADAAAAAAAAIAoAAAADAAAAAQAAAAnAAAAGAAAAAQAAAAAAAAA////AAAAAAAlAAAADAAAAAQAAABMAAAAZAAAAAkAAABQAAAA9gAAAFwAAAAJAAAAUAAAAO4AAAANAAAAIQDwAAAAAAAAAAAAAACAPwAAAAAAAAAAAACAPwAAAAAAAAAAAAAAAAAAAAAAAAAAAAAAAAAAAAAAAAAAJQAAAAwAAAAAAACAKAAAAAwAAAAEAAAAUgAAAHABAAAEAAAA9f///wAAAAAAAAAAAAAAAJABAAAAAAABAAAAAHMAZQBnAG8AZQAgAHUAaQAAAAAAAAAAAAAAAAAAAAAAAAAAAAAAAAAAAAAAAAAAAAAAAAAAAAAAAAAAAAAAAAAAAAAAACAAAAAAAAAA4A11+38AAADgDXX7fwAAEwAAAAAAAAAAABvu+38AAO3LXXT7fwAAMBYb7vt/AAATAAAAAAAAAOAWAAAAAAAAQAAAwPt/AAAAABvu+38AALXOXXT7fwAABAAAAAAAAAAwFhvu+38AAHC2jwdWAAAAEwAAAAAAAABIAAAAAAAAAIwz8XT7fwAAkOMNdft/AADAN/F0+38AAAEAAAAAAAAAGF3xdPt/AAAAABvu+38AAAAAAAAAAAAAAAAAAAAAAACH9Sbu+38AADAL2LQcAgAA2+C+6/t/AABAt48HVgAAANm3jwdWAAAAAAAAAAAAAAAAAAAAZHYACAAAAAAlAAAADAAAAAQAAAAYAAAADAAAAAAAAAASAAAADAAAAAEAAAAeAAAAGAAAAAkAAABQAAAA9wAAAF0AAAAlAAAADAAAAAQAAABUAAAAzAAAAAoAAABQAAAAiAAAAFwAAAABAAAA0XbJQasKyUEKAAAAUAAAABUAAABMAAAAAAAAAAAAAAAAAAAA//////////94AAAAUwBBAEwATABZACAAUwBPAFMAQQAgAEQARQAgAE0ATwBMAEkATgBBAFMAAAAGAAAABwAAAAUAAAAFAAAABQAAAAMAAAAGAAAACQAAAAYAAAAHAAAAAwAAAAgAAAAGAAAAAwAAAAoAAAAJAAAABQAAAAMAAAAIAAAABwAAAAY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BAAAABgAAAAMAAAAAAAAABIAAAAMAAAAAQAAAB4AAAAYAAAACQAAAGAAAAD3AAAAbQAAACUAAAAMAAAABAAAAFQAAACIAAAACgAAAGAAAABHAAAAbAAAAAEAAADRdslBqwrJQQoAAABgAAAACgAAAEwAAAAAAAAAAAAAAAAAAAD//////////2AAAABQAFIARQBTAEkARABFAE4AVABFAAYAAAAHAAAABgAAAAYAAAADAAAACAAAAAYAAAAIAAAABgAAAAYAAABLAAAAQAAAADAAAAAFAAAAIAAAAAEAAAABAAAAEAAAAAAAAAAAAAAAAAEAAIAAAAAAAAAAAAAAAAABAACAAAAAJQAAAAwAAAACAAAAJwAAABgAAAAFAAAAAAAAAP///wAAAAAAJQAAAAwAAAAFAAAATAAAAGQAAAAJAAAAcAAAAPYAAAB8AAAACQAAAHAAAADuAAAADQAAACEA8AAAAAAAAAAAAAAAgD8AAAAAAAAAAAAAgD8AAAAAAAAAAAAAAAAAAAAAAAAAAAAAAAAAAAAAAAAAACUAAAAMAAAAAAAAgCgAAAAMAAAABQAAACUAAAAMAAAABAAAABgAAAAMAAAAAAAAABIAAAAMAAAAAQAAABYAAAAMAAAAAAAAAFQAAABEAQAACgAAAHAAAAD1AAAAfAAAAAEAAADRdslBqwrJQQoAAABwAAAAKQAAAEwAAAAEAAAACQAAAHAAAAD3AAAAfQAAAKAAAABGAGkAcgBtAGEAZABvACAAcABvAHIAOgAgAFMAQQBMAEwAWQAgAEUATQBJAEwAQwBFACAAUwBPAFMAQQAgAEQARQAgAE0ATwBMAEkATgBBAFMAAAAGAAAAAwAAAAQAAAAJAAAABgAAAAcAAAAHAAAAAwAAAAcAAAAHAAAABAAAAAMAAAADAAAABgAAAAcAAAAFAAAABQAAAAUAAAADAAAABgAAAAoAAAADAAAABQAAAAcAAAAGAAAAAwAAAAYAAAAJAAAABgAAAAcAAAADAAAACAAAAAYAAAADAAAACgAAAAkAAAAFAAAAAwAAAAgAAAAHAAAABgAAABYAAAAMAAAAAAAAACUAAAAMAAAAAgAAAA4AAAAUAAAAAAAAABAAAAAUAAAA</Object>
  <Object Id="idInvalidSigLnImg">AQAAAGwAAAAAAAAAAAAAAP8AAAB/AAAAAAAAAAAAAAAvGQAAkQwAACBFTUYAAAEAICEAALE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4A11+38AAADgDXX7fwAAEwAAAAAAAAAAABvu+38AAO3LXXT7fwAAMBYb7vt/AAATAAAAAAAAAOAWAAAAAAAAQAAAwPt/AAAAABvu+38AALXOXXT7fwAABAAAAAAAAAAwFhvu+38AAHC2jwdWAAAAEwAAAAAAAABIAAAAAAAAAIwz8XT7fwAAkOMNdft/AADAN/F0+38AAAEAAAAAAAAAGF3xdPt/AAAAABvu+38AAAAAAAAAAAAAAAAAAAAAAACH9Sbu+38AADAL2LQcAgAA2+C+6/t/AABAt48HVgAAANm3jwdWAAAAAAAAAAAAAAAAAAAAZHYACAAAAAAlAAAADAAAAAEAAAAYAAAADAAAAP8AAAASAAAADAAAAAEAAAAeAAAAGAAAACIAAAAEAAAAcgAAABEAAAAlAAAADAAAAAEAAABUAAAAqAAAACMAAAAEAAAAcAAAABAAAAABAAAA0XbJQasKyU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AQAAABwCAAC4JY4HVgAAAAA8tQnkrQAAiD7i6/t/AAAAAAAAAAAAAAkAAAAAAAAAAAAAAAAAAAAozl10+38AAAAAAAAAAAAAAAAAAAAAAAA7ckLqlEkAADgnjgdWAAAABAAAAAAAAABgh9rWHAIAADAL2LQcAgAAYCiOBwAAAAAAAAAAAAAAAAcAAAAAAAAAqM91wBwCAACcJ44HVgAAANknjgdWAAAAcc266/t/AABpAGEAbAAAAAAAAAAAAAAAAAAAAAAAAAAAAAAAAAAAADAL2LQcAgAA2+C+6/t/AABAJ44HVgAAANknjgdWAAAAYIfa1hwC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DAdu5z+38AACCyEdccAgAAAQAAAAIAAACIPuLr+38AAAAAAAAAAAAAObZEc/t/AAAAAAAAVgAAAAAAAAAAAAAAAAAAAAAAAAAAAAAAAAAAAMtyQuqUSQAAYHzRc/t/AAAojvxz+38AAOD///8AAAAAMAvYtBwCAAAIKI4HAAAAAAAAAAAAAAAABgAAAAAAAAAgAAAAAAAAACwnjgdWAAAAaSeOB1YAAABxzbrr+38AAPArjgdWAAAAAOsX1wAAAAAA6xfXHAIAABi50XP7fwAAMAvYtBwCAADb4L7r+38AANAmjgdWAAAAaSeOB1YAAABgBlLAHAI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HAAAABHAAAAKQAAADMAAABIAAAAFQAAACEA8AAAAAAAAAAAAAAAgD8AAAAAAAAAAAAAgD8AAAAAAAAAAAAAAAAAAAAAAAAAAAAAAAAAAAAAAAAAACUAAAAMAAAAAAAAgCgAAAAMAAAABAAAAFIAAABwAQAABAAAAPD///8AAAAAAAAAAAAAAACQAQAAAAAAAQAAAABzAGUAZwBvAGUAIAB1AGkAAAAAAAAAAAAAAAAAAAAAAAAAAAAAAAAAAAAAAAAAAAAAAAAAAAAAAAAAAAAAAAAAAAAAAMhH13P7fwAASlJBc/t/AADgL44HVgAAAIg+4uv7fwAAAAAAAAAAAAAAAAAAAAAAAKBH13P7fwAAAAAAAAAAAAAAAAAAAAAAAAAAAAAAAAAA63NC6pRJAAD/////+38AAP////8AAAAA8P///wAAAAAwC9i0HAIAACgpjgcAAAAAAAAAAAAAAAAJAAAAAAAAACAAAAAAAAAATCiOB1YAAACJKI4HVgAAAHHNuuv7fwAAAAAAAAAAAAAAAAAAAAAAAAAAAAAAAAAAAAAAAAAAAAAwC9i0HAIAANvgvuv7fwAA8CeOB1YAAACJKI4HVgAAAPCE2tYcAgAAAAAAAGR2AAgAAAAAJQAAAAwAAAAEAAAAGAAAAAwAAAAAAAAAEgAAAAwAAAABAAAAHgAAABgAAAApAAAAMwAAAHEAAABIAAAAJQAAAAwAAAAEAAAAVAAAAIgAAAAqAAAAMwAAAG8AAABHAAAAAQAAANF2yUGrCslBKgAAADMAAAAKAAAATAAAAAAAAAAAAAAAAAAAAP//////////YAAAAFMAYQBsAGwAeQAgAFMAbwBzAGEACQAAAAgAAAAEAAAABAAAAAgAAAAEAAAACQAAAAkAAAAHAAAAC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DMAAAACgAAAFAAAACIAAAAXAAAAAEAAADRdslBqwrJQQoAAABQAAAAFQAAAEwAAAAAAAAAAAAAAAAAAAD//////////3gAAABTAEEATABMAFkAIABTAE8AUwBBACAARABFACAATQBPAEwASQBOAEEAUwAAAAYAAAAHAAAABQAAAAUAAAAFAAAAAwAAAAYAAAAJAAAABgAAAAcAAAADAAAACAAAAAYAAAADAAAACgAAAAkAAAAFAAAAAwAAAAgAAAAHAAAABg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AEgAAAAwAAAABAAAAHgAAABgAAAAJAAAAYAAAAPcAAABtAAAAJQAAAAwAAAABAAAAVAAAAIgAAAAKAAAAYAAAAEcAAABsAAAAAQAAANF2yUGrCslBCgAAAGAAAAAKAAAATAAAAAAAAAAAAAAAAAAAAP//////////YAAAAFAAUgBFAFMASQBEAEUATgBUAEUABgAAAAcAAAAGAAAABgAAAAMAAAAIAAAABgAAAAgAAAAGAAAABgAAAEsAAABAAAAAMAAAAAUAAAAgAAAAAQAAAAEAAAAQAAAAAAAAAAAAAAAAAQAAgAAAAAAAAAAAAAAAAAEAAIAAAAAlAAAADAAAAAIAAAAnAAAAGAAAAAUAAAAAAAAA////AAAAAAAlAAAADAAAAAUAAABMAAAAZAAAAAkAAABwAAAA9gAAAHwAAAAJAAAAcAAAAO4AAAANAAAAIQDwAAAAAAAAAAAAAACAPwAAAAAAAAAAAACAPwAAAAAAAAAAAAAAAAAAAAAAAAAAAAAAAAAAAAAAAAAAJQAAAAwAAAAAAACAKAAAAAwAAAAFAAAAJQAAAAwAAAABAAAAGAAAAAwAAAAAAAAAEgAAAAwAAAABAAAAFgAAAAwAAAAAAAAAVAAAAEQBAAAKAAAAcAAAAPUAAAB8AAAAAQAAANF2yUGrCslBCgAAAHAAAAApAAAATAAAAAQAAAAJAAAAcAAAAPcAAAB9AAAAoAAAAEYAaQByAG0AYQBkAG8AIABwAG8AcgA6ACAAUwBBAEwATABZACAARQBNAEkATABDAEUAIABTAE8AUwBBACAARABFACAATQBPAEwASQBOAEEAUwBCRgYAAAADAAAABAAAAAkAAAAGAAAABwAAAAcAAAADAAAABwAAAAcAAAAEAAAAAwAAAAMAAAAGAAAABwAAAAUAAAAFAAAABQAAAAMAAAAGAAAACgAAAAMAAAAFAAAABwAAAAYAAAADAAAABgAAAAkAAAAGAAAABwAAAAMAAAAIAAAABgAAAAMAAAAKAAAACQAAAAUAAAADAAAACAAAAAcAAAAGAAAAFgAAAAwAAAAAAAAAJQAAAAwAAAACAAAADgAAABQAAAAAAAAAEAAAABQAAAA=</Object>
</Signature>
</file>

<file path=_xmlsignatures/sig2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gHnn0cNZpIjJvkWFIWEu5T2++x8xHh9o9W+SnFs6yzw=</DigestValue>
    </Reference>
    <Reference Type="http://www.w3.org/2000/09/xmldsig#Object" URI="#idOfficeObject">
      <DigestMethod Algorithm="http://www.w3.org/2001/04/xmlenc#sha256"/>
      <DigestValue>BEiJkSjSzGhRWAP+zefIN61wnEX7zl5Ju/z1+wUuWVQ=</DigestValue>
    </Reference>
    <Reference Type="http://uri.etsi.org/01903#SignedProperties" URI="#idSignedProperties">
      <Transforms>
        <Transform Algorithm="http://www.w3.org/TR/2001/REC-xml-c14n-20010315"/>
      </Transforms>
      <DigestMethod Algorithm="http://www.w3.org/2001/04/xmlenc#sha256"/>
      <DigestValue>N7YAs5Q6N0gswDYTramk9q3/+2h/deNpLLhQ2On4FjM=</DigestValue>
    </Reference>
    <Reference Type="http://www.w3.org/2000/09/xmldsig#Object" URI="#idValidSigLnImg">
      <DigestMethod Algorithm="http://www.w3.org/2001/04/xmlenc#sha256"/>
      <DigestValue>YsFEc5RFYp9W/0QI3UghlBHBhw3FarojR7aFrcxvBBA=</DigestValue>
    </Reference>
    <Reference Type="http://www.w3.org/2000/09/xmldsig#Object" URI="#idInvalidSigLnImg">
      <DigestMethod Algorithm="http://www.w3.org/2001/04/xmlenc#sha256"/>
      <DigestValue>Y6ACyaoeif/MNKThOUSDXW7h0W2/uiOygxsmrEqlKSk=</DigestValue>
    </Reference>
  </SignedInfo>
  <SignatureValue>McnH9W4QD8O0Lg5hHoK5KG5T8p6008NtOeCql7yzQ6Sirr0bwuCTOBoe6wwoPRXCdfhNxleciFNx
DftdmXjjgKxTVGxc6AdIaakQwQ1LLZA3uGJeSD+0ixlX3qUfjNHe2kCSTHahoQ9xyJxOrQwiRD2k
IzdWhnPWGccbkJiz3gBRP1JczOVu6HApOfibbN6JkG6V/Lr0TgoVAxT2SZGVcGfzHXxmcZkSJvXT
5wUcEmIZZXcpQcHUKLjFxykt/XWYZZ3xo/Adi7R8I88cnrYcKtIFIgvkKVD9IqtpU1oCPnaLWlcy
fgG9ah1KBa9i0WiLKD5CiHr/fEV2T7hFPnVtiw==</SignatureValue>
  <KeyInfo>
    <X509Data>
      <X509Certificate>MIIIijCCBnKgAwIBAgIIIXvPoXiZdFYwDQYJKoZIhvcNAQELBQAwWjEaMBgGA1UEAwwRQ0EtRE9DVU1FTlRBIFMuQS4xFjAUBgNVBAUTDVJVQzgwMDUwMTcyLTExFzAVBgNVBAoMDkRPQ1VNRU5UQSBTLkEuMQswCQYDVQQGEwJQWTAeFw0yMzAzMzAxNTEwMDBaFw0yNTAzMjkxNTEwMDBaMIG8MSUwIwYDVQQDDBxTQUxMWSBFTUlMQ0UgU09TQSBERSBNT0xJTkFTMREwDwYDVQQFEwhDSTQ4MzEzMDEVMBMGA1UEKgwMU0FMTFkgRU1JTENFMRgwFgYDVQQEDA9TT1NBIERFIE1PTElOQVMxCzAJBgNVBAsMAkYyMTUwMwYDVQQKDCxDRVJUSUZJQ0FETyBDVUFMSUZJQ0FETyBERSBGSVJNQSBFTEVDVFJPTklDQTELMAkGA1UEBhMCUFkwggEiMA0GCSqGSIb3DQEBAQUAA4IBDwAwggEKAoIBAQC/jAXHmv5ZhlvX/2a1RJ/09XHS0pik3AoKVYgx2jpU22hkiX473k6CZStNqtGP/IHrip08bK9GKaZNZqATHscFFMcKkU9ucrhUPklKqdPX2EuFxQulwgW0EP/4+AxFDtGHrtiMjAtTkJdLjOLCFdg6Q81BBLGDO+OK15RYbbSTJR+vo2O7usVAHLCR3z6cdNQW8ca2TvirTI201zhgUuN9U/36mAyCclgt/BTG0QK0CBFNd5ccq6b3Psv8/1Tmj1bOlg7R8bVk45RqY4rK8meruKPZnMYuMVOOlsnx9AlwoWCCm71RWZZ5mFcpgpdUq/AK8F8k1zxLIfGMaCxgGDVnAgMBAAGjggPvMIID6zAMBgNVHRMBAf8EAjAAMB8GA1UdIwQYMBaAFKE9hSvN2CyWHzkCDJ9TO1jYlQt7MIGUBggrBgEFBQcBAQSBhzCBhDBVBggrBgEFBQcwAoZJaHR0cHM6Ly93d3cuZGlnaXRvLmNvbS5weS91cGxvYWRzL2NlcnRpZmljYWRvLWRvY3VtZW50YS1zYS0xNTM1MTE3NzcxLmNydDArBggrBgEFBQcwAYYfaHR0cHM6Ly93d3cuZGlnaXRvLmNvbS5weS9vY3NwLzBSBgNVHREESzBJgRtzYWxseS5zb3NhQGludGVyZmlzYS5jb20ucHm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TRtql1rp6dKU8tV9pFA2dTfLuxqzAOBgNVHQ8BAf8EBAMCBeAwDQYJKoZIhvcNAQELBQADggIBAJO9PPkxB8FxVJJWeGrDXySt3Fp6F3/uFAgKMpJIS6uWz1iKBaQHw3MHOXvNPemptpt/2OjylJOK3VCMDw+PfgTyFouXXhayPCxxBg/4youu8oj1dNl7a3bpNkRX6WqXLLDwRrVV7lHh4Sl+1SaJr1/LotqdkLElXPKcMzYbNivrYE4lRMJVqliyIY6xUmZsUytXiIGPrBFR36iwp7yudRBBQ0l7Nji9ybCm2GZcFKl0JLO+o/S8rbzh+NirMRWKbHSF5eyrCrF68Xfv5pg1hWgC5qrV8z5zLE+rXE1LwJSKpX3AZjhxc7auQ0KszpeY4JK6RqcHo2/6ovR/3Wtvx0BcpAv7LZ+col0nXmq8DL0DoSf5h9Xv+Uw0DaTIlPI85Yr3JL/iIr3BFuAmdjYrPrBTbWyUZVNaX+QChe7HVl+qBuuyHbapwngVSYOn4nJZXcDxn3KQEAO9CyIRN/f8aBlCctEBrNY+8R/YWtzvb0bP3tNLwKb4ChdhuyQ6+51G0nhw7Btxabg2wgSVsUoUghV+XIxClhLI/a+EsKwoLbnVhQuOApGAejjBI8GdOS5xVsxO9Qlu5D0QCgzOl5u4vP964MJ+9pKhIXx4sXWnpK10ADJFAprf74Q5j0waB1uvsPaqTopW5PJxH0gmDKtLm/dvQ+JBDiwZsHMTgLOOd2po</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1yPCdxLOwhVVgkLwZtinBeNPn0z+3K33epEQv1eEO0s=</DigestValue>
      </Reference>
      <Reference URI="/xl/calcChain.xml?ContentType=application/vnd.openxmlformats-officedocument.spreadsheetml.calcChain+xml">
        <DigestMethod Algorithm="http://www.w3.org/2001/04/xmlenc#sha256"/>
        <DigestValue>Cwwxd82IxGAryc02rxDQYDsehSKM0mYV35LXkUSiHoY=</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Xa8239MzABwfeSwVessQmgBws7qpEWV+d6lNwhHlGqw=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Xa8239MzABwfeSwVessQmgBws7qpEWV+d6lNwhHlGqw=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Xa8239MzABwfeSwVessQmgBws7qpEWV+d6lNwhHlGqw=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Xa8239MzABwfeSwVessQmgBws7qpEWV+d6lNwhHlGqw=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Xa8239MzABwfeSwVessQmgBws7qpEWV+d6lNwhHlGqw=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Xa8239MzABwfeSwVessQmgBws7qpEWV+d6lNwhHlGqw=</DigestValue>
      </Reference>
      <Reference URI="/xl/drawings/drawing1.xml?ContentType=application/vnd.openxmlformats-officedocument.drawing+xml">
        <DigestMethod Algorithm="http://www.w3.org/2001/04/xmlenc#sha256"/>
        <DigestValue>Aowvreq1vGllG65eajWdACOTB/uN8snkthxiusnlaLs=</DigestValue>
      </Reference>
      <Reference URI="/xl/drawings/vmlDrawing1.vml?ContentType=application/vnd.openxmlformats-officedocument.vmlDrawing">
        <DigestMethod Algorithm="http://www.w3.org/2001/04/xmlenc#sha256"/>
        <DigestValue>xUr1g0sFS43//if2fMHLS1jHOAwpWTV99VN55akJetQ=</DigestValue>
      </Reference>
      <Reference URI="/xl/drawings/vmlDrawing2.vml?ContentType=application/vnd.openxmlformats-officedocument.vmlDrawing">
        <DigestMethod Algorithm="http://www.w3.org/2001/04/xmlenc#sha256"/>
        <DigestValue>WFYj+KW08O95/jwtlepXtJXMUOdNk9n4TAGP7hFu+h4=</DigestValue>
      </Reference>
      <Reference URI="/xl/drawings/vmlDrawing3.vml?ContentType=application/vnd.openxmlformats-officedocument.vmlDrawing">
        <DigestMethod Algorithm="http://www.w3.org/2001/04/xmlenc#sha256"/>
        <DigestValue>gHfx3whdlQ+dQSpolZYLou1cOyfkrsW2f6Wyk7264VA=</DigestValue>
      </Reference>
      <Reference URI="/xl/drawings/vmlDrawing4.vml?ContentType=application/vnd.openxmlformats-officedocument.vmlDrawing">
        <DigestMethod Algorithm="http://www.w3.org/2001/04/xmlenc#sha256"/>
        <DigestValue>NWjIB+POGZkW73d5D5AgYYVsStdMCABUfrb8CcVrv8E=</DigestValue>
      </Reference>
      <Reference URI="/xl/drawings/vmlDrawing5.vml?ContentType=application/vnd.openxmlformats-officedocument.vmlDrawing">
        <DigestMethod Algorithm="http://www.w3.org/2001/04/xmlenc#sha256"/>
        <DigestValue>Qp9wQg56nMOFboRRLMFJThHZOeuYuUXqAfFstOD9pB0=</DigestValue>
      </Reference>
      <Reference URI="/xl/drawings/vmlDrawing6.vml?ContentType=application/vnd.openxmlformats-officedocument.vmlDrawing">
        <DigestMethod Algorithm="http://www.w3.org/2001/04/xmlenc#sha256"/>
        <DigestValue>ItQGSsmIXyq5R4qMiaoKdzGpaWRxDC6aTbtYi8rauKU=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NZmRTX7W5A2vtSkO7N6aeFOO4HKRed+JrhT5XPrfNDI=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wZPA/rF4GnteJFZcATFm5xCWADWwf2UAHkOvvzj7r/w=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QtIQ6uysmXQuHwBEqr68W98LNwYMTivV/fEmrJ8zrFA=</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5OsaGzyDCQcu2ZAf03yRw+COU026708H/NXGnMeZDZc=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I21utiWXlgrmCmg4ZpH8bKmLZT6sL0DYbiMLlOtgKIo=</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PqxoNpQd2q1U7jgyGUc8eYW1b5QzA8bTgWnMMGse46I=</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E90anLtrtoM6FrHuQCrtPBRHcGQl+1xICYXZFkU5bYs=</DigestValue>
      </Reference>
      <Reference URI="/xl/externalLinks/externalLink1.xml?ContentType=application/vnd.openxmlformats-officedocument.spreadsheetml.externalLink+xml">
        <DigestMethod Algorithm="http://www.w3.org/2001/04/xmlenc#sha256"/>
        <DigestValue>QDpkEODEOJKGhnB6+A8zHaGOXp5Nyn/9egXR/IyzsKc=</DigestValue>
      </Reference>
      <Reference URI="/xl/externalLinks/externalLink2.xml?ContentType=application/vnd.openxmlformats-officedocument.spreadsheetml.externalLink+xml">
        <DigestMethod Algorithm="http://www.w3.org/2001/04/xmlenc#sha256"/>
        <DigestValue>d6p9jhfh7rmMZazIsL7RkMaX5Xe/lZL+DuzlVKG8Ly4=</DigestValue>
      </Reference>
      <Reference URI="/xl/externalLinks/externalLink3.xml?ContentType=application/vnd.openxmlformats-officedocument.spreadsheetml.externalLink+xml">
        <DigestMethod Algorithm="http://www.w3.org/2001/04/xmlenc#sha256"/>
        <DigestValue>9XFDrp2eoUpW4bHGlUwjGbYmUoFM3HxXSGKCcIVZuq8=</DigestValue>
      </Reference>
      <Reference URI="/xl/externalLinks/externalLink4.xml?ContentType=application/vnd.openxmlformats-officedocument.spreadsheetml.externalLink+xml">
        <DigestMethod Algorithm="http://www.w3.org/2001/04/xmlenc#sha256"/>
        <DigestValue>Lum+ExC6YghdPwffYnk69Sc14GUapLzS1Xj4gx3OL5M=</DigestValue>
      </Reference>
      <Reference URI="/xl/externalLinks/externalLink5.xml?ContentType=application/vnd.openxmlformats-officedocument.spreadsheetml.externalLink+xml">
        <DigestMethod Algorithm="http://www.w3.org/2001/04/xmlenc#sha256"/>
        <DigestValue>ktD5Gwm5nx2SEJ3izUiLDPdRILgjuC0L20ZdzKIPPtg=</DigestValue>
      </Reference>
      <Reference URI="/xl/externalLinks/externalLink6.xml?ContentType=application/vnd.openxmlformats-officedocument.spreadsheetml.externalLink+xml">
        <DigestMethod Algorithm="http://www.w3.org/2001/04/xmlenc#sha256"/>
        <DigestValue>zcVceu0tChTshHC/+QQd/6lPoSH2b+IegujGIZvqgQ4=</DigestValue>
      </Reference>
      <Reference URI="/xl/externalLinks/externalLink7.xml?ContentType=application/vnd.openxmlformats-officedocument.spreadsheetml.externalLink+xml">
        <DigestMethod Algorithm="http://www.w3.org/2001/04/xmlenc#sha256"/>
        <DigestValue>hsT0RKacKDvXqt8OrlH27mz7koK57W45WaoX0A2bQjc=</DigestValue>
      </Reference>
      <Reference URI="/xl/media/image1.emf?ContentType=image/x-emf">
        <DigestMethod Algorithm="http://www.w3.org/2001/04/xmlenc#sha256"/>
        <DigestValue>8UwYp6pyw98/5fxhx7LWx4UBpFz/C1eXcZPCsjgMLXU=</DigestValue>
      </Reference>
      <Reference URI="/xl/media/image2.emf?ContentType=image/x-emf">
        <DigestMethod Algorithm="http://www.w3.org/2001/04/xmlenc#sha256"/>
        <DigestValue>ocrfF6B9kS7D9mbluD2C49uyig+/fseRjrvuqMlh5dM=</DigestValue>
      </Reference>
      <Reference URI="/xl/media/image3.emf?ContentType=image/x-emf">
        <DigestMethod Algorithm="http://www.w3.org/2001/04/xmlenc#sha256"/>
        <DigestValue>si4jBb2z3IFShMR8fH266AYBbRUZh34J9sawEiKsaY4=</DigestValue>
      </Reference>
      <Reference URI="/xl/media/image4.emf?ContentType=image/x-emf">
        <DigestMethod Algorithm="http://www.w3.org/2001/04/xmlenc#sha256"/>
        <DigestValue>6b/qO5RPDhNl5Y9g3asQGf68hcgEiNQAD0T34uX7ep4=</DigestValue>
      </Reference>
      <Reference URI="/xl/media/image5.emf?ContentType=image/x-emf">
        <DigestMethod Algorithm="http://www.w3.org/2001/04/xmlenc#sha256"/>
        <DigestValue>l+jCpnKk2QYmvg61yXP70AKYRT61Sgc6yQJFyS6DWQ8=</DigestValue>
      </Reference>
      <Reference URI="/xl/printerSettings/printerSettings1.bin?ContentType=application/vnd.openxmlformats-officedocument.spreadsheetml.printerSettings">
        <DigestMethod Algorithm="http://www.w3.org/2001/04/xmlenc#sha256"/>
        <DigestValue>PomAk00LjNX0TmsJc6zgIqZ1exjQxSMz9FZ0oHNLuZ0=</DigestValue>
      </Reference>
      <Reference URI="/xl/printerSettings/printerSettings2.bin?ContentType=application/vnd.openxmlformats-officedocument.spreadsheetml.printerSettings">
        <DigestMethod Algorithm="http://www.w3.org/2001/04/xmlenc#sha256"/>
        <DigestValue>PomAk00LjNX0TmsJc6zgIqZ1exjQxSMz9FZ0oHNLuZ0=</DigestValue>
      </Reference>
      <Reference URI="/xl/printerSettings/printerSettings3.bin?ContentType=application/vnd.openxmlformats-officedocument.spreadsheetml.printerSettings">
        <DigestMethod Algorithm="http://www.w3.org/2001/04/xmlenc#sha256"/>
        <DigestValue>CIEckKbjmz+lut/wRXlfeRQwthJRTodxlHUlYnCh/Ec=</DigestValue>
      </Reference>
      <Reference URI="/xl/printerSettings/printerSettings4.bin?ContentType=application/vnd.openxmlformats-officedocument.spreadsheetml.printerSettings">
        <DigestMethod Algorithm="http://www.w3.org/2001/04/xmlenc#sha256"/>
        <DigestValue>CIEckKbjmz+lut/wRXlfeRQwthJRTodxlHUlYnCh/Ec=</DigestValue>
      </Reference>
      <Reference URI="/xl/printerSettings/printerSettings5.bin?ContentType=application/vnd.openxmlformats-officedocument.spreadsheetml.printerSettings">
        <DigestMethod Algorithm="http://www.w3.org/2001/04/xmlenc#sha256"/>
        <DigestValue>P1vk/m0KDfia+eyWbH6GJjYYs/QaShRIS+My+bEWdfE=</DigestValue>
      </Reference>
      <Reference URI="/xl/printerSettings/printerSettings6.bin?ContentType=application/vnd.openxmlformats-officedocument.spreadsheetml.printerSettings">
        <DigestMethod Algorithm="http://www.w3.org/2001/04/xmlenc#sha256"/>
        <DigestValue>CIEckKbjmz+lut/wRXlfeRQwthJRTodxlHUlYnCh/Ec=</DigestValue>
      </Reference>
      <Reference URI="/xl/printerSettings/printerSettings7.bin?ContentType=application/vnd.openxmlformats-officedocument.spreadsheetml.printerSettings">
        <DigestMethod Algorithm="http://www.w3.org/2001/04/xmlenc#sha256"/>
        <DigestValue>rpj545RtakdnDQNeP8JSQKvZ57TFQrixCsxx1kNgmrs=</DigestValue>
      </Reference>
      <Reference URI="/xl/printerSettings/printerSettings8.bin?ContentType=application/vnd.openxmlformats-officedocument.spreadsheetml.printerSettings">
        <DigestMethod Algorithm="http://www.w3.org/2001/04/xmlenc#sha256"/>
        <DigestValue>/ax5bNEFHV49MOtpiS741TCmMpKky2mSmN57o7VA6sA=</DigestValue>
      </Reference>
      <Reference URI="/xl/sharedStrings.xml?ContentType=application/vnd.openxmlformats-officedocument.spreadsheetml.sharedStrings+xml">
        <DigestMethod Algorithm="http://www.w3.org/2001/04/xmlenc#sha256"/>
        <DigestValue>RKCDZsSEe1zUcMDlZC/uXz0BR1J9/SjijjepP6FW3ao=</DigestValue>
      </Reference>
      <Reference URI="/xl/styles.xml?ContentType=application/vnd.openxmlformats-officedocument.spreadsheetml.styles+xml">
        <DigestMethod Algorithm="http://www.w3.org/2001/04/xmlenc#sha256"/>
        <DigestValue>0unmvvZC8v2X1k1LzxeJ5dITa6xQPZpK8OhOkz8cLQk=</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aHfvOMM8hMP7F4QwnvrD/sB2C7l8N+/I5GoL8ylQtxU=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PuEniog20HoIbFAIps2zsmYgmS5aLQboJfHPDaNqpo4=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Q6gzhdu4voGIfD8yCgb4iLr0HA1XNcROXBjhP0fZfJo=</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LczjMHCbIPr3FsLnIo/1raGagvzIwjONJXEhU1NgdEQ=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LPvOcyzMWuCzjQ0DWjc7YPS2SZsQiO5cfLeEmoeLFBo=</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csdGLUBC+EtFx3rRcsosro01QEHkSmnIzNoX8/pr8pQ=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KZdZVQawy2cAXSI/Y351XhOsH7LeYFecCh9NBop3jO8=</DigestValue>
      </Reference>
      <Reference URI="/xl/worksheets/sheet1.xml?ContentType=application/vnd.openxmlformats-officedocument.spreadsheetml.worksheet+xml">
        <DigestMethod Algorithm="http://www.w3.org/2001/04/xmlenc#sha256"/>
        <DigestValue>VaI9m8yxo9W4cRUWyymbCp58uQjKzlSto2rVA3QDk8E=</DigestValue>
      </Reference>
      <Reference URI="/xl/worksheets/sheet2.xml?ContentType=application/vnd.openxmlformats-officedocument.spreadsheetml.worksheet+xml">
        <DigestMethod Algorithm="http://www.w3.org/2001/04/xmlenc#sha256"/>
        <DigestValue>BkFxiamMLHUUEDN/32NYNoOtnD86uwD+l1687ne+3rk=</DigestValue>
      </Reference>
      <Reference URI="/xl/worksheets/sheet3.xml?ContentType=application/vnd.openxmlformats-officedocument.spreadsheetml.worksheet+xml">
        <DigestMethod Algorithm="http://www.w3.org/2001/04/xmlenc#sha256"/>
        <DigestValue>ObtLnu/t3t3MUZUAVY1yq4to8gfw+K0eoso4q7nMURY=</DigestValue>
      </Reference>
      <Reference URI="/xl/worksheets/sheet4.xml?ContentType=application/vnd.openxmlformats-officedocument.spreadsheetml.worksheet+xml">
        <DigestMethod Algorithm="http://www.w3.org/2001/04/xmlenc#sha256"/>
        <DigestValue>gOtRJDFNx5LhFFbOoU1/YhAkEqSA9r2Y00dSxY4M3fQ=</DigestValue>
      </Reference>
      <Reference URI="/xl/worksheets/sheet5.xml?ContentType=application/vnd.openxmlformats-officedocument.spreadsheetml.worksheet+xml">
        <DigestMethod Algorithm="http://www.w3.org/2001/04/xmlenc#sha256"/>
        <DigestValue>G0oJ1YrTQqIYXDreTVS3EgYRtxipkIy5ACcr9E7dA9Y=</DigestValue>
      </Reference>
      <Reference URI="/xl/worksheets/sheet6.xml?ContentType=application/vnd.openxmlformats-officedocument.spreadsheetml.worksheet+xml">
        <DigestMethod Algorithm="http://www.w3.org/2001/04/xmlenc#sha256"/>
        <DigestValue>VNSlOjgC/oSzx1YloAF3zzjwksvY4st8Ju7XqTj7WKA=</DigestValue>
      </Reference>
      <Reference URI="/xl/worksheets/sheet7.xml?ContentType=application/vnd.openxmlformats-officedocument.spreadsheetml.worksheet+xml">
        <DigestMethod Algorithm="http://www.w3.org/2001/04/xmlenc#sha256"/>
        <DigestValue>rMD0l8EqOrIeRE8tHMOH58GK2hwArT5w7BOn3qS3pAE=</DigestValue>
      </Reference>
      <Reference URI="/xl/worksheets/sheet8.xml?ContentType=application/vnd.openxmlformats-officedocument.spreadsheetml.worksheet+xml">
        <DigestMethod Algorithm="http://www.w3.org/2001/04/xmlenc#sha256"/>
        <DigestValue>JS5fHaJI/DPAafRZhqnIgDxk8l5DA+JKghcmxnIZelg=</DigestValue>
      </Reference>
    </Manifest>
    <SignatureProperties>
      <SignatureProperty Id="idSignatureTime" Target="#idPackageSignature">
        <mdssi:SignatureTime xmlns:mdssi="http://schemas.openxmlformats.org/package/2006/digital-signature">
          <mdssi:Format>YYYY-MM-DDThh:mm:ssTZD</mdssi:Format>
          <mdssi:Value>2023-03-30T15:42:18Z</mdssi:Value>
        </mdssi:SignatureTime>
      </SignatureProperty>
    </SignatureProperties>
  </Object>
  <Object Id="idOfficeObject">
    <SignatureProperties>
      <SignatureProperty Id="idOfficeV1Details" Target="#idPackageSignature">
        <SignatureInfoV1 xmlns="http://schemas.microsoft.com/office/2006/digsig">
          <SetupID>{8D94A2FC-22D8-4092-8BF3-3BDFE5458FAA}</SetupID>
          <SignatureText>Sally Sosa</SignatureText>
          <SignatureImage/>
          <SignatureComments/>
          <WindowsVersion>10.0</WindowsVersion>
          <OfficeVersion>16.0.16026/24</OfficeVersion>
          <ApplicationVersion>16.0.16026</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2023-03-30T15:42:18Z</xd:SigningTime>
          <xd:SigningCertificate>
            <xd:Cert>
              <xd:CertDigest>
                <DigestMethod Algorithm="http://www.w3.org/2001/04/xmlenc#sha256"/>
                <DigestValue>cxTKvIxzlq4V1yoi3YVXpMn8iiCetJ82zR+SEbQt2L0=</DigestValue>
              </xd:CertDigest>
              <xd:IssuerSerial>
                <X509IssuerName>C=PY, O=DOCUMENTA S.A., SERIALNUMBER=RUC80050172-1, CN=CA-DOCUMENTA S.A.</X509IssuerName>
                <X509SerialNumber>2412750317807039574</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BkAAJ0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AADAdu5z+38AACCyEdccAgAAAQAAAAIAAACIPuLr+38AAAAAAAAAAAAAObZEc/t/AAAAAAAAVgAAAAAAAAAAAAAAAAAAAAAAAAAAAAAAAAAAAMtyQuqUSQAAYHzRc/t/AAAojvxz+38AAOD///8AAAAAMAvYtBwCAAAIKI4HAAAAAAAAAAAAAAAABgAAAAAAAAAgAAAAAAAAACwnjgdWAAAAaSeOB1YAAABxzbrr+38AAPArjgdWAAAAAOsX1wAAAAAA6xfXHAIAABi50XP7fwAAMAvYtBwCAADb4L7r+38AANAmjgdWAAAAaSeOB1YAAABgBlLAHAIAAAAAAABkdgAIAAAAACUAAAAMAAAAAQAAABgAAAAMAAAAAAAAABIAAAAMAAAAAQAAABYAAAAMAAAACAAAAFQAAABUAAAACgAAACcAAAAeAAAASgAAAAEAAADRdslBqwrJQQoAAABLAAAAAQAAAEwAAAAEAAAACQAAACcAAAAgAAAASwAAAFAAAABYAAAAFQAAABYAAAAMAAAAAAAAAFIAAABwAQAAAgAAABAAAAAHAAAAAAAAAAAAAAC8AgAAAAAAAAECAiJTAHkAcwB0AGUAbQAAAAAAAAAAAAAAAAAAAAAAAAAAAAAAAAAAAAAAAAAAAAAAAAAAAAAAAAAAAAAAAAAAAAAAAAAAAAEAAAAcAgAAuCWOB1YAAAAAPLUJ5K0AAIg+4uv7fwAAAAAAAAAAAAAJAAAAAAAAAAAAAAAAAAAAKM5ddPt/AAAAAAAAAAAAAAAAAAAAAAAAO3JC6pRJAAA4J44HVgAAAAQAAAAAAAAAYIfa1hwCAAAwC9i0HAIAAGAojgcAAAAAAAAAAAAAAAAHAAAAAAAAAKjPdcAcAgAAnCeOB1YAAADZJ44HVgAAAHHNuuv7fwAAaQBhAGwAAAAAAAAAAAAAAAAAAAAAAAAAAAAAAAAAAAAwC9i0HAIAANvgvuv7fwAAQCeOB1YAAADZJ44HVgAAAGCH2tYcAgAAAA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cAAAAEcAAAApAAAAMwAAAEgAAAAVAAAAIQDwAAAAAAAAAAAAAACAPwAAAAAAAAAAAACAPwAAAAAAAAAAAAAAAAAAAAAAAAAAAAAAAAAAAAAAAAAAJQAAAAwAAAAAAACAKAAAAAwAAAADAAAAUgAAAHABAAADAAAA8P///wAAAAAAAAAAAAAAAJABAAAAAAABAAAAAHMAZQBnAG8AZQAgAHUAaQAAAAAAAAAAAAAAAAAAAAAAAAAAAAAAAAAAAAAAAAAAAAAAAAAAAAAAAAAAAAAAAAAAAAAAyEfXc/t/AABKUkFz+38AAOAvjgdWAAAAiD7i6/t/AAAAAAAAAAAAAAAAAAAAAAAAoEfXc/t/AAAAAAAAAAAAAAAAAAAAAAAAAAAAAAAAAADrc0LqlEkAAP/////7fwAA/////wAAAADw////AAAAADAL2LQcAgAAKCmOBwAAAAAAAAAAAAAAAAkAAAAAAAAAIAAAAAAAAABMKI4HVgAAAIkojgdWAAAAcc266/t/AAAAAAAAAAAAAAAAAAAAAAAAAAAAAAAAAAAAAAAAAAAAADAL2LQcAgAA2+C+6/t/AADwJ44HVgAAAIkojgdWAAAA8ITa1hwCAAAAAAAAZHYACAAAAAAlAAAADAAAAAMAAAAYAAAADAAAAAAAAAASAAAADAAAAAEAAAAeAAAAGAAAACkAAAAzAAAAcQAAAEgAAAAlAAAADAAAAAMAAABUAAAAiAAAACoAAAAzAAAAbwAAAEcAAAABAAAA0XbJQasKyUEqAAAAMwAAAAoAAABMAAAAAAAAAAAAAAAAAAAA//////////9gAAAAUwBhAGwAbAB5ACAAUwBvAHMAYQAJAAAACAAAAAQAAAAEAAAACAAAAAQAAAAJAAAACQAAAAcAAAAIAAAASwAAAEAAAAAwAAAABQAAACAAAAABAAAAAQAAABAAAAAAAAAAAAAAAAABAACAAAAAAAAAAAAAAAAAAQAAgAAAACUAAAAMAAAAAgAAACcAAAAYAAAABAAAAAAAAAD///8AAAAAACUAAAAMAAAABAAAAEwAAABkAAAAAAAAAFAAAAD/AAAAfAAAAAAAAABQAAAAAAEAAC0AAAAhAPAAAAAAAAAAAAAAAIA/AAAAAAAAAAAAAIA/AAAAAAAAAAAAAAAAAAAAAAAAAAAAAAAAAAAAAAAAAAAlAAAADAAAAAAAAIAoAAAADAAAAAQAAAAnAAAAGAAAAAQAAAAAAAAA////AAAAAAAlAAAADAAAAAQAAABMAAAAZAAAAAkAAABQAAAA9gAAAFwAAAAJAAAAUAAAAO4AAAANAAAAIQDwAAAAAAAAAAAAAACAPwAAAAAAAAAAAACAPwAAAAAAAAAAAAAAAAAAAAAAAAAAAAAAAAAAAAAAAAAAJQAAAAwAAAAAAACAKAAAAAwAAAAEAAAAUgAAAHABAAAEAAAA9f///wAAAAAAAAAAAAAAAJABAAAAAAABAAAAAHMAZQBnAG8AZQAgAHUAaQAAAAAAAAAAAAAAAAAAAAAAAAAAAAAAAAAAAAAAAAAAAAAAAAAAAAAAAAAAAAAAAAAAAAAAACAAAAAAAAAA4A11+38AAADgDXX7fwAAEwAAAAAAAAAAABvu+38AAO3LXXT7fwAAMBYb7vt/AAATAAAAAAAAAOAWAAAAAAAAQAAAwPt/AAAAABvu+38AALXOXXT7fwAABAAAAAAAAAAwFhvu+38AAHC2jwdWAAAAEwAAAAAAAABIAAAAAAAAAIwz8XT7fwAAkOMNdft/AADAN/F0+38AAAEAAAAAAAAAGF3xdPt/AAAAABvu+38AAAAAAAAAAAAAAAAAAAAAAACH9Sbu+38AADAL2LQcAgAA2+C+6/t/AABAt48HVgAAANm3jwdWAAAAAAAAAAAAAAAAAAAAZHYACAAAAAAlAAAADAAAAAQAAAAYAAAADAAAAAAAAAASAAAADAAAAAEAAAAeAAAAGAAAAAkAAABQAAAA9wAAAF0AAAAlAAAADAAAAAQAAABUAAAAzAAAAAoAAABQAAAAiAAAAFwAAAABAAAA0XbJQasKyUEKAAAAUAAAABUAAABMAAAAAAAAAAAAAAAAAAAA//////////94AAAAUwBBAEwATABZACAAUwBPAFMAQQAgAEQARQAgAE0ATwBMAEkATgBBAFMAAAAGAAAABwAAAAUAAAAFAAAABQAAAAMAAAAGAAAACQAAAAYAAAAHAAAAAwAAAAgAAAAGAAAAAwAAAAoAAAAJAAAABQAAAAMAAAAIAAAABwAAAAY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BAAAABgAAAAMAAAAAAAAABIAAAAMAAAAAQAAAB4AAAAYAAAACQAAAGAAAAD3AAAAbQAAACUAAAAMAAAABAAAAFQAAACIAAAACgAAAGAAAABHAAAAbAAAAAEAAADRdslBqwrJQQoAAABgAAAACgAAAEwAAAAAAAAAAAAAAAAAAAD//////////2AAAABQAFIARQBTAEkARABFAE4AVABFAAYAAAAHAAAABgAAAAYAAAADAAAACAAAAAYAAAAIAAAABgAAAAYAAABLAAAAQAAAADAAAAAFAAAAIAAAAAEAAAABAAAAEAAAAAAAAAAAAAAAAAEAAIAAAAAAAAAAAAAAAAABAACAAAAAJQAAAAwAAAACAAAAJwAAABgAAAAFAAAAAAAAAP///wAAAAAAJQAAAAwAAAAFAAAATAAAAGQAAAAJAAAAcAAAAPYAAAB8AAAACQAAAHAAAADuAAAADQAAACEA8AAAAAAAAAAAAAAAgD8AAAAAAAAAAAAAgD8AAAAAAAAAAAAAAAAAAAAAAAAAAAAAAAAAAAAAAAAAACUAAAAMAAAAAAAAgCgAAAAMAAAABQAAACUAAAAMAAAABAAAABgAAAAMAAAAAAAAABIAAAAMAAAAAQAAABYAAAAMAAAAAAAAAFQAAABEAQAACgAAAHAAAAD1AAAAfAAAAAEAAADRdslBqwrJQQoAAABwAAAAKQAAAEwAAAAEAAAACQAAAHAAAAD3AAAAfQAAAKAAAABGAGkAcgBtAGEAZABvACAAcABvAHIAOgAgAFMAQQBMAEwAWQAgAEUATQBJAEwAQwBFACAAUwBPAFMAQQAgAEQARQAgAE0ATwBMAEkATgBBAFMAAAAGAAAAAwAAAAQAAAAJAAAABgAAAAcAAAAHAAAAAwAAAAcAAAAHAAAABAAAAAMAAAADAAAABgAAAAcAAAAFAAAABQAAAAUAAAADAAAABgAAAAoAAAADAAAABQAAAAcAAAAGAAAAAwAAAAYAAAAJAAAABgAAAAcAAAADAAAACAAAAAYAAAADAAAACgAAAAkAAAAFAAAAAwAAAAgAAAAHAAAABgAAABYAAAAMAAAAAAAAACUAAAAMAAAAAgAAAA4AAAAUAAAAAAAAABAAAAAUAAAA</Object>
  <Object Id="idInvalidSigLnImg">AQAAAGwAAAAAAAAAAAAAAP8AAAB/AAAAAAAAAAAAAAAvGQAAkQwAACBFTUYAAAEAICEAALE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4A11+38AAADgDXX7fwAAEwAAAAAAAAAAABvu+38AAO3LXXT7fwAAMBYb7vt/AAATAAAAAAAAAOAWAAAAAAAAQAAAwPt/AAAAABvu+38AALXOXXT7fwAABAAAAAAAAAAwFhvu+38AAHC2jwdWAAAAEwAAAAAAAABIAAAAAAAAAIwz8XT7fwAAkOMNdft/AADAN/F0+38AAAEAAAAAAAAAGF3xdPt/AAAAABvu+38AAAAAAAAAAAAAAAAAAAAAAACH9Sbu+38AADAL2LQcAgAA2+C+6/t/AABAt48HVgAAANm3jwdWAAAAAAAAAAAAAAAAAAAAZHYACAAAAAAlAAAADAAAAAEAAAAYAAAADAAAAP8AAAASAAAADAAAAAEAAAAeAAAAGAAAACIAAAAEAAAAcgAAABEAAAAlAAAADAAAAAEAAABUAAAAqAAAACMAAAAEAAAAcAAAABAAAAABAAAA0XbJQasKyU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AQAAABwCAAC4JY4HVgAAAAA8tQnkrQAAiD7i6/t/AAAAAAAAAAAAAAkAAAAAAAAAAAAAAAAAAAAozl10+38AAAAAAAAAAAAAAAAAAAAAAAA7ckLqlEkAADgnjgdWAAAABAAAAAAAAABgh9rWHAIAADAL2LQcAgAAYCiOBwAAAAAAAAAAAAAAAAcAAAAAAAAAqM91wBwCAACcJ44HVgAAANknjgdWAAAAcc266/t/AABpAGEAbAAAAAAAAAAAAAAAAAAAAAAAAAAAAAAAAAAAADAL2LQcAgAA2+C+6/t/AABAJ44HVgAAANknjgdWAAAAYIfa1hwC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DAdu5z+38AACCyEdccAgAAAQAAAAIAAACIPuLr+38AAAAAAAAAAAAAObZEc/t/AAAAAAAAVgAAAAAAAAAAAAAAAAAAAAAAAAAAAAAAAAAAAMtyQuqUSQAAYHzRc/t/AAAojvxz+38AAOD///8AAAAAMAvYtBwCAAAIKI4HAAAAAAAAAAAAAAAABgAAAAAAAAAgAAAAAAAAACwnjgdWAAAAaSeOB1YAAABxzbrr+38AAPArjgdWAAAAAOsX1wAAAAAA6xfXHAIAABi50XP7fwAAMAvYtBwCAADb4L7r+38AANAmjgdWAAAAaSeOB1YAAABgBlLAHAI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HAAAABHAAAAKQAAADMAAABIAAAAFQAAACEA8AAAAAAAAAAAAAAAgD8AAAAAAAAAAAAAgD8AAAAAAAAAAAAAAAAAAAAAAAAAAAAAAAAAAAAAAAAAACUAAAAMAAAAAAAAgCgAAAAMAAAABAAAAFIAAABwAQAABAAAAPD///8AAAAAAAAAAAAAAACQAQAAAAAAAQAAAABzAGUAZwBvAGUAIAB1AGkAAAAAAAAAAAAAAAAAAAAAAAAAAAAAAAAAAAAAAAAAAAAAAAAAAAAAAAAAAAAAAAAAAAAAAMhH13P7fwAASlJBc/t/AADgL44HVgAAAIg+4uv7fwAAAAAAAAAAAAAAAAAAAAAAAKBH13P7fwAAAAAAAAAAAAAAAAAAAAAAAAAAAAAAAAAA63NC6pRJAAD/////+38AAP////8AAAAA8P///wAAAAAwC9i0HAIAACgpjgcAAAAAAAAAAAAAAAAJAAAAAAAAACAAAAAAAAAATCiOB1YAAACJKI4HVgAAAHHNuuv7fwAAAAAAAAAAAAAAAAAAAAAAAAAAAAAAAAAAAAAAAAAAAAAwC9i0HAIAANvgvuv7fwAA8CeOB1YAAACJKI4HVgAAAPCE2tYcAgAAAAAAAGR2AAgAAAAAJQAAAAwAAAAEAAAAGAAAAAwAAAAAAAAAEgAAAAwAAAABAAAAHgAAABgAAAApAAAAMwAAAHEAAABIAAAAJQAAAAwAAAAEAAAAVAAAAIgAAAAqAAAAMwAAAG8AAABHAAAAAQAAANF2yUGrCslBKgAAADMAAAAKAAAATAAAAAAAAAAAAAAAAAAAAP//////////YAAAAFMAYQBsAGwAeQAgAFMAbwBzAGEACQAAAAgAAAAEAAAABAAAAAgAAAAEAAAACQAAAAkAAAAHAAAAC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DMAAAACgAAAFAAAACIAAAAXAAAAAEAAADRdslBqwrJQQoAAABQAAAAFQAAAEwAAAAAAAAAAAAAAAAAAAD//////////3gAAABTAEEATABMAFkAIABTAE8AUwBBACAARABFACAATQBPAEwASQBOAEEAUwAAAAYAAAAHAAAABQAAAAUAAAAFAAAAAwAAAAYAAAAJAAAABgAAAAcAAAADAAAACAAAAAYAAAADAAAACgAAAAkAAAAFAAAAAwAAAAgAAAAHAAAABg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AEgAAAAwAAAABAAAAHgAAABgAAAAJAAAAYAAAAPcAAABtAAAAJQAAAAwAAAABAAAAVAAAAIgAAAAKAAAAYAAAAEcAAABsAAAAAQAAANF2yUGrCslBCgAAAGAAAAAKAAAATAAAAAAAAAAAAAAAAAAAAP//////////YAAAAFAAUgBFAFMASQBEAEUATgBUAEUABgAAAAcAAAAGAAAABgAAAAMAAAAIAAAABgAAAAgAAAAGAAAABgAAAEsAAABAAAAAMAAAAAUAAAAgAAAAAQAAAAEAAAAQAAAAAAAAAAAAAAAAAQAAgAAAAAAAAAAAAAAAAAEAAIAAAAAlAAAADAAAAAIAAAAnAAAAGAAAAAUAAAAAAAAA////AAAAAAAlAAAADAAAAAUAAABMAAAAZAAAAAkAAABwAAAA9gAAAHwAAAAJAAAAcAAAAO4AAAANAAAAIQDwAAAAAAAAAAAAAACAPwAAAAAAAAAAAACAPwAAAAAAAAAAAAAAAAAAAAAAAAAAAAAAAAAAAAAAAAAAJQAAAAwAAAAAAACAKAAAAAwAAAAFAAAAJQAAAAwAAAABAAAAGAAAAAwAAAAAAAAAEgAAAAwAAAABAAAAFgAAAAwAAAAAAAAAVAAAAEQBAAAKAAAAcAAAAPUAAAB8AAAAAQAAANF2yUGrCslBCgAAAHAAAAApAAAATAAAAAQAAAAJAAAAcAAAAPcAAAB9AAAAoAAAAEYAaQByAG0AYQBkAG8AIABwAG8AcgA6ACAAUwBBAEwATABZACAARQBNAEkATABDAEUAIABTAE8AUwBBACAARABFACAATQBPAEwASQBOAEEAUwBCRgYAAAADAAAABAAAAAkAAAAGAAAABwAAAAcAAAADAAAABwAAAAcAAAAEAAAAAwAAAAMAAAAGAAAABwAAAAUAAAAFAAAABQAAAAMAAAAGAAAACgAAAAMAAAAFAAAABwAAAAYAAAADAAAABgAAAAkAAAAGAAAABwAAAAMAAAAIAAAABgAAAAMAAAAKAAAACQAAAAUAAAADAAAACAAAAAcAAAAGAAAAFgAAAAwAAAAAAAAAJQAAAAwAAAACAAAADgAAABQAAAAAAAAAEAAAABQAAAA=</Object>
</Signature>
</file>

<file path=_xmlsignatures/sig2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/dhEtr6ZgRkSrLHKMilSuANzGg26ZqlI8TyqM9/22XQ=</DigestValue>
    </Reference>
    <Reference Type="http://www.w3.org/2000/09/xmldsig#Object" URI="#idOfficeObject">
      <DigestMethod Algorithm="http://www.w3.org/2001/04/xmlenc#sha256"/>
      <DigestValue>T9c1XCa5ercgKi/Go5JYLspZVVtN5cA4oCuj2CnWE1k=</DigestValue>
    </Reference>
    <Reference Type="http://uri.etsi.org/01903#SignedProperties" URI="#idSignedProperties">
      <Transforms>
        <Transform Algorithm="http://www.w3.org/TR/2001/REC-xml-c14n-20010315"/>
      </Transforms>
      <DigestMethod Algorithm="http://www.w3.org/2001/04/xmlenc#sha256"/>
      <DigestValue>Wtbn5ioMf6WfNJdKP1Nxaxl2pzegpQtpN/N+25HIUCI=</DigestValue>
    </Reference>
    <Reference Type="http://www.w3.org/2000/09/xmldsig#Object" URI="#idValidSigLnImg">
      <DigestMethod Algorithm="http://www.w3.org/2001/04/xmlenc#sha256"/>
      <DigestValue>YsFEc5RFYp9W/0QI3UghlBHBhw3FarojR7aFrcxvBBA=</DigestValue>
    </Reference>
    <Reference Type="http://www.w3.org/2000/09/xmldsig#Object" URI="#idInvalidSigLnImg">
      <DigestMethod Algorithm="http://www.w3.org/2001/04/xmlenc#sha256"/>
      <DigestValue>rNzQSuuof7JMWDaaTd3JJM59mHqhoypr/BlNVxEvCLs=</DigestValue>
    </Reference>
  </SignedInfo>
  <SignatureValue>AdLpcZQ2jD6g45MHxxKHR7z0WL5RDsNRpyHgX+ECGa/6NP0qrERHaxJ+KJjTGKeAPzMHB92zvf2Z
p6D/7XyfwYpSV1X4jxKmiSe/qadXomRRhe42t/rWYD+Cahb3eEpaXs253HQCJRm/2qSwiIYIb/St
Bpdmnxv6ccBeSY9N4gT/XWl3Dlfmv9d7SeQFaPAcSwXEywdzDRPDzgV2M5MuuoYiMfP5U371Qmma
NfYxrS3EKUP24/tiy3FndJIa82lr0jOCc3II3adD0Ea8zfScAWmX+nYUkWV0NThKqdSe1o94XbpQ
05TtQ/pE7FybizZ/me3Pf8kxYrJV5GUhYuPFEA==</SignatureValue>
  <KeyInfo>
    <X509Data>
      <X509Certificate>MIIIijCCBnKgAwIBAgIIIXvPoXiZdFYwDQYJKoZIhvcNAQELBQAwWjEaMBgGA1UEAwwRQ0EtRE9DVU1FTlRBIFMuQS4xFjAUBgNVBAUTDVJVQzgwMDUwMTcyLTExFzAVBgNVBAoMDkRPQ1VNRU5UQSBTLkEuMQswCQYDVQQGEwJQWTAeFw0yMzAzMzAxNTEwMDBaFw0yNTAzMjkxNTEwMDBaMIG8MSUwIwYDVQQDDBxTQUxMWSBFTUlMQ0UgU09TQSBERSBNT0xJTkFTMREwDwYDVQQFEwhDSTQ4MzEzMDEVMBMGA1UEKgwMU0FMTFkgRU1JTENFMRgwFgYDVQQEDA9TT1NBIERFIE1PTElOQVMxCzAJBgNVBAsMAkYyMTUwMwYDVQQKDCxDRVJUSUZJQ0FETyBDVUFMSUZJQ0FETyBERSBGSVJNQSBFTEVDVFJPTklDQTELMAkGA1UEBhMCUFkwggEiMA0GCSqGSIb3DQEBAQUAA4IBDwAwggEKAoIBAQC/jAXHmv5ZhlvX/2a1RJ/09XHS0pik3AoKVYgx2jpU22hkiX473k6CZStNqtGP/IHrip08bK9GKaZNZqATHscFFMcKkU9ucrhUPklKqdPX2EuFxQulwgW0EP/4+AxFDtGHrtiMjAtTkJdLjOLCFdg6Q81BBLGDO+OK15RYbbSTJR+vo2O7usVAHLCR3z6cdNQW8ca2TvirTI201zhgUuN9U/36mAyCclgt/BTG0QK0CBFNd5ccq6b3Psv8/1Tmj1bOlg7R8bVk45RqY4rK8meruKPZnMYuMVOOlsnx9AlwoWCCm71RWZZ5mFcpgpdUq/AK8F8k1zxLIfGMaCxgGDVnAgMBAAGjggPvMIID6zAMBgNVHRMBAf8EAjAAMB8GA1UdIwQYMBaAFKE9hSvN2CyWHzkCDJ9TO1jYlQt7MIGUBggrBgEFBQcBAQSBhzCBhDBVBggrBgEFBQcwAoZJaHR0cHM6Ly93d3cuZGlnaXRvLmNvbS5weS91cGxvYWRzL2NlcnRpZmljYWRvLWRvY3VtZW50YS1zYS0xNTM1MTE3NzcxLmNydDArBggrBgEFBQcwAYYfaHR0cHM6Ly93d3cuZGlnaXRvLmNvbS5weS9vY3NwLzBSBgNVHREESzBJgRtzYWxseS5zb3NhQGludGVyZmlzYS5jb20ucHm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TRtql1rp6dKU8tV9pFA2dTfLuxqzAOBgNVHQ8BAf8EBAMCBeAwDQYJKoZIhvcNAQELBQADggIBAJO9PPkxB8FxVJJWeGrDXySt3Fp6F3/uFAgKMpJIS6uWz1iKBaQHw3MHOXvNPemptpt/2OjylJOK3VCMDw+PfgTyFouXXhayPCxxBg/4youu8oj1dNl7a3bpNkRX6WqXLLDwRrVV7lHh4Sl+1SaJr1/LotqdkLElXPKcMzYbNivrYE4lRMJVqliyIY6xUmZsUytXiIGPrBFR36iwp7yudRBBQ0l7Nji9ybCm2GZcFKl0JLO+o/S8rbzh+NirMRWKbHSF5eyrCrF68Xfv5pg1hWgC5qrV8z5zLE+rXE1LwJSKpX3AZjhxc7auQ0KszpeY4JK6RqcHo2/6ovR/3Wtvx0BcpAv7LZ+col0nXmq8DL0DoSf5h9Xv+Uw0DaTIlPI85Yr3JL/iIr3BFuAmdjYrPrBTbWyUZVNaX+QChe7HVl+qBuuyHbapwngVSYOn4nJZXcDxn3KQEAO9CyIRN/f8aBlCctEBrNY+8R/YWtzvb0bP3tNLwKb4ChdhuyQ6+51G0nhw7Btxabg2wgSVsUoUghV+XIxClhLI/a+EsKwoLbnVhQuOApGAejjBI8GdOS5xVsxO9Qlu5D0QCgzOl5u4vP964MJ+9pKhIXx4sXWnpK10ADJFAprf74Q5j0waB1uvsPaqTopW5PJxH0gmDKtLm/dvQ+JBDiwZsHMTgLOOd2po</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1yPCdxLOwhVVgkLwZtinBeNPn0z+3K33epEQv1eEO0s=</DigestValue>
      </Reference>
      <Reference URI="/xl/calcChain.xml?ContentType=application/vnd.openxmlformats-officedocument.spreadsheetml.calcChain+xml">
        <DigestMethod Algorithm="http://www.w3.org/2001/04/xmlenc#sha256"/>
        <DigestValue>Cwwxd82IxGAryc02rxDQYDsehSKM0mYV35LXkUSiHoY=</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Xa8239MzABwfeSwVessQmgBws7qpEWV+d6lNwhHlGqw=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Xa8239MzABwfeSwVessQmgBws7qpEWV+d6lNwhHlGqw=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Xa8239MzABwfeSwVessQmgBws7qpEWV+d6lNwhHlGqw=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Xa8239MzABwfeSwVessQmgBws7qpEWV+d6lNwhHlGqw=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Xa8239MzABwfeSwVessQmgBws7qpEWV+d6lNwhHlGqw=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Xa8239MzABwfeSwVessQmgBws7qpEWV+d6lNwhHlGqw=</DigestValue>
      </Reference>
      <Reference URI="/xl/drawings/drawing1.xml?ContentType=application/vnd.openxmlformats-officedocument.drawing+xml">
        <DigestMethod Algorithm="http://www.w3.org/2001/04/xmlenc#sha256"/>
        <DigestValue>Aowvreq1vGllG65eajWdACOTB/uN8snkthxiusnlaLs=</DigestValue>
      </Reference>
      <Reference URI="/xl/drawings/vmlDrawing1.vml?ContentType=application/vnd.openxmlformats-officedocument.vmlDrawing">
        <DigestMethod Algorithm="http://www.w3.org/2001/04/xmlenc#sha256"/>
        <DigestValue>xUr1g0sFS43//if2fMHLS1jHOAwpWTV99VN55akJetQ=</DigestValue>
      </Reference>
      <Reference URI="/xl/drawings/vmlDrawing2.vml?ContentType=application/vnd.openxmlformats-officedocument.vmlDrawing">
        <DigestMethod Algorithm="http://www.w3.org/2001/04/xmlenc#sha256"/>
        <DigestValue>WFYj+KW08O95/jwtlepXtJXMUOdNk9n4TAGP7hFu+h4=</DigestValue>
      </Reference>
      <Reference URI="/xl/drawings/vmlDrawing3.vml?ContentType=application/vnd.openxmlformats-officedocument.vmlDrawing">
        <DigestMethod Algorithm="http://www.w3.org/2001/04/xmlenc#sha256"/>
        <DigestValue>gHfx3whdlQ+dQSpolZYLou1cOyfkrsW2f6Wyk7264VA=</DigestValue>
      </Reference>
      <Reference URI="/xl/drawings/vmlDrawing4.vml?ContentType=application/vnd.openxmlformats-officedocument.vmlDrawing">
        <DigestMethod Algorithm="http://www.w3.org/2001/04/xmlenc#sha256"/>
        <DigestValue>NWjIB+POGZkW73d5D5AgYYVsStdMCABUfrb8CcVrv8E=</DigestValue>
      </Reference>
      <Reference URI="/xl/drawings/vmlDrawing5.vml?ContentType=application/vnd.openxmlformats-officedocument.vmlDrawing">
        <DigestMethod Algorithm="http://www.w3.org/2001/04/xmlenc#sha256"/>
        <DigestValue>Qp9wQg56nMOFboRRLMFJThHZOeuYuUXqAfFstOD9pB0=</DigestValue>
      </Reference>
      <Reference URI="/xl/drawings/vmlDrawing6.vml?ContentType=application/vnd.openxmlformats-officedocument.vmlDrawing">
        <DigestMethod Algorithm="http://www.w3.org/2001/04/xmlenc#sha256"/>
        <DigestValue>ItQGSsmIXyq5R4qMiaoKdzGpaWRxDC6aTbtYi8rauKU=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NZmRTX7W5A2vtSkO7N6aeFOO4HKRed+JrhT5XPrfNDI=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wZPA/rF4GnteJFZcATFm5xCWADWwf2UAHkOvvzj7r/w=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QtIQ6uysmXQuHwBEqr68W98LNwYMTivV/fEmrJ8zrFA=</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5OsaGzyDCQcu2ZAf03yRw+COU026708H/NXGnMeZDZc=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I21utiWXlgrmCmg4ZpH8bKmLZT6sL0DYbiMLlOtgKIo=</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PqxoNpQd2q1U7jgyGUc8eYW1b5QzA8bTgWnMMGse46I=</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E90anLtrtoM6FrHuQCrtPBRHcGQl+1xICYXZFkU5bYs=</DigestValue>
      </Reference>
      <Reference URI="/xl/externalLinks/externalLink1.xml?ContentType=application/vnd.openxmlformats-officedocument.spreadsheetml.externalLink+xml">
        <DigestMethod Algorithm="http://www.w3.org/2001/04/xmlenc#sha256"/>
        <DigestValue>QDpkEODEOJKGhnB6+A8zHaGOXp5Nyn/9egXR/IyzsKc=</DigestValue>
      </Reference>
      <Reference URI="/xl/externalLinks/externalLink2.xml?ContentType=application/vnd.openxmlformats-officedocument.spreadsheetml.externalLink+xml">
        <DigestMethod Algorithm="http://www.w3.org/2001/04/xmlenc#sha256"/>
        <DigestValue>d6p9jhfh7rmMZazIsL7RkMaX5Xe/lZL+DuzlVKG8Ly4=</DigestValue>
      </Reference>
      <Reference URI="/xl/externalLinks/externalLink3.xml?ContentType=application/vnd.openxmlformats-officedocument.spreadsheetml.externalLink+xml">
        <DigestMethod Algorithm="http://www.w3.org/2001/04/xmlenc#sha256"/>
        <DigestValue>9XFDrp2eoUpW4bHGlUwjGbYmUoFM3HxXSGKCcIVZuq8=</DigestValue>
      </Reference>
      <Reference URI="/xl/externalLinks/externalLink4.xml?ContentType=application/vnd.openxmlformats-officedocument.spreadsheetml.externalLink+xml">
        <DigestMethod Algorithm="http://www.w3.org/2001/04/xmlenc#sha256"/>
        <DigestValue>Lum+ExC6YghdPwffYnk69Sc14GUapLzS1Xj4gx3OL5M=</DigestValue>
      </Reference>
      <Reference URI="/xl/externalLinks/externalLink5.xml?ContentType=application/vnd.openxmlformats-officedocument.spreadsheetml.externalLink+xml">
        <DigestMethod Algorithm="http://www.w3.org/2001/04/xmlenc#sha256"/>
        <DigestValue>ktD5Gwm5nx2SEJ3izUiLDPdRILgjuC0L20ZdzKIPPtg=</DigestValue>
      </Reference>
      <Reference URI="/xl/externalLinks/externalLink6.xml?ContentType=application/vnd.openxmlformats-officedocument.spreadsheetml.externalLink+xml">
        <DigestMethod Algorithm="http://www.w3.org/2001/04/xmlenc#sha256"/>
        <DigestValue>zcVceu0tChTshHC/+QQd/6lPoSH2b+IegujGIZvqgQ4=</DigestValue>
      </Reference>
      <Reference URI="/xl/externalLinks/externalLink7.xml?ContentType=application/vnd.openxmlformats-officedocument.spreadsheetml.externalLink+xml">
        <DigestMethod Algorithm="http://www.w3.org/2001/04/xmlenc#sha256"/>
        <DigestValue>hsT0RKacKDvXqt8OrlH27mz7koK57W45WaoX0A2bQjc=</DigestValue>
      </Reference>
      <Reference URI="/xl/media/image1.emf?ContentType=image/x-emf">
        <DigestMethod Algorithm="http://www.w3.org/2001/04/xmlenc#sha256"/>
        <DigestValue>8UwYp6pyw98/5fxhx7LWx4UBpFz/C1eXcZPCsjgMLXU=</DigestValue>
      </Reference>
      <Reference URI="/xl/media/image2.emf?ContentType=image/x-emf">
        <DigestMethod Algorithm="http://www.w3.org/2001/04/xmlenc#sha256"/>
        <DigestValue>ocrfF6B9kS7D9mbluD2C49uyig+/fseRjrvuqMlh5dM=</DigestValue>
      </Reference>
      <Reference URI="/xl/media/image3.emf?ContentType=image/x-emf">
        <DigestMethod Algorithm="http://www.w3.org/2001/04/xmlenc#sha256"/>
        <DigestValue>si4jBb2z3IFShMR8fH266AYBbRUZh34J9sawEiKsaY4=</DigestValue>
      </Reference>
      <Reference URI="/xl/media/image4.emf?ContentType=image/x-emf">
        <DigestMethod Algorithm="http://www.w3.org/2001/04/xmlenc#sha256"/>
        <DigestValue>6b/qO5RPDhNl5Y9g3asQGf68hcgEiNQAD0T34uX7ep4=</DigestValue>
      </Reference>
      <Reference URI="/xl/media/image5.emf?ContentType=image/x-emf">
        <DigestMethod Algorithm="http://www.w3.org/2001/04/xmlenc#sha256"/>
        <DigestValue>l+jCpnKk2QYmvg61yXP70AKYRT61Sgc6yQJFyS6DWQ8=</DigestValue>
      </Reference>
      <Reference URI="/xl/printerSettings/printerSettings1.bin?ContentType=application/vnd.openxmlformats-officedocument.spreadsheetml.printerSettings">
        <DigestMethod Algorithm="http://www.w3.org/2001/04/xmlenc#sha256"/>
        <DigestValue>PomAk00LjNX0TmsJc6zgIqZ1exjQxSMz9FZ0oHNLuZ0=</DigestValue>
      </Reference>
      <Reference URI="/xl/printerSettings/printerSettings2.bin?ContentType=application/vnd.openxmlformats-officedocument.spreadsheetml.printerSettings">
        <DigestMethod Algorithm="http://www.w3.org/2001/04/xmlenc#sha256"/>
        <DigestValue>PomAk00LjNX0TmsJc6zgIqZ1exjQxSMz9FZ0oHNLuZ0=</DigestValue>
      </Reference>
      <Reference URI="/xl/printerSettings/printerSettings3.bin?ContentType=application/vnd.openxmlformats-officedocument.spreadsheetml.printerSettings">
        <DigestMethod Algorithm="http://www.w3.org/2001/04/xmlenc#sha256"/>
        <DigestValue>CIEckKbjmz+lut/wRXlfeRQwthJRTodxlHUlYnCh/Ec=</DigestValue>
      </Reference>
      <Reference URI="/xl/printerSettings/printerSettings4.bin?ContentType=application/vnd.openxmlformats-officedocument.spreadsheetml.printerSettings">
        <DigestMethod Algorithm="http://www.w3.org/2001/04/xmlenc#sha256"/>
        <DigestValue>CIEckKbjmz+lut/wRXlfeRQwthJRTodxlHUlYnCh/Ec=</DigestValue>
      </Reference>
      <Reference URI="/xl/printerSettings/printerSettings5.bin?ContentType=application/vnd.openxmlformats-officedocument.spreadsheetml.printerSettings">
        <DigestMethod Algorithm="http://www.w3.org/2001/04/xmlenc#sha256"/>
        <DigestValue>P1vk/m0KDfia+eyWbH6GJjYYs/QaShRIS+My+bEWdfE=</DigestValue>
      </Reference>
      <Reference URI="/xl/printerSettings/printerSettings6.bin?ContentType=application/vnd.openxmlformats-officedocument.spreadsheetml.printerSettings">
        <DigestMethod Algorithm="http://www.w3.org/2001/04/xmlenc#sha256"/>
        <DigestValue>CIEckKbjmz+lut/wRXlfeRQwthJRTodxlHUlYnCh/Ec=</DigestValue>
      </Reference>
      <Reference URI="/xl/printerSettings/printerSettings7.bin?ContentType=application/vnd.openxmlformats-officedocument.spreadsheetml.printerSettings">
        <DigestMethod Algorithm="http://www.w3.org/2001/04/xmlenc#sha256"/>
        <DigestValue>rpj545RtakdnDQNeP8JSQKvZ57TFQrixCsxx1kNgmrs=</DigestValue>
      </Reference>
      <Reference URI="/xl/printerSettings/printerSettings8.bin?ContentType=application/vnd.openxmlformats-officedocument.spreadsheetml.printerSettings">
        <DigestMethod Algorithm="http://www.w3.org/2001/04/xmlenc#sha256"/>
        <DigestValue>/ax5bNEFHV49MOtpiS741TCmMpKky2mSmN57o7VA6sA=</DigestValue>
      </Reference>
      <Reference URI="/xl/sharedStrings.xml?ContentType=application/vnd.openxmlformats-officedocument.spreadsheetml.sharedStrings+xml">
        <DigestMethod Algorithm="http://www.w3.org/2001/04/xmlenc#sha256"/>
        <DigestValue>RKCDZsSEe1zUcMDlZC/uXz0BR1J9/SjijjepP6FW3ao=</DigestValue>
      </Reference>
      <Reference URI="/xl/styles.xml?ContentType=application/vnd.openxmlformats-officedocument.spreadsheetml.styles+xml">
        <DigestMethod Algorithm="http://www.w3.org/2001/04/xmlenc#sha256"/>
        <DigestValue>0unmvvZC8v2X1k1LzxeJ5dITa6xQPZpK8OhOkz8cLQk=</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aHfvOMM8hMP7F4QwnvrD/sB2C7l8N+/I5GoL8ylQtxU=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PuEniog20HoIbFAIps2zsmYgmS5aLQboJfHPDaNqpo4=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Q6gzhdu4voGIfD8yCgb4iLr0HA1XNcROXBjhP0fZfJo=</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LczjMHCbIPr3FsLnIo/1raGagvzIwjONJXEhU1NgdEQ=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LPvOcyzMWuCzjQ0DWjc7YPS2SZsQiO5cfLeEmoeLFBo=</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csdGLUBC+EtFx3rRcsosro01QEHkSmnIzNoX8/pr8pQ=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KZdZVQawy2cAXSI/Y351XhOsH7LeYFecCh9NBop3jO8=</DigestValue>
      </Reference>
      <Reference URI="/xl/worksheets/sheet1.xml?ContentType=application/vnd.openxmlformats-officedocument.spreadsheetml.worksheet+xml">
        <DigestMethod Algorithm="http://www.w3.org/2001/04/xmlenc#sha256"/>
        <DigestValue>VaI9m8yxo9W4cRUWyymbCp58uQjKzlSto2rVA3QDk8E=</DigestValue>
      </Reference>
      <Reference URI="/xl/worksheets/sheet2.xml?ContentType=application/vnd.openxmlformats-officedocument.spreadsheetml.worksheet+xml">
        <DigestMethod Algorithm="http://www.w3.org/2001/04/xmlenc#sha256"/>
        <DigestValue>BkFxiamMLHUUEDN/32NYNoOtnD86uwD+l1687ne+3rk=</DigestValue>
      </Reference>
      <Reference URI="/xl/worksheets/sheet3.xml?ContentType=application/vnd.openxmlformats-officedocument.spreadsheetml.worksheet+xml">
        <DigestMethod Algorithm="http://www.w3.org/2001/04/xmlenc#sha256"/>
        <DigestValue>ObtLnu/t3t3MUZUAVY1yq4to8gfw+K0eoso4q7nMURY=</DigestValue>
      </Reference>
      <Reference URI="/xl/worksheets/sheet4.xml?ContentType=application/vnd.openxmlformats-officedocument.spreadsheetml.worksheet+xml">
        <DigestMethod Algorithm="http://www.w3.org/2001/04/xmlenc#sha256"/>
        <DigestValue>gOtRJDFNx5LhFFbOoU1/YhAkEqSA9r2Y00dSxY4M3fQ=</DigestValue>
      </Reference>
      <Reference URI="/xl/worksheets/sheet5.xml?ContentType=application/vnd.openxmlformats-officedocument.spreadsheetml.worksheet+xml">
        <DigestMethod Algorithm="http://www.w3.org/2001/04/xmlenc#sha256"/>
        <DigestValue>G0oJ1YrTQqIYXDreTVS3EgYRtxipkIy5ACcr9E7dA9Y=</DigestValue>
      </Reference>
      <Reference URI="/xl/worksheets/sheet6.xml?ContentType=application/vnd.openxmlformats-officedocument.spreadsheetml.worksheet+xml">
        <DigestMethod Algorithm="http://www.w3.org/2001/04/xmlenc#sha256"/>
        <DigestValue>VNSlOjgC/oSzx1YloAF3zzjwksvY4st8Ju7XqTj7WKA=</DigestValue>
      </Reference>
      <Reference URI="/xl/worksheets/sheet7.xml?ContentType=application/vnd.openxmlformats-officedocument.spreadsheetml.worksheet+xml">
        <DigestMethod Algorithm="http://www.w3.org/2001/04/xmlenc#sha256"/>
        <DigestValue>rMD0l8EqOrIeRE8tHMOH58GK2hwArT5w7BOn3qS3pAE=</DigestValue>
      </Reference>
      <Reference URI="/xl/worksheets/sheet8.xml?ContentType=application/vnd.openxmlformats-officedocument.spreadsheetml.worksheet+xml">
        <DigestMethod Algorithm="http://www.w3.org/2001/04/xmlenc#sha256"/>
        <DigestValue>JS5fHaJI/DPAafRZhqnIgDxk8l5DA+JKghcmxnIZelg=</DigestValue>
      </Reference>
    </Manifest>
    <SignatureProperties>
      <SignatureProperty Id="idSignatureTime" Target="#idPackageSignature">
        <mdssi:SignatureTime xmlns:mdssi="http://schemas.openxmlformats.org/package/2006/digital-signature">
          <mdssi:Format>YYYY-MM-DDThh:mm:ssTZD</mdssi:Format>
          <mdssi:Value>2023-03-30T15:42:45Z</mdssi:Value>
        </mdssi:SignatureTime>
      </SignatureProperty>
    </SignatureProperties>
  </Object>
  <Object Id="idOfficeObject">
    <SignatureProperties>
      <SignatureProperty Id="idOfficeV1Details" Target="#idPackageSignature">
        <SignatureInfoV1 xmlns="http://schemas.microsoft.com/office/2006/digsig">
          <SetupID>{12C7A1AF-588A-4662-AE07-AB7A86224A26}</SetupID>
          <SignatureText>Sally Sosa</SignatureText>
          <SignatureImage/>
          <SignatureComments/>
          <WindowsVersion>10.0</WindowsVersion>
          <OfficeVersion>16.0.16026/24</OfficeVersion>
          <ApplicationVersion>16.0.16026</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2023-03-30T15:42:45Z</xd:SigningTime>
          <xd:SigningCertificate>
            <xd:Cert>
              <xd:CertDigest>
                <DigestMethod Algorithm="http://www.w3.org/2001/04/xmlenc#sha256"/>
                <DigestValue>cxTKvIxzlq4V1yoi3YVXpMn8iiCetJ82zR+SEbQt2L0=</DigestValue>
              </xd:CertDigest>
              <xd:IssuerSerial>
                <X509IssuerName>C=PY, O=DOCUMENTA S.A., SERIALNUMBER=RUC80050172-1, CN=CA-DOCUMENTA S.A.</X509IssuerName>
                <X509SerialNumber>2412750317807039574</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BkAAJ0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AADAdu5z+38AACCyEdccAgAAAQAAAAIAAACIPuLr+38AAAAAAAAAAAAAObZEc/t/AAAAAAAAVgAAAAAAAAAAAAAAAAAAAAAAAAAAAAAAAAAAAMtyQuqUSQAAYHzRc/t/AAAojvxz+38AAOD///8AAAAAMAvYtBwCAAAIKI4HAAAAAAAAAAAAAAAABgAAAAAAAAAgAAAAAAAAACwnjgdWAAAAaSeOB1YAAABxzbrr+38AAPArjgdWAAAAAOsX1wAAAAAA6xfXHAIAABi50XP7fwAAMAvYtBwCAADb4L7r+38AANAmjgdWAAAAaSeOB1YAAABgBlLAHAIAAAAAAABkdgAIAAAAACUAAAAMAAAAAQAAABgAAAAMAAAAAAAAABIAAAAMAAAAAQAAABYAAAAMAAAACAAAAFQAAABUAAAACgAAACcAAAAeAAAASgAAAAEAAADRdslBqwrJQQoAAABLAAAAAQAAAEwAAAAEAAAACQAAACcAAAAgAAAASwAAAFAAAABYAAAAFQAAABYAAAAMAAAAAAAAAFIAAABwAQAAAgAAABAAAAAHAAAAAAAAAAAAAAC8AgAAAAAAAAECAiJTAHkAcwB0AGUAbQAAAAAAAAAAAAAAAAAAAAAAAAAAAAAAAAAAAAAAAAAAAAAAAAAAAAAAAAAAAAAAAAAAAAAAAAAAAAEAAAAcAgAAuCWOB1YAAAAAPLUJ5K0AAIg+4uv7fwAAAAAAAAAAAAAJAAAAAAAAAAAAAAAAAAAAKM5ddPt/AAAAAAAAAAAAAAAAAAAAAAAAO3JC6pRJAAA4J44HVgAAAAQAAAAAAAAAYIfa1hwCAAAwC9i0HAIAAGAojgcAAAAAAAAAAAAAAAAHAAAAAAAAAKjPdcAcAgAAnCeOB1YAAADZJ44HVgAAAHHNuuv7fwAAaQBhAGwAAAAAAAAAAAAAAAAAAAAAAAAAAAAAAAAAAAAwC9i0HAIAANvgvuv7fwAAQCeOB1YAAADZJ44HVgAAAGCH2tYcAgAAAA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cAAAAEcAAAApAAAAMwAAAEgAAAAVAAAAIQDwAAAAAAAAAAAAAACAPwAAAAAAAAAAAACAPwAAAAAAAAAAAAAAAAAAAAAAAAAAAAAAAAAAAAAAAAAAJQAAAAwAAAAAAACAKAAAAAwAAAADAAAAUgAAAHABAAADAAAA8P///wAAAAAAAAAAAAAAAJABAAAAAAABAAAAAHMAZQBnAG8AZQAgAHUAaQAAAAAAAAAAAAAAAAAAAAAAAAAAAAAAAAAAAAAAAAAAAAAAAAAAAAAAAAAAAAAAAAAAAAAAyEfXc/t/AABKUkFz+38AAOAvjgdWAAAAiD7i6/t/AAAAAAAAAAAAAAAAAAAAAAAAoEfXc/t/AAAAAAAAAAAAAAAAAAAAAAAAAAAAAAAAAADrc0LqlEkAAP/////7fwAA/////wAAAADw////AAAAADAL2LQcAgAAKCmOBwAAAAAAAAAAAAAAAAkAAAAAAAAAIAAAAAAAAABMKI4HVgAAAIkojgdWAAAAcc266/t/AAAAAAAAAAAAAAAAAAAAAAAAAAAAAAAAAAAAAAAAAAAAADAL2LQcAgAA2+C+6/t/AADwJ44HVgAAAIkojgdWAAAA8ITa1hwCAAAAAAAAZHYACAAAAAAlAAAADAAAAAMAAAAYAAAADAAAAAAAAAASAAAADAAAAAEAAAAeAAAAGAAAACkAAAAzAAAAcQAAAEgAAAAlAAAADAAAAAMAAABUAAAAiAAAACoAAAAzAAAAbwAAAEcAAAABAAAA0XbJQasKyUEqAAAAMwAAAAoAAABMAAAAAAAAAAAAAAAAAAAA//////////9gAAAAUwBhAGwAbAB5ACAAUwBvAHMAYQAJAAAACAAAAAQAAAAEAAAACAAAAAQAAAAJAAAACQAAAAcAAAAIAAAASwAAAEAAAAAwAAAABQAAACAAAAABAAAAAQAAABAAAAAAAAAAAAAAAAABAACAAAAAAAAAAAAAAAAAAQAAgAAAACUAAAAMAAAAAgAAACcAAAAYAAAABAAAAAAAAAD///8AAAAAACUAAAAMAAAABAAAAEwAAABkAAAAAAAAAFAAAAD/AAAAfAAAAAAAAABQAAAAAAEAAC0AAAAhAPAAAAAAAAAAAAAAAIA/AAAAAAAAAAAAAIA/AAAAAAAAAAAAAAAAAAAAAAAAAAAAAAAAAAAAAAAAAAAlAAAADAAAAAAAAIAoAAAADAAAAAQAAAAnAAAAGAAAAAQAAAAAAAAA////AAAAAAAlAAAADAAAAAQAAABMAAAAZAAAAAkAAABQAAAA9gAAAFwAAAAJAAAAUAAAAO4AAAANAAAAIQDwAAAAAAAAAAAAAACAPwAAAAAAAAAAAACAPwAAAAAAAAAAAAAAAAAAAAAAAAAAAAAAAAAAAAAAAAAAJQAAAAwAAAAAAACAKAAAAAwAAAAEAAAAUgAAAHABAAAEAAAA9f///wAAAAAAAAAAAAAAAJABAAAAAAABAAAAAHMAZQBnAG8AZQAgAHUAaQAAAAAAAAAAAAAAAAAAAAAAAAAAAAAAAAAAAAAAAAAAAAAAAAAAAAAAAAAAAAAAAAAAAAAAACAAAAAAAAAA4A11+38AAADgDXX7fwAAEwAAAAAAAAAAABvu+38AAO3LXXT7fwAAMBYb7vt/AAATAAAAAAAAAOAWAAAAAAAAQAAAwPt/AAAAABvu+38AALXOXXT7fwAABAAAAAAAAAAwFhvu+38AAHC2jwdWAAAAEwAAAAAAAABIAAAAAAAAAIwz8XT7fwAAkOMNdft/AADAN/F0+38AAAEAAAAAAAAAGF3xdPt/AAAAABvu+38AAAAAAAAAAAAAAAAAAAAAAACH9Sbu+38AADAL2LQcAgAA2+C+6/t/AABAt48HVgAAANm3jwdWAAAAAAAAAAAAAAAAAAAAZHYACAAAAAAlAAAADAAAAAQAAAAYAAAADAAAAAAAAAASAAAADAAAAAEAAAAeAAAAGAAAAAkAAABQAAAA9wAAAF0AAAAlAAAADAAAAAQAAABUAAAAzAAAAAoAAABQAAAAiAAAAFwAAAABAAAA0XbJQasKyUEKAAAAUAAAABUAAABMAAAAAAAAAAAAAAAAAAAA//////////94AAAAUwBBAEwATABZACAAUwBPAFMAQQAgAEQARQAgAE0ATwBMAEkATgBBAFMAAAAGAAAABwAAAAUAAAAFAAAABQAAAAMAAAAGAAAACQAAAAYAAAAHAAAAAwAAAAgAAAAGAAAAAwAAAAoAAAAJAAAABQAAAAMAAAAIAAAABwAAAAY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BAAAABgAAAAMAAAAAAAAABIAAAAMAAAAAQAAAB4AAAAYAAAACQAAAGAAAAD3AAAAbQAAACUAAAAMAAAABAAAAFQAAACIAAAACgAAAGAAAABHAAAAbAAAAAEAAADRdslBqwrJQQoAAABgAAAACgAAAEwAAAAAAAAAAAAAAAAAAAD//////////2AAAABQAFIARQBTAEkARABFAE4AVABFAAYAAAAHAAAABgAAAAYAAAADAAAACAAAAAYAAAAIAAAABgAAAAYAAABLAAAAQAAAADAAAAAFAAAAIAAAAAEAAAABAAAAEAAAAAAAAAAAAAAAAAEAAIAAAAAAAAAAAAAAAAABAACAAAAAJQAAAAwAAAACAAAAJwAAABgAAAAFAAAAAAAAAP///wAAAAAAJQAAAAwAAAAFAAAATAAAAGQAAAAJAAAAcAAAAPYAAAB8AAAACQAAAHAAAADuAAAADQAAACEA8AAAAAAAAAAAAAAAgD8AAAAAAAAAAAAAgD8AAAAAAAAAAAAAAAAAAAAAAAAAAAAAAAAAAAAAAAAAACUAAAAMAAAAAAAAgCgAAAAMAAAABQAAACUAAAAMAAAABAAAABgAAAAMAAAAAAAAABIAAAAMAAAAAQAAABYAAAAMAAAAAAAAAFQAAABEAQAACgAAAHAAAAD1AAAAfAAAAAEAAADRdslBqwrJQQoAAABwAAAAKQAAAEwAAAAEAAAACQAAAHAAAAD3AAAAfQAAAKAAAABGAGkAcgBtAGEAZABvACAAcABvAHIAOgAgAFMAQQBMAEwAWQAgAEUATQBJAEwAQwBFACAAUwBPAFMAQQAgAEQARQAgAE0ATwBMAEkATgBBAFMAAAAGAAAAAwAAAAQAAAAJAAAABgAAAAcAAAAHAAAAAwAAAAcAAAAHAAAABAAAAAMAAAADAAAABgAAAAcAAAAFAAAABQAAAAUAAAADAAAABgAAAAoAAAADAAAABQAAAAcAAAAGAAAAAwAAAAYAAAAJAAAABgAAAAcAAAADAAAACAAAAAYAAAADAAAACgAAAAkAAAAFAAAAAwAAAAgAAAAHAAAABgAAABYAAAAMAAAAAAAAACUAAAAMAAAAAgAAAA4AAAAUAAAAAAAAABAAAAAUAAAA</Object>
  <Object Id="idInvalidSigLnImg">AQAAAGwAAAAAAAAAAAAAAP8AAAB/AAAAAAAAAAAAAAAvGQAAkQwAACBFTUYAAAEAICEAALE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4A11+38AAADgDXX7fwAAEwAAAAAAAAAAABvu+38AAO3LXXT7fwAAMBYb7vt/AAATAAAAAAAAAOAWAAAAAAAAQAAAwPt/AAAAABvu+38AALXOXXT7fwAABAAAAAAAAAAwFhvu+38AAHC2jwdWAAAAEwAAAAAAAABIAAAAAAAAAIwz8XT7fwAAkOMNdft/AADAN/F0+38AAAEAAAAAAAAAGF3xdPt/AAAAABvu+38AAAAAAAAAAAAAAAAAAAAAAACH9Sbu+38AADAL2LQcAgAA2+C+6/t/AABAt48HVgAAANm3jwdWAAAAAAAAAAAAAAAAAAAAZHYACAAAAAAlAAAADAAAAAEAAAAYAAAADAAAAP8AAAASAAAADAAAAAEAAAAeAAAAGAAAACIAAAAEAAAAcgAAABEAAAAlAAAADAAAAAEAAABUAAAAqAAAACMAAAAEAAAAcAAAABAAAAABAAAA0XbJQasKyU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AQAAABwCAAC4JY4HVgAAAAA8tQnkrQAAiD7i6/t/AAAAAAAAAAAAAAkAAAAAAAAAAAAAAAAAAAAozl10+38AAAAAAAAAAAAAAAAAAAAAAAA7ckLqlEkAADgnjgdWAAAABAAAAAAAAABgh9rWHAIAADAL2LQcAgAAYCiOBwAAAAAAAAAAAAAAAAcAAAAAAAAAqM91wBwCAACcJ44HVgAAANknjgdWAAAAcc266/t/AABpAGEAbAAAAAAAAAAAAAAAAAAAAAAAAAAAAAAAAAAAADAL2LQcAgAA2+C+6/t/AABAJ44HVgAAANknjgdWAAAAYIfa1hwC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DAdu5z+38AACCyEdccAgAAAQAAAAIAAACIPuLr+38AAAAAAAAAAAAAObZEc/t/AAAAAAAAVgAAAAAAAAAAAAAAAAAAAAAAAAAAAAAAAAAAAMtyQuqUSQAAYHzRc/t/AAAojvxz+38AAOD///8AAAAAMAvYtBwCAAAIKI4HAAAAAAAAAAAAAAAABgAAAAAAAAAgAAAAAAAAACwnjgdWAAAAaSeOB1YAAABxzbrr+38AAPArjgdWAAAAAOsX1wAAAAAA6xfXHAIAABi50XP7fwAAMAvYtBwCAADb4L7r+38AANAmjgdWAAAAaSeOB1YAAABgBlLAHAI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HAAAABHAAAAKQAAADMAAABIAAAAFQAAACEA8AAAAAAAAAAAAAAAgD8AAAAAAAAAAAAAgD8AAAAAAAAAAAAAAAAAAAAAAAAAAAAAAAAAAAAAAAAAACUAAAAMAAAAAAAAgCgAAAAMAAAABAAAAFIAAABwAQAABAAAAPD///8AAAAAAAAAAAAAAACQAQAAAAAAAQAAAABzAGUAZwBvAGUAIAB1AGkAAAAAAAAAAAAAAAAAAAAAAAAAAAAAAAAAAAAAAAAAAAAAAAAAAAAAAAAAAAAAAAAAAAAAAMhH13P7fwAASlJBc/t/AADgL44HVgAAAIg+4uv7fwAAAAAAAAAAAAAAAAAAAAAAAKBH13P7fwAAAAAAAAAAAAAAAAAAAAAAAAAAAAAAAAAA63NC6pRJAAD/////+38AAP////8AAAAA8P///wAAAAAwC9i0HAIAACgpjgcAAAAAAAAAAAAAAAAJAAAAAAAAACAAAAAAAAAATCiOB1YAAACJKI4HVgAAAHHNuuv7fwAAAAAAAAAAAAAAAAAAAAAAAAAAAAAAAAAAAAAAAAAAAAAwC9i0HAIAANvgvuv7fwAA8CeOB1YAAACJKI4HVgAAAPCE2tYcAgAAAAAAAGR2AAgAAAAAJQAAAAwAAAAEAAAAGAAAAAwAAAAAAAAAEgAAAAwAAAABAAAAHgAAABgAAAApAAAAMwAAAHEAAABIAAAAJQAAAAwAAAAEAAAAVAAAAIgAAAAqAAAAMwAAAG8AAABHAAAAAQAAANF2yUGrCslBKgAAADMAAAAKAAAATAAAAAAAAAAAAAAAAAAAAP//////////YAAAAFMAYQBsAGwAeQAgAFMAbwBzAGEACQAAAAgAAAAEAAAABAAAAAgAAAAEAAAACQAAAAkAAAAHAAAAC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DMAAAACgAAAFAAAACIAAAAXAAAAAEAAADRdslBqwrJQQoAAABQAAAAFQAAAEwAAAAAAAAAAAAAAAAAAAD//////////3gAAABTAEEATABMAFkAIABTAE8AUwBBACAARABFACAATQBPAEwASQBOAEEAUwAAAAYAAAAHAAAABQAAAAUAAAAFAAAAAwAAAAYAAAAJAAAABgAAAAcAAAADAAAACAAAAAYAAAADAAAACgAAAAkAAAAFAAAAAwAAAAgAAAAHAAAABg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AEgAAAAwAAAABAAAAHgAAABgAAAAJAAAAYAAAAPcAAABtAAAAJQAAAAwAAAABAAAAVAAAAIgAAAAKAAAAYAAAAEcAAABsAAAAAQAAANF2yUGrCslBCgAAAGAAAAAKAAAATAAAAAAAAAAAAAAAAAAAAP//////////YAAAAFAAUgBFAFMASQBEAEUATgBUAEUABgAAAAcAAAAGAAAABgAAAAMAAAAIAAAABgAAAAgAAAAGAAAABgAAAEsAAABAAAAAMAAAAAUAAAAgAAAAAQAAAAEAAAAQAAAAAAAAAAAAAAAAAQAAgAAAAAAAAAAAAAAAAAEAAIAAAAAlAAAADAAAAAIAAAAnAAAAGAAAAAUAAAAAAAAA////AAAAAAAlAAAADAAAAAUAAABMAAAAZAAAAAkAAABwAAAA9gAAAHwAAAAJAAAAcAAAAO4AAAANAAAAIQDwAAAAAAAAAAAAAACAPwAAAAAAAAAAAACAPwAAAAAAAAAAAAAAAAAAAAAAAAAAAAAAAAAAAAAAAAAAJQAAAAwAAAAAAACAKAAAAAwAAAAFAAAAJQAAAAwAAAABAAAAGAAAAAwAAAAAAAAAEgAAAAwAAAABAAAAFgAAAAwAAAAAAAAAVAAAAEQBAAAKAAAAcAAAAPUAAAB8AAAAAQAAANF2yUGrCslBCgAAAHAAAAApAAAATAAAAAQAAAAJAAAAcAAAAPcAAAB9AAAAoAAAAEYAaQByAG0AYQBkAG8AIABwAG8AcgA6ACAAUwBBAEwATABZACAARQBNAEkATABDAEUAIABTAE8AUwBBACAARABFACAATQBPAEwASQBOAEEAUwA8sAYAAAADAAAABAAAAAkAAAAGAAAABwAAAAcAAAADAAAABwAAAAcAAAAEAAAAAwAAAAMAAAAGAAAABwAAAAUAAAAFAAAABQAAAAMAAAAGAAAACgAAAAMAAAAFAAAABwAAAAYAAAADAAAABgAAAAkAAAAGAAAABwAAAAMAAAAIAAAABgAAAAMAAAAKAAAACQAAAAUAAAADAAAACAAAAAcAAAAGAAAAFgAAAAwAAAAAAAAAJQAAAAwAAAACAAAADgAAABQAAAAAAAAAEAAAABQ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xeS2RpSTIt1DztEJMPX+DJHw1zw8bcRHp28RZfF5vkI=</DigestValue>
    </Reference>
    <Reference Type="http://www.w3.org/2000/09/xmldsig#Object" URI="#idOfficeObject">
      <DigestMethod Algorithm="http://www.w3.org/2001/04/xmlenc#sha256"/>
      <DigestValue>MdsbSj8TYSidLFJBJolxlKen1lOfDl3jTXOmxB1TXoE=</DigestValue>
    </Reference>
    <Reference Type="http://uri.etsi.org/01903#SignedProperties" URI="#idSignedProperties">
      <Transforms>
        <Transform Algorithm="http://www.w3.org/TR/2001/REC-xml-c14n-20010315"/>
      </Transforms>
      <DigestMethod Algorithm="http://www.w3.org/2001/04/xmlenc#sha256"/>
      <DigestValue>iI89FTiNt1oNTqa0pRjXxhxOEwV8SfNmT8SdfgnEBQY=</DigestValue>
    </Reference>
    <Reference Type="http://www.w3.org/2000/09/xmldsig#Object" URI="#idValidSigLnImg">
      <DigestMethod Algorithm="http://www.w3.org/2001/04/xmlenc#sha256"/>
      <DigestValue>W3kMEKWl2PsBXxHC34FW1kReR+HGPBtWmft2H/wa78A=</DigestValue>
    </Reference>
    <Reference Type="http://www.w3.org/2000/09/xmldsig#Object" URI="#idInvalidSigLnImg">
      <DigestMethod Algorithm="http://www.w3.org/2001/04/xmlenc#sha256"/>
      <DigestValue>7wc7OHuqpMdYVCtzU4kA4LGkns8wSo2FtknFHpFclVE=</DigestValue>
    </Reference>
  </SignedInfo>
  <SignatureValue>PT1prjcy8akWAGi2RuzsRwx01QH8zZA3O1c/7k9WW7BjHZZkOxjYHeYBBbA1IlHpKRhaNmxsJqdu
sdDE4vmjnI9D4DTQtVnWUqIFhkANGkPlQWXFpVmgRLJf1bP+lm1Q/tJC5+1OL7pbgra/HwvU9lx0
dn0dlFj69fkMSDQhOLuJlONXK+vi4cLb8dKVHJiNVdw23vV+0pgNd0PdR85NTEdAjhwpErVB8E1V
cqVMSDObWzMkfvvHhKOnYWPA2SxRmxJZO/W1aSL9rUtYLZPiBXiSx3U6ZYpZJfJixBEnc44poruB
485EGcNkULc5PfS32gl0YrWnMpvgDw7uQptU+Q==</SignatureValue>
  <KeyInfo>
    <X509Data>
      <X509Certificate>MIIIgjCCBmqgAwIBAgIIWXHuo6VTudIwDQYJKoZIhvcNAQELBQAwWjEaMBgGA1UEAwwRQ0EtRE9DVU1FTlRBIFMuQS4xFjAUBgNVBAUTDVJVQzgwMDUwMTcyLTExFzAVBgNVBAoMDkRPQ1VNRU5UQSBTLkEuMQswCQYDVQQGEwJQWTAeFw0yMjA5MDExNDAwMDBaFw0yNDA4MzExNDAwMDBaMIG3MSIwIAYDVQQDDBlESUVHTyBKT0FRVUlOIEFSQ0UgU0lUSkFSMRIwEAYDVQQFEwlDSTM0NzU2MjMxFjAUBgNVBCoMDURJRUdPIEpPQVFVSU4xFDASBgNVBAQMC0FSQ0UgU0lUSkFSMQswCQYDVQQLDAJGMjE1MDMGA1UECgwsQ0VSVElGSUNBRE8gQ1VBTElGSUNBRE8gREUgRklSTUEgRUxFQ1RST05JQ0ExCzAJBgNVBAYTAlBZMIIBIjANBgkqhkiG9w0BAQEFAAOCAQ8AMIIBCgKCAQEAoOARGfyEwlPe5Q6eAgjydiE5AU6+FX0sIBjGepjIMGPUmRckTzns9R77PmGlDDfUJKNXt0RAqzEXqip30PR/d5Z61sFEIJAcEacP9KNK8kLQ7Z4F5xoYHo8coTe6BdIO/l6NEBonlEIoHYkvJJXICh1bbYuXoQDxmW8DDaybFL9TtKuhNY5yAm/j6EAIBlVKqybO/yXEzGabXZrNZB29Axowwsr4OpDjjIavKVrKUYB0rX4CwMxNAisAR2MChrTGOZ4kZtLTl86u2p0m9fiCFvO9thOdevaXxt+fXnvHpTxuPg+ggVznNvQ2tnd+YExq3btIyCbd4pOrSENTBYaocQIDAQABo4ID7DCCA+gwDAYDVR0TAQH/BAIwADAfBgNVHSMEGDAWgBShPYUrzdgslh85AgyfUztY2JULezCBlAYIKwYBBQUHAQEEgYcwgYQwVQYIKwYBBQUHMAKGSWh0dHBzOi8vd3d3LmRpZ2l0by5jb20ucHkvdXBsb2Fkcy9jZXJ0aWZpY2Fkby1kb2N1bWVudGEtc2EtMTUzNTExNzc3MS5jcnQwKwYIKwYBBQUHMAGGH2h0dHBzOi8vd3d3LmRpZ2l0by5jb20ucHkvb2NzcC8wUgYDVR0RBEswSYEbZGllZ28uYXJjZUBpbnRlcmZpc2EuY29tLnB5pCowKDEmMCQGA1UEDQwdRklSTUEgRUxFQ1RST05JQ0EgQ1VBTElGSUNBREEwggH1BgNVHSAEggHsMIIB6DCCAeQGDSsGAQQBgvk7AQEBCgEwggHRMC8GCCsGAQUFBwIBFiNodHRwczovL3d3dy5kaWdpdG8uY29tLnB5L2Rlc2NhcmdhczCCAZwGCCsGAQUFBwICMIIBjh6CAYoAQwBlAHIAdABpAGYAaQBjAGEAZABvACAAYwB1AGEAbABpAGYAaQBjAGEAZABvACAAZABlACAAZgBpAHIAbQBhACAAZQBsAGUAYwB0AHIA8wBuAGkAYwBhACAAdABpAHAAbwAgAEYAMgAgACgAYwBsAGEAdgBlAHMAIABlAG4AIABkAGkAcwBwAG8AcwBpAHQAaQB2AG8AIABjAHUAYQBsAGkAZgBpAGMAYQBkAG8AKQAsACAAcwB1AGoAZQB0AGEAIABhACAAbABhAHMAIABjAG8AbgBkAGkAYwBpAG8AbgBlAHMAIABkAGUAIAB1AHMAbwAgAGUAeABwAHUAZQBzAHQAYQBzACAAZQBuACAAbABhACAARABlAGMAbABhAHIAYQBjAGkA8wBuACAAZABlACAAUAByAOEAYwB0AGkAYwBhAHMAIABkAGUAIABDAGUAcgB0AGkAZgBpAGMAYQBjAGkA8wBuACAAZABlACAARABPAEMAVQBNAEUATgBUAEEAIABTAC4AQQAuMCcGA1UdJQQgMB4GCCsGAQUFBwMCBggrBgEFBQcDBAYIKwYBBQUHAwEwewYDVR0fBHQwcjA0oDKgMIYuaHR0cHM6Ly93d3cuZGlnaXRvLmNvbS5weS9jcmwvZG9jdW1lbnRhX2NhLmNybDA6oDigNoY0aHR0cHM6Ly93d3cuZG9jdW1lbnRhLmNvbS5weS9kaWdpdG8vZG9jdW1lbnRhX2NhLmNybDAdBgNVHQ4EFgQUrfZ0b+reA/OqJ0DteG4oJ7pmmHswDgYDVR0PAQH/BAQDAgXgMA0GCSqGSIb3DQEBCwUAA4ICAQBFhHyv+ssanpjGiGhElYmEyKOUw96rElDNKhKGLfFhSSkTw60lJaWgRhs/dYeB5ELqoPnxx225GWL8+WBQpH7WjDUDdQ2XkZvVzQYIy3p1Qmsxf8nGtAGaWyvnMx62QqjiVU7MW79hyyzSlzvDbQOoy4LtmAafXEk/R/zRyhJUOog8tlDQJeH/lcOVh90fGLMjvsLKh6S7pRMLSjRGiLwuRju6bqSPG3Q8PQ2I2Zzyhg+ChC+GNrYf1BtsWCKn+y3IjPylq22i99YIi2h155QJ14H7atqHlNlDn+mPlCYlQhItg9R9RRJ0cryn/aGy9+fYSx7vB9ldee+4Dxi/DkrBMEignrqvn7uWlhu5H8Ig8UpJ8wq1HMBKE+dbwFavNZ5UyeRgGnj4Qctq/yIrB9PgwA0vWfJ7+2rU0tw19sHk3WaTQAqv5+uLXpS88cpR1uDNHeheZjA/+eN0iouQoKQIKVr8IkV02RbfXmPSVjNUR4yqMozWtAFJghVlz9QRGLHfbm3bru6sHLpFZuqkax4qP+pHATbGCmOHlYYBMuEzrH0wdIT9GvmUTl8z/0qB0aLMS8n7bTarV2TyQM6FBXU1bhU7+H4M7BVM5rhWMxStxAMMVA228QKQHlxLQpaLYoxWLFDoSA8HgSfoSwwnSFCeta+MF/3eIPwWxMWSzkM5T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1yPCdxLOwhVVgkLwZtinBeNPn0z+3K33epEQv1eEO0s=</DigestValue>
      </Reference>
      <Reference URI="/xl/calcChain.xml?ContentType=application/vnd.openxmlformats-officedocument.spreadsheetml.calcChain+xml">
        <DigestMethod Algorithm="http://www.w3.org/2001/04/xmlenc#sha256"/>
        <DigestValue>Cwwxd82IxGAryc02rxDQYDsehSKM0mYV35LXkUSiHoY=</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Xa8239MzABwfeSwVessQmgBws7qpEWV+d6lNwhHlGqw=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Xa8239MzABwfeSwVessQmgBws7qpEWV+d6lNwhHlGqw=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Xa8239MzABwfeSwVessQmgBws7qpEWV+d6lNwhHlGqw=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Xa8239MzABwfeSwVessQmgBws7qpEWV+d6lNwhHlGqw=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Xa8239MzABwfeSwVessQmgBws7qpEWV+d6lNwhHlGqw=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Xa8239MzABwfeSwVessQmgBws7qpEWV+d6lNwhHlGqw=</DigestValue>
      </Reference>
      <Reference URI="/xl/drawings/drawing1.xml?ContentType=application/vnd.openxmlformats-officedocument.drawing+xml">
        <DigestMethod Algorithm="http://www.w3.org/2001/04/xmlenc#sha256"/>
        <DigestValue>Aowvreq1vGllG65eajWdACOTB/uN8snkthxiusnlaLs=</DigestValue>
      </Reference>
      <Reference URI="/xl/drawings/vmlDrawing1.vml?ContentType=application/vnd.openxmlformats-officedocument.vmlDrawing">
        <DigestMethod Algorithm="http://www.w3.org/2001/04/xmlenc#sha256"/>
        <DigestValue>xUr1g0sFS43//if2fMHLS1jHOAwpWTV99VN55akJetQ=</DigestValue>
      </Reference>
      <Reference URI="/xl/drawings/vmlDrawing2.vml?ContentType=application/vnd.openxmlformats-officedocument.vmlDrawing">
        <DigestMethod Algorithm="http://www.w3.org/2001/04/xmlenc#sha256"/>
        <DigestValue>WFYj+KW08O95/jwtlepXtJXMUOdNk9n4TAGP7hFu+h4=</DigestValue>
      </Reference>
      <Reference URI="/xl/drawings/vmlDrawing3.vml?ContentType=application/vnd.openxmlformats-officedocument.vmlDrawing">
        <DigestMethod Algorithm="http://www.w3.org/2001/04/xmlenc#sha256"/>
        <DigestValue>gHfx3whdlQ+dQSpolZYLou1cOyfkrsW2f6Wyk7264VA=</DigestValue>
      </Reference>
      <Reference URI="/xl/drawings/vmlDrawing4.vml?ContentType=application/vnd.openxmlformats-officedocument.vmlDrawing">
        <DigestMethod Algorithm="http://www.w3.org/2001/04/xmlenc#sha256"/>
        <DigestValue>NWjIB+POGZkW73d5D5AgYYVsStdMCABUfrb8CcVrv8E=</DigestValue>
      </Reference>
      <Reference URI="/xl/drawings/vmlDrawing5.vml?ContentType=application/vnd.openxmlformats-officedocument.vmlDrawing">
        <DigestMethod Algorithm="http://www.w3.org/2001/04/xmlenc#sha256"/>
        <DigestValue>Qp9wQg56nMOFboRRLMFJThHZOeuYuUXqAfFstOD9pB0=</DigestValue>
      </Reference>
      <Reference URI="/xl/drawings/vmlDrawing6.vml?ContentType=application/vnd.openxmlformats-officedocument.vmlDrawing">
        <DigestMethod Algorithm="http://www.w3.org/2001/04/xmlenc#sha256"/>
        <DigestValue>ItQGSsmIXyq5R4qMiaoKdzGpaWRxDC6aTbtYi8rauKU=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NZmRTX7W5A2vtSkO7N6aeFOO4HKRed+JrhT5XPrfNDI=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wZPA/rF4GnteJFZcATFm5xCWADWwf2UAHkOvvzj7r/w=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QtIQ6uysmXQuHwBEqr68W98LNwYMTivV/fEmrJ8zrFA=</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5OsaGzyDCQcu2ZAf03yRw+COU026708H/NXGnMeZDZc=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I21utiWXlgrmCmg4ZpH8bKmLZT6sL0DYbiMLlOtgKIo=</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PqxoNpQd2q1U7jgyGUc8eYW1b5QzA8bTgWnMMGse46I=</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E90anLtrtoM6FrHuQCrtPBRHcGQl+1xICYXZFkU5bYs=</DigestValue>
      </Reference>
      <Reference URI="/xl/externalLinks/externalLink1.xml?ContentType=application/vnd.openxmlformats-officedocument.spreadsheetml.externalLink+xml">
        <DigestMethod Algorithm="http://www.w3.org/2001/04/xmlenc#sha256"/>
        <DigestValue>QDpkEODEOJKGhnB6+A8zHaGOXp5Nyn/9egXR/IyzsKc=</DigestValue>
      </Reference>
      <Reference URI="/xl/externalLinks/externalLink2.xml?ContentType=application/vnd.openxmlformats-officedocument.spreadsheetml.externalLink+xml">
        <DigestMethod Algorithm="http://www.w3.org/2001/04/xmlenc#sha256"/>
        <DigestValue>d6p9jhfh7rmMZazIsL7RkMaX5Xe/lZL+DuzlVKG8Ly4=</DigestValue>
      </Reference>
      <Reference URI="/xl/externalLinks/externalLink3.xml?ContentType=application/vnd.openxmlformats-officedocument.spreadsheetml.externalLink+xml">
        <DigestMethod Algorithm="http://www.w3.org/2001/04/xmlenc#sha256"/>
        <DigestValue>9XFDrp2eoUpW4bHGlUwjGbYmUoFM3HxXSGKCcIVZuq8=</DigestValue>
      </Reference>
      <Reference URI="/xl/externalLinks/externalLink4.xml?ContentType=application/vnd.openxmlformats-officedocument.spreadsheetml.externalLink+xml">
        <DigestMethod Algorithm="http://www.w3.org/2001/04/xmlenc#sha256"/>
        <DigestValue>Lum+ExC6YghdPwffYnk69Sc14GUapLzS1Xj4gx3OL5M=</DigestValue>
      </Reference>
      <Reference URI="/xl/externalLinks/externalLink5.xml?ContentType=application/vnd.openxmlformats-officedocument.spreadsheetml.externalLink+xml">
        <DigestMethod Algorithm="http://www.w3.org/2001/04/xmlenc#sha256"/>
        <DigestValue>ktD5Gwm5nx2SEJ3izUiLDPdRILgjuC0L20ZdzKIPPtg=</DigestValue>
      </Reference>
      <Reference URI="/xl/externalLinks/externalLink6.xml?ContentType=application/vnd.openxmlformats-officedocument.spreadsheetml.externalLink+xml">
        <DigestMethod Algorithm="http://www.w3.org/2001/04/xmlenc#sha256"/>
        <DigestValue>zcVceu0tChTshHC/+QQd/6lPoSH2b+IegujGIZvqgQ4=</DigestValue>
      </Reference>
      <Reference URI="/xl/externalLinks/externalLink7.xml?ContentType=application/vnd.openxmlformats-officedocument.spreadsheetml.externalLink+xml">
        <DigestMethod Algorithm="http://www.w3.org/2001/04/xmlenc#sha256"/>
        <DigestValue>hsT0RKacKDvXqt8OrlH27mz7koK57W45WaoX0A2bQjc=</DigestValue>
      </Reference>
      <Reference URI="/xl/media/image1.emf?ContentType=image/x-emf">
        <DigestMethod Algorithm="http://www.w3.org/2001/04/xmlenc#sha256"/>
        <DigestValue>8UwYp6pyw98/5fxhx7LWx4UBpFz/C1eXcZPCsjgMLXU=</DigestValue>
      </Reference>
      <Reference URI="/xl/media/image2.emf?ContentType=image/x-emf">
        <DigestMethod Algorithm="http://www.w3.org/2001/04/xmlenc#sha256"/>
        <DigestValue>ocrfF6B9kS7D9mbluD2C49uyig+/fseRjrvuqMlh5dM=</DigestValue>
      </Reference>
      <Reference URI="/xl/media/image3.emf?ContentType=image/x-emf">
        <DigestMethod Algorithm="http://www.w3.org/2001/04/xmlenc#sha256"/>
        <DigestValue>si4jBb2z3IFShMR8fH266AYBbRUZh34J9sawEiKsaY4=</DigestValue>
      </Reference>
      <Reference URI="/xl/media/image4.emf?ContentType=image/x-emf">
        <DigestMethod Algorithm="http://www.w3.org/2001/04/xmlenc#sha256"/>
        <DigestValue>6b/qO5RPDhNl5Y9g3asQGf68hcgEiNQAD0T34uX7ep4=</DigestValue>
      </Reference>
      <Reference URI="/xl/media/image5.emf?ContentType=image/x-emf">
        <DigestMethod Algorithm="http://www.w3.org/2001/04/xmlenc#sha256"/>
        <DigestValue>l+jCpnKk2QYmvg61yXP70AKYRT61Sgc6yQJFyS6DWQ8=</DigestValue>
      </Reference>
      <Reference URI="/xl/printerSettings/printerSettings1.bin?ContentType=application/vnd.openxmlformats-officedocument.spreadsheetml.printerSettings">
        <DigestMethod Algorithm="http://www.w3.org/2001/04/xmlenc#sha256"/>
        <DigestValue>PomAk00LjNX0TmsJc6zgIqZ1exjQxSMz9FZ0oHNLuZ0=</DigestValue>
      </Reference>
      <Reference URI="/xl/printerSettings/printerSettings2.bin?ContentType=application/vnd.openxmlformats-officedocument.spreadsheetml.printerSettings">
        <DigestMethod Algorithm="http://www.w3.org/2001/04/xmlenc#sha256"/>
        <DigestValue>PomAk00LjNX0TmsJc6zgIqZ1exjQxSMz9FZ0oHNLuZ0=</DigestValue>
      </Reference>
      <Reference URI="/xl/printerSettings/printerSettings3.bin?ContentType=application/vnd.openxmlformats-officedocument.spreadsheetml.printerSettings">
        <DigestMethod Algorithm="http://www.w3.org/2001/04/xmlenc#sha256"/>
        <DigestValue>CIEckKbjmz+lut/wRXlfeRQwthJRTodxlHUlYnCh/Ec=</DigestValue>
      </Reference>
      <Reference URI="/xl/printerSettings/printerSettings4.bin?ContentType=application/vnd.openxmlformats-officedocument.spreadsheetml.printerSettings">
        <DigestMethod Algorithm="http://www.w3.org/2001/04/xmlenc#sha256"/>
        <DigestValue>CIEckKbjmz+lut/wRXlfeRQwthJRTodxlHUlYnCh/Ec=</DigestValue>
      </Reference>
      <Reference URI="/xl/printerSettings/printerSettings5.bin?ContentType=application/vnd.openxmlformats-officedocument.spreadsheetml.printerSettings">
        <DigestMethod Algorithm="http://www.w3.org/2001/04/xmlenc#sha256"/>
        <DigestValue>P1vk/m0KDfia+eyWbH6GJjYYs/QaShRIS+My+bEWdfE=</DigestValue>
      </Reference>
      <Reference URI="/xl/printerSettings/printerSettings6.bin?ContentType=application/vnd.openxmlformats-officedocument.spreadsheetml.printerSettings">
        <DigestMethod Algorithm="http://www.w3.org/2001/04/xmlenc#sha256"/>
        <DigestValue>CIEckKbjmz+lut/wRXlfeRQwthJRTodxlHUlYnCh/Ec=</DigestValue>
      </Reference>
      <Reference URI="/xl/printerSettings/printerSettings7.bin?ContentType=application/vnd.openxmlformats-officedocument.spreadsheetml.printerSettings">
        <DigestMethod Algorithm="http://www.w3.org/2001/04/xmlenc#sha256"/>
        <DigestValue>rpj545RtakdnDQNeP8JSQKvZ57TFQrixCsxx1kNgmrs=</DigestValue>
      </Reference>
      <Reference URI="/xl/printerSettings/printerSettings8.bin?ContentType=application/vnd.openxmlformats-officedocument.spreadsheetml.printerSettings">
        <DigestMethod Algorithm="http://www.w3.org/2001/04/xmlenc#sha256"/>
        <DigestValue>/ax5bNEFHV49MOtpiS741TCmMpKky2mSmN57o7VA6sA=</DigestValue>
      </Reference>
      <Reference URI="/xl/sharedStrings.xml?ContentType=application/vnd.openxmlformats-officedocument.spreadsheetml.sharedStrings+xml">
        <DigestMethod Algorithm="http://www.w3.org/2001/04/xmlenc#sha256"/>
        <DigestValue>RKCDZsSEe1zUcMDlZC/uXz0BR1J9/SjijjepP6FW3ao=</DigestValue>
      </Reference>
      <Reference URI="/xl/styles.xml?ContentType=application/vnd.openxmlformats-officedocument.spreadsheetml.styles+xml">
        <DigestMethod Algorithm="http://www.w3.org/2001/04/xmlenc#sha256"/>
        <DigestValue>0unmvvZC8v2X1k1LzxeJ5dITa6xQPZpK8OhOkz8cLQk=</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aHfvOMM8hMP7F4QwnvrD/sB2C7l8N+/I5GoL8ylQtxU=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PuEniog20HoIbFAIps2zsmYgmS5aLQboJfHPDaNqpo4=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Q6gzhdu4voGIfD8yCgb4iLr0HA1XNcROXBjhP0fZfJo=</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LczjMHCbIPr3FsLnIo/1raGagvzIwjONJXEhU1NgdEQ=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LPvOcyzMWuCzjQ0DWjc7YPS2SZsQiO5cfLeEmoeLFBo=</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csdGLUBC+EtFx3rRcsosro01QEHkSmnIzNoX8/pr8pQ=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KZdZVQawy2cAXSI/Y351XhOsH7LeYFecCh9NBop3jO8=</DigestValue>
      </Reference>
      <Reference URI="/xl/worksheets/sheet1.xml?ContentType=application/vnd.openxmlformats-officedocument.spreadsheetml.worksheet+xml">
        <DigestMethod Algorithm="http://www.w3.org/2001/04/xmlenc#sha256"/>
        <DigestValue>VaI9m8yxo9W4cRUWyymbCp58uQjKzlSto2rVA3QDk8E=</DigestValue>
      </Reference>
      <Reference URI="/xl/worksheets/sheet2.xml?ContentType=application/vnd.openxmlformats-officedocument.spreadsheetml.worksheet+xml">
        <DigestMethod Algorithm="http://www.w3.org/2001/04/xmlenc#sha256"/>
        <DigestValue>BkFxiamMLHUUEDN/32NYNoOtnD86uwD+l1687ne+3rk=</DigestValue>
      </Reference>
      <Reference URI="/xl/worksheets/sheet3.xml?ContentType=application/vnd.openxmlformats-officedocument.spreadsheetml.worksheet+xml">
        <DigestMethod Algorithm="http://www.w3.org/2001/04/xmlenc#sha256"/>
        <DigestValue>ObtLnu/t3t3MUZUAVY1yq4to8gfw+K0eoso4q7nMURY=</DigestValue>
      </Reference>
      <Reference URI="/xl/worksheets/sheet4.xml?ContentType=application/vnd.openxmlformats-officedocument.spreadsheetml.worksheet+xml">
        <DigestMethod Algorithm="http://www.w3.org/2001/04/xmlenc#sha256"/>
        <DigestValue>gOtRJDFNx5LhFFbOoU1/YhAkEqSA9r2Y00dSxY4M3fQ=</DigestValue>
      </Reference>
      <Reference URI="/xl/worksheets/sheet5.xml?ContentType=application/vnd.openxmlformats-officedocument.spreadsheetml.worksheet+xml">
        <DigestMethod Algorithm="http://www.w3.org/2001/04/xmlenc#sha256"/>
        <DigestValue>G0oJ1YrTQqIYXDreTVS3EgYRtxipkIy5ACcr9E7dA9Y=</DigestValue>
      </Reference>
      <Reference URI="/xl/worksheets/sheet6.xml?ContentType=application/vnd.openxmlformats-officedocument.spreadsheetml.worksheet+xml">
        <DigestMethod Algorithm="http://www.w3.org/2001/04/xmlenc#sha256"/>
        <DigestValue>VNSlOjgC/oSzx1YloAF3zzjwksvY4st8Ju7XqTj7WKA=</DigestValue>
      </Reference>
      <Reference URI="/xl/worksheets/sheet7.xml?ContentType=application/vnd.openxmlformats-officedocument.spreadsheetml.worksheet+xml">
        <DigestMethod Algorithm="http://www.w3.org/2001/04/xmlenc#sha256"/>
        <DigestValue>rMD0l8EqOrIeRE8tHMOH58GK2hwArT5w7BOn3qS3pAE=</DigestValue>
      </Reference>
      <Reference URI="/xl/worksheets/sheet8.xml?ContentType=application/vnd.openxmlformats-officedocument.spreadsheetml.worksheet+xml">
        <DigestMethod Algorithm="http://www.w3.org/2001/04/xmlenc#sha256"/>
        <DigestValue>JS5fHaJI/DPAafRZhqnIgDxk8l5DA+JKghcmxnIZelg=</DigestValue>
      </Reference>
    </Manifest>
    <SignatureProperties>
      <SignatureProperty Id="idSignatureTime" Target="#idPackageSignature">
        <mdssi:SignatureTime xmlns:mdssi="http://schemas.openxmlformats.org/package/2006/digital-signature">
          <mdssi:Format>YYYY-MM-DDThh:mm:ssTZD</mdssi:Format>
          <mdssi:Value>2023-03-22T13:29:04Z</mdssi:Value>
        </mdssi:SignatureTime>
      </SignatureProperty>
    </SignatureProperties>
  </Object>
  <Object Id="idOfficeObject">
    <SignatureProperties>
      <SignatureProperty Id="idOfficeV1Details" Target="#idPackageSignature">
        <SignatureInfoV1 xmlns="http://schemas.microsoft.com/office/2006/digsig">
          <SetupID>{2E8F616F-F647-436A-ABA9-5E5D8E1BF469}</SetupID>
          <SignatureText>DIEGO ARCE</SignatureText>
          <SignatureImage/>
          <SignatureComments/>
          <WindowsVersion>10.0</WindowsVersion>
          <OfficeVersion>16.0.16026/24</OfficeVersion>
          <ApplicationVersion>16.0.16026</ApplicationVersion>
          <Monitors>1</Monitors>
          <HorizontalResolution>1440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2023-03-22T13:29:04Z</xd:SigningTime>
          <xd:SigningCertificate>
            <xd:Cert>
              <xd:CertDigest>
                <DigestMethod Algorithm="http://www.w3.org/2001/04/xmlenc#sha256"/>
                <DigestValue>dZjS4CRaE0dgs0bkLhrCVod2yDuHPw9Qw0etF6ZfY0Y=</DigestValue>
              </xd:CertDigest>
              <xd:IssuerSerial>
                <X509IssuerName>C=PY, O=DOCUMENTA S.A., SERIALNUMBER=RUC80050172-1, CN=CA-DOCUMENTA S.A.</X509IssuerName>
                <X509SerialNumber>6445194928364698066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ZHQAAjw4AACBFTUYAAAEAlBkAAJ0AAAAGAAAAAAAAAAAAAAAAAAAAoAUAAIQDAACjAQAABgEAAAAAAAAAAAAAAAAAALhkBgBw/w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AADAdgp4/X8AABCzmqx8AgAAAQAAAAIAAACIPp3r/X8AAAAAAAAAAAAAObZgd/1/AAAAAAAA2gAAAAAAAAAAAAAAAAAAAAAAAAAAAAAAAAAAAOlOxHEqjwAAYHztd/1/AAAojhh4/X8AAOD///8AAAAAcIqroXwCAAAYLM4TAAAAAAAAAAAAAAAABgAAAAAAAAAgAAAAAAAAADwrzhPaAAAAeSvOE9oAAABxzXXr/X8AAAAwzhPaAAAAQI4TqgAAAABAjhOqfAIAABi57Xf9fwAAcIqroXwCAADb4Hnr/X8AAOAqzhPaAAAAeSvOE9oAAACQb7OhfAIAAAAAAABkdgAIAAAAACUAAAAMAAAAAQAAABgAAAAMAAAAAAAAABIAAAAMAAAAAQAAABYAAAAMAAAACAAAAFQAAABUAAAACgAAACcAAAAeAAAASgAAAAEAAAAcx+hBjuPoQQoAAABLAAAAAQAAAEwAAAAEAAAACQAAACcAAAAgAAAASwAAAFAAAABYAAAAFQAAABYAAAAMAAAAAAAAAFIAAABwAQAAAgAAABAAAAAHAAAAAAAAAAAAAAC8AgAAAAAAAAECAiJTAHkAcwB0AGUAbQAAAAAAAAAAAAAAAAAAAAAAAAAAAAAAAAAAAAAAAAAAAAAAAAAAAAAAAAAAAAAAAAAAAAAAAAAAAAEAAAB8AgAAyCnOE9oAAAAANXBU6yEAAIg+nev9fwAAAAAAAAAAAAAJAAAAAAAAAAAAAAAAAAAAKM55eP1/AAAAAAAAAAAAAAAAAAAAAAAAeU7EcSqPAABIK84T2gAAAAQAAAAAAAAAoICzoXwCAABwiquhfAIAAHAszhMAAAAAAAAAAAAAAAAHAAAAAAAAACjepal8AgAArCvOE9oAAADpK84T2gAAAHHNdev9fwAAaQBhAGwAAAAAAAAAAAAAAAAAAAAAAAAAAAAAAAAAAABwiquhfAIAANvgeev9fwAAUCvOE9oAAADpK84T2gAAAKCAs6F8AgAAAA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ggAAAEcAAAApAAAAMwAAAFoAAAAVAAAAIQDwAAAAAAAAAAAAAACAPwAAAAAAAAAAAACAPwAAAAAAAAAAAAAAAAAAAAAAAAAAAAAAAAAAAAAAAAAAJQAAAAwAAAAAAACAKAAAAAwAAAADAAAAUgAAAHABAAADAAAA8P///wAAAAAAAAAAAAAAAJABAAAAAAABAAAAAHMAZQBnAG8AZQAgAHUAaQAAAAAAAAAAAAAAAAAAAAAAAAAAAAAAAAAAAAAAAAAAAAAAAAAAAAAAAAAAAAAAAAAAAAAAyEfzd/1/AABKUl13/X8AAPAzzhPaAAAAiD6d6/1/AAAAAAAAAAAAAAAAAAAAAAAAoEfzd/1/AAAAAAAAAAAAAAAAAAAAAAAAAAAAAAAAAADJT8RxKo8AAP/////9fwAA/////wAAAADw////AAAAAHCKq6F8AgAAOC3OEwAAAAAAAAAAAAAAAAkAAAAAAAAAIAAAAAAAAABcLM4T2gAAAJkszhPaAAAAcc116/1/AAAAAAAAAAAAAAAAAAAAAAAAAAAAAAAAAAAAAAAAAAAAAHCKq6F8AgAA2+B56/1/AAAALM4T2gAAAJkszhPaAAAAEIOzoXwCAAAAAAAAZHYACAAAAAAlAAAADAAAAAMAAAAYAAAADAAAAAAAAAASAAAADAAAAAEAAAAeAAAAGAAAACkAAAAzAAAAgwAAAEgAAAAlAAAADAAAAAMAAABUAAAAiAAAACoAAAAzAAAAgQAAAEcAAAABAAAAHMfoQY7j6EEqAAAAMwAAAAoAAABMAAAAAAAAAAAAAAAAAAAA//////////9gAAAARABJAEUARwBPACAAQQBSAEMARQALAAAABAAAAAgAAAALAAAADAAAAAQAAAAKAAAACgAAAAoAAAAIAAAASwAAAEAAAAAwAAAABQAAACAAAAABAAAAAQAAABAAAAAAAAAAAAAAAAABAACAAAAAAAAAAAAAAAAAAQAAgAAAACUAAAAMAAAAAgAAACcAAAAYAAAABAAAAAAAAAD///8AAAAAACUAAAAMAAAABAAAAEwAAABkAAAAAAAAAFAAAAD/AAAAfAAAAAAAAABQAAAAAAEAAC0AAAAhAPAAAAAAAAAAAAAAAIA/AAAAAAAAAAAAAIA/AAAAAAAAAAAAAAAAAAAAAAAAAAAAAAAAAAAAAAAAAAAlAAAADAAAAAAAAIAoAAAADAAAAAQAAAAnAAAAGAAAAAQAAAAAAAAA////AAAAAAAlAAAADAAAAAQAAABMAAAAZAAAAAkAAABQAAAA9gAAAFwAAAAJAAAAUAAAAO4AAAANAAAAIQDwAAAAAAAAAAAAAACAPwAAAAAAAAAAAACAPwAAAAAAAAAAAAAAAAAAAAAAAAAAAAAAAAAAAAAAAAAAJQAAAAwAAAAAAACAKAAAAAwAAAAEAAAAUgAAAHABAAAEAAAA9f///wAAAAAAAAAAAAAAAJABAAAAAAABAAAAAHMAZQBnAG8AZQAgAHUAaQAAAAAAAAAAAAAAAAAAAAAAAAAAAAAAAAAAAAAAAAAAAAAAAAAAAAAAAAAAAAAAAAAAAAAAACAAAAAAAAAA4Cl5/X8AAADgKXn9fwAAEwAAAAAAAAAAAJbs/X8AAO3LeXj9fwAAMBaW7P1/AAATAAAAAAAAAOAWAAAAAAAAQAAAwP1/AAAAAJbs/X8AALXOeXj9fwAABAAAAAAAAAAwFpbs/X8AAIC6zxPaAAAAEwAAAAAAAABIAAAAAAAAAIwzDXn9fwAAkOMpef1/AADANw15/X8AAAEAAAAAAAAAGF0Nef1/AAAAAJbs/X8AAAAAAAAAAAAAAAAAAAAAAACH9aTt/X8AAHCKq6F8AgAA2+B56/1/AABQu88T2gAAAOm7zxPaAAAAAAAAAAAAAAAAAAAAZHYACAAAAAAlAAAADAAAAAQAAAAYAAAADAAAAAAAAAASAAAADAAAAAEAAAAeAAAAGAAAAAkAAABQAAAA9wAAAF0AAAAlAAAADAAAAAQAAABUAAAAiAAAAAoAAABQAAAASQAAAFwAAAABAAAAHMfoQY7j6EEKAAAAUAAAAAoAAABMAAAAAAAAAAAAAAAAAAAA//////////9gAAAARABJAEUARwBPACAAQQBSAEMARQAIAAAAAwAAAAYAAAAIAAAACQAAAAMAAAAHAAAABwAAAAcAAAAG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QAAAAYAAAADAAAAAAAAAASAAAADAAAAAEAAAAeAAAAGAAAAAkAAABgAAAA9wAAAG0AAAAlAAAADAAAAAQAAABUAAAAfAAAAAoAAABgAAAARgAAAGwAAAABAAAAHMfoQY7j6EEKAAAAYAAAAAgAAABMAAAAAAAAAAAAAAAAAAAA//////////9cAAAAQwBPAE4AVABBAEQATwBSAAcAAAAJAAAACAAAAAYAAAAHAAAACAAAAAkAAAAHAAAASwAAAEAAAAAwAAAABQAAACAAAAABAAAAAQAAABAAAAAAAAAAAAAAAAABAACAAAAAAAAAAAAAAAAAAQAAgAAAACUAAAAMAAAAAgAAACcAAAAYAAAABQAAAAAAAAD///8AAAAAACUAAAAMAAAABQAAAEwAAABkAAAACQAAAHAAAADlAAAAfAAAAAkAAABwAAAA3QAAAA0AAAAhAPAAAAAAAAAAAAAAAIA/AAAAAAAAAAAAAIA/AAAAAAAAAAAAAAAAAAAAAAAAAAAAAAAAAAAAAAAAAAAlAAAADAAAAAAAAIAoAAAADAAAAAUAAAAlAAAADAAAAAQAAAAYAAAADAAAAAAAAAASAAAADAAAAAEAAAAWAAAADAAAAAAAAABUAAAAMAEAAAoAAABwAAAA5AAAAHwAAAABAAAAHMfoQY7j6EEKAAAAcAAAACYAAABMAAAABAAAAAkAAABwAAAA5gAAAH0AAACYAAAARgBpAHIAbQBhAGQAbwAgAHAAbwByADoAIABEAEkARQBHAE8AIABKAE8AQQBRAFUASQBOACAAQQBSAEMARQAgAFMASQBUAEoAQQBSAAYAAAADAAAABAAAAAkAAAAGAAAABwAAAAcAAAADAAAABwAAAAcAAAAEAAAAAwAAAAMAAAAIAAAAAwAAAAYAAAAIAAAACQAAAAMAAAAEAAAACQAAAAcAAAAIAAAACAAAAAMAAAAIAAAAAwAAAAcAAAAHAAAABwAAAAYAAAADAAAABgAAAAMAAAAGAAAABAAAAAcAAAAHAAAAFgAAAAwAAAAAAAAAJQAAAAwAAAACAAAADgAAABQAAAAAAAAAEAAAABQAAAA=</Object>
  <Object Id="idInvalidSigLnImg">AQAAAGwAAAAAAAAAAAAAAP8AAAB/AAAAAAAAAAAAAAAZHQAAjw4AACBFTUYAAAEAvCAAALEAAAAGAAAAAAAAAAAAAAAAAAAAoAUAAIQDAACjAQAABgEAAAAAAAAAAAAAAAAAALhkBgBw/w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4Cl5/X8AAADgKXn9fwAAEwAAAAAAAAAAAJbs/X8AAO3LeXj9fwAAMBaW7P1/AAATAAAAAAAAAOAWAAAAAAAAQAAAwP1/AAAAAJbs/X8AALXOeXj9fwAABAAAAAAAAAAwFpbs/X8AAIC6zxPaAAAAEwAAAAAAAABIAAAAAAAAAIwzDXn9fwAAkOMpef1/AADANw15/X8AAAEAAAAAAAAAGF0Nef1/AAAAAJbs/X8AAAAAAAAAAAAAAAAAAAAAAACH9aTt/X8AAHCKq6F8AgAA2+B56/1/AABQu88T2gAAAOm7zxPaAAAAAAAAAAAAAAAAAAAAZHYACAAAAAAlAAAADAAAAAEAAAAYAAAADAAAAP8AAAASAAAADAAAAAEAAAAeAAAAGAAAACIAAAAEAAAAcgAAABEAAAAlAAAADAAAAAEAAABUAAAAqAAAACMAAAAEAAAAcAAAABAAAAABAAAAHMfoQY7j6E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AQAAAHwCAADIKc4T2gAAAAA1cFTrIQAAiD6d6/1/AAAAAAAAAAAAAAkAAAAAAAAAAAAAAAAAAAAoznl4/X8AAAAAAAAAAAAAAAAAAAAAAAB5TsRxKo8AAEgrzhPaAAAABAAAAAAAAACggLOhfAIAAHCKq6F8AgAAcCzOEwAAAAAAAAAAAAAAAAcAAAAAAAAAKN6lqXwCAACsK84T2gAAAOkrzhPaAAAAcc116/1/AABpAGEAbAAAAAAAAAAAAAAAAAAAAAAAAAAAAAAAAAAAAHCKq6F8AgAA2+B56/1/AABQK84T2gAAAOkrzhPaAAAAoICzoXwC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DAdgp4/X8AABCzmqx8AgAAAQAAAAIAAACIPp3r/X8AAAAAAAAAAAAAObZgd/1/AAAAAAAA2gAAAAAAAAAAAAAAAAAAAAAAAAAAAAAAAAAAAOlOxHEqjwAAYHztd/1/AAAojhh4/X8AAOD///8AAAAAcIqroXwCAAAYLM4TAAAAAAAAAAAAAAAABgAAAAAAAAAgAAAAAAAAADwrzhPaAAAAeSvOE9oAAABxzXXr/X8AAAAwzhPaAAAAQI4TqgAAAABAjhOqfAIAABi57Xf9fwAAcIqroXwCAADb4Hnr/X8AAOAqzhPaAAAAeSvOE9oAAACQb7OhfAI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IIAAABHAAAAKQAAADMAAABaAAAAFQAAACEA8AAAAAAAAAAAAAAAgD8AAAAAAAAAAAAAgD8AAAAAAAAAAAAAAAAAAAAAAAAAAAAAAAAAAAAAAAAAACUAAAAMAAAAAAAAgCgAAAAMAAAABAAAAFIAAABwAQAABAAAAPD///8AAAAAAAAAAAAAAACQAQAAAAAAAQAAAABzAGUAZwBvAGUAIAB1AGkAAAAAAAAAAAAAAAAAAAAAAAAAAAAAAAAAAAAAAAAAAAAAAAAAAAAAAAAAAAAAAAAAAAAAAMhH83f9fwAASlJdd/1/AADwM84T2gAAAIg+nev9fwAAAAAAAAAAAAAAAAAAAAAAAKBH83f9fwAAAAAAAAAAAAAAAAAAAAAAAAAAAAAAAAAAyU/EcSqPAAD//////X8AAP////8AAAAA8P///wAAAABwiquhfAIAADgtzhMAAAAAAAAAAAAAAAAJAAAAAAAAACAAAAAAAAAAXCzOE9oAAACZLM4T2gAAAHHNdev9fwAAAAAAAAAAAAAAAAAAAAAAAAAAAAAAAAAAAAAAAAAAAABwiquhfAIAANvgeev9fwAAACzOE9oAAACZLM4T2gAAABCDs6F8AgAAAAAAAGR2AAgAAAAAJQAAAAwAAAAEAAAAGAAAAAwAAAAAAAAAEgAAAAwAAAABAAAAHgAAABgAAAApAAAAMwAAAIMAAABIAAAAJQAAAAwAAAAEAAAAVAAAAIgAAAAqAAAAMwAAAIEAAABHAAAAAQAAABzH6EGO4+hBKgAAADMAAAAKAAAATAAAAAAAAAAAAAAAAAAAAP//////////YAAAAEQASQBFAEcATwAgAEEAUgBDAEUACwAAAAQAAAAIAAAACwAAAAwAAAAEAAAACgAAAAoAAAAKAAAAC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CIAAAACgAAAFAAAABJAAAAXAAAAAEAAAAcx+hBjuPoQQoAAABQAAAACgAAAEwAAAAAAAAAAAAAAAAAAAD//////////2AAAABEAEkARQBHAE8AIABBAFIAQwBFAAgAAAADAAAABgAAAAgAAAAJAAAAAwAAAAcAAAAHAAAABwAAAAY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B8AAAACgAAAGAAAABGAAAAbAAAAAEAAAAcx+hBjuPoQQoAAABgAAAACAAAAEwAAAAAAAAAAAAAAAAAAAD//////////1wAAABDAE8ATgBUAEEARABPAFIABwAAAAkAAAAIAAAABgAAAAcAAAAIAAAACQAAAAcAAABLAAAAQAAAADAAAAAFAAAAIAAAAAEAAAABAAAAEAAAAAAAAAAAAAAAAAEAAIAAAAAAAAAAAAAAAAABAACAAAAAJQAAAAwAAAACAAAAJwAAABgAAAAFAAAAAAAAAP///wAAAAAAJQAAAAwAAAAFAAAATAAAAGQAAAAJAAAAcAAAAOUAAAB8AAAACQAAAHAAAADdAAAADQAAACEA8AAAAAAAAAAAAAAAgD8AAAAAAAAAAAAAgD8AAAAAAAAAAAAAAAAAAAAAAAAAAAAAAAAAAAAAAAAAACUAAAAMAAAAAAAAgCgAAAAMAAAABQAAACUAAAAMAAAAAQAAABgAAAAMAAAAAAAAABIAAAAMAAAAAQAAABYAAAAMAAAAAAAAAFQAAAAwAQAACgAAAHAAAADkAAAAfAAAAAEAAAAcx+hBjuPoQQoAAABwAAAAJgAAAEwAAAAEAAAACQAAAHAAAADmAAAAfQAAAJgAAABGAGkAcgBtAGEAZABvACAAcABvAHIAOgAgAEQASQBFAEcATwAgAEoATwBBAFEAVQBJAE4AIABBAFIAQwBFACAAUwBJAFQASgBBAFIABgAAAAMAAAAEAAAACQAAAAYAAAAHAAAABwAAAAMAAAAHAAAABwAAAAQAAAADAAAAAwAAAAgAAAADAAAABgAAAAgAAAAJAAAAAwAAAAQAAAAJAAAABwAAAAgAAAAIAAAAAwAAAAgAAAADAAAABwAAAAcAAAAHAAAABgAAAAMAAAAGAAAAAwAAAAYAAAAEAAAABwAAAAcAAAAWAAAADAAAAAAAAAAlAAAADAAAAAIAAAAOAAAAFAAAAAAAAAAQAAAAFAAAAA==</Object>
</Signature>
</file>

<file path=_xmlsignatures/sig3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SDJGuKOzmgUUlUUJuNx17PDDyDpZ+ylUqfyfeEk/dMQ=</DigestValue>
    </Reference>
    <Reference Type="http://www.w3.org/2000/09/xmldsig#Object" URI="#idOfficeObject">
      <DigestMethod Algorithm="http://www.w3.org/2001/04/xmlenc#sha256"/>
      <DigestValue>ZeFFTBJk3zKp1JpDnRnrABA228I7r13h5IH/F97F4u4=</DigestValue>
    </Reference>
    <Reference Type="http://uri.etsi.org/01903#SignedProperties" URI="#idSignedProperties">
      <Transforms>
        <Transform Algorithm="http://www.w3.org/TR/2001/REC-xml-c14n-20010315"/>
      </Transforms>
      <DigestMethod Algorithm="http://www.w3.org/2001/04/xmlenc#sha256"/>
      <DigestValue>z/mlAyyqG+x86Pc5SZIdjXw3aEWMSf9BEdYq1eHekNY=</DigestValue>
    </Reference>
    <Reference Type="http://www.w3.org/2000/09/xmldsig#Object" URI="#idValidSigLnImg">
      <DigestMethod Algorithm="http://www.w3.org/2001/04/xmlenc#sha256"/>
      <DigestValue>YsFEc5RFYp9W/0QI3UghlBHBhw3FarojR7aFrcxvBBA=</DigestValue>
    </Reference>
    <Reference Type="http://www.w3.org/2000/09/xmldsig#Object" URI="#idInvalidSigLnImg">
      <DigestMethod Algorithm="http://www.w3.org/2001/04/xmlenc#sha256"/>
      <DigestValue>sxKbw89cFZLKvW2euXkJ/JttZMWYLAnPpDO3M6nc2oE=</DigestValue>
    </Reference>
  </SignedInfo>
  <SignatureValue>L8mOMAwmAAjaLtP5SEEJYY25lTc2MLZeFXVGufaCmxGmLm8wfbDd29/EQYrmR2ExpFc4mzJ0qkcL
OCnn4CTR8pAaSZcXcZh1fI/JLDpjlfe048kcwYNSeFpRrd7jZ8ISEHIzGf7RS2JoAQ9AOsjJZfbl
w1RrMrQgvBmFoemIqpgBi599t89ABmOmSK2yaUqDfGXuoo4H+3D7RiSzPzymC7gLyykTTzAdcev+
SCOIxV2EyCo2/zhiObktKFOHm68qQMTij0tdQFG3ZPjRrL4HKddSHYsdsOASxO5n7HL8RInLmxtr
fDsHiLcqjRgyYT1ny0uWb+1ax5bSLUdgv34B+g==</SignatureValue>
  <KeyInfo>
    <X509Data>
      <X509Certificate>MIIIijCCBnKgAwIBAgIIIXvPoXiZdFYwDQYJKoZIhvcNAQELBQAwWjEaMBgGA1UEAwwRQ0EtRE9DVU1FTlRBIFMuQS4xFjAUBgNVBAUTDVJVQzgwMDUwMTcyLTExFzAVBgNVBAoMDkRPQ1VNRU5UQSBTLkEuMQswCQYDVQQGEwJQWTAeFw0yMzAzMzAxNTEwMDBaFw0yNTAzMjkxNTEwMDBaMIG8MSUwIwYDVQQDDBxTQUxMWSBFTUlMQ0UgU09TQSBERSBNT0xJTkFTMREwDwYDVQQFEwhDSTQ4MzEzMDEVMBMGA1UEKgwMU0FMTFkgRU1JTENFMRgwFgYDVQQEDA9TT1NBIERFIE1PTElOQVMxCzAJBgNVBAsMAkYyMTUwMwYDVQQKDCxDRVJUSUZJQ0FETyBDVUFMSUZJQ0FETyBERSBGSVJNQSBFTEVDVFJPTklDQTELMAkGA1UEBhMCUFkwggEiMA0GCSqGSIb3DQEBAQUAA4IBDwAwggEKAoIBAQC/jAXHmv5ZhlvX/2a1RJ/09XHS0pik3AoKVYgx2jpU22hkiX473k6CZStNqtGP/IHrip08bK9GKaZNZqATHscFFMcKkU9ucrhUPklKqdPX2EuFxQulwgW0EP/4+AxFDtGHrtiMjAtTkJdLjOLCFdg6Q81BBLGDO+OK15RYbbSTJR+vo2O7usVAHLCR3z6cdNQW8ca2TvirTI201zhgUuN9U/36mAyCclgt/BTG0QK0CBFNd5ccq6b3Psv8/1Tmj1bOlg7R8bVk45RqY4rK8meruKPZnMYuMVOOlsnx9AlwoWCCm71RWZZ5mFcpgpdUq/AK8F8k1zxLIfGMaCxgGDVnAgMBAAGjggPvMIID6zAMBgNVHRMBAf8EAjAAMB8GA1UdIwQYMBaAFKE9hSvN2CyWHzkCDJ9TO1jYlQt7MIGUBggrBgEFBQcBAQSBhzCBhDBVBggrBgEFBQcwAoZJaHR0cHM6Ly93d3cuZGlnaXRvLmNvbS5weS91cGxvYWRzL2NlcnRpZmljYWRvLWRvY3VtZW50YS1zYS0xNTM1MTE3NzcxLmNydDArBggrBgEFBQcwAYYfaHR0cHM6Ly93d3cuZGlnaXRvLmNvbS5weS9vY3NwLzBSBgNVHREESzBJgRtzYWxseS5zb3NhQGludGVyZmlzYS5jb20ucHm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TRtql1rp6dKU8tV9pFA2dTfLuxqzAOBgNVHQ8BAf8EBAMCBeAwDQYJKoZIhvcNAQELBQADggIBAJO9PPkxB8FxVJJWeGrDXySt3Fp6F3/uFAgKMpJIS6uWz1iKBaQHw3MHOXvNPemptpt/2OjylJOK3VCMDw+PfgTyFouXXhayPCxxBg/4youu8oj1dNl7a3bpNkRX6WqXLLDwRrVV7lHh4Sl+1SaJr1/LotqdkLElXPKcMzYbNivrYE4lRMJVqliyIY6xUmZsUytXiIGPrBFR36iwp7yudRBBQ0l7Nji9ybCm2GZcFKl0JLO+o/S8rbzh+NirMRWKbHSF5eyrCrF68Xfv5pg1hWgC5qrV8z5zLE+rXE1LwJSKpX3AZjhxc7auQ0KszpeY4JK6RqcHo2/6ovR/3Wtvx0BcpAv7LZ+col0nXmq8DL0DoSf5h9Xv+Uw0DaTIlPI85Yr3JL/iIr3BFuAmdjYrPrBTbWyUZVNaX+QChe7HVl+qBuuyHbapwngVSYOn4nJZXcDxn3KQEAO9CyIRN/f8aBlCctEBrNY+8R/YWtzvb0bP3tNLwKb4ChdhuyQ6+51G0nhw7Btxabg2wgSVsUoUghV+XIxClhLI/a+EsKwoLbnVhQuOApGAejjBI8GdOS5xVsxO9Qlu5D0QCgzOl5u4vP964MJ+9pKhIXx4sXWnpK10ADJFAprf74Q5j0waB1uvsPaqTopW5PJxH0gmDKtLm/dvQ+JBDiwZsHMTgLOOd2po</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1yPCdxLOwhVVgkLwZtinBeNPn0z+3K33epEQv1eEO0s=</DigestValue>
      </Reference>
      <Reference URI="/xl/calcChain.xml?ContentType=application/vnd.openxmlformats-officedocument.spreadsheetml.calcChain+xml">
        <DigestMethod Algorithm="http://www.w3.org/2001/04/xmlenc#sha256"/>
        <DigestValue>Cwwxd82IxGAryc02rxDQYDsehSKM0mYV35LXkUSiHoY=</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Xa8239MzABwfeSwVessQmgBws7qpEWV+d6lNwhHlGqw=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Xa8239MzABwfeSwVessQmgBws7qpEWV+d6lNwhHlGqw=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Xa8239MzABwfeSwVessQmgBws7qpEWV+d6lNwhHlGqw=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Xa8239MzABwfeSwVessQmgBws7qpEWV+d6lNwhHlGqw=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Xa8239MzABwfeSwVessQmgBws7qpEWV+d6lNwhHlGqw=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Xa8239MzABwfeSwVessQmgBws7qpEWV+d6lNwhHlGqw=</DigestValue>
      </Reference>
      <Reference URI="/xl/drawings/drawing1.xml?ContentType=application/vnd.openxmlformats-officedocument.drawing+xml">
        <DigestMethod Algorithm="http://www.w3.org/2001/04/xmlenc#sha256"/>
        <DigestValue>Aowvreq1vGllG65eajWdACOTB/uN8snkthxiusnlaLs=</DigestValue>
      </Reference>
      <Reference URI="/xl/drawings/vmlDrawing1.vml?ContentType=application/vnd.openxmlformats-officedocument.vmlDrawing">
        <DigestMethod Algorithm="http://www.w3.org/2001/04/xmlenc#sha256"/>
        <DigestValue>xUr1g0sFS43//if2fMHLS1jHOAwpWTV99VN55akJetQ=</DigestValue>
      </Reference>
      <Reference URI="/xl/drawings/vmlDrawing2.vml?ContentType=application/vnd.openxmlformats-officedocument.vmlDrawing">
        <DigestMethod Algorithm="http://www.w3.org/2001/04/xmlenc#sha256"/>
        <DigestValue>WFYj+KW08O95/jwtlepXtJXMUOdNk9n4TAGP7hFu+h4=</DigestValue>
      </Reference>
      <Reference URI="/xl/drawings/vmlDrawing3.vml?ContentType=application/vnd.openxmlformats-officedocument.vmlDrawing">
        <DigestMethod Algorithm="http://www.w3.org/2001/04/xmlenc#sha256"/>
        <DigestValue>gHfx3whdlQ+dQSpolZYLou1cOyfkrsW2f6Wyk7264VA=</DigestValue>
      </Reference>
      <Reference URI="/xl/drawings/vmlDrawing4.vml?ContentType=application/vnd.openxmlformats-officedocument.vmlDrawing">
        <DigestMethod Algorithm="http://www.w3.org/2001/04/xmlenc#sha256"/>
        <DigestValue>NWjIB+POGZkW73d5D5AgYYVsStdMCABUfrb8CcVrv8E=</DigestValue>
      </Reference>
      <Reference URI="/xl/drawings/vmlDrawing5.vml?ContentType=application/vnd.openxmlformats-officedocument.vmlDrawing">
        <DigestMethod Algorithm="http://www.w3.org/2001/04/xmlenc#sha256"/>
        <DigestValue>Qp9wQg56nMOFboRRLMFJThHZOeuYuUXqAfFstOD9pB0=</DigestValue>
      </Reference>
      <Reference URI="/xl/drawings/vmlDrawing6.vml?ContentType=application/vnd.openxmlformats-officedocument.vmlDrawing">
        <DigestMethod Algorithm="http://www.w3.org/2001/04/xmlenc#sha256"/>
        <DigestValue>ItQGSsmIXyq5R4qMiaoKdzGpaWRxDC6aTbtYi8rauKU=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NZmRTX7W5A2vtSkO7N6aeFOO4HKRed+JrhT5XPrfNDI=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wZPA/rF4GnteJFZcATFm5xCWADWwf2UAHkOvvzj7r/w=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QtIQ6uysmXQuHwBEqr68W98LNwYMTivV/fEmrJ8zrFA=</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5OsaGzyDCQcu2ZAf03yRw+COU026708H/NXGnMeZDZc=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I21utiWXlgrmCmg4ZpH8bKmLZT6sL0DYbiMLlOtgKIo=</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PqxoNpQd2q1U7jgyGUc8eYW1b5QzA8bTgWnMMGse46I=</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E90anLtrtoM6FrHuQCrtPBRHcGQl+1xICYXZFkU5bYs=</DigestValue>
      </Reference>
      <Reference URI="/xl/externalLinks/externalLink1.xml?ContentType=application/vnd.openxmlformats-officedocument.spreadsheetml.externalLink+xml">
        <DigestMethod Algorithm="http://www.w3.org/2001/04/xmlenc#sha256"/>
        <DigestValue>QDpkEODEOJKGhnB6+A8zHaGOXp5Nyn/9egXR/IyzsKc=</DigestValue>
      </Reference>
      <Reference URI="/xl/externalLinks/externalLink2.xml?ContentType=application/vnd.openxmlformats-officedocument.spreadsheetml.externalLink+xml">
        <DigestMethod Algorithm="http://www.w3.org/2001/04/xmlenc#sha256"/>
        <DigestValue>d6p9jhfh7rmMZazIsL7RkMaX5Xe/lZL+DuzlVKG8Ly4=</DigestValue>
      </Reference>
      <Reference URI="/xl/externalLinks/externalLink3.xml?ContentType=application/vnd.openxmlformats-officedocument.spreadsheetml.externalLink+xml">
        <DigestMethod Algorithm="http://www.w3.org/2001/04/xmlenc#sha256"/>
        <DigestValue>9XFDrp2eoUpW4bHGlUwjGbYmUoFM3HxXSGKCcIVZuq8=</DigestValue>
      </Reference>
      <Reference URI="/xl/externalLinks/externalLink4.xml?ContentType=application/vnd.openxmlformats-officedocument.spreadsheetml.externalLink+xml">
        <DigestMethod Algorithm="http://www.w3.org/2001/04/xmlenc#sha256"/>
        <DigestValue>Lum+ExC6YghdPwffYnk69Sc14GUapLzS1Xj4gx3OL5M=</DigestValue>
      </Reference>
      <Reference URI="/xl/externalLinks/externalLink5.xml?ContentType=application/vnd.openxmlformats-officedocument.spreadsheetml.externalLink+xml">
        <DigestMethod Algorithm="http://www.w3.org/2001/04/xmlenc#sha256"/>
        <DigestValue>ktD5Gwm5nx2SEJ3izUiLDPdRILgjuC0L20ZdzKIPPtg=</DigestValue>
      </Reference>
      <Reference URI="/xl/externalLinks/externalLink6.xml?ContentType=application/vnd.openxmlformats-officedocument.spreadsheetml.externalLink+xml">
        <DigestMethod Algorithm="http://www.w3.org/2001/04/xmlenc#sha256"/>
        <DigestValue>zcVceu0tChTshHC/+QQd/6lPoSH2b+IegujGIZvqgQ4=</DigestValue>
      </Reference>
      <Reference URI="/xl/externalLinks/externalLink7.xml?ContentType=application/vnd.openxmlformats-officedocument.spreadsheetml.externalLink+xml">
        <DigestMethod Algorithm="http://www.w3.org/2001/04/xmlenc#sha256"/>
        <DigestValue>hsT0RKacKDvXqt8OrlH27mz7koK57W45WaoX0A2bQjc=</DigestValue>
      </Reference>
      <Reference URI="/xl/media/image1.emf?ContentType=image/x-emf">
        <DigestMethod Algorithm="http://www.w3.org/2001/04/xmlenc#sha256"/>
        <DigestValue>8UwYp6pyw98/5fxhx7LWx4UBpFz/C1eXcZPCsjgMLXU=</DigestValue>
      </Reference>
      <Reference URI="/xl/media/image2.emf?ContentType=image/x-emf">
        <DigestMethod Algorithm="http://www.w3.org/2001/04/xmlenc#sha256"/>
        <DigestValue>ocrfF6B9kS7D9mbluD2C49uyig+/fseRjrvuqMlh5dM=</DigestValue>
      </Reference>
      <Reference URI="/xl/media/image3.emf?ContentType=image/x-emf">
        <DigestMethod Algorithm="http://www.w3.org/2001/04/xmlenc#sha256"/>
        <DigestValue>si4jBb2z3IFShMR8fH266AYBbRUZh34J9sawEiKsaY4=</DigestValue>
      </Reference>
      <Reference URI="/xl/media/image4.emf?ContentType=image/x-emf">
        <DigestMethod Algorithm="http://www.w3.org/2001/04/xmlenc#sha256"/>
        <DigestValue>6b/qO5RPDhNl5Y9g3asQGf68hcgEiNQAD0T34uX7ep4=</DigestValue>
      </Reference>
      <Reference URI="/xl/media/image5.emf?ContentType=image/x-emf">
        <DigestMethod Algorithm="http://www.w3.org/2001/04/xmlenc#sha256"/>
        <DigestValue>l+jCpnKk2QYmvg61yXP70AKYRT61Sgc6yQJFyS6DWQ8=</DigestValue>
      </Reference>
      <Reference URI="/xl/printerSettings/printerSettings1.bin?ContentType=application/vnd.openxmlformats-officedocument.spreadsheetml.printerSettings">
        <DigestMethod Algorithm="http://www.w3.org/2001/04/xmlenc#sha256"/>
        <DigestValue>PomAk00LjNX0TmsJc6zgIqZ1exjQxSMz9FZ0oHNLuZ0=</DigestValue>
      </Reference>
      <Reference URI="/xl/printerSettings/printerSettings2.bin?ContentType=application/vnd.openxmlformats-officedocument.spreadsheetml.printerSettings">
        <DigestMethod Algorithm="http://www.w3.org/2001/04/xmlenc#sha256"/>
        <DigestValue>PomAk00LjNX0TmsJc6zgIqZ1exjQxSMz9FZ0oHNLuZ0=</DigestValue>
      </Reference>
      <Reference URI="/xl/printerSettings/printerSettings3.bin?ContentType=application/vnd.openxmlformats-officedocument.spreadsheetml.printerSettings">
        <DigestMethod Algorithm="http://www.w3.org/2001/04/xmlenc#sha256"/>
        <DigestValue>CIEckKbjmz+lut/wRXlfeRQwthJRTodxlHUlYnCh/Ec=</DigestValue>
      </Reference>
      <Reference URI="/xl/printerSettings/printerSettings4.bin?ContentType=application/vnd.openxmlformats-officedocument.spreadsheetml.printerSettings">
        <DigestMethod Algorithm="http://www.w3.org/2001/04/xmlenc#sha256"/>
        <DigestValue>CIEckKbjmz+lut/wRXlfeRQwthJRTodxlHUlYnCh/Ec=</DigestValue>
      </Reference>
      <Reference URI="/xl/printerSettings/printerSettings5.bin?ContentType=application/vnd.openxmlformats-officedocument.spreadsheetml.printerSettings">
        <DigestMethod Algorithm="http://www.w3.org/2001/04/xmlenc#sha256"/>
        <DigestValue>P1vk/m0KDfia+eyWbH6GJjYYs/QaShRIS+My+bEWdfE=</DigestValue>
      </Reference>
      <Reference URI="/xl/printerSettings/printerSettings6.bin?ContentType=application/vnd.openxmlformats-officedocument.spreadsheetml.printerSettings">
        <DigestMethod Algorithm="http://www.w3.org/2001/04/xmlenc#sha256"/>
        <DigestValue>CIEckKbjmz+lut/wRXlfeRQwthJRTodxlHUlYnCh/Ec=</DigestValue>
      </Reference>
      <Reference URI="/xl/printerSettings/printerSettings7.bin?ContentType=application/vnd.openxmlformats-officedocument.spreadsheetml.printerSettings">
        <DigestMethod Algorithm="http://www.w3.org/2001/04/xmlenc#sha256"/>
        <DigestValue>rpj545RtakdnDQNeP8JSQKvZ57TFQrixCsxx1kNgmrs=</DigestValue>
      </Reference>
      <Reference URI="/xl/printerSettings/printerSettings8.bin?ContentType=application/vnd.openxmlformats-officedocument.spreadsheetml.printerSettings">
        <DigestMethod Algorithm="http://www.w3.org/2001/04/xmlenc#sha256"/>
        <DigestValue>/ax5bNEFHV49MOtpiS741TCmMpKky2mSmN57o7VA6sA=</DigestValue>
      </Reference>
      <Reference URI="/xl/sharedStrings.xml?ContentType=application/vnd.openxmlformats-officedocument.spreadsheetml.sharedStrings+xml">
        <DigestMethod Algorithm="http://www.w3.org/2001/04/xmlenc#sha256"/>
        <DigestValue>RKCDZsSEe1zUcMDlZC/uXz0BR1J9/SjijjepP6FW3ao=</DigestValue>
      </Reference>
      <Reference URI="/xl/styles.xml?ContentType=application/vnd.openxmlformats-officedocument.spreadsheetml.styles+xml">
        <DigestMethod Algorithm="http://www.w3.org/2001/04/xmlenc#sha256"/>
        <DigestValue>0unmvvZC8v2X1k1LzxeJ5dITa6xQPZpK8OhOkz8cLQk=</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aHfvOMM8hMP7F4QwnvrD/sB2C7l8N+/I5GoL8ylQtxU=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PuEniog20HoIbFAIps2zsmYgmS5aLQboJfHPDaNqpo4=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Q6gzhdu4voGIfD8yCgb4iLr0HA1XNcROXBjhP0fZfJo=</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LczjMHCbIPr3FsLnIo/1raGagvzIwjONJXEhU1NgdEQ=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LPvOcyzMWuCzjQ0DWjc7YPS2SZsQiO5cfLeEmoeLFBo=</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csdGLUBC+EtFx3rRcsosro01QEHkSmnIzNoX8/pr8pQ=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KZdZVQawy2cAXSI/Y351XhOsH7LeYFecCh9NBop3jO8=</DigestValue>
      </Reference>
      <Reference URI="/xl/worksheets/sheet1.xml?ContentType=application/vnd.openxmlformats-officedocument.spreadsheetml.worksheet+xml">
        <DigestMethod Algorithm="http://www.w3.org/2001/04/xmlenc#sha256"/>
        <DigestValue>VaI9m8yxo9W4cRUWyymbCp58uQjKzlSto2rVA3QDk8E=</DigestValue>
      </Reference>
      <Reference URI="/xl/worksheets/sheet2.xml?ContentType=application/vnd.openxmlformats-officedocument.spreadsheetml.worksheet+xml">
        <DigestMethod Algorithm="http://www.w3.org/2001/04/xmlenc#sha256"/>
        <DigestValue>BkFxiamMLHUUEDN/32NYNoOtnD86uwD+l1687ne+3rk=</DigestValue>
      </Reference>
      <Reference URI="/xl/worksheets/sheet3.xml?ContentType=application/vnd.openxmlformats-officedocument.spreadsheetml.worksheet+xml">
        <DigestMethod Algorithm="http://www.w3.org/2001/04/xmlenc#sha256"/>
        <DigestValue>ObtLnu/t3t3MUZUAVY1yq4to8gfw+K0eoso4q7nMURY=</DigestValue>
      </Reference>
      <Reference URI="/xl/worksheets/sheet4.xml?ContentType=application/vnd.openxmlformats-officedocument.spreadsheetml.worksheet+xml">
        <DigestMethod Algorithm="http://www.w3.org/2001/04/xmlenc#sha256"/>
        <DigestValue>gOtRJDFNx5LhFFbOoU1/YhAkEqSA9r2Y00dSxY4M3fQ=</DigestValue>
      </Reference>
      <Reference URI="/xl/worksheets/sheet5.xml?ContentType=application/vnd.openxmlformats-officedocument.spreadsheetml.worksheet+xml">
        <DigestMethod Algorithm="http://www.w3.org/2001/04/xmlenc#sha256"/>
        <DigestValue>G0oJ1YrTQqIYXDreTVS3EgYRtxipkIy5ACcr9E7dA9Y=</DigestValue>
      </Reference>
      <Reference URI="/xl/worksheets/sheet6.xml?ContentType=application/vnd.openxmlformats-officedocument.spreadsheetml.worksheet+xml">
        <DigestMethod Algorithm="http://www.w3.org/2001/04/xmlenc#sha256"/>
        <DigestValue>VNSlOjgC/oSzx1YloAF3zzjwksvY4st8Ju7XqTj7WKA=</DigestValue>
      </Reference>
      <Reference URI="/xl/worksheets/sheet7.xml?ContentType=application/vnd.openxmlformats-officedocument.spreadsheetml.worksheet+xml">
        <DigestMethod Algorithm="http://www.w3.org/2001/04/xmlenc#sha256"/>
        <DigestValue>rMD0l8EqOrIeRE8tHMOH58GK2hwArT5w7BOn3qS3pAE=</DigestValue>
      </Reference>
      <Reference URI="/xl/worksheets/sheet8.xml?ContentType=application/vnd.openxmlformats-officedocument.spreadsheetml.worksheet+xml">
        <DigestMethod Algorithm="http://www.w3.org/2001/04/xmlenc#sha256"/>
        <DigestValue>JS5fHaJI/DPAafRZhqnIgDxk8l5DA+JKghcmxnIZelg=</DigestValue>
      </Reference>
    </Manifest>
    <SignatureProperties>
      <SignatureProperty Id="idSignatureTime" Target="#idPackageSignature">
        <mdssi:SignatureTime xmlns:mdssi="http://schemas.openxmlformats.org/package/2006/digital-signature">
          <mdssi:Format>YYYY-MM-DDThh:mm:ssTZD</mdssi:Format>
          <mdssi:Value>2023-03-30T15:43:06Z</mdssi:Value>
        </mdssi:SignatureTime>
      </SignatureProperty>
    </SignatureProperties>
  </Object>
  <Object Id="idOfficeObject">
    <SignatureProperties>
      <SignatureProperty Id="idOfficeV1Details" Target="#idPackageSignature">
        <SignatureInfoV1 xmlns="http://schemas.microsoft.com/office/2006/digsig">
          <SetupID>{6DB83ED7-4258-4377-B222-D51E55B87D19}</SetupID>
          <SignatureText>Sally Sosa</SignatureText>
          <SignatureImage/>
          <SignatureComments/>
          <WindowsVersion>10.0</WindowsVersion>
          <OfficeVersion>16.0.16026/24</OfficeVersion>
          <ApplicationVersion>16.0.16026</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2023-03-30T15:43:06Z</xd:SigningTime>
          <xd:SigningCertificate>
            <xd:Cert>
              <xd:CertDigest>
                <DigestMethod Algorithm="http://www.w3.org/2001/04/xmlenc#sha256"/>
                <DigestValue>cxTKvIxzlq4V1yoi3YVXpMn8iiCetJ82zR+SEbQt2L0=</DigestValue>
              </xd:CertDigest>
              <xd:IssuerSerial>
                <X509IssuerName>C=PY, O=DOCUMENTA S.A., SERIALNUMBER=RUC80050172-1, CN=CA-DOCUMENTA S.A.</X509IssuerName>
                <X509SerialNumber>2412750317807039574</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BkAAJ0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AADAdu5z+38AACCyEdccAgAAAQAAAAIAAACIPuLr+38AAAAAAAAAAAAAObZEc/t/AAAAAAAAVgAAAAAAAAAAAAAAAAAAAAAAAAAAAAAAAAAAAMtyQuqUSQAAYHzRc/t/AAAojvxz+38AAOD///8AAAAAMAvYtBwCAAAIKI4HAAAAAAAAAAAAAAAABgAAAAAAAAAgAAAAAAAAACwnjgdWAAAAaSeOB1YAAABxzbrr+38AAPArjgdWAAAAAOsX1wAAAAAA6xfXHAIAABi50XP7fwAAMAvYtBwCAADb4L7r+38AANAmjgdWAAAAaSeOB1YAAABgBlLAHAIAAAAAAABkdgAIAAAAACUAAAAMAAAAAQAAABgAAAAMAAAAAAAAABIAAAAMAAAAAQAAABYAAAAMAAAACAAAAFQAAABUAAAACgAAACcAAAAeAAAASgAAAAEAAADRdslBqwrJQQoAAABLAAAAAQAAAEwAAAAEAAAACQAAACcAAAAgAAAASwAAAFAAAABYAAAAFQAAABYAAAAMAAAAAAAAAFIAAABwAQAAAgAAABAAAAAHAAAAAAAAAAAAAAC8AgAAAAAAAAECAiJTAHkAcwB0AGUAbQAAAAAAAAAAAAAAAAAAAAAAAAAAAAAAAAAAAAAAAAAAAAAAAAAAAAAAAAAAAAAAAAAAAAAAAAAAAAEAAAAcAgAAuCWOB1YAAAAAPLUJ5K0AAIg+4uv7fwAAAAAAAAAAAAAJAAAAAAAAAAAAAAAAAAAAKM5ddPt/AAAAAAAAAAAAAAAAAAAAAAAAO3JC6pRJAAA4J44HVgAAAAQAAAAAAAAAYIfa1hwCAAAwC9i0HAIAAGAojgcAAAAAAAAAAAAAAAAHAAAAAAAAAKjPdcAcAgAAnCeOB1YAAADZJ44HVgAAAHHNuuv7fwAAaQBhAGwAAAAAAAAAAAAAAAAAAAAAAAAAAAAAAAAAAAAwC9i0HAIAANvgvuv7fwAAQCeOB1YAAADZJ44HVgAAAGCH2tYcAgAAAA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cAAAAEcAAAApAAAAMwAAAEgAAAAVAAAAIQDwAAAAAAAAAAAAAACAPwAAAAAAAAAAAACAPwAAAAAAAAAAAAAAAAAAAAAAAAAAAAAAAAAAAAAAAAAAJQAAAAwAAAAAAACAKAAAAAwAAAADAAAAUgAAAHABAAADAAAA8P///wAAAAAAAAAAAAAAAJABAAAAAAABAAAAAHMAZQBnAG8AZQAgAHUAaQAAAAAAAAAAAAAAAAAAAAAAAAAAAAAAAAAAAAAAAAAAAAAAAAAAAAAAAAAAAAAAAAAAAAAAyEfXc/t/AABKUkFz+38AAOAvjgdWAAAAiD7i6/t/AAAAAAAAAAAAAAAAAAAAAAAAoEfXc/t/AAAAAAAAAAAAAAAAAAAAAAAAAAAAAAAAAADrc0LqlEkAAP/////7fwAA/////wAAAADw////AAAAADAL2LQcAgAAKCmOBwAAAAAAAAAAAAAAAAkAAAAAAAAAIAAAAAAAAABMKI4HVgAAAIkojgdWAAAAcc266/t/AAAAAAAAAAAAAAAAAAAAAAAAAAAAAAAAAAAAAAAAAAAAADAL2LQcAgAA2+C+6/t/AADwJ44HVgAAAIkojgdWAAAA8ITa1hwCAAAAAAAAZHYACAAAAAAlAAAADAAAAAMAAAAYAAAADAAAAAAAAAASAAAADAAAAAEAAAAeAAAAGAAAACkAAAAzAAAAcQAAAEgAAAAlAAAADAAAAAMAAABUAAAAiAAAACoAAAAzAAAAbwAAAEcAAAABAAAA0XbJQasKyUEqAAAAMwAAAAoAAABMAAAAAAAAAAAAAAAAAAAA//////////9gAAAAUwBhAGwAbAB5ACAAUwBvAHMAYQAJAAAACAAAAAQAAAAEAAAACAAAAAQAAAAJAAAACQAAAAcAAAAIAAAASwAAAEAAAAAwAAAABQAAACAAAAABAAAAAQAAABAAAAAAAAAAAAAAAAABAACAAAAAAAAAAAAAAAAAAQAAgAAAACUAAAAMAAAAAgAAACcAAAAYAAAABAAAAAAAAAD///8AAAAAACUAAAAMAAAABAAAAEwAAABkAAAAAAAAAFAAAAD/AAAAfAAAAAAAAABQAAAAAAEAAC0AAAAhAPAAAAAAAAAAAAAAAIA/AAAAAAAAAAAAAIA/AAAAAAAAAAAAAAAAAAAAAAAAAAAAAAAAAAAAAAAAAAAlAAAADAAAAAAAAIAoAAAADAAAAAQAAAAnAAAAGAAAAAQAAAAAAAAA////AAAAAAAlAAAADAAAAAQAAABMAAAAZAAAAAkAAABQAAAA9gAAAFwAAAAJAAAAUAAAAO4AAAANAAAAIQDwAAAAAAAAAAAAAACAPwAAAAAAAAAAAACAPwAAAAAAAAAAAAAAAAAAAAAAAAAAAAAAAAAAAAAAAAAAJQAAAAwAAAAAAACAKAAAAAwAAAAEAAAAUgAAAHABAAAEAAAA9f///wAAAAAAAAAAAAAAAJABAAAAAAABAAAAAHMAZQBnAG8AZQAgAHUAaQAAAAAAAAAAAAAAAAAAAAAAAAAAAAAAAAAAAAAAAAAAAAAAAAAAAAAAAAAAAAAAAAAAAAAAACAAAAAAAAAA4A11+38AAADgDXX7fwAAEwAAAAAAAAAAABvu+38AAO3LXXT7fwAAMBYb7vt/AAATAAAAAAAAAOAWAAAAAAAAQAAAwPt/AAAAABvu+38AALXOXXT7fwAABAAAAAAAAAAwFhvu+38AAHC2jwdWAAAAEwAAAAAAAABIAAAAAAAAAIwz8XT7fwAAkOMNdft/AADAN/F0+38AAAEAAAAAAAAAGF3xdPt/AAAAABvu+38AAAAAAAAAAAAAAAAAAAAAAACH9Sbu+38AADAL2LQcAgAA2+C+6/t/AABAt48HVgAAANm3jwdWAAAAAAAAAAAAAAAAAAAAZHYACAAAAAAlAAAADAAAAAQAAAAYAAAADAAAAAAAAAASAAAADAAAAAEAAAAeAAAAGAAAAAkAAABQAAAA9wAAAF0AAAAlAAAADAAAAAQAAABUAAAAzAAAAAoAAABQAAAAiAAAAFwAAAABAAAA0XbJQasKyUEKAAAAUAAAABUAAABMAAAAAAAAAAAAAAAAAAAA//////////94AAAAUwBBAEwATABZACAAUwBPAFMAQQAgAEQARQAgAE0ATwBMAEkATgBBAFMAAAAGAAAABwAAAAUAAAAFAAAABQAAAAMAAAAGAAAACQAAAAYAAAAHAAAAAwAAAAgAAAAGAAAAAwAAAAoAAAAJAAAABQAAAAMAAAAIAAAABwAAAAY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BAAAABgAAAAMAAAAAAAAABIAAAAMAAAAAQAAAB4AAAAYAAAACQAAAGAAAAD3AAAAbQAAACUAAAAMAAAABAAAAFQAAACIAAAACgAAAGAAAABHAAAAbAAAAAEAAADRdslBqwrJQQoAAABgAAAACgAAAEwAAAAAAAAAAAAAAAAAAAD//////////2AAAABQAFIARQBTAEkARABFAE4AVABFAAYAAAAHAAAABgAAAAYAAAADAAAACAAAAAYAAAAIAAAABgAAAAYAAABLAAAAQAAAADAAAAAFAAAAIAAAAAEAAAABAAAAEAAAAAAAAAAAAAAAAAEAAIAAAAAAAAAAAAAAAAABAACAAAAAJQAAAAwAAAACAAAAJwAAABgAAAAFAAAAAAAAAP///wAAAAAAJQAAAAwAAAAFAAAATAAAAGQAAAAJAAAAcAAAAPYAAAB8AAAACQAAAHAAAADuAAAADQAAACEA8AAAAAAAAAAAAAAAgD8AAAAAAAAAAAAAgD8AAAAAAAAAAAAAAAAAAAAAAAAAAAAAAAAAAAAAAAAAACUAAAAMAAAAAAAAgCgAAAAMAAAABQAAACUAAAAMAAAABAAAABgAAAAMAAAAAAAAABIAAAAMAAAAAQAAABYAAAAMAAAAAAAAAFQAAABEAQAACgAAAHAAAAD1AAAAfAAAAAEAAADRdslBqwrJQQoAAABwAAAAKQAAAEwAAAAEAAAACQAAAHAAAAD3AAAAfQAAAKAAAABGAGkAcgBtAGEAZABvACAAcABvAHIAOgAgAFMAQQBMAEwAWQAgAEUATQBJAEwAQwBFACAAUwBPAFMAQQAgAEQARQAgAE0ATwBMAEkATgBBAFMAAAAGAAAAAwAAAAQAAAAJAAAABgAAAAcAAAAHAAAAAwAAAAcAAAAHAAAABAAAAAMAAAADAAAABgAAAAcAAAAFAAAABQAAAAUAAAADAAAABgAAAAoAAAADAAAABQAAAAcAAAAGAAAAAwAAAAYAAAAJAAAABgAAAAcAAAADAAAACAAAAAYAAAADAAAACgAAAAkAAAAFAAAAAwAAAAgAAAAHAAAABgAAABYAAAAMAAAAAAAAACUAAAAMAAAAAgAAAA4AAAAUAAAAAAAAABAAAAAUAAAA</Object>
  <Object Id="idInvalidSigLnImg">AQAAAGwAAAAAAAAAAAAAAP8AAAB/AAAAAAAAAAAAAAAvGQAAkQwAACBFTUYAAAEAICEAALE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4A11+38AAADgDXX7fwAAEwAAAAAAAAAAABvu+38AAO3LXXT7fwAAMBYb7vt/AAATAAAAAAAAAOAWAAAAAAAAQAAAwPt/AAAAABvu+38AALXOXXT7fwAABAAAAAAAAAAwFhvu+38AAHC2jwdWAAAAEwAAAAAAAABIAAAAAAAAAIwz8XT7fwAAkOMNdft/AADAN/F0+38AAAEAAAAAAAAAGF3xdPt/AAAAABvu+38AAAAAAAAAAAAAAAAAAAAAAACH9Sbu+38AADAL2LQcAgAA2+C+6/t/AABAt48HVgAAANm3jwdWAAAAAAAAAAAAAAAAAAAAZHYACAAAAAAlAAAADAAAAAEAAAAYAAAADAAAAP8AAAASAAAADAAAAAEAAAAeAAAAGAAAACIAAAAEAAAAcgAAABEAAAAlAAAADAAAAAEAAABUAAAAqAAAACMAAAAEAAAAcAAAABAAAAABAAAA0XbJQasKyU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AQAAABwCAAC4JY4HVgAAAAA8tQnkrQAAiD7i6/t/AAAAAAAAAAAAAAkAAAAAAAAAAAAAAAAAAAAozl10+38AAAAAAAAAAAAAAAAAAAAAAAA7ckLqlEkAADgnjgdWAAAABAAAAAAAAABgh9rWHAIAADAL2LQcAgAAYCiOBwAAAAAAAAAAAAAAAAcAAAAAAAAAqM91wBwCAACcJ44HVgAAANknjgdWAAAAcc266/t/AABpAGEAbAAAAAAAAAAAAAAAAAAAAAAAAAAAAAAAAAAAADAL2LQcAgAA2+C+6/t/AABAJ44HVgAAANknjgdWAAAAYIfa1hwC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DAdu5z+38AACCyEdccAgAAAQAAAAIAAACIPuLr+38AAAAAAAAAAAAAObZEc/t/AAAAAAAAVgAAAAAAAAAAAAAAAAAAAAAAAAAAAAAAAAAAAMtyQuqUSQAAYHzRc/t/AAAojvxz+38AAOD///8AAAAAMAvYtBwCAAAIKI4HAAAAAAAAAAAAAAAABgAAAAAAAAAgAAAAAAAAACwnjgdWAAAAaSeOB1YAAABxzbrr+38AAPArjgdWAAAAAOsX1wAAAAAA6xfXHAIAABi50XP7fwAAMAvYtBwCAADb4L7r+38AANAmjgdWAAAAaSeOB1YAAABgBlLAHAI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HAAAABHAAAAKQAAADMAAABIAAAAFQAAACEA8AAAAAAAAAAAAAAAgD8AAAAAAAAAAAAAgD8AAAAAAAAAAAAAAAAAAAAAAAAAAAAAAAAAAAAAAAAAACUAAAAMAAAAAAAAgCgAAAAMAAAABAAAAFIAAABwAQAABAAAAPD///8AAAAAAAAAAAAAAACQAQAAAAAAAQAAAABzAGUAZwBvAGUAIAB1AGkAAAAAAAAAAAAAAAAAAAAAAAAAAAAAAAAAAAAAAAAAAAAAAAAAAAAAAAAAAAAAAAAAAAAAAMhH13P7fwAASlJBc/t/AADgL44HVgAAAIg+4uv7fwAAAAAAAAAAAAAAAAAAAAAAAKBH13P7fwAAAAAAAAAAAAAAAAAAAAAAAAAAAAAAAAAA63NC6pRJAAD/////+38AAP////8AAAAA8P///wAAAAAwC9i0HAIAACgpjgcAAAAAAAAAAAAAAAAJAAAAAAAAACAAAAAAAAAATCiOB1YAAACJKI4HVgAAAHHNuuv7fwAAAAAAAAAAAAAAAAAAAAAAAAAAAAAAAAAAAAAAAAAAAAAwC9i0HAIAANvgvuv7fwAA8CeOB1YAAACJKI4HVgAAAPCE2tYcAgAAAAAAAGR2AAgAAAAAJQAAAAwAAAAEAAAAGAAAAAwAAAAAAAAAEgAAAAwAAAABAAAAHgAAABgAAAApAAAAMwAAAHEAAABIAAAAJQAAAAwAAAAEAAAAVAAAAIgAAAAqAAAAMwAAAG8AAABHAAAAAQAAANF2yUGrCslBKgAAADMAAAAKAAAATAAAAAAAAAAAAAAAAAAAAP//////////YAAAAFMAYQBsAGwAeQAgAFMAbwBzAGEACQAAAAgAAAAEAAAABAAAAAgAAAAEAAAACQAAAAkAAAAHAAAAC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DMAAAACgAAAFAAAACIAAAAXAAAAAEAAADRdslBqwrJQQoAAABQAAAAFQAAAEwAAAAAAAAAAAAAAAAAAAD//////////3gAAABTAEEATABMAFkAIABTAE8AUwBBACAARABFACAATQBPAEwASQBOAEEAUwAAAAYAAAAHAAAABQAAAAUAAAAFAAAAAwAAAAYAAAAJAAAABgAAAAcAAAADAAAACAAAAAYAAAADAAAACgAAAAkAAAAFAAAAAwAAAAgAAAAHAAAABg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AEgAAAAwAAAABAAAAHgAAABgAAAAJAAAAYAAAAPcAAABtAAAAJQAAAAwAAAABAAAAVAAAAIgAAAAKAAAAYAAAAEcAAABsAAAAAQAAANF2yUGrCslBCgAAAGAAAAAKAAAATAAAAAAAAAAAAAAAAAAAAP//////////YAAAAFAAUgBFAFMASQBEAEUATgBUAEUABgAAAAcAAAAGAAAABgAAAAMAAAAIAAAABgAAAAgAAAAGAAAABgAAAEsAAABAAAAAMAAAAAUAAAAgAAAAAQAAAAEAAAAQAAAAAAAAAAAAAAAAAQAAgAAAAAAAAAAAAAAAAAEAAIAAAAAlAAAADAAAAAIAAAAnAAAAGAAAAAUAAAAAAAAA////AAAAAAAlAAAADAAAAAUAAABMAAAAZAAAAAkAAABwAAAA9gAAAHwAAAAJAAAAcAAAAO4AAAANAAAAIQDwAAAAAAAAAAAAAACAPwAAAAAAAAAAAACAPwAAAAAAAAAAAAAAAAAAAAAAAAAAAAAAAAAAAAAAAAAAJQAAAAwAAAAAAACAKAAAAAwAAAAFAAAAJQAAAAwAAAABAAAAGAAAAAwAAAAAAAAAEgAAAAwAAAABAAAAFgAAAAwAAAAAAAAAVAAAAEQBAAAKAAAAcAAAAPUAAAB8AAAAAQAAANF2yUGrCslBCgAAAHAAAAApAAAATAAAAAQAAAAJAAAAcAAAAPcAAAB9AAAAoAAAAEYAaQByAG0AYQBkAG8AIABwAG8AcgA6ACAAUwBBAEwATABZACAARQBNAEkATABDAEUAIABTAE8AUwBBACAARABFACAATQBPAEwASQBOAEEAUwBapgYAAAADAAAABAAAAAkAAAAGAAAABwAAAAcAAAADAAAABwAAAAcAAAAEAAAAAwAAAAMAAAAGAAAABwAAAAUAAAAFAAAABQAAAAMAAAAGAAAACgAAAAMAAAAFAAAABwAAAAYAAAADAAAABgAAAAkAAAAGAAAABwAAAAMAAAAIAAAABgAAAAMAAAAKAAAACQAAAAUAAAADAAAACAAAAAcAAAAGAAAAFgAAAAwAAAAAAAAAJQAAAAwAAAACAAAADgAAABQAAAAAAAAAEAAAABQAAAA=</Object>
</Signature>
</file>

<file path=_xmlsignatures/sig3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gToiffO7khLILtnG2HAebhO1kZE6JyLfVkaKSKCgCmY=</DigestValue>
    </Reference>
    <Reference Type="http://www.w3.org/2000/09/xmldsig#Object" URI="#idOfficeObject">
      <DigestMethod Algorithm="http://www.w3.org/2001/04/xmlenc#sha256"/>
      <DigestValue>N03eskptY3O6S7cqsE8DZoDWi5hkN20hbLU028SsIO8=</DigestValue>
    </Reference>
    <Reference Type="http://uri.etsi.org/01903#SignedProperties" URI="#idSignedProperties">
      <Transforms>
        <Transform Algorithm="http://www.w3.org/TR/2001/REC-xml-c14n-20010315"/>
      </Transforms>
      <DigestMethod Algorithm="http://www.w3.org/2001/04/xmlenc#sha256"/>
      <DigestValue>pptjmgjKMf/onU0UwaC2/2dclk30sXl+iYptgbi+zXw=</DigestValue>
    </Reference>
    <Reference Type="http://www.w3.org/2000/09/xmldsig#Object" URI="#idValidSigLnImg">
      <DigestMethod Algorithm="http://www.w3.org/2001/04/xmlenc#sha256"/>
      <DigestValue>YsFEc5RFYp9W/0QI3UghlBHBhw3FarojR7aFrcxvBBA=</DigestValue>
    </Reference>
    <Reference Type="http://www.w3.org/2000/09/xmldsig#Object" URI="#idInvalidSigLnImg">
      <DigestMethod Algorithm="http://www.w3.org/2001/04/xmlenc#sha256"/>
      <DigestValue>V+2S9+erjaPHyPCC9zpMd0hEhFD0pDkCe2Q3Fb1zJRY=</DigestValue>
    </Reference>
  </SignedInfo>
  <SignatureValue>jMGLpH/6R9vcuQoprtMB66T4Xsls6p4OjqW7+NGbpJR4FNxoyGjkonDccPW2t9NykAu58l3qhEDk
5LDpcqBwyed1v8WOG95ll84Jnu/qwCaSJe3aruLq4+rdwRFUFoTF4IOcrp5GuQHwhjaXLagYXsHE
AfotUs+0lyksMN8PC7t/0eNMqx9Dl7A272Cz4y+j5k04QfT8+SAPiepJyIhHd2Q6tVwwFDWKKQzR
CSVFQqZ6oqYHWYnBhX0U9Y/g1XbWm67R1EaegISbIIp+pmaHlX4bBMVlZndczSH0+lToRHcyUQd7
lG/2HiMAgq8ypSCc1L7auP8YK3sBEHBRFqMFaA==</SignatureValue>
  <KeyInfo>
    <X509Data>
      <X509Certificate>MIIIijCCBnKgAwIBAgIIIXvPoXiZdFYwDQYJKoZIhvcNAQELBQAwWjEaMBgGA1UEAwwRQ0EtRE9DVU1FTlRBIFMuQS4xFjAUBgNVBAUTDVJVQzgwMDUwMTcyLTExFzAVBgNVBAoMDkRPQ1VNRU5UQSBTLkEuMQswCQYDVQQGEwJQWTAeFw0yMzAzMzAxNTEwMDBaFw0yNTAzMjkxNTEwMDBaMIG8MSUwIwYDVQQDDBxTQUxMWSBFTUlMQ0UgU09TQSBERSBNT0xJTkFTMREwDwYDVQQFEwhDSTQ4MzEzMDEVMBMGA1UEKgwMU0FMTFkgRU1JTENFMRgwFgYDVQQEDA9TT1NBIERFIE1PTElOQVMxCzAJBgNVBAsMAkYyMTUwMwYDVQQKDCxDRVJUSUZJQ0FETyBDVUFMSUZJQ0FETyBERSBGSVJNQSBFTEVDVFJPTklDQTELMAkGA1UEBhMCUFkwggEiMA0GCSqGSIb3DQEBAQUAA4IBDwAwggEKAoIBAQC/jAXHmv5ZhlvX/2a1RJ/09XHS0pik3AoKVYgx2jpU22hkiX473k6CZStNqtGP/IHrip08bK9GKaZNZqATHscFFMcKkU9ucrhUPklKqdPX2EuFxQulwgW0EP/4+AxFDtGHrtiMjAtTkJdLjOLCFdg6Q81BBLGDO+OK15RYbbSTJR+vo2O7usVAHLCR3z6cdNQW8ca2TvirTI201zhgUuN9U/36mAyCclgt/BTG0QK0CBFNd5ccq6b3Psv8/1Tmj1bOlg7R8bVk45RqY4rK8meruKPZnMYuMVOOlsnx9AlwoWCCm71RWZZ5mFcpgpdUq/AK8F8k1zxLIfGMaCxgGDVnAgMBAAGjggPvMIID6zAMBgNVHRMBAf8EAjAAMB8GA1UdIwQYMBaAFKE9hSvN2CyWHzkCDJ9TO1jYlQt7MIGUBggrBgEFBQcBAQSBhzCBhDBVBggrBgEFBQcwAoZJaHR0cHM6Ly93d3cuZGlnaXRvLmNvbS5weS91cGxvYWRzL2NlcnRpZmljYWRvLWRvY3VtZW50YS1zYS0xNTM1MTE3NzcxLmNydDArBggrBgEFBQcwAYYfaHR0cHM6Ly93d3cuZGlnaXRvLmNvbS5weS9vY3NwLzBSBgNVHREESzBJgRtzYWxseS5zb3NhQGludGVyZmlzYS5jb20ucHmkKjAoMSYwJAYDVQQNDB1GSVJNQSBFTEVDVFJPTklDQSBDVUFMSUZJQ0FEQTCCAfUGA1UdIASCAewwggHoMIIB5AYNKwYBBAGC+TsBAQEKATCCAdEwLwYIKwYBBQUHAgEWI2h0dHBzOi8vd3d3LmRpZ2l0by5jb20ucHkvZGVzY2FyZ2FzMIIBnAYIKwYBBQUHAgIwggGOHoIBigBDAGUAcgB0AGkAZgBpAGMAYQBkAG8AIABjAHUAYQBsAGkAZgBpAGMAYQBkAG8AIABkAGUAIABmAGkAcgBtAGEAIABlAGwAZQBjAHQAcgDzAG4AaQBjAGEAIAB0AGkAcABvACAARgAyACAAKABjAGwAYQB2AGUAcwAgAGUAbgAgAGQAaQBzAHAAbwBzAGkAdABpAHYAbwAgAGMAdQBhAGwAaQBmAGkAYwBhAGQAbwApACwAIABzAHUAagBlAHQAYQAgAGEAIABsAGEAcwAgAGMAbwBuAGQAaQBjAGkAbwBuAGUAcwAgAGQAZQAgAHUAcwBvACAAZQB4AHAAdQBlAHMAdABhAHMAIABlAG4AIABsAGEAIABEAGUAYwBsAGEAcgBhAGMAaQDzAG4AIABkAGUAIABQAHIA4QBjAHQAaQBjAGEAcwAgAGQAZQAgAEMAZQByAHQAaQBmAGkAYwBhAGMAaQDzAG4AIABkAGUAIABEAE8AQwBVAE0ARQBOAFQAQQAgAFMALgBBAC4wKgYDVR0lAQH/BCAwHgYIKwYBBQUHAwIGCCsGAQUFBwMEBggrBgEFBQcDATB7BgNVHR8EdDByMDSgMqAwhi5odHRwczovL3d3dy5kaWdpdG8uY29tLnB5L2NybC9kb2N1bWVudGFfY2EuY3JsMDqgOKA2hjRodHRwczovL3d3dy5kb2N1bWVudGEuY29tLnB5L2RpZ2l0by9kb2N1bWVudGFfY2EuY3JsMB0GA1UdDgQWBBTRtql1rp6dKU8tV9pFA2dTfLuxqzAOBgNVHQ8BAf8EBAMCBeAwDQYJKoZIhvcNAQELBQADggIBAJO9PPkxB8FxVJJWeGrDXySt3Fp6F3/uFAgKMpJIS6uWz1iKBaQHw3MHOXvNPemptpt/2OjylJOK3VCMDw+PfgTyFouXXhayPCxxBg/4youu8oj1dNl7a3bpNkRX6WqXLLDwRrVV7lHh4Sl+1SaJr1/LotqdkLElXPKcMzYbNivrYE4lRMJVqliyIY6xUmZsUytXiIGPrBFR36iwp7yudRBBQ0l7Nji9ybCm2GZcFKl0JLO+o/S8rbzh+NirMRWKbHSF5eyrCrF68Xfv5pg1hWgC5qrV8z5zLE+rXE1LwJSKpX3AZjhxc7auQ0KszpeY4JK6RqcHo2/6ovR/3Wtvx0BcpAv7LZ+col0nXmq8DL0DoSf5h9Xv+Uw0DaTIlPI85Yr3JL/iIr3BFuAmdjYrPrBTbWyUZVNaX+QChe7HVl+qBuuyHbapwngVSYOn4nJZXcDxn3KQEAO9CyIRN/f8aBlCctEBrNY+8R/YWtzvb0bP3tNLwKb4ChdhuyQ6+51G0nhw7Btxabg2wgSVsUoUghV+XIxClhLI/a+EsKwoLbnVhQuOApGAejjBI8GdOS5xVsxO9Qlu5D0QCgzOl5u4vP964MJ+9pKhIXx4sXWnpK10ADJFAprf74Q5j0waB1uvsPaqTopW5PJxH0gmDKtLm/dvQ+JBDiwZsHMTgLOOd2po</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1yPCdxLOwhVVgkLwZtinBeNPn0z+3K33epEQv1eEO0s=</DigestValue>
      </Reference>
      <Reference URI="/xl/calcChain.xml?ContentType=application/vnd.openxmlformats-officedocument.spreadsheetml.calcChain+xml">
        <DigestMethod Algorithm="http://www.w3.org/2001/04/xmlenc#sha256"/>
        <DigestValue>Cwwxd82IxGAryc02rxDQYDsehSKM0mYV35LXkUSiHoY=</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Xa8239MzABwfeSwVessQmgBws7qpEWV+d6lNwhHlGqw=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Xa8239MzABwfeSwVessQmgBws7qpEWV+d6lNwhHlGqw=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Xa8239MzABwfeSwVessQmgBws7qpEWV+d6lNwhHlGqw=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Xa8239MzABwfeSwVessQmgBws7qpEWV+d6lNwhHlGqw=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Xa8239MzABwfeSwVessQmgBws7qpEWV+d6lNwhHlGqw=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Xa8239MzABwfeSwVessQmgBws7qpEWV+d6lNwhHlGqw=</DigestValue>
      </Reference>
      <Reference URI="/xl/drawings/drawing1.xml?ContentType=application/vnd.openxmlformats-officedocument.drawing+xml">
        <DigestMethod Algorithm="http://www.w3.org/2001/04/xmlenc#sha256"/>
        <DigestValue>Aowvreq1vGllG65eajWdACOTB/uN8snkthxiusnlaLs=</DigestValue>
      </Reference>
      <Reference URI="/xl/drawings/vmlDrawing1.vml?ContentType=application/vnd.openxmlformats-officedocument.vmlDrawing">
        <DigestMethod Algorithm="http://www.w3.org/2001/04/xmlenc#sha256"/>
        <DigestValue>xUr1g0sFS43//if2fMHLS1jHOAwpWTV99VN55akJetQ=</DigestValue>
      </Reference>
      <Reference URI="/xl/drawings/vmlDrawing2.vml?ContentType=application/vnd.openxmlformats-officedocument.vmlDrawing">
        <DigestMethod Algorithm="http://www.w3.org/2001/04/xmlenc#sha256"/>
        <DigestValue>WFYj+KW08O95/jwtlepXtJXMUOdNk9n4TAGP7hFu+h4=</DigestValue>
      </Reference>
      <Reference URI="/xl/drawings/vmlDrawing3.vml?ContentType=application/vnd.openxmlformats-officedocument.vmlDrawing">
        <DigestMethod Algorithm="http://www.w3.org/2001/04/xmlenc#sha256"/>
        <DigestValue>gHfx3whdlQ+dQSpolZYLou1cOyfkrsW2f6Wyk7264VA=</DigestValue>
      </Reference>
      <Reference URI="/xl/drawings/vmlDrawing4.vml?ContentType=application/vnd.openxmlformats-officedocument.vmlDrawing">
        <DigestMethod Algorithm="http://www.w3.org/2001/04/xmlenc#sha256"/>
        <DigestValue>NWjIB+POGZkW73d5D5AgYYVsStdMCABUfrb8CcVrv8E=</DigestValue>
      </Reference>
      <Reference URI="/xl/drawings/vmlDrawing5.vml?ContentType=application/vnd.openxmlformats-officedocument.vmlDrawing">
        <DigestMethod Algorithm="http://www.w3.org/2001/04/xmlenc#sha256"/>
        <DigestValue>Qp9wQg56nMOFboRRLMFJThHZOeuYuUXqAfFstOD9pB0=</DigestValue>
      </Reference>
      <Reference URI="/xl/drawings/vmlDrawing6.vml?ContentType=application/vnd.openxmlformats-officedocument.vmlDrawing">
        <DigestMethod Algorithm="http://www.w3.org/2001/04/xmlenc#sha256"/>
        <DigestValue>ItQGSsmIXyq5R4qMiaoKdzGpaWRxDC6aTbtYi8rauKU=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NZmRTX7W5A2vtSkO7N6aeFOO4HKRed+JrhT5XPrfNDI=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wZPA/rF4GnteJFZcATFm5xCWADWwf2UAHkOvvzj7r/w=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QtIQ6uysmXQuHwBEqr68W98LNwYMTivV/fEmrJ8zrFA=</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5OsaGzyDCQcu2ZAf03yRw+COU026708H/NXGnMeZDZc=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I21utiWXlgrmCmg4ZpH8bKmLZT6sL0DYbiMLlOtgKIo=</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PqxoNpQd2q1U7jgyGUc8eYW1b5QzA8bTgWnMMGse46I=</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E90anLtrtoM6FrHuQCrtPBRHcGQl+1xICYXZFkU5bYs=</DigestValue>
      </Reference>
      <Reference URI="/xl/externalLinks/externalLink1.xml?ContentType=application/vnd.openxmlformats-officedocument.spreadsheetml.externalLink+xml">
        <DigestMethod Algorithm="http://www.w3.org/2001/04/xmlenc#sha256"/>
        <DigestValue>QDpkEODEOJKGhnB6+A8zHaGOXp5Nyn/9egXR/IyzsKc=</DigestValue>
      </Reference>
      <Reference URI="/xl/externalLinks/externalLink2.xml?ContentType=application/vnd.openxmlformats-officedocument.spreadsheetml.externalLink+xml">
        <DigestMethod Algorithm="http://www.w3.org/2001/04/xmlenc#sha256"/>
        <DigestValue>d6p9jhfh7rmMZazIsL7RkMaX5Xe/lZL+DuzlVKG8Ly4=</DigestValue>
      </Reference>
      <Reference URI="/xl/externalLinks/externalLink3.xml?ContentType=application/vnd.openxmlformats-officedocument.spreadsheetml.externalLink+xml">
        <DigestMethod Algorithm="http://www.w3.org/2001/04/xmlenc#sha256"/>
        <DigestValue>9XFDrp2eoUpW4bHGlUwjGbYmUoFM3HxXSGKCcIVZuq8=</DigestValue>
      </Reference>
      <Reference URI="/xl/externalLinks/externalLink4.xml?ContentType=application/vnd.openxmlformats-officedocument.spreadsheetml.externalLink+xml">
        <DigestMethod Algorithm="http://www.w3.org/2001/04/xmlenc#sha256"/>
        <DigestValue>Lum+ExC6YghdPwffYnk69Sc14GUapLzS1Xj4gx3OL5M=</DigestValue>
      </Reference>
      <Reference URI="/xl/externalLinks/externalLink5.xml?ContentType=application/vnd.openxmlformats-officedocument.spreadsheetml.externalLink+xml">
        <DigestMethod Algorithm="http://www.w3.org/2001/04/xmlenc#sha256"/>
        <DigestValue>ktD5Gwm5nx2SEJ3izUiLDPdRILgjuC0L20ZdzKIPPtg=</DigestValue>
      </Reference>
      <Reference URI="/xl/externalLinks/externalLink6.xml?ContentType=application/vnd.openxmlformats-officedocument.spreadsheetml.externalLink+xml">
        <DigestMethod Algorithm="http://www.w3.org/2001/04/xmlenc#sha256"/>
        <DigestValue>zcVceu0tChTshHC/+QQd/6lPoSH2b+IegujGIZvqgQ4=</DigestValue>
      </Reference>
      <Reference URI="/xl/externalLinks/externalLink7.xml?ContentType=application/vnd.openxmlformats-officedocument.spreadsheetml.externalLink+xml">
        <DigestMethod Algorithm="http://www.w3.org/2001/04/xmlenc#sha256"/>
        <DigestValue>hsT0RKacKDvXqt8OrlH27mz7koK57W45WaoX0A2bQjc=</DigestValue>
      </Reference>
      <Reference URI="/xl/media/image1.emf?ContentType=image/x-emf">
        <DigestMethod Algorithm="http://www.w3.org/2001/04/xmlenc#sha256"/>
        <DigestValue>8UwYp6pyw98/5fxhx7LWx4UBpFz/C1eXcZPCsjgMLXU=</DigestValue>
      </Reference>
      <Reference URI="/xl/media/image2.emf?ContentType=image/x-emf">
        <DigestMethod Algorithm="http://www.w3.org/2001/04/xmlenc#sha256"/>
        <DigestValue>ocrfF6B9kS7D9mbluD2C49uyig+/fseRjrvuqMlh5dM=</DigestValue>
      </Reference>
      <Reference URI="/xl/media/image3.emf?ContentType=image/x-emf">
        <DigestMethod Algorithm="http://www.w3.org/2001/04/xmlenc#sha256"/>
        <DigestValue>si4jBb2z3IFShMR8fH266AYBbRUZh34J9sawEiKsaY4=</DigestValue>
      </Reference>
      <Reference URI="/xl/media/image4.emf?ContentType=image/x-emf">
        <DigestMethod Algorithm="http://www.w3.org/2001/04/xmlenc#sha256"/>
        <DigestValue>6b/qO5RPDhNl5Y9g3asQGf68hcgEiNQAD0T34uX7ep4=</DigestValue>
      </Reference>
      <Reference URI="/xl/media/image5.emf?ContentType=image/x-emf">
        <DigestMethod Algorithm="http://www.w3.org/2001/04/xmlenc#sha256"/>
        <DigestValue>l+jCpnKk2QYmvg61yXP70AKYRT61Sgc6yQJFyS6DWQ8=</DigestValue>
      </Reference>
      <Reference URI="/xl/printerSettings/printerSettings1.bin?ContentType=application/vnd.openxmlformats-officedocument.spreadsheetml.printerSettings">
        <DigestMethod Algorithm="http://www.w3.org/2001/04/xmlenc#sha256"/>
        <DigestValue>PomAk00LjNX0TmsJc6zgIqZ1exjQxSMz9FZ0oHNLuZ0=</DigestValue>
      </Reference>
      <Reference URI="/xl/printerSettings/printerSettings2.bin?ContentType=application/vnd.openxmlformats-officedocument.spreadsheetml.printerSettings">
        <DigestMethod Algorithm="http://www.w3.org/2001/04/xmlenc#sha256"/>
        <DigestValue>PomAk00LjNX0TmsJc6zgIqZ1exjQxSMz9FZ0oHNLuZ0=</DigestValue>
      </Reference>
      <Reference URI="/xl/printerSettings/printerSettings3.bin?ContentType=application/vnd.openxmlformats-officedocument.spreadsheetml.printerSettings">
        <DigestMethod Algorithm="http://www.w3.org/2001/04/xmlenc#sha256"/>
        <DigestValue>CIEckKbjmz+lut/wRXlfeRQwthJRTodxlHUlYnCh/Ec=</DigestValue>
      </Reference>
      <Reference URI="/xl/printerSettings/printerSettings4.bin?ContentType=application/vnd.openxmlformats-officedocument.spreadsheetml.printerSettings">
        <DigestMethod Algorithm="http://www.w3.org/2001/04/xmlenc#sha256"/>
        <DigestValue>CIEckKbjmz+lut/wRXlfeRQwthJRTodxlHUlYnCh/Ec=</DigestValue>
      </Reference>
      <Reference URI="/xl/printerSettings/printerSettings5.bin?ContentType=application/vnd.openxmlformats-officedocument.spreadsheetml.printerSettings">
        <DigestMethod Algorithm="http://www.w3.org/2001/04/xmlenc#sha256"/>
        <DigestValue>P1vk/m0KDfia+eyWbH6GJjYYs/QaShRIS+My+bEWdfE=</DigestValue>
      </Reference>
      <Reference URI="/xl/printerSettings/printerSettings6.bin?ContentType=application/vnd.openxmlformats-officedocument.spreadsheetml.printerSettings">
        <DigestMethod Algorithm="http://www.w3.org/2001/04/xmlenc#sha256"/>
        <DigestValue>CIEckKbjmz+lut/wRXlfeRQwthJRTodxlHUlYnCh/Ec=</DigestValue>
      </Reference>
      <Reference URI="/xl/printerSettings/printerSettings7.bin?ContentType=application/vnd.openxmlformats-officedocument.spreadsheetml.printerSettings">
        <DigestMethod Algorithm="http://www.w3.org/2001/04/xmlenc#sha256"/>
        <DigestValue>rpj545RtakdnDQNeP8JSQKvZ57TFQrixCsxx1kNgmrs=</DigestValue>
      </Reference>
      <Reference URI="/xl/printerSettings/printerSettings8.bin?ContentType=application/vnd.openxmlformats-officedocument.spreadsheetml.printerSettings">
        <DigestMethod Algorithm="http://www.w3.org/2001/04/xmlenc#sha256"/>
        <DigestValue>/ax5bNEFHV49MOtpiS741TCmMpKky2mSmN57o7VA6sA=</DigestValue>
      </Reference>
      <Reference URI="/xl/sharedStrings.xml?ContentType=application/vnd.openxmlformats-officedocument.spreadsheetml.sharedStrings+xml">
        <DigestMethod Algorithm="http://www.w3.org/2001/04/xmlenc#sha256"/>
        <DigestValue>RKCDZsSEe1zUcMDlZC/uXz0BR1J9/SjijjepP6FW3ao=</DigestValue>
      </Reference>
      <Reference URI="/xl/styles.xml?ContentType=application/vnd.openxmlformats-officedocument.spreadsheetml.styles+xml">
        <DigestMethod Algorithm="http://www.w3.org/2001/04/xmlenc#sha256"/>
        <DigestValue>0unmvvZC8v2X1k1LzxeJ5dITa6xQPZpK8OhOkz8cLQk=</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aHfvOMM8hMP7F4QwnvrD/sB2C7l8N+/I5GoL8ylQtxU=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PuEniog20HoIbFAIps2zsmYgmS5aLQboJfHPDaNqpo4=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Q6gzhdu4voGIfD8yCgb4iLr0HA1XNcROXBjhP0fZfJo=</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LczjMHCbIPr3FsLnIo/1raGagvzIwjONJXEhU1NgdEQ=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LPvOcyzMWuCzjQ0DWjc7YPS2SZsQiO5cfLeEmoeLFBo=</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csdGLUBC+EtFx3rRcsosro01QEHkSmnIzNoX8/pr8pQ=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KZdZVQawy2cAXSI/Y351XhOsH7LeYFecCh9NBop3jO8=</DigestValue>
      </Reference>
      <Reference URI="/xl/worksheets/sheet1.xml?ContentType=application/vnd.openxmlformats-officedocument.spreadsheetml.worksheet+xml">
        <DigestMethod Algorithm="http://www.w3.org/2001/04/xmlenc#sha256"/>
        <DigestValue>VaI9m8yxo9W4cRUWyymbCp58uQjKzlSto2rVA3QDk8E=</DigestValue>
      </Reference>
      <Reference URI="/xl/worksheets/sheet2.xml?ContentType=application/vnd.openxmlformats-officedocument.spreadsheetml.worksheet+xml">
        <DigestMethod Algorithm="http://www.w3.org/2001/04/xmlenc#sha256"/>
        <DigestValue>BkFxiamMLHUUEDN/32NYNoOtnD86uwD+l1687ne+3rk=</DigestValue>
      </Reference>
      <Reference URI="/xl/worksheets/sheet3.xml?ContentType=application/vnd.openxmlformats-officedocument.spreadsheetml.worksheet+xml">
        <DigestMethod Algorithm="http://www.w3.org/2001/04/xmlenc#sha256"/>
        <DigestValue>ObtLnu/t3t3MUZUAVY1yq4to8gfw+K0eoso4q7nMURY=</DigestValue>
      </Reference>
      <Reference URI="/xl/worksheets/sheet4.xml?ContentType=application/vnd.openxmlformats-officedocument.spreadsheetml.worksheet+xml">
        <DigestMethod Algorithm="http://www.w3.org/2001/04/xmlenc#sha256"/>
        <DigestValue>gOtRJDFNx5LhFFbOoU1/YhAkEqSA9r2Y00dSxY4M3fQ=</DigestValue>
      </Reference>
      <Reference URI="/xl/worksheets/sheet5.xml?ContentType=application/vnd.openxmlformats-officedocument.spreadsheetml.worksheet+xml">
        <DigestMethod Algorithm="http://www.w3.org/2001/04/xmlenc#sha256"/>
        <DigestValue>G0oJ1YrTQqIYXDreTVS3EgYRtxipkIy5ACcr9E7dA9Y=</DigestValue>
      </Reference>
      <Reference URI="/xl/worksheets/sheet6.xml?ContentType=application/vnd.openxmlformats-officedocument.spreadsheetml.worksheet+xml">
        <DigestMethod Algorithm="http://www.w3.org/2001/04/xmlenc#sha256"/>
        <DigestValue>VNSlOjgC/oSzx1YloAF3zzjwksvY4st8Ju7XqTj7WKA=</DigestValue>
      </Reference>
      <Reference URI="/xl/worksheets/sheet7.xml?ContentType=application/vnd.openxmlformats-officedocument.spreadsheetml.worksheet+xml">
        <DigestMethod Algorithm="http://www.w3.org/2001/04/xmlenc#sha256"/>
        <DigestValue>rMD0l8EqOrIeRE8tHMOH58GK2hwArT5w7BOn3qS3pAE=</DigestValue>
      </Reference>
      <Reference URI="/xl/worksheets/sheet8.xml?ContentType=application/vnd.openxmlformats-officedocument.spreadsheetml.worksheet+xml">
        <DigestMethod Algorithm="http://www.w3.org/2001/04/xmlenc#sha256"/>
        <DigestValue>JS5fHaJI/DPAafRZhqnIgDxk8l5DA+JKghcmxnIZelg=</DigestValue>
      </Reference>
    </Manifest>
    <SignatureProperties>
      <SignatureProperty Id="idSignatureTime" Target="#idPackageSignature">
        <mdssi:SignatureTime xmlns:mdssi="http://schemas.openxmlformats.org/package/2006/digital-signature">
          <mdssi:Format>YYYY-MM-DDThh:mm:ssTZD</mdssi:Format>
          <mdssi:Value>2023-03-30T15:44:06Z</mdssi:Value>
        </mdssi:SignatureTime>
      </SignatureProperty>
    </SignatureProperties>
  </Object>
  <Object Id="idOfficeObject">
    <SignatureProperties>
      <SignatureProperty Id="idOfficeV1Details" Target="#idPackageSignature">
        <SignatureInfoV1 xmlns="http://schemas.microsoft.com/office/2006/digsig">
          <SetupID>{3A478536-55A1-46A6-964A-337E027A74A6}</SetupID>
          <SignatureText>Sally Sosa</SignatureText>
          <SignatureImage/>
          <SignatureComments/>
          <WindowsVersion>10.0</WindowsVersion>
          <OfficeVersion>16.0.16026/24</OfficeVersion>
          <ApplicationVersion>16.0.16026</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2023-03-30T15:44:06Z</xd:SigningTime>
          <xd:SigningCertificate>
            <xd:Cert>
              <xd:CertDigest>
                <DigestMethod Algorithm="http://www.w3.org/2001/04/xmlenc#sha256"/>
                <DigestValue>cxTKvIxzlq4V1yoi3YVXpMn8iiCetJ82zR+SEbQt2L0=</DigestValue>
              </xd:CertDigest>
              <xd:IssuerSerial>
                <X509IssuerName>C=PY, O=DOCUMENTA S.A., SERIALNUMBER=RUC80050172-1, CN=CA-DOCUMENTA S.A.</X509IssuerName>
                <X509SerialNumber>2412750317807039574</X509SerialNumber>
              </xd:IssuerSerial>
            </xd:Cert>
          </xd:SigningCertificate>
          <xd:SignaturePolicyIdentifier>
            <xd:SignaturePolicyImplied/>
          </xd:SignaturePolicyIdentifier>
        </xd:SignedSignatureProperties>
      </xd:SignedProperties>
    </xd:QualifyingProperties>
  </Object>
  <Object Id="idValidSigLnImg">AQAAAGwAAAAAAAAAAAAAAP8AAAB/AAAAAAAAAAAAAAAvGQAAkQwAACBFTUYAAAEA+BkAAJ0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AADAdu5z+38AACCyEdccAgAAAQAAAAIAAACIPuLr+38AAAAAAAAAAAAAObZEc/t/AAAAAAAAVgAAAAAAAAAAAAAAAAAAAAAAAAAAAAAAAAAAAMtyQuqUSQAAYHzRc/t/AAAojvxz+38AAOD///8AAAAAMAvYtBwCAAAIKI4HAAAAAAAAAAAAAAAABgAAAAAAAAAgAAAAAAAAACwnjgdWAAAAaSeOB1YAAABxzbrr+38AAPArjgdWAAAAAOsX1wAAAAAA6xfXHAIAABi50XP7fwAAMAvYtBwCAADb4L7r+38AANAmjgdWAAAAaSeOB1YAAABgBlLAHAIAAAAAAABkdgAIAAAAACUAAAAMAAAAAQAAABgAAAAMAAAAAAAAABIAAAAMAAAAAQAAABYAAAAMAAAACAAAAFQAAABUAAAACgAAACcAAAAeAAAASgAAAAEAAADRdslBqwrJQQoAAABLAAAAAQAAAEwAAAAEAAAACQAAACcAAAAgAAAASwAAAFAAAABYAAAAFQAAABYAAAAMAAAAAAAAAFIAAABwAQAAAgAAABAAAAAHAAAAAAAAAAAAAAC8AgAAAAAAAAECAiJTAHkAcwB0AGUAbQAAAAAAAAAAAAAAAAAAAAAAAAAAAAAAAAAAAAAAAAAAAAAAAAAAAAAAAAAAAAAAAAAAAAAAAAAAAAEAAAAcAgAAuCWOB1YAAAAAPLUJ5K0AAIg+4uv7fwAAAAAAAAAAAAAJAAAAAAAAAAAAAAAAAAAAKM5ddPt/AAAAAAAAAAAAAAAAAAAAAAAAO3JC6pRJAAA4J44HVgAAAAQAAAAAAAAAYIfa1hwCAAAwC9i0HAIAAGAojgcAAAAAAAAAAAAAAAAHAAAAAAAAAKjPdcAcAgAAnCeOB1YAAADZJ44HVgAAAHHNuuv7fwAAaQBhAGwAAAAAAAAAAAAAAAAAAAAAAAAAAAAAAAAAAAAwC9i0HAIAANvgvuv7fwAAQCeOB1YAAADZJ44HVgAAAGCH2tYcAgAAAA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cAAAAEcAAAApAAAAMwAAAEgAAAAVAAAAIQDwAAAAAAAAAAAAAACAPwAAAAAAAAAAAACAPwAAAAAAAAAAAAAAAAAAAAAAAAAAAAAAAAAAAAAAAAAAJQAAAAwAAAAAAACAKAAAAAwAAAADAAAAUgAAAHABAAADAAAA8P///wAAAAAAAAAAAAAAAJABAAAAAAABAAAAAHMAZQBnAG8AZQAgAHUAaQAAAAAAAAAAAAAAAAAAAAAAAAAAAAAAAAAAAAAAAAAAAAAAAAAAAAAAAAAAAAAAAAAAAAAAyEfXc/t/AABKUkFz+38AAOAvjgdWAAAAiD7i6/t/AAAAAAAAAAAAAAAAAAAAAAAAoEfXc/t/AAAAAAAAAAAAAAAAAAAAAAAAAAAAAAAAAADrc0LqlEkAAP/////7fwAA/////wAAAADw////AAAAADAL2LQcAgAAKCmOBwAAAAAAAAAAAAAAAAkAAAAAAAAAIAAAAAAAAABMKI4HVgAAAIkojgdWAAAAcc266/t/AAAAAAAAAAAAAAAAAAAAAAAAAAAAAAAAAAAAAAAAAAAAADAL2LQcAgAA2+C+6/t/AADwJ44HVgAAAIkojgdWAAAA8ITa1hwCAAAAAAAAZHYACAAAAAAlAAAADAAAAAMAAAAYAAAADAAAAAAAAAASAAAADAAAAAEAAAAeAAAAGAAAACkAAAAzAAAAcQAAAEgAAAAlAAAADAAAAAMAAABUAAAAiAAAACoAAAAzAAAAbwAAAEcAAAABAAAA0XbJQasKyUEqAAAAMwAAAAoAAABMAAAAAAAAAAAAAAAAAAAA//////////9gAAAAUwBhAGwAbAB5ACAAUwBvAHMAYQAJAAAACAAAAAQAAAAEAAAACAAAAAQAAAAJAAAACQAAAAcAAAAIAAAASwAAAEAAAAAwAAAABQAAACAAAAABAAAAAQAAABAAAAAAAAAAAAAAAAABAACAAAAAAAAAAAAAAAAAAQAAgAAAACUAAAAMAAAAAgAAACcAAAAYAAAABAAAAAAAAAD///8AAAAAACUAAAAMAAAABAAAAEwAAABkAAAAAAAAAFAAAAD/AAAAfAAAAAAAAABQAAAAAAEAAC0AAAAhAPAAAAAAAAAAAAAAAIA/AAAAAAAAAAAAAIA/AAAAAAAAAAAAAAAAAAAAAAAAAAAAAAAAAAAAAAAAAAAlAAAADAAAAAAAAIAoAAAADAAAAAQAAAAnAAAAGAAAAAQAAAAAAAAA////AAAAAAAlAAAADAAAAAQAAABMAAAAZAAAAAkAAABQAAAA9gAAAFwAAAAJAAAAUAAAAO4AAAANAAAAIQDwAAAAAAAAAAAAAACAPwAAAAAAAAAAAACAPwAAAAAAAAAAAAAAAAAAAAAAAAAAAAAAAAAAAAAAAAAAJQAAAAwAAAAAAACAKAAAAAwAAAAEAAAAUgAAAHABAAAEAAAA9f///wAAAAAAAAAAAAAAAJABAAAAAAABAAAAAHMAZQBnAG8AZQAgAHUAaQAAAAAAAAAAAAAAAAAAAAAAAAAAAAAAAAAAAAAAAAAAAAAAAAAAAAAAAAAAAAAAAAAAAAAAACAAAAAAAAAA4A11+38AAADgDXX7fwAAEwAAAAAAAAAAABvu+38AAO3LXXT7fwAAMBYb7vt/AAATAAAAAAAAAOAWAAAAAAAAQAAAwPt/AAAAABvu+38AALXOXXT7fwAABAAAAAAAAAAwFhvu+38AAHC2jwdWAAAAEwAAAAAAAABIAAAAAAAAAIwz8XT7fwAAkOMNdft/AADAN/F0+38AAAEAAAAAAAAAGF3xdPt/AAAAABvu+38AAAAAAAAAAAAAAAAAAAAAAACH9Sbu+38AADAL2LQcAgAA2+C+6/t/AABAt48HVgAAANm3jwdWAAAAAAAAAAAAAAAAAAAAZHYACAAAAAAlAAAADAAAAAQAAAAYAAAADAAAAAAAAAASAAAADAAAAAEAAAAeAAAAGAAAAAkAAABQAAAA9wAAAF0AAAAlAAAADAAAAAQAAABUAAAAzAAAAAoAAABQAAAAiAAAAFwAAAABAAAA0XbJQasKyUEKAAAAUAAAABUAAABMAAAAAAAAAAAAAAAAAAAA//////////94AAAAUwBBAEwATABZACAAUwBPAFMAQQAgAEQARQAgAE0ATwBMAEkATgBBAFMAAAAGAAAABwAAAAUAAAAFAAAABQAAAAMAAAAGAAAACQAAAAYAAAAHAAAAAwAAAAgAAAAGAAAAAwAAAAoAAAAJAAAABQAAAAMAAAAIAAAABwAAAAY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BAAAABgAAAAMAAAAAAAAABIAAAAMAAAAAQAAAB4AAAAYAAAACQAAAGAAAAD3AAAAbQAAACUAAAAMAAAABAAAAFQAAACIAAAACgAAAGAAAABHAAAAbAAAAAEAAADRdslBqwrJQQoAAABgAAAACgAAAEwAAAAAAAAAAAAAAAAAAAD//////////2AAAABQAFIARQBTAEkARABFAE4AVABFAAYAAAAHAAAABgAAAAYAAAADAAAACAAAAAYAAAAIAAAABgAAAAYAAABLAAAAQAAAADAAAAAFAAAAIAAAAAEAAAABAAAAEAAAAAAAAAAAAAAAAAEAAIAAAAAAAAAAAAAAAAABAACAAAAAJQAAAAwAAAACAAAAJwAAABgAAAAFAAAAAAAAAP///wAAAAAAJQAAAAwAAAAFAAAATAAAAGQAAAAJAAAAcAAAAPYAAAB8AAAACQAAAHAAAADuAAAADQAAACEA8AAAAAAAAAAAAAAAgD8AAAAAAAAAAAAAgD8AAAAAAAAAAAAAAAAAAAAAAAAAAAAAAAAAAAAAAAAAACUAAAAMAAAAAAAAgCgAAAAMAAAABQAAACUAAAAMAAAABAAAABgAAAAMAAAAAAAAABIAAAAMAAAAAQAAABYAAAAMAAAAAAAAAFQAAABEAQAACgAAAHAAAAD1AAAAfAAAAAEAAADRdslBqwrJQQoAAABwAAAAKQAAAEwAAAAEAAAACQAAAHAAAAD3AAAAfQAAAKAAAABGAGkAcgBtAGEAZABvACAAcABvAHIAOgAgAFMAQQBMAEwAWQAgAEUATQBJAEwAQwBFACAAUwBPAFMAQQAgAEQARQAgAE0ATwBMAEkATgBBAFMAAAAGAAAAAwAAAAQAAAAJAAAABgAAAAcAAAAHAAAAAwAAAAcAAAAHAAAABAAAAAMAAAADAAAABgAAAAcAAAAFAAAABQAAAAUAAAADAAAABgAAAAoAAAADAAAABQAAAAcAAAAGAAAAAwAAAAYAAAAJAAAABgAAAAcAAAADAAAACAAAAAYAAAADAAAACgAAAAkAAAAFAAAAAwAAAAgAAAAHAAAABgAAABYAAAAMAAAAAAAAACUAAAAMAAAAAgAAAA4AAAAUAAAAAAAAABAAAAAUAAAA</Object>
  <Object Id="idInvalidSigLnImg">AQAAAGwAAAAAAAAAAAAAAP8AAAB/AAAAAAAAAAAAAAAvGQAAkQwAACBFTUYAAAEAICEAALEAAAAGAAAAAAAAAAAAAAAAAAAAVg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4A11+38AAADgDXX7fwAAEwAAAAAAAAAAABvu+38AAO3LXXT7fwAAMBYb7vt/AAATAAAAAAAAAOAWAAAAAAAAQAAAwPt/AAAAABvu+38AALXOXXT7fwAABAAAAAAAAAAwFhvu+38AAHC2jwdWAAAAEwAAAAAAAABIAAAAAAAAAIwz8XT7fwAAkOMNdft/AADAN/F0+38AAAEAAAAAAAAAGF3xdPt/AAAAABvu+38AAAAAAAAAAAAAAAAAAAAAAACH9Sbu+38AADAL2LQcAgAA2+C+6/t/AABAt48HVgAAANm3jwdWAAAAAAAAAAAAAAAAAAAAZHYACAAAAAAlAAAADAAAAAEAAAAYAAAADAAAAP8AAAASAAAADAAAAAEAAAAeAAAAGAAAACIAAAAEAAAAcgAAABEAAAAlAAAADAAAAAEAAABUAAAAqAAAACMAAAAEAAAAcAAAABAAAAABAAAA0XbJQasKyU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AQAAABwCAAC4JY4HVgAAAAA8tQnkrQAAiD7i6/t/AAAAAAAAAAAAAAkAAAAAAAAAAAAAAAAAAAAozl10+38AAAAAAAAAAAAAAAAAAAAAAAA7ckLqlEkAADgnjgdWAAAABAAAAAAAAABgh9rWHAIAADAL2LQcAgAAYCiOBwAAAAAAAAAAAAAAAAcAAAAAAAAAqM91wBwCAACcJ44HVgAAANknjgdWAAAAcc266/t/AABpAGEAbAAAAAAAAAAAAAAAAAAAAAAAAAAAAAAAAAAAADAL2LQcAgAA2+C+6/t/AABAJ44HVgAAANknjgdWAAAAYIfa1hwC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DAdu5z+38AACCyEdccAgAAAQAAAAIAAACIPuLr+38AAAAAAAAAAAAAObZEc/t/AAAAAAAAVgAAAAAAAAAAAAAAAAAAAAAAAAAAAAAAAAAAAMtyQuqUSQAAYHzRc/t/AAAojvxz+38AAOD///8AAAAAMAvYtBwCAAAIKI4HAAAAAAAAAAAAAAAABgAAAAAAAAAgAAAAAAAAACwnjgdWAAAAaSeOB1YAAABxzbrr+38AAPArjgdWAAAAAOsX1wAAAAAA6xfXHAIAABi50XP7fwAAMAvYtBwCAADb4L7r+38AANAmjgdWAAAAaSeOB1YAAABgBlLAHAIAAAAAAABkdgAIAAAAACUAAAAMAAAAAwAAABgAAAAMAAAAAAAAABIAAAAMAAAAAQAAABYAAAAMAAAACAAAAFQAAABUAAAACgAAACcAAAAeAAAASgAAAAEAAADRdslBqwrJ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HAAAABHAAAAKQAAADMAAABIAAAAFQAAACEA8AAAAAAAAAAAAAAAgD8AAAAAAAAAAAAAgD8AAAAAAAAAAAAAAAAAAAAAAAAAAAAAAAAAAAAAAAAAACUAAAAMAAAAAAAAgCgAAAAMAAAABAAAAFIAAABwAQAABAAAAPD///8AAAAAAAAAAAAAAACQAQAAAAAAAQAAAABzAGUAZwBvAGUAIAB1AGkAAAAAAAAAAAAAAAAAAAAAAAAAAAAAAAAAAAAAAAAAAAAAAAAAAAAAAAAAAAAAAAAAAAAAAMhH13P7fwAASlJBc/t/AADgL44HVgAAAIg+4uv7fwAAAAAAAAAAAAAAAAAAAAAAAKBH13P7fwAAAAAAAAAAAAAAAAAAAAAAAAAAAAAAAAAA63NC6pRJAAD/////+38AAP////8AAAAA8P///wAAAAAwC9i0HAIAACgpjgcAAAAAAAAAAAAAAAAJAAAAAAAAACAAAAAAAAAATCiOB1YAAACJKI4HVgAAAHHNuuv7fwAAAAAAAAAAAAAAAAAAAAAAAAAAAAAAAAAAAAAAAAAAAAAwC9i0HAIAANvgvuv7fwAA8CeOB1YAAACJKI4HVgAAAPCE2tYcAgAAAAAAAGR2AAgAAAAAJQAAAAwAAAAEAAAAGAAAAAwAAAAAAAAAEgAAAAwAAAABAAAAHgAAABgAAAApAAAAMwAAAHEAAABIAAAAJQAAAAwAAAAEAAAAVAAAAIgAAAAqAAAAMwAAAG8AAABHAAAAAQAAANF2yUGrCslBKgAAADMAAAAKAAAATAAAAAAAAAAAAAAAAAAAAP//////////YAAAAFMAYQBsAGwAeQAgAFMAbwBzAGEACQAAAAgAAAAEAAAABAAAAAgAAAAEAAAACQAAAAkAAAAHAAAAC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DMAAAACgAAAFAAAACIAAAAXAAAAAEAAADRdslBqwrJQQoAAABQAAAAFQAAAEwAAAAAAAAAAAAAAAAAAAD//////////3gAAABTAEEATABMAFkAIABTAE8AUwBBACAARABFACAATQBPAEwASQBOAEEAUwAAAAYAAAAHAAAABQAAAAUAAAAFAAAAAwAAAAYAAAAJAAAABgAAAAcAAAADAAAACAAAAAYAAAADAAAACgAAAAkAAAAFAAAAAwAAAAgAAAAHAAAABg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AEgAAAAwAAAABAAAAHgAAABgAAAAJAAAAYAAAAPcAAABtAAAAJQAAAAwAAAABAAAAVAAAAIgAAAAKAAAAYAAAAEcAAABsAAAAAQAAANF2yUGrCslBCgAAAGAAAAAKAAAATAAAAAAAAAAAAAAAAAAAAP//////////YAAAAFAAUgBFAFMASQBEAEUATgBUAEUABgAAAAcAAAAGAAAABgAAAAMAAAAIAAAABgAAAAgAAAAGAAAABgAAAEsAAABAAAAAMAAAAAUAAAAgAAAAAQAAAAEAAAAQAAAAAAAAAAAAAAAAAQAAgAAAAAAAAAAAAAAAAAEAAIAAAAAlAAAADAAAAAIAAAAnAAAAGAAAAAUAAAAAAAAA////AAAAAAAlAAAADAAAAAUAAABMAAAAZAAAAAkAAABwAAAA9gAAAHwAAAAJAAAAcAAAAO4AAAANAAAAIQDwAAAAAAAAAAAAAACAPwAAAAAAAAAAAACAPwAAAAAAAAAAAAAAAAAAAAAAAAAAAAAAAAAAAAAAAAAAJQAAAAwAAAAAAACAKAAAAAwAAAAFAAAAJQAAAAwAAAABAAAAGAAAAAwAAAAAAAAAEgAAAAwAAAABAAAAFgAAAAwAAAAAAAAAVAAAAEQBAAAKAAAAcAAAAPUAAAB8AAAAAQAAANF2yUGrCslBCgAAAHAAAAApAAAATAAAAAQAAAAJAAAAcAAAAPcAAAB9AAAAoAAAAEYAaQByAG0AYQBkAG8AIABwAG8AcgA6ACAAUwBBAEwATABZACAARQBNAEkATABDAEUAIABTAE8AUwBBACAARABFACAATQBPAEwASQBOAEEAUwBwAAYAAAADAAAABAAAAAkAAAAGAAAABwAAAAcAAAADAAAABwAAAAcAAAAEAAAAAwAAAAMAAAAGAAAABwAAAAUAAAAFAAAABQAAAAMAAAAGAAAACgAAAAMAAAAFAAAABwAAAAYAAAADAAAABgAAAAkAAAAGAAAABwAAAAMAAAAIAAAABgAAAAMAAAAKAAAACQAAAAUAAAADAAAACAAAAAcAAAAGAAAAFgAAAAwAAAAAAAAAJQAAAAwAAAACAAAADgAAABQAAAAAAAAAEAAAABQAAAA=</Object>
</Signature>
</file>

<file path=_xmlsignatures/sig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ng4BTwBOyBchZgQeu1CF6Lgtm8MXJXCbVXLGhrkk5UA=</DigestValue>
    </Reference>
    <Reference Type="http://www.w3.org/2000/09/xmldsig#Object" URI="#idOfficeObject">
      <DigestMethod Algorithm="http://www.w3.org/2001/04/xmlenc#sha256"/>
      <DigestValue>ap49z+ICvi8JztFVjzp6furUanueR6ZLfMO1/NpHSDA=</DigestValue>
    </Reference>
    <Reference Type="http://uri.etsi.org/01903#SignedProperties" URI="#idSignedProperties">
      <Transforms>
        <Transform Algorithm="http://www.w3.org/TR/2001/REC-xml-c14n-20010315"/>
      </Transforms>
      <DigestMethod Algorithm="http://www.w3.org/2001/04/xmlenc#sha256"/>
      <DigestValue>jm6G+X9su6njhHZkhQcA1O8iHZdOjwSqjMqorSrehbs=</DigestValue>
    </Reference>
    <Reference Type="http://www.w3.org/2000/09/xmldsig#Object" URI="#idValidSigLnImg">
      <DigestMethod Algorithm="http://www.w3.org/2001/04/xmlenc#sha256"/>
      <DigestValue>W3kMEKWl2PsBXxHC34FW1kReR+HGPBtWmft2H/wa78A=</DigestValue>
    </Reference>
    <Reference Type="http://www.w3.org/2000/09/xmldsig#Object" URI="#idInvalidSigLnImg">
      <DigestMethod Algorithm="http://www.w3.org/2001/04/xmlenc#sha256"/>
      <DigestValue>7wc7OHuqpMdYVCtzU4kA4LGkns8wSo2FtknFHpFclVE=</DigestValue>
    </Reference>
  </SignedInfo>
  <SignatureValue>NdXaveb/JwcmEas9JdsO8y0t3IphRPZLMgGfpf7u2VfpqcKlNI3e8XU3hRHN1qihs0Eg15ySRcsU
JUITlO4c83oGOAoW1GCzXGUYZPkxL8aE0H8J63iJCzWGUBJR2tgiznOHO7SrxJq5WqBzDYNKtgmD
2Dpzyyi6eLNjC0blAcWOhOZQUcCJ6+KeCuNNj64Ijl2NJnIE2YVCUGaWgaMpZYNBwLMu9G52e+FV
Bmgh+DRavstYhblf6RiV77sDz35J9efPLVi2qtNnVzdawzqhDxQY6XCMa7FSU6stlA8Mijd5H3SU
36ajNRh+jecgM8HTu02BDgYuzm3KNQw7rpRa1g==</SignatureValue>
  <KeyInfo>
    <X509Data>
      <X509Certificate>MIIIgjCCBmqgAwIBAgIIWXHuo6VTudIwDQYJKoZIhvcNAQELBQAwWjEaMBgGA1UEAwwRQ0EtRE9DVU1FTlRBIFMuQS4xFjAUBgNVBAUTDVJVQzgwMDUwMTcyLTExFzAVBgNVBAoMDkRPQ1VNRU5UQSBTLkEuMQswCQYDVQQGEwJQWTAeFw0yMjA5MDExNDAwMDBaFw0yNDA4MzExNDAwMDBaMIG3MSIwIAYDVQQDDBlESUVHTyBKT0FRVUlOIEFSQ0UgU0lUSkFSMRIwEAYDVQQFEwlDSTM0NzU2MjMxFjAUBgNVBCoMDURJRUdPIEpPQVFVSU4xFDASBgNVBAQMC0FSQ0UgU0lUSkFSMQswCQYDVQQLDAJGMjE1MDMGA1UECgwsQ0VSVElGSUNBRE8gQ1VBTElGSUNBRE8gREUgRklSTUEgRUxFQ1RST05JQ0ExCzAJBgNVBAYTAlBZMIIBIjANBgkqhkiG9w0BAQEFAAOCAQ8AMIIBCgKCAQEAoOARGfyEwlPe5Q6eAgjydiE5AU6+FX0sIBjGepjIMGPUmRckTzns9R77PmGlDDfUJKNXt0RAqzEXqip30PR/d5Z61sFEIJAcEacP9KNK8kLQ7Z4F5xoYHo8coTe6BdIO/l6NEBonlEIoHYkvJJXICh1bbYuXoQDxmW8DDaybFL9TtKuhNY5yAm/j6EAIBlVKqybO/yXEzGabXZrNZB29Axowwsr4OpDjjIavKVrKUYB0rX4CwMxNAisAR2MChrTGOZ4kZtLTl86u2p0m9fiCFvO9thOdevaXxt+fXnvHpTxuPg+ggVznNvQ2tnd+YExq3btIyCbd4pOrSENTBYaocQIDAQABo4ID7DCCA+gwDAYDVR0TAQH/BAIwADAfBgNVHSMEGDAWgBShPYUrzdgslh85AgyfUztY2JULezCBlAYIKwYBBQUHAQEEgYcwgYQwVQYIKwYBBQUHMAKGSWh0dHBzOi8vd3d3LmRpZ2l0by5jb20ucHkvdXBsb2Fkcy9jZXJ0aWZpY2Fkby1kb2N1bWVudGEtc2EtMTUzNTExNzc3MS5jcnQwKwYIKwYBBQUHMAGGH2h0dHBzOi8vd3d3LmRpZ2l0by5jb20ucHkvb2NzcC8wUgYDVR0RBEswSYEbZGllZ28uYXJjZUBpbnRlcmZpc2EuY29tLnB5pCowKDEmMCQGA1UEDQwdRklSTUEgRUxFQ1RST05JQ0EgQ1VBTElGSUNBREEwggH1BgNVHSAEggHsMIIB6DCCAeQGDSsGAQQBgvk7AQEBCgEwggHRMC8GCCsGAQUFBwIBFiNodHRwczovL3d3dy5kaWdpdG8uY29tLnB5L2Rlc2NhcmdhczCCAZwGCCsGAQUFBwICMIIBjh6CAYoAQwBlAHIAdABpAGYAaQBjAGEAZABvACAAYwB1AGEAbABpAGYAaQBjAGEAZABvACAAZABlACAAZgBpAHIAbQBhACAAZQBsAGUAYwB0AHIA8wBuAGkAYwBhACAAdABpAHAAbwAgAEYAMgAgACgAYwBsAGEAdgBlAHMAIABlAG4AIABkAGkAcwBwAG8AcwBpAHQAaQB2AG8AIABjAHUAYQBsAGkAZgBpAGMAYQBkAG8AKQAsACAAcwB1AGoAZQB0AGEAIABhACAAbABhAHMAIABjAG8AbgBkAGkAYwBpAG8AbgBlAHMAIABkAGUAIAB1AHMAbwAgAGUAeABwAHUAZQBzAHQAYQBzACAAZQBuACAAbABhACAARABlAGMAbABhAHIAYQBjAGkA8wBuACAAZABlACAAUAByAOEAYwB0AGkAYwBhAHMAIABkAGUAIABDAGUAcgB0AGkAZgBpAGMAYQBjAGkA8wBuACAAZABlACAARABPAEMAVQBNAEUATgBUAEEAIABTAC4AQQAuMCcGA1UdJQQgMB4GCCsGAQUFBwMCBggrBgEFBQcDBAYIKwYBBQUHAwEwewYDVR0fBHQwcjA0oDKgMIYuaHR0cHM6Ly93d3cuZGlnaXRvLmNvbS5weS9jcmwvZG9jdW1lbnRhX2NhLmNybDA6oDigNoY0aHR0cHM6Ly93d3cuZG9jdW1lbnRhLmNvbS5weS9kaWdpdG8vZG9jdW1lbnRhX2NhLmNybDAdBgNVHQ4EFgQUrfZ0b+reA/OqJ0DteG4oJ7pmmHswDgYDVR0PAQH/BAQDAgXgMA0GCSqGSIb3DQEBCwUAA4ICAQBFhHyv+ssanpjGiGhElYmEyKOUw96rElDNKhKGLfFhSSkTw60lJaWgRhs/dYeB5ELqoPnxx225GWL8+WBQpH7WjDUDdQ2XkZvVzQYIy3p1Qmsxf8nGtAGaWyvnMx62QqjiVU7MW79hyyzSlzvDbQOoy4LtmAafXEk/R/zRyhJUOog8tlDQJeH/lcOVh90fGLMjvsLKh6S7pRMLSjRGiLwuRju6bqSPG3Q8PQ2I2Zzyhg+ChC+GNrYf1BtsWCKn+y3IjPylq22i99YIi2h155QJ14H7atqHlNlDn+mPlCYlQhItg9R9RRJ0cryn/aGy9+fYSx7vB9ldee+4Dxi/DkrBMEignrqvn7uWlhu5H8Ig8UpJ8wq1HMBKE+dbwFavNZ5UyeRgGnj4Qctq/yIrB9PgwA0vWfJ7+2rU0tw19sHk3WaTQAqv5+uLXpS88cpR1uDNHeheZjA/+eN0iouQoKQIKVr8IkV02RbfXmPSVjNUR4yqMozWtAFJghVlz9QRGLHfbm3bru6sHLpFZuqkax4qP+pHATbGCmOHlYYBMuEzrH0wdIT9GvmUTl8z/0qB0aLMS8n7bTarV2TyQM6FBXU1bhU7+H4M7BVM5rhWMxStxAMMVA228QKQHlxLQpaLYoxWLFDoSA8HgSfoSwwnSFCeta+MF/3eIPwWxMWSzkM5T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1yPCdxLOwhVVgkLwZtinBeNPn0z+3K33epEQv1eEO0s=</DigestValue>
      </Reference>
      <Reference URI="/xl/calcChain.xml?ContentType=application/vnd.openxmlformats-officedocument.spreadsheetml.calcChain+xml">
        <DigestMethod Algorithm="http://www.w3.org/2001/04/xmlenc#sha256"/>
        <DigestValue>Cwwxd82IxGAryc02rxDQYDsehSKM0mYV35LXkUSiHoY=</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Xa8239MzABwfeSwVessQmgBws7qpEWV+d6lNwhHlGqw=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Xa8239MzABwfeSwVessQmgBws7qpEWV+d6lNwhHlGqw=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Xa8239MzABwfeSwVessQmgBws7qpEWV+d6lNwhHlGqw=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Xa8239MzABwfeSwVessQmgBws7qpEWV+d6lNwhHlGqw=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Xa8239MzABwfeSwVessQmgBws7qpEWV+d6lNwhHlGqw=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Xa8239MzABwfeSwVessQmgBws7qpEWV+d6lNwhHlGqw=</DigestValue>
      </Reference>
      <Reference URI="/xl/drawings/drawing1.xml?ContentType=application/vnd.openxmlformats-officedocument.drawing+xml">
        <DigestMethod Algorithm="http://www.w3.org/2001/04/xmlenc#sha256"/>
        <DigestValue>Aowvreq1vGllG65eajWdACOTB/uN8snkthxiusnlaLs=</DigestValue>
      </Reference>
      <Reference URI="/xl/drawings/vmlDrawing1.vml?ContentType=application/vnd.openxmlformats-officedocument.vmlDrawing">
        <DigestMethod Algorithm="http://www.w3.org/2001/04/xmlenc#sha256"/>
        <DigestValue>xUr1g0sFS43//if2fMHLS1jHOAwpWTV99VN55akJetQ=</DigestValue>
      </Reference>
      <Reference URI="/xl/drawings/vmlDrawing2.vml?ContentType=application/vnd.openxmlformats-officedocument.vmlDrawing">
        <DigestMethod Algorithm="http://www.w3.org/2001/04/xmlenc#sha256"/>
        <DigestValue>WFYj+KW08O95/jwtlepXtJXMUOdNk9n4TAGP7hFu+h4=</DigestValue>
      </Reference>
      <Reference URI="/xl/drawings/vmlDrawing3.vml?ContentType=application/vnd.openxmlformats-officedocument.vmlDrawing">
        <DigestMethod Algorithm="http://www.w3.org/2001/04/xmlenc#sha256"/>
        <DigestValue>gHfx3whdlQ+dQSpolZYLou1cOyfkrsW2f6Wyk7264VA=</DigestValue>
      </Reference>
      <Reference URI="/xl/drawings/vmlDrawing4.vml?ContentType=application/vnd.openxmlformats-officedocument.vmlDrawing">
        <DigestMethod Algorithm="http://www.w3.org/2001/04/xmlenc#sha256"/>
        <DigestValue>NWjIB+POGZkW73d5D5AgYYVsStdMCABUfrb8CcVrv8E=</DigestValue>
      </Reference>
      <Reference URI="/xl/drawings/vmlDrawing5.vml?ContentType=application/vnd.openxmlformats-officedocument.vmlDrawing">
        <DigestMethod Algorithm="http://www.w3.org/2001/04/xmlenc#sha256"/>
        <DigestValue>Qp9wQg56nMOFboRRLMFJThHZOeuYuUXqAfFstOD9pB0=</DigestValue>
      </Reference>
      <Reference URI="/xl/drawings/vmlDrawing6.vml?ContentType=application/vnd.openxmlformats-officedocument.vmlDrawing">
        <DigestMethod Algorithm="http://www.w3.org/2001/04/xmlenc#sha256"/>
        <DigestValue>ItQGSsmIXyq5R4qMiaoKdzGpaWRxDC6aTbtYi8rauKU=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NZmRTX7W5A2vtSkO7N6aeFOO4HKRed+JrhT5XPrfNDI=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wZPA/rF4GnteJFZcATFm5xCWADWwf2UAHkOvvzj7r/w=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QtIQ6uysmXQuHwBEqr68W98LNwYMTivV/fEmrJ8zrFA=</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5OsaGzyDCQcu2ZAf03yRw+COU026708H/NXGnMeZDZc=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I21utiWXlgrmCmg4ZpH8bKmLZT6sL0DYbiMLlOtgKIo=</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PqxoNpQd2q1U7jgyGUc8eYW1b5QzA8bTgWnMMGse46I=</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E90anLtrtoM6FrHuQCrtPBRHcGQl+1xICYXZFkU5bYs=</DigestValue>
      </Reference>
      <Reference URI="/xl/externalLinks/externalLink1.xml?ContentType=application/vnd.openxmlformats-officedocument.spreadsheetml.externalLink+xml">
        <DigestMethod Algorithm="http://www.w3.org/2001/04/xmlenc#sha256"/>
        <DigestValue>QDpkEODEOJKGhnB6+A8zHaGOXp5Nyn/9egXR/IyzsKc=</DigestValue>
      </Reference>
      <Reference URI="/xl/externalLinks/externalLink2.xml?ContentType=application/vnd.openxmlformats-officedocument.spreadsheetml.externalLink+xml">
        <DigestMethod Algorithm="http://www.w3.org/2001/04/xmlenc#sha256"/>
        <DigestValue>d6p9jhfh7rmMZazIsL7RkMaX5Xe/lZL+DuzlVKG8Ly4=</DigestValue>
      </Reference>
      <Reference URI="/xl/externalLinks/externalLink3.xml?ContentType=application/vnd.openxmlformats-officedocument.spreadsheetml.externalLink+xml">
        <DigestMethod Algorithm="http://www.w3.org/2001/04/xmlenc#sha256"/>
        <DigestValue>9XFDrp2eoUpW4bHGlUwjGbYmUoFM3HxXSGKCcIVZuq8=</DigestValue>
      </Reference>
      <Reference URI="/xl/externalLinks/externalLink4.xml?ContentType=application/vnd.openxmlformats-officedocument.spreadsheetml.externalLink+xml">
        <DigestMethod Algorithm="http://www.w3.org/2001/04/xmlenc#sha256"/>
        <DigestValue>Lum+ExC6YghdPwffYnk69Sc14GUapLzS1Xj4gx3OL5M=</DigestValue>
      </Reference>
      <Reference URI="/xl/externalLinks/externalLink5.xml?ContentType=application/vnd.openxmlformats-officedocument.spreadsheetml.externalLink+xml">
        <DigestMethod Algorithm="http://www.w3.org/2001/04/xmlenc#sha256"/>
        <DigestValue>ktD5Gwm5nx2SEJ3izUiLDPdRILgjuC0L20ZdzKIPPtg=</DigestValue>
      </Reference>
      <Reference URI="/xl/externalLinks/externalLink6.xml?ContentType=application/vnd.openxmlformats-officedocument.spreadsheetml.externalLink+xml">
        <DigestMethod Algorithm="http://www.w3.org/2001/04/xmlenc#sha256"/>
        <DigestValue>zcVceu0tChTshHC/+QQd/6lPoSH2b+IegujGIZvqgQ4=</DigestValue>
      </Reference>
      <Reference URI="/xl/externalLinks/externalLink7.xml?ContentType=application/vnd.openxmlformats-officedocument.spreadsheetml.externalLink+xml">
        <DigestMethod Algorithm="http://www.w3.org/2001/04/xmlenc#sha256"/>
        <DigestValue>hsT0RKacKDvXqt8OrlH27mz7koK57W45WaoX0A2bQjc=</DigestValue>
      </Reference>
      <Reference URI="/xl/media/image1.emf?ContentType=image/x-emf">
        <DigestMethod Algorithm="http://www.w3.org/2001/04/xmlenc#sha256"/>
        <DigestValue>8UwYp6pyw98/5fxhx7LWx4UBpFz/C1eXcZPCsjgMLXU=</DigestValue>
      </Reference>
      <Reference URI="/xl/media/image2.emf?ContentType=image/x-emf">
        <DigestMethod Algorithm="http://www.w3.org/2001/04/xmlenc#sha256"/>
        <DigestValue>ocrfF6B9kS7D9mbluD2C49uyig+/fseRjrvuqMlh5dM=</DigestValue>
      </Reference>
      <Reference URI="/xl/media/image3.emf?ContentType=image/x-emf">
        <DigestMethod Algorithm="http://www.w3.org/2001/04/xmlenc#sha256"/>
        <DigestValue>si4jBb2z3IFShMR8fH266AYBbRUZh34J9sawEiKsaY4=</DigestValue>
      </Reference>
      <Reference URI="/xl/media/image4.emf?ContentType=image/x-emf">
        <DigestMethod Algorithm="http://www.w3.org/2001/04/xmlenc#sha256"/>
        <DigestValue>6b/qO5RPDhNl5Y9g3asQGf68hcgEiNQAD0T34uX7ep4=</DigestValue>
      </Reference>
      <Reference URI="/xl/media/image5.emf?ContentType=image/x-emf">
        <DigestMethod Algorithm="http://www.w3.org/2001/04/xmlenc#sha256"/>
        <DigestValue>l+jCpnKk2QYmvg61yXP70AKYRT61Sgc6yQJFyS6DWQ8=</DigestValue>
      </Reference>
      <Reference URI="/xl/printerSettings/printerSettings1.bin?ContentType=application/vnd.openxmlformats-officedocument.spreadsheetml.printerSettings">
        <DigestMethod Algorithm="http://www.w3.org/2001/04/xmlenc#sha256"/>
        <DigestValue>PomAk00LjNX0TmsJc6zgIqZ1exjQxSMz9FZ0oHNLuZ0=</DigestValue>
      </Reference>
      <Reference URI="/xl/printerSettings/printerSettings2.bin?ContentType=application/vnd.openxmlformats-officedocument.spreadsheetml.printerSettings">
        <DigestMethod Algorithm="http://www.w3.org/2001/04/xmlenc#sha256"/>
        <DigestValue>PomAk00LjNX0TmsJc6zgIqZ1exjQxSMz9FZ0oHNLuZ0=</DigestValue>
      </Reference>
      <Reference URI="/xl/printerSettings/printerSettings3.bin?ContentType=application/vnd.openxmlformats-officedocument.spreadsheetml.printerSettings">
        <DigestMethod Algorithm="http://www.w3.org/2001/04/xmlenc#sha256"/>
        <DigestValue>CIEckKbjmz+lut/wRXlfeRQwthJRTodxlHUlYnCh/Ec=</DigestValue>
      </Reference>
      <Reference URI="/xl/printerSettings/printerSettings4.bin?ContentType=application/vnd.openxmlformats-officedocument.spreadsheetml.printerSettings">
        <DigestMethod Algorithm="http://www.w3.org/2001/04/xmlenc#sha256"/>
        <DigestValue>CIEckKbjmz+lut/wRXlfeRQwthJRTodxlHUlYnCh/Ec=</DigestValue>
      </Reference>
      <Reference URI="/xl/printerSettings/printerSettings5.bin?ContentType=application/vnd.openxmlformats-officedocument.spreadsheetml.printerSettings">
        <DigestMethod Algorithm="http://www.w3.org/2001/04/xmlenc#sha256"/>
        <DigestValue>P1vk/m0KDfia+eyWbH6GJjYYs/QaShRIS+My+bEWdfE=</DigestValue>
      </Reference>
      <Reference URI="/xl/printerSettings/printerSettings6.bin?ContentType=application/vnd.openxmlformats-officedocument.spreadsheetml.printerSettings">
        <DigestMethod Algorithm="http://www.w3.org/2001/04/xmlenc#sha256"/>
        <DigestValue>CIEckKbjmz+lut/wRXlfeRQwthJRTodxlHUlYnCh/Ec=</DigestValue>
      </Reference>
      <Reference URI="/xl/printerSettings/printerSettings7.bin?ContentType=application/vnd.openxmlformats-officedocument.spreadsheetml.printerSettings">
        <DigestMethod Algorithm="http://www.w3.org/2001/04/xmlenc#sha256"/>
        <DigestValue>rpj545RtakdnDQNeP8JSQKvZ57TFQrixCsxx1kNgmrs=</DigestValue>
      </Reference>
      <Reference URI="/xl/printerSettings/printerSettings8.bin?ContentType=application/vnd.openxmlformats-officedocument.spreadsheetml.printerSettings">
        <DigestMethod Algorithm="http://www.w3.org/2001/04/xmlenc#sha256"/>
        <DigestValue>/ax5bNEFHV49MOtpiS741TCmMpKky2mSmN57o7VA6sA=</DigestValue>
      </Reference>
      <Reference URI="/xl/sharedStrings.xml?ContentType=application/vnd.openxmlformats-officedocument.spreadsheetml.sharedStrings+xml">
        <DigestMethod Algorithm="http://www.w3.org/2001/04/xmlenc#sha256"/>
        <DigestValue>RKCDZsSEe1zUcMDlZC/uXz0BR1J9/SjijjepP6FW3ao=</DigestValue>
      </Reference>
      <Reference URI="/xl/styles.xml?ContentType=application/vnd.openxmlformats-officedocument.spreadsheetml.styles+xml">
        <DigestMethod Algorithm="http://www.w3.org/2001/04/xmlenc#sha256"/>
        <DigestValue>0unmvvZC8v2X1k1LzxeJ5dITa6xQPZpK8OhOkz8cLQk=</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aHfvOMM8hMP7F4QwnvrD/sB2C7l8N+/I5GoL8ylQtxU=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PuEniog20HoIbFAIps2zsmYgmS5aLQboJfHPDaNqpo4=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Q6gzhdu4voGIfD8yCgb4iLr0HA1XNcROXBjhP0fZfJo=</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LczjMHCbIPr3FsLnIo/1raGagvzIwjONJXEhU1NgdEQ=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LPvOcyzMWuCzjQ0DWjc7YPS2SZsQiO5cfLeEmoeLFBo=</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csdGLUBC+EtFx3rRcsosro01QEHkSmnIzNoX8/pr8pQ=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KZdZVQawy2cAXSI/Y351XhOsH7LeYFecCh9NBop3jO8=</DigestValue>
      </Reference>
      <Reference URI="/xl/worksheets/sheet1.xml?ContentType=application/vnd.openxmlformats-officedocument.spreadsheetml.worksheet+xml">
        <DigestMethod Algorithm="http://www.w3.org/2001/04/xmlenc#sha256"/>
        <DigestValue>VaI9m8yxo9W4cRUWyymbCp58uQjKzlSto2rVA3QDk8E=</DigestValue>
      </Reference>
      <Reference URI="/xl/worksheets/sheet2.xml?ContentType=application/vnd.openxmlformats-officedocument.spreadsheetml.worksheet+xml">
        <DigestMethod Algorithm="http://www.w3.org/2001/04/xmlenc#sha256"/>
        <DigestValue>BkFxiamMLHUUEDN/32NYNoOtnD86uwD+l1687ne+3rk=</DigestValue>
      </Reference>
      <Reference URI="/xl/worksheets/sheet3.xml?ContentType=application/vnd.openxmlformats-officedocument.spreadsheetml.worksheet+xml">
        <DigestMethod Algorithm="http://www.w3.org/2001/04/xmlenc#sha256"/>
        <DigestValue>ObtLnu/t3t3MUZUAVY1yq4to8gfw+K0eoso4q7nMURY=</DigestValue>
      </Reference>
      <Reference URI="/xl/worksheets/sheet4.xml?ContentType=application/vnd.openxmlformats-officedocument.spreadsheetml.worksheet+xml">
        <DigestMethod Algorithm="http://www.w3.org/2001/04/xmlenc#sha256"/>
        <DigestValue>gOtRJDFNx5LhFFbOoU1/YhAkEqSA9r2Y00dSxY4M3fQ=</DigestValue>
      </Reference>
      <Reference URI="/xl/worksheets/sheet5.xml?ContentType=application/vnd.openxmlformats-officedocument.spreadsheetml.worksheet+xml">
        <DigestMethod Algorithm="http://www.w3.org/2001/04/xmlenc#sha256"/>
        <DigestValue>G0oJ1YrTQqIYXDreTVS3EgYRtxipkIy5ACcr9E7dA9Y=</DigestValue>
      </Reference>
      <Reference URI="/xl/worksheets/sheet6.xml?ContentType=application/vnd.openxmlformats-officedocument.spreadsheetml.worksheet+xml">
        <DigestMethod Algorithm="http://www.w3.org/2001/04/xmlenc#sha256"/>
        <DigestValue>VNSlOjgC/oSzx1YloAF3zzjwksvY4st8Ju7XqTj7WKA=</DigestValue>
      </Reference>
      <Reference URI="/xl/worksheets/sheet7.xml?ContentType=application/vnd.openxmlformats-officedocument.spreadsheetml.worksheet+xml">
        <DigestMethod Algorithm="http://www.w3.org/2001/04/xmlenc#sha256"/>
        <DigestValue>rMD0l8EqOrIeRE8tHMOH58GK2hwArT5w7BOn3qS3pAE=</DigestValue>
      </Reference>
      <Reference URI="/xl/worksheets/sheet8.xml?ContentType=application/vnd.openxmlformats-officedocument.spreadsheetml.worksheet+xml">
        <DigestMethod Algorithm="http://www.w3.org/2001/04/xmlenc#sha256"/>
        <DigestValue>JS5fHaJI/DPAafRZhqnIgDxk8l5DA+JKghcmxnIZelg=</DigestValue>
      </Reference>
    </Manifest>
    <SignatureProperties>
      <SignatureProperty Id="idSignatureTime" Target="#idPackageSignature">
        <mdssi:SignatureTime xmlns:mdssi="http://schemas.openxmlformats.org/package/2006/digital-signature">
          <mdssi:Format>YYYY-MM-DDThh:mm:ssTZD</mdssi:Format>
          <mdssi:Value>2023-03-22T13:29:14Z</mdssi:Value>
        </mdssi:SignatureTime>
      </SignatureProperty>
    </SignatureProperties>
  </Object>
  <Object Id="idOfficeObject">
    <SignatureProperties>
      <SignatureProperty Id="idOfficeV1Details" Target="#idPackageSignature">
        <SignatureInfoV1 xmlns="http://schemas.microsoft.com/office/2006/digsig">
          <SetupID>{2F144FD8-F189-4693-9251-7B2CD56E6BDC}</SetupID>
          <SignatureText>DIEGO ARCE</SignatureText>
          <SignatureImage/>
          <SignatureComments/>
          <WindowsVersion>10.0</WindowsVersion>
          <OfficeVersion>16.0.16026/24</OfficeVersion>
          <ApplicationVersion>16.0.16026</ApplicationVersion>
          <Monitors>1</Monitors>
          <HorizontalResolution>1440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2023-03-22T13:29:14Z</xd:SigningTime>
          <xd:SigningCertificate>
            <xd:Cert>
              <xd:CertDigest>
                <DigestMethod Algorithm="http://www.w3.org/2001/04/xmlenc#sha256"/>
                <DigestValue>dZjS4CRaE0dgs0bkLhrCVod2yDuHPw9Qw0etF6ZfY0Y=</DigestValue>
              </xd:CertDigest>
              <xd:IssuerSerial>
                <X509IssuerName>C=PY, O=DOCUMENTA S.A., SERIALNUMBER=RUC80050172-1, CN=CA-DOCUMENTA S.A.</X509IssuerName>
                <X509SerialNumber>6445194928364698066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ZHQAAjw4AACBFTUYAAAEAlBkAAJ0AAAAGAAAAAAAAAAAAAAAAAAAAoAUAAIQDAACjAQAABgEAAAAAAAAAAAAAAAAAALhkBgBw/w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AADAdgp4/X8AABCzmqx8AgAAAQAAAAIAAACIPp3r/X8AAAAAAAAAAAAAObZgd/1/AAAAAAAA2gAAAAAAAAAAAAAAAAAAAAAAAAAAAAAAAAAAAOlOxHEqjwAAYHztd/1/AAAojhh4/X8AAOD///8AAAAAcIqroXwCAAAYLM4TAAAAAAAAAAAAAAAABgAAAAAAAAAgAAAAAAAAADwrzhPaAAAAeSvOE9oAAABxzXXr/X8AAAAwzhPaAAAAQI4TqgAAAABAjhOqfAIAABi57Xf9fwAAcIqroXwCAADb4Hnr/X8AAOAqzhPaAAAAeSvOE9oAAACQb7OhfAIAAAAAAABkdgAIAAAAACUAAAAMAAAAAQAAABgAAAAMAAAAAAAAABIAAAAMAAAAAQAAABYAAAAMAAAACAAAAFQAAABUAAAACgAAACcAAAAeAAAASgAAAAEAAAAcx+hBjuPoQQoAAABLAAAAAQAAAEwAAAAEAAAACQAAACcAAAAgAAAASwAAAFAAAABYAAAAFQAAABYAAAAMAAAAAAAAAFIAAABwAQAAAgAAABAAAAAHAAAAAAAAAAAAAAC8AgAAAAAAAAECAiJTAHkAcwB0AGUAbQAAAAAAAAAAAAAAAAAAAAAAAAAAAAAAAAAAAAAAAAAAAAAAAAAAAAAAAAAAAAAAAAAAAAAAAAAAAAEAAAB8AgAAyCnOE9oAAAAANXBU6yEAAIg+nev9fwAAAAAAAAAAAAAJAAAAAAAAAAAAAAAAAAAAKM55eP1/AAAAAAAAAAAAAAAAAAAAAAAAeU7EcSqPAABIK84T2gAAAAQAAAAAAAAAoICzoXwCAABwiquhfAIAAHAszhMAAAAAAAAAAAAAAAAHAAAAAAAAACjepal8AgAArCvOE9oAAADpK84T2gAAAHHNdev9fwAAaQBhAGwAAAAAAAAAAAAAAAAAAAAAAAAAAAAAAAAAAABwiquhfAIAANvgeev9fwAAUCvOE9oAAADpK84T2gAAAKCAs6F8AgAAAA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ggAAAEcAAAApAAAAMwAAAFoAAAAVAAAAIQDwAAAAAAAAAAAAAACAPwAAAAAAAAAAAACAPwAAAAAAAAAAAAAAAAAAAAAAAAAAAAAAAAAAAAAAAAAAJQAAAAwAAAAAAACAKAAAAAwAAAADAAAAUgAAAHABAAADAAAA8P///wAAAAAAAAAAAAAAAJABAAAAAAABAAAAAHMAZQBnAG8AZQAgAHUAaQAAAAAAAAAAAAAAAAAAAAAAAAAAAAAAAAAAAAAAAAAAAAAAAAAAAAAAAAAAAAAAAAAAAAAAyEfzd/1/AABKUl13/X8AAPAzzhPaAAAAiD6d6/1/AAAAAAAAAAAAAAAAAAAAAAAAoEfzd/1/AAAAAAAAAAAAAAAAAAAAAAAAAAAAAAAAAADJT8RxKo8AAP/////9fwAA/////wAAAADw////AAAAAHCKq6F8AgAAOC3OEwAAAAAAAAAAAAAAAAkAAAAAAAAAIAAAAAAAAABcLM4T2gAAAJkszhPaAAAAcc116/1/AAAAAAAAAAAAAAAAAAAAAAAAAAAAAAAAAAAAAAAAAAAAAHCKq6F8AgAA2+B56/1/AAAALM4T2gAAAJkszhPaAAAAEIOzoXwCAAAAAAAAZHYACAAAAAAlAAAADAAAAAMAAAAYAAAADAAAAAAAAAASAAAADAAAAAEAAAAeAAAAGAAAACkAAAAzAAAAgwAAAEgAAAAlAAAADAAAAAMAAABUAAAAiAAAACoAAAAzAAAAgQAAAEcAAAABAAAAHMfoQY7j6EEqAAAAMwAAAAoAAABMAAAAAAAAAAAAAAAAAAAA//////////9gAAAARABJAEUARwBPACAAQQBSAEMARQALAAAABAAAAAgAAAALAAAADAAAAAQAAAAKAAAACgAAAAoAAAAIAAAASwAAAEAAAAAwAAAABQAAACAAAAABAAAAAQAAABAAAAAAAAAAAAAAAAABAACAAAAAAAAAAAAAAAAAAQAAgAAAACUAAAAMAAAAAgAAACcAAAAYAAAABAAAAAAAAAD///8AAAAAACUAAAAMAAAABAAAAEwAAABkAAAAAAAAAFAAAAD/AAAAfAAAAAAAAABQAAAAAAEAAC0AAAAhAPAAAAAAAAAAAAAAAIA/AAAAAAAAAAAAAIA/AAAAAAAAAAAAAAAAAAAAAAAAAAAAAAAAAAAAAAAAAAAlAAAADAAAAAAAAIAoAAAADAAAAAQAAAAnAAAAGAAAAAQAAAAAAAAA////AAAAAAAlAAAADAAAAAQAAABMAAAAZAAAAAkAAABQAAAA9gAAAFwAAAAJAAAAUAAAAO4AAAANAAAAIQDwAAAAAAAAAAAAAACAPwAAAAAAAAAAAACAPwAAAAAAAAAAAAAAAAAAAAAAAAAAAAAAAAAAAAAAAAAAJQAAAAwAAAAAAACAKAAAAAwAAAAEAAAAUgAAAHABAAAEAAAA9f///wAAAAAAAAAAAAAAAJABAAAAAAABAAAAAHMAZQBnAG8AZQAgAHUAaQAAAAAAAAAAAAAAAAAAAAAAAAAAAAAAAAAAAAAAAAAAAAAAAAAAAAAAAAAAAAAAAAAAAAAAACAAAAAAAAAA4Cl5/X8AAADgKXn9fwAAEwAAAAAAAAAAAJbs/X8AAO3LeXj9fwAAMBaW7P1/AAATAAAAAAAAAOAWAAAAAAAAQAAAwP1/AAAAAJbs/X8AALXOeXj9fwAABAAAAAAAAAAwFpbs/X8AAIC6zxPaAAAAEwAAAAAAAABIAAAAAAAAAIwzDXn9fwAAkOMpef1/AADANw15/X8AAAEAAAAAAAAAGF0Nef1/AAAAAJbs/X8AAAAAAAAAAAAAAAAAAAAAAACH9aTt/X8AAHCKq6F8AgAA2+B56/1/AABQu88T2gAAAOm7zxPaAAAAAAAAAAAAAAAAAAAAZHYACAAAAAAlAAAADAAAAAQAAAAYAAAADAAAAAAAAAASAAAADAAAAAEAAAAeAAAAGAAAAAkAAABQAAAA9wAAAF0AAAAlAAAADAAAAAQAAABUAAAAiAAAAAoAAABQAAAASQAAAFwAAAABAAAAHMfoQY7j6EEKAAAAUAAAAAoAAABMAAAAAAAAAAAAAAAAAAAA//////////9gAAAARABJAEUARwBPACAAQQBSAEMARQAIAAAAAwAAAAYAAAAIAAAACQAAAAMAAAAHAAAABwAAAAcAAAAG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QAAAAYAAAADAAAAAAAAAASAAAADAAAAAEAAAAeAAAAGAAAAAkAAABgAAAA9wAAAG0AAAAlAAAADAAAAAQAAABUAAAAfAAAAAoAAABgAAAARgAAAGwAAAABAAAAHMfoQY7j6EEKAAAAYAAAAAgAAABMAAAAAAAAAAAAAAAAAAAA//////////9cAAAAQwBPAE4AVABBAEQATwBSAAcAAAAJAAAACAAAAAYAAAAHAAAACAAAAAkAAAAHAAAASwAAAEAAAAAwAAAABQAAACAAAAABAAAAAQAAABAAAAAAAAAAAAAAAAABAACAAAAAAAAAAAAAAAAAAQAAgAAAACUAAAAMAAAAAgAAACcAAAAYAAAABQAAAAAAAAD///8AAAAAACUAAAAMAAAABQAAAEwAAABkAAAACQAAAHAAAADlAAAAfAAAAAkAAABwAAAA3QAAAA0AAAAhAPAAAAAAAAAAAAAAAIA/AAAAAAAAAAAAAIA/AAAAAAAAAAAAAAAAAAAAAAAAAAAAAAAAAAAAAAAAAAAlAAAADAAAAAAAAIAoAAAADAAAAAUAAAAlAAAADAAAAAQAAAAYAAAADAAAAAAAAAASAAAADAAAAAEAAAAWAAAADAAAAAAAAABUAAAAMAEAAAoAAABwAAAA5AAAAHwAAAABAAAAHMfoQY7j6EEKAAAAcAAAACYAAABMAAAABAAAAAkAAABwAAAA5gAAAH0AAACYAAAARgBpAHIAbQBhAGQAbwAgAHAAbwByADoAIABEAEkARQBHAE8AIABKAE8AQQBRAFUASQBOACAAQQBSAEMARQAgAFMASQBUAEoAQQBSAAYAAAADAAAABAAAAAkAAAAGAAAABwAAAAcAAAADAAAABwAAAAcAAAAEAAAAAwAAAAMAAAAIAAAAAwAAAAYAAAAIAAAACQAAAAMAAAAEAAAACQAAAAcAAAAIAAAACAAAAAMAAAAIAAAAAwAAAAcAAAAHAAAABwAAAAYAAAADAAAABgAAAAMAAAAGAAAABAAAAAcAAAAHAAAAFgAAAAwAAAAAAAAAJQAAAAwAAAACAAAADgAAABQAAAAAAAAAEAAAABQAAAA=</Object>
  <Object Id="idInvalidSigLnImg">AQAAAGwAAAAAAAAAAAAAAP8AAAB/AAAAAAAAAAAAAAAZHQAAjw4AACBFTUYAAAEAvCAAALEAAAAGAAAAAAAAAAAAAAAAAAAAoAUAAIQDAACjAQAABgEAAAAAAAAAAAAAAAAAALhkBgBw/w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4Cl5/X8AAADgKXn9fwAAEwAAAAAAAAAAAJbs/X8AAO3LeXj9fwAAMBaW7P1/AAATAAAAAAAAAOAWAAAAAAAAQAAAwP1/AAAAAJbs/X8AALXOeXj9fwAABAAAAAAAAAAwFpbs/X8AAIC6zxPaAAAAEwAAAAAAAABIAAAAAAAAAIwzDXn9fwAAkOMpef1/AADANw15/X8AAAEAAAAAAAAAGF0Nef1/AAAAAJbs/X8AAAAAAAAAAAAAAAAAAAAAAACH9aTt/X8AAHCKq6F8AgAA2+B56/1/AABQu88T2gAAAOm7zxPaAAAAAAAAAAAAAAAAAAAAZHYACAAAAAAlAAAADAAAAAEAAAAYAAAADAAAAP8AAAASAAAADAAAAAEAAAAeAAAAGAAAACIAAAAEAAAAcgAAABEAAAAlAAAADAAAAAEAAABUAAAAqAAAACMAAAAEAAAAcAAAABAAAAABAAAAHMfoQY7j6E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AQAAAHwCAADIKc4T2gAAAAA1cFTrIQAAiD6d6/1/AAAAAAAAAAAAAAkAAAAAAAAAAAAAAAAAAAAoznl4/X8AAAAAAAAAAAAAAAAAAAAAAAB5TsRxKo8AAEgrzhPaAAAABAAAAAAAAACggLOhfAIAAHCKq6F8AgAAcCzOEwAAAAAAAAAAAAAAAAcAAAAAAAAAKN6lqXwCAACsK84T2gAAAOkrzhPaAAAAcc116/1/AABpAGEAbAAAAAAAAAAAAAAAAAAAAAAAAAAAAAAAAAAAAHCKq6F8AgAA2+B56/1/AABQK84T2gAAAOkrzhPaAAAAoICzoXwC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DAdgp4/X8AABCzmqx8AgAAAQAAAAIAAACIPp3r/X8AAAAAAAAAAAAAObZgd/1/AAAAAAAA2gAAAAAAAAAAAAAAAAAAAAAAAAAAAAAAAAAAAOlOxHEqjwAAYHztd/1/AAAojhh4/X8AAOD///8AAAAAcIqroXwCAAAYLM4TAAAAAAAAAAAAAAAABgAAAAAAAAAgAAAAAAAAADwrzhPaAAAAeSvOE9oAAABxzXXr/X8AAAAwzhPaAAAAQI4TqgAAAABAjhOqfAIAABi57Xf9fwAAcIqroXwCAADb4Hnr/X8AAOAqzhPaAAAAeSvOE9oAAACQb7OhfAI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IIAAABHAAAAKQAAADMAAABaAAAAFQAAACEA8AAAAAAAAAAAAAAAgD8AAAAAAAAAAAAAgD8AAAAAAAAAAAAAAAAAAAAAAAAAAAAAAAAAAAAAAAAAACUAAAAMAAAAAAAAgCgAAAAMAAAABAAAAFIAAABwAQAABAAAAPD///8AAAAAAAAAAAAAAACQAQAAAAAAAQAAAABzAGUAZwBvAGUAIAB1AGkAAAAAAAAAAAAAAAAAAAAAAAAAAAAAAAAAAAAAAAAAAAAAAAAAAAAAAAAAAAAAAAAAAAAAAMhH83f9fwAASlJdd/1/AADwM84T2gAAAIg+nev9fwAAAAAAAAAAAAAAAAAAAAAAAKBH83f9fwAAAAAAAAAAAAAAAAAAAAAAAAAAAAAAAAAAyU/EcSqPAAD//////X8AAP////8AAAAA8P///wAAAABwiquhfAIAADgtzhMAAAAAAAAAAAAAAAAJAAAAAAAAACAAAAAAAAAAXCzOE9oAAACZLM4T2gAAAHHNdev9fwAAAAAAAAAAAAAAAAAAAAAAAAAAAAAAAAAAAAAAAAAAAABwiquhfAIAANvgeev9fwAAACzOE9oAAACZLM4T2gAAABCDs6F8AgAAAAAAAGR2AAgAAAAAJQAAAAwAAAAEAAAAGAAAAAwAAAAAAAAAEgAAAAwAAAABAAAAHgAAABgAAAApAAAAMwAAAIMAAABIAAAAJQAAAAwAAAAEAAAAVAAAAIgAAAAqAAAAMwAAAIEAAABHAAAAAQAAABzH6EGO4+hBKgAAADMAAAAKAAAATAAAAAAAAAAAAAAAAAAAAP//////////YAAAAEQASQBFAEcATwAgAEEAUgBDAEUACwAAAAQAAAAIAAAACwAAAAwAAAAEAAAACgAAAAoAAAAKAAAAC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CIAAAACgAAAFAAAABJAAAAXAAAAAEAAAAcx+hBjuPoQQoAAABQAAAACgAAAEwAAAAAAAAAAAAAAAAAAAD//////////2AAAABEAEkARQBHAE8AIABBAFIAQwBFAAgAAAADAAAABgAAAAgAAAAJAAAAAwAAAAcAAAAHAAAABwAAAAY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B8AAAACgAAAGAAAABGAAAAbAAAAAEAAAAcx+hBjuPoQQoAAABgAAAACAAAAEwAAAAAAAAAAAAAAAAAAAD//////////1wAAABDAE8ATgBUAEEARABPAFIABwAAAAkAAAAIAAAABgAAAAcAAAAIAAAACQAAAAcAAABLAAAAQAAAADAAAAAFAAAAIAAAAAEAAAABAAAAEAAAAAAAAAAAAAAAAAEAAIAAAAAAAAAAAAAAAAABAACAAAAAJQAAAAwAAAACAAAAJwAAABgAAAAFAAAAAAAAAP///wAAAAAAJQAAAAwAAAAFAAAATAAAAGQAAAAJAAAAcAAAAOUAAAB8AAAACQAAAHAAAADdAAAADQAAACEA8AAAAAAAAAAAAAAAgD8AAAAAAAAAAAAAgD8AAAAAAAAAAAAAAAAAAAAAAAAAAAAAAAAAAAAAAAAAACUAAAAMAAAAAAAAgCgAAAAMAAAABQAAACUAAAAMAAAAAQAAABgAAAAMAAAAAAAAABIAAAAMAAAAAQAAABYAAAAMAAAAAAAAAFQAAAAwAQAACgAAAHAAAADkAAAAfAAAAAEAAAAcx+hBjuPoQQoAAABwAAAAJgAAAEwAAAAEAAAACQAAAHAAAADmAAAAfQAAAJgAAABGAGkAcgBtAGEAZABvACAAcABvAHIAOgAgAEQASQBFAEcATwAgAEoATwBBAFEAVQBJAE4AIABBAFIAQwBFACAAUwBJAFQASgBBAFIABgAAAAMAAAAEAAAACQAAAAYAAAAHAAAABwAAAAMAAAAHAAAABwAAAAQAAAADAAAAAwAAAAgAAAADAAAABgAAAAgAAAAJAAAAAwAAAAQAAAAJAAAABwAAAAgAAAAIAAAAAwAAAAgAAAADAAAABwAAAAcAAAAHAAAABgAAAAMAAAAGAAAAAwAAAAYAAAAEAAAABwAAAAcAAAAWAAAADAAAAAAAAAAlAAAADAAAAAIAAAAOAAAAFAAAAAAAAAAQAAAAFAAAAA==</Object>
</Signature>
</file>

<file path=_xmlsignatures/sig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/jmUUU0lSIK8kLN7jP7voJ7z25ZjjLDfH/zk+dA4Zps=</DigestValue>
    </Reference>
    <Reference Type="http://www.w3.org/2000/09/xmldsig#Object" URI="#idOfficeObject">
      <DigestMethod Algorithm="http://www.w3.org/2001/04/xmlenc#sha256"/>
      <DigestValue>K3gUdTcowMm7t5h4UfoceQ9c5k3XylDhiArV3fFJdCM=</DigestValue>
    </Reference>
    <Reference Type="http://uri.etsi.org/01903#SignedProperties" URI="#idSignedProperties">
      <Transforms>
        <Transform Algorithm="http://www.w3.org/TR/2001/REC-xml-c14n-20010315"/>
      </Transforms>
      <DigestMethod Algorithm="http://www.w3.org/2001/04/xmlenc#sha256"/>
      <DigestValue>hef84YAUN3JFE/hwZfFUlFC4BzomGOCTl/0EDME71Yg=</DigestValue>
    </Reference>
    <Reference Type="http://www.w3.org/2000/09/xmldsig#Object" URI="#idValidSigLnImg">
      <DigestMethod Algorithm="http://www.w3.org/2001/04/xmlenc#sha256"/>
      <DigestValue>W3kMEKWl2PsBXxHC34FW1kReR+HGPBtWmft2H/wa78A=</DigestValue>
    </Reference>
    <Reference Type="http://www.w3.org/2000/09/xmldsig#Object" URI="#idInvalidSigLnImg">
      <DigestMethod Algorithm="http://www.w3.org/2001/04/xmlenc#sha256"/>
      <DigestValue>7wc7OHuqpMdYVCtzU4kA4LGkns8wSo2FtknFHpFclVE=</DigestValue>
    </Reference>
  </SignedInfo>
  <SignatureValue>MwscrP05TnvtQDgRjdmbRJUQcXWkdBOXV7pQQBX+s/C62lv9xTKod7NG3Y48efe3CmI5q5HEe3fH
JBANPLEgbVBCbLRVa46sx4StXL0bfehec1a1Qg283em0R4nXF132GW7+IZP+GZ2hegTuGS8V0OsK
6R9pLPBK9pU5uSf2BQry/A3CLY1HNw2aawAutj8N9q6vGgnHYUwwjS+4RXumqFOWqielHRiS7hYN
Ly3B+7EvGsHDCwkMzwLSJzE9xLCGDk+62AztU3tGEKPDLA6lgxZe0MmCrCEEgH7hu8qaHMEynV8r
bF8fsU20YdSQJ/L8KwIulRLTImXKhEhBmvjMJQ==</SignatureValue>
  <KeyInfo>
    <X509Data>
      <X509Certificate>MIIIgjCCBmqgAwIBAgIIWXHuo6VTudIwDQYJKoZIhvcNAQELBQAwWjEaMBgGA1UEAwwRQ0EtRE9DVU1FTlRBIFMuQS4xFjAUBgNVBAUTDVJVQzgwMDUwMTcyLTExFzAVBgNVBAoMDkRPQ1VNRU5UQSBTLkEuMQswCQYDVQQGEwJQWTAeFw0yMjA5MDExNDAwMDBaFw0yNDA4MzExNDAwMDBaMIG3MSIwIAYDVQQDDBlESUVHTyBKT0FRVUlOIEFSQ0UgU0lUSkFSMRIwEAYDVQQFEwlDSTM0NzU2MjMxFjAUBgNVBCoMDURJRUdPIEpPQVFVSU4xFDASBgNVBAQMC0FSQ0UgU0lUSkFSMQswCQYDVQQLDAJGMjE1MDMGA1UECgwsQ0VSVElGSUNBRE8gQ1VBTElGSUNBRE8gREUgRklSTUEgRUxFQ1RST05JQ0ExCzAJBgNVBAYTAlBZMIIBIjANBgkqhkiG9w0BAQEFAAOCAQ8AMIIBCgKCAQEAoOARGfyEwlPe5Q6eAgjydiE5AU6+FX0sIBjGepjIMGPUmRckTzns9R77PmGlDDfUJKNXt0RAqzEXqip30PR/d5Z61sFEIJAcEacP9KNK8kLQ7Z4F5xoYHo8coTe6BdIO/l6NEBonlEIoHYkvJJXICh1bbYuXoQDxmW8DDaybFL9TtKuhNY5yAm/j6EAIBlVKqybO/yXEzGabXZrNZB29Axowwsr4OpDjjIavKVrKUYB0rX4CwMxNAisAR2MChrTGOZ4kZtLTl86u2p0m9fiCFvO9thOdevaXxt+fXnvHpTxuPg+ggVznNvQ2tnd+YExq3btIyCbd4pOrSENTBYaocQIDAQABo4ID7DCCA+gwDAYDVR0TAQH/BAIwADAfBgNVHSMEGDAWgBShPYUrzdgslh85AgyfUztY2JULezCBlAYIKwYBBQUHAQEEgYcwgYQwVQYIKwYBBQUHMAKGSWh0dHBzOi8vd3d3LmRpZ2l0by5jb20ucHkvdXBsb2Fkcy9jZXJ0aWZpY2Fkby1kb2N1bWVudGEtc2EtMTUzNTExNzc3MS5jcnQwKwYIKwYBBQUHMAGGH2h0dHBzOi8vd3d3LmRpZ2l0by5jb20ucHkvb2NzcC8wUgYDVR0RBEswSYEbZGllZ28uYXJjZUBpbnRlcmZpc2EuY29tLnB5pCowKDEmMCQGA1UEDQwdRklSTUEgRUxFQ1RST05JQ0EgQ1VBTElGSUNBREEwggH1BgNVHSAEggHsMIIB6DCCAeQGDSsGAQQBgvk7AQEBCgEwggHRMC8GCCsGAQUFBwIBFiNodHRwczovL3d3dy5kaWdpdG8uY29tLnB5L2Rlc2NhcmdhczCCAZwGCCsGAQUFBwICMIIBjh6CAYoAQwBlAHIAdABpAGYAaQBjAGEAZABvACAAYwB1AGEAbABpAGYAaQBjAGEAZABvACAAZABlACAAZgBpAHIAbQBhACAAZQBsAGUAYwB0AHIA8wBuAGkAYwBhACAAdABpAHAAbwAgAEYAMgAgACgAYwBsAGEAdgBlAHMAIABlAG4AIABkAGkAcwBwAG8AcwBpAHQAaQB2AG8AIABjAHUAYQBsAGkAZgBpAGMAYQBkAG8AKQAsACAAcwB1AGoAZQB0AGEAIABhACAAbABhAHMAIABjAG8AbgBkAGkAYwBpAG8AbgBlAHMAIABkAGUAIAB1AHMAbwAgAGUAeABwAHUAZQBzAHQAYQBzACAAZQBuACAAbABhACAARABlAGMAbABhAHIAYQBjAGkA8wBuACAAZABlACAAUAByAOEAYwB0AGkAYwBhAHMAIABkAGUAIABDAGUAcgB0AGkAZgBpAGMAYQBjAGkA8wBuACAAZABlACAARABPAEMAVQBNAEUATgBUAEEAIABTAC4AQQAuMCcGA1UdJQQgMB4GCCsGAQUFBwMCBggrBgEFBQcDBAYIKwYBBQUHAwEwewYDVR0fBHQwcjA0oDKgMIYuaHR0cHM6Ly93d3cuZGlnaXRvLmNvbS5weS9jcmwvZG9jdW1lbnRhX2NhLmNybDA6oDigNoY0aHR0cHM6Ly93d3cuZG9jdW1lbnRhLmNvbS5weS9kaWdpdG8vZG9jdW1lbnRhX2NhLmNybDAdBgNVHQ4EFgQUrfZ0b+reA/OqJ0DteG4oJ7pmmHswDgYDVR0PAQH/BAQDAgXgMA0GCSqGSIb3DQEBCwUAA4ICAQBFhHyv+ssanpjGiGhElYmEyKOUw96rElDNKhKGLfFhSSkTw60lJaWgRhs/dYeB5ELqoPnxx225GWL8+WBQpH7WjDUDdQ2XkZvVzQYIy3p1Qmsxf8nGtAGaWyvnMx62QqjiVU7MW79hyyzSlzvDbQOoy4LtmAafXEk/R/zRyhJUOog8tlDQJeH/lcOVh90fGLMjvsLKh6S7pRMLSjRGiLwuRju6bqSPG3Q8PQ2I2Zzyhg+ChC+GNrYf1BtsWCKn+y3IjPylq22i99YIi2h155QJ14H7atqHlNlDn+mPlCYlQhItg9R9RRJ0cryn/aGy9+fYSx7vB9ldee+4Dxi/DkrBMEignrqvn7uWlhu5H8Ig8UpJ8wq1HMBKE+dbwFavNZ5UyeRgGnj4Qctq/yIrB9PgwA0vWfJ7+2rU0tw19sHk3WaTQAqv5+uLXpS88cpR1uDNHeheZjA/+eN0iouQoKQIKVr8IkV02RbfXmPSVjNUR4yqMozWtAFJghVlz9QRGLHfbm3bru6sHLpFZuqkax4qP+pHATbGCmOHlYYBMuEzrH0wdIT9GvmUTl8z/0qB0aLMS8n7bTarV2TyQM6FBXU1bhU7+H4M7BVM5rhWMxStxAMMVA228QKQHlxLQpaLYoxWLFDoSA8HgSfoSwwnSFCeta+MF/3eIPwWxMWSzkM5T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1yPCdxLOwhVVgkLwZtinBeNPn0z+3K33epEQv1eEO0s=</DigestValue>
      </Reference>
      <Reference URI="/xl/calcChain.xml?ContentType=application/vnd.openxmlformats-officedocument.spreadsheetml.calcChain+xml">
        <DigestMethod Algorithm="http://www.w3.org/2001/04/xmlenc#sha256"/>
        <DigestValue>Cwwxd82IxGAryc02rxDQYDsehSKM0mYV35LXkUSiHoY=</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Xa8239MzABwfeSwVessQmgBws7qpEWV+d6lNwhHlGqw=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Xa8239MzABwfeSwVessQmgBws7qpEWV+d6lNwhHlGqw=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Xa8239MzABwfeSwVessQmgBws7qpEWV+d6lNwhHlGqw=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Xa8239MzABwfeSwVessQmgBws7qpEWV+d6lNwhHlGqw=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Xa8239MzABwfeSwVessQmgBws7qpEWV+d6lNwhHlGqw=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Xa8239MzABwfeSwVessQmgBws7qpEWV+d6lNwhHlGqw=</DigestValue>
      </Reference>
      <Reference URI="/xl/drawings/drawing1.xml?ContentType=application/vnd.openxmlformats-officedocument.drawing+xml">
        <DigestMethod Algorithm="http://www.w3.org/2001/04/xmlenc#sha256"/>
        <DigestValue>Aowvreq1vGllG65eajWdACOTB/uN8snkthxiusnlaLs=</DigestValue>
      </Reference>
      <Reference URI="/xl/drawings/vmlDrawing1.vml?ContentType=application/vnd.openxmlformats-officedocument.vmlDrawing">
        <DigestMethod Algorithm="http://www.w3.org/2001/04/xmlenc#sha256"/>
        <DigestValue>xUr1g0sFS43//if2fMHLS1jHOAwpWTV99VN55akJetQ=</DigestValue>
      </Reference>
      <Reference URI="/xl/drawings/vmlDrawing2.vml?ContentType=application/vnd.openxmlformats-officedocument.vmlDrawing">
        <DigestMethod Algorithm="http://www.w3.org/2001/04/xmlenc#sha256"/>
        <DigestValue>WFYj+KW08O95/jwtlepXtJXMUOdNk9n4TAGP7hFu+h4=</DigestValue>
      </Reference>
      <Reference URI="/xl/drawings/vmlDrawing3.vml?ContentType=application/vnd.openxmlformats-officedocument.vmlDrawing">
        <DigestMethod Algorithm="http://www.w3.org/2001/04/xmlenc#sha256"/>
        <DigestValue>gHfx3whdlQ+dQSpolZYLou1cOyfkrsW2f6Wyk7264VA=</DigestValue>
      </Reference>
      <Reference URI="/xl/drawings/vmlDrawing4.vml?ContentType=application/vnd.openxmlformats-officedocument.vmlDrawing">
        <DigestMethod Algorithm="http://www.w3.org/2001/04/xmlenc#sha256"/>
        <DigestValue>NWjIB+POGZkW73d5D5AgYYVsStdMCABUfrb8CcVrv8E=</DigestValue>
      </Reference>
      <Reference URI="/xl/drawings/vmlDrawing5.vml?ContentType=application/vnd.openxmlformats-officedocument.vmlDrawing">
        <DigestMethod Algorithm="http://www.w3.org/2001/04/xmlenc#sha256"/>
        <DigestValue>Qp9wQg56nMOFboRRLMFJThHZOeuYuUXqAfFstOD9pB0=</DigestValue>
      </Reference>
      <Reference URI="/xl/drawings/vmlDrawing6.vml?ContentType=application/vnd.openxmlformats-officedocument.vmlDrawing">
        <DigestMethod Algorithm="http://www.w3.org/2001/04/xmlenc#sha256"/>
        <DigestValue>ItQGSsmIXyq5R4qMiaoKdzGpaWRxDC6aTbtYi8rauKU=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NZmRTX7W5A2vtSkO7N6aeFOO4HKRed+JrhT5XPrfNDI=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wZPA/rF4GnteJFZcATFm5xCWADWwf2UAHkOvvzj7r/w=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QtIQ6uysmXQuHwBEqr68W98LNwYMTivV/fEmrJ8zrFA=</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5OsaGzyDCQcu2ZAf03yRw+COU026708H/NXGnMeZDZc=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I21utiWXlgrmCmg4ZpH8bKmLZT6sL0DYbiMLlOtgKIo=</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PqxoNpQd2q1U7jgyGUc8eYW1b5QzA8bTgWnMMGse46I=</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E90anLtrtoM6FrHuQCrtPBRHcGQl+1xICYXZFkU5bYs=</DigestValue>
      </Reference>
      <Reference URI="/xl/externalLinks/externalLink1.xml?ContentType=application/vnd.openxmlformats-officedocument.spreadsheetml.externalLink+xml">
        <DigestMethod Algorithm="http://www.w3.org/2001/04/xmlenc#sha256"/>
        <DigestValue>QDpkEODEOJKGhnB6+A8zHaGOXp5Nyn/9egXR/IyzsKc=</DigestValue>
      </Reference>
      <Reference URI="/xl/externalLinks/externalLink2.xml?ContentType=application/vnd.openxmlformats-officedocument.spreadsheetml.externalLink+xml">
        <DigestMethod Algorithm="http://www.w3.org/2001/04/xmlenc#sha256"/>
        <DigestValue>d6p9jhfh7rmMZazIsL7RkMaX5Xe/lZL+DuzlVKG8Ly4=</DigestValue>
      </Reference>
      <Reference URI="/xl/externalLinks/externalLink3.xml?ContentType=application/vnd.openxmlformats-officedocument.spreadsheetml.externalLink+xml">
        <DigestMethod Algorithm="http://www.w3.org/2001/04/xmlenc#sha256"/>
        <DigestValue>9XFDrp2eoUpW4bHGlUwjGbYmUoFM3HxXSGKCcIVZuq8=</DigestValue>
      </Reference>
      <Reference URI="/xl/externalLinks/externalLink4.xml?ContentType=application/vnd.openxmlformats-officedocument.spreadsheetml.externalLink+xml">
        <DigestMethod Algorithm="http://www.w3.org/2001/04/xmlenc#sha256"/>
        <DigestValue>Lum+ExC6YghdPwffYnk69Sc14GUapLzS1Xj4gx3OL5M=</DigestValue>
      </Reference>
      <Reference URI="/xl/externalLinks/externalLink5.xml?ContentType=application/vnd.openxmlformats-officedocument.spreadsheetml.externalLink+xml">
        <DigestMethod Algorithm="http://www.w3.org/2001/04/xmlenc#sha256"/>
        <DigestValue>ktD5Gwm5nx2SEJ3izUiLDPdRILgjuC0L20ZdzKIPPtg=</DigestValue>
      </Reference>
      <Reference URI="/xl/externalLinks/externalLink6.xml?ContentType=application/vnd.openxmlformats-officedocument.spreadsheetml.externalLink+xml">
        <DigestMethod Algorithm="http://www.w3.org/2001/04/xmlenc#sha256"/>
        <DigestValue>zcVceu0tChTshHC/+QQd/6lPoSH2b+IegujGIZvqgQ4=</DigestValue>
      </Reference>
      <Reference URI="/xl/externalLinks/externalLink7.xml?ContentType=application/vnd.openxmlformats-officedocument.spreadsheetml.externalLink+xml">
        <DigestMethod Algorithm="http://www.w3.org/2001/04/xmlenc#sha256"/>
        <DigestValue>hsT0RKacKDvXqt8OrlH27mz7koK57W45WaoX0A2bQjc=</DigestValue>
      </Reference>
      <Reference URI="/xl/media/image1.emf?ContentType=image/x-emf">
        <DigestMethod Algorithm="http://www.w3.org/2001/04/xmlenc#sha256"/>
        <DigestValue>8UwYp6pyw98/5fxhx7LWx4UBpFz/C1eXcZPCsjgMLXU=</DigestValue>
      </Reference>
      <Reference URI="/xl/media/image2.emf?ContentType=image/x-emf">
        <DigestMethod Algorithm="http://www.w3.org/2001/04/xmlenc#sha256"/>
        <DigestValue>ocrfF6B9kS7D9mbluD2C49uyig+/fseRjrvuqMlh5dM=</DigestValue>
      </Reference>
      <Reference URI="/xl/media/image3.emf?ContentType=image/x-emf">
        <DigestMethod Algorithm="http://www.w3.org/2001/04/xmlenc#sha256"/>
        <DigestValue>si4jBb2z3IFShMR8fH266AYBbRUZh34J9sawEiKsaY4=</DigestValue>
      </Reference>
      <Reference URI="/xl/media/image4.emf?ContentType=image/x-emf">
        <DigestMethod Algorithm="http://www.w3.org/2001/04/xmlenc#sha256"/>
        <DigestValue>6b/qO5RPDhNl5Y9g3asQGf68hcgEiNQAD0T34uX7ep4=</DigestValue>
      </Reference>
      <Reference URI="/xl/media/image5.emf?ContentType=image/x-emf">
        <DigestMethod Algorithm="http://www.w3.org/2001/04/xmlenc#sha256"/>
        <DigestValue>l+jCpnKk2QYmvg61yXP70AKYRT61Sgc6yQJFyS6DWQ8=</DigestValue>
      </Reference>
      <Reference URI="/xl/printerSettings/printerSettings1.bin?ContentType=application/vnd.openxmlformats-officedocument.spreadsheetml.printerSettings">
        <DigestMethod Algorithm="http://www.w3.org/2001/04/xmlenc#sha256"/>
        <DigestValue>PomAk00LjNX0TmsJc6zgIqZ1exjQxSMz9FZ0oHNLuZ0=</DigestValue>
      </Reference>
      <Reference URI="/xl/printerSettings/printerSettings2.bin?ContentType=application/vnd.openxmlformats-officedocument.spreadsheetml.printerSettings">
        <DigestMethod Algorithm="http://www.w3.org/2001/04/xmlenc#sha256"/>
        <DigestValue>PomAk00LjNX0TmsJc6zgIqZ1exjQxSMz9FZ0oHNLuZ0=</DigestValue>
      </Reference>
      <Reference URI="/xl/printerSettings/printerSettings3.bin?ContentType=application/vnd.openxmlformats-officedocument.spreadsheetml.printerSettings">
        <DigestMethod Algorithm="http://www.w3.org/2001/04/xmlenc#sha256"/>
        <DigestValue>CIEckKbjmz+lut/wRXlfeRQwthJRTodxlHUlYnCh/Ec=</DigestValue>
      </Reference>
      <Reference URI="/xl/printerSettings/printerSettings4.bin?ContentType=application/vnd.openxmlformats-officedocument.spreadsheetml.printerSettings">
        <DigestMethod Algorithm="http://www.w3.org/2001/04/xmlenc#sha256"/>
        <DigestValue>CIEckKbjmz+lut/wRXlfeRQwthJRTodxlHUlYnCh/Ec=</DigestValue>
      </Reference>
      <Reference URI="/xl/printerSettings/printerSettings5.bin?ContentType=application/vnd.openxmlformats-officedocument.spreadsheetml.printerSettings">
        <DigestMethod Algorithm="http://www.w3.org/2001/04/xmlenc#sha256"/>
        <DigestValue>P1vk/m0KDfia+eyWbH6GJjYYs/QaShRIS+My+bEWdfE=</DigestValue>
      </Reference>
      <Reference URI="/xl/printerSettings/printerSettings6.bin?ContentType=application/vnd.openxmlformats-officedocument.spreadsheetml.printerSettings">
        <DigestMethod Algorithm="http://www.w3.org/2001/04/xmlenc#sha256"/>
        <DigestValue>CIEckKbjmz+lut/wRXlfeRQwthJRTodxlHUlYnCh/Ec=</DigestValue>
      </Reference>
      <Reference URI="/xl/printerSettings/printerSettings7.bin?ContentType=application/vnd.openxmlformats-officedocument.spreadsheetml.printerSettings">
        <DigestMethod Algorithm="http://www.w3.org/2001/04/xmlenc#sha256"/>
        <DigestValue>rpj545RtakdnDQNeP8JSQKvZ57TFQrixCsxx1kNgmrs=</DigestValue>
      </Reference>
      <Reference URI="/xl/printerSettings/printerSettings8.bin?ContentType=application/vnd.openxmlformats-officedocument.spreadsheetml.printerSettings">
        <DigestMethod Algorithm="http://www.w3.org/2001/04/xmlenc#sha256"/>
        <DigestValue>/ax5bNEFHV49MOtpiS741TCmMpKky2mSmN57o7VA6sA=</DigestValue>
      </Reference>
      <Reference URI="/xl/sharedStrings.xml?ContentType=application/vnd.openxmlformats-officedocument.spreadsheetml.sharedStrings+xml">
        <DigestMethod Algorithm="http://www.w3.org/2001/04/xmlenc#sha256"/>
        <DigestValue>RKCDZsSEe1zUcMDlZC/uXz0BR1J9/SjijjepP6FW3ao=</DigestValue>
      </Reference>
      <Reference URI="/xl/styles.xml?ContentType=application/vnd.openxmlformats-officedocument.spreadsheetml.styles+xml">
        <DigestMethod Algorithm="http://www.w3.org/2001/04/xmlenc#sha256"/>
        <DigestValue>0unmvvZC8v2X1k1LzxeJ5dITa6xQPZpK8OhOkz8cLQk=</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aHfvOMM8hMP7F4QwnvrD/sB2C7l8N+/I5GoL8ylQtxU=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PuEniog20HoIbFAIps2zsmYgmS5aLQboJfHPDaNqpo4=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Q6gzhdu4voGIfD8yCgb4iLr0HA1XNcROXBjhP0fZfJo=</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LczjMHCbIPr3FsLnIo/1raGagvzIwjONJXEhU1NgdEQ=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LPvOcyzMWuCzjQ0DWjc7YPS2SZsQiO5cfLeEmoeLFBo=</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csdGLUBC+EtFx3rRcsosro01QEHkSmnIzNoX8/pr8pQ=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KZdZVQawy2cAXSI/Y351XhOsH7LeYFecCh9NBop3jO8=</DigestValue>
      </Reference>
      <Reference URI="/xl/worksheets/sheet1.xml?ContentType=application/vnd.openxmlformats-officedocument.spreadsheetml.worksheet+xml">
        <DigestMethod Algorithm="http://www.w3.org/2001/04/xmlenc#sha256"/>
        <DigestValue>VaI9m8yxo9W4cRUWyymbCp58uQjKzlSto2rVA3QDk8E=</DigestValue>
      </Reference>
      <Reference URI="/xl/worksheets/sheet2.xml?ContentType=application/vnd.openxmlformats-officedocument.spreadsheetml.worksheet+xml">
        <DigestMethod Algorithm="http://www.w3.org/2001/04/xmlenc#sha256"/>
        <DigestValue>BkFxiamMLHUUEDN/32NYNoOtnD86uwD+l1687ne+3rk=</DigestValue>
      </Reference>
      <Reference URI="/xl/worksheets/sheet3.xml?ContentType=application/vnd.openxmlformats-officedocument.spreadsheetml.worksheet+xml">
        <DigestMethod Algorithm="http://www.w3.org/2001/04/xmlenc#sha256"/>
        <DigestValue>ObtLnu/t3t3MUZUAVY1yq4to8gfw+K0eoso4q7nMURY=</DigestValue>
      </Reference>
      <Reference URI="/xl/worksheets/sheet4.xml?ContentType=application/vnd.openxmlformats-officedocument.spreadsheetml.worksheet+xml">
        <DigestMethod Algorithm="http://www.w3.org/2001/04/xmlenc#sha256"/>
        <DigestValue>gOtRJDFNx5LhFFbOoU1/YhAkEqSA9r2Y00dSxY4M3fQ=</DigestValue>
      </Reference>
      <Reference URI="/xl/worksheets/sheet5.xml?ContentType=application/vnd.openxmlformats-officedocument.spreadsheetml.worksheet+xml">
        <DigestMethod Algorithm="http://www.w3.org/2001/04/xmlenc#sha256"/>
        <DigestValue>G0oJ1YrTQqIYXDreTVS3EgYRtxipkIy5ACcr9E7dA9Y=</DigestValue>
      </Reference>
      <Reference URI="/xl/worksheets/sheet6.xml?ContentType=application/vnd.openxmlformats-officedocument.spreadsheetml.worksheet+xml">
        <DigestMethod Algorithm="http://www.w3.org/2001/04/xmlenc#sha256"/>
        <DigestValue>VNSlOjgC/oSzx1YloAF3zzjwksvY4st8Ju7XqTj7WKA=</DigestValue>
      </Reference>
      <Reference URI="/xl/worksheets/sheet7.xml?ContentType=application/vnd.openxmlformats-officedocument.spreadsheetml.worksheet+xml">
        <DigestMethod Algorithm="http://www.w3.org/2001/04/xmlenc#sha256"/>
        <DigestValue>rMD0l8EqOrIeRE8tHMOH58GK2hwArT5w7BOn3qS3pAE=</DigestValue>
      </Reference>
      <Reference URI="/xl/worksheets/sheet8.xml?ContentType=application/vnd.openxmlformats-officedocument.spreadsheetml.worksheet+xml">
        <DigestMethod Algorithm="http://www.w3.org/2001/04/xmlenc#sha256"/>
        <DigestValue>JS5fHaJI/DPAafRZhqnIgDxk8l5DA+JKghcmxnIZelg=</DigestValue>
      </Reference>
    </Manifest>
    <SignatureProperties>
      <SignatureProperty Id="idSignatureTime" Target="#idPackageSignature">
        <mdssi:SignatureTime xmlns:mdssi="http://schemas.openxmlformats.org/package/2006/digital-signature">
          <mdssi:Format>YYYY-MM-DDThh:mm:ssTZD</mdssi:Format>
          <mdssi:Value>2023-03-22T13:29:23Z</mdssi:Value>
        </mdssi:SignatureTime>
      </SignatureProperty>
    </SignatureProperties>
  </Object>
  <Object Id="idOfficeObject">
    <SignatureProperties>
      <SignatureProperty Id="idOfficeV1Details" Target="#idPackageSignature">
        <SignatureInfoV1 xmlns="http://schemas.microsoft.com/office/2006/digsig">
          <SetupID>{1558AC72-B964-47C1-977A-96C20FE3203A}</SetupID>
          <SignatureText>DIEGO ARCE</SignatureText>
          <SignatureImage/>
          <SignatureComments/>
          <WindowsVersion>10.0</WindowsVersion>
          <OfficeVersion>16.0.16026/24</OfficeVersion>
          <ApplicationVersion>16.0.16026</ApplicationVersion>
          <Monitors>1</Monitors>
          <HorizontalResolution>1440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2023-03-22T13:29:23Z</xd:SigningTime>
          <xd:SigningCertificate>
            <xd:Cert>
              <xd:CertDigest>
                <DigestMethod Algorithm="http://www.w3.org/2001/04/xmlenc#sha256"/>
                <DigestValue>dZjS4CRaE0dgs0bkLhrCVod2yDuHPw9Qw0etF6ZfY0Y=</DigestValue>
              </xd:CertDigest>
              <xd:IssuerSerial>
                <X509IssuerName>C=PY, O=DOCUMENTA S.A., SERIALNUMBER=RUC80050172-1, CN=CA-DOCUMENTA S.A.</X509IssuerName>
                <X509SerialNumber>6445194928364698066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ZHQAAjw4AACBFTUYAAAEAlBkAAJ0AAAAGAAAAAAAAAAAAAAAAAAAAoAUAAIQDAACjAQAABgEAAAAAAAAAAAAAAAAAALhkBgBw/w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AADAdgp4/X8AABCzmqx8AgAAAQAAAAIAAACIPp3r/X8AAAAAAAAAAAAAObZgd/1/AAAAAAAA2gAAAAAAAAAAAAAAAAAAAAAAAAAAAAAAAAAAAOlOxHEqjwAAYHztd/1/AAAojhh4/X8AAOD///8AAAAAcIqroXwCAAAYLM4TAAAAAAAAAAAAAAAABgAAAAAAAAAgAAAAAAAAADwrzhPaAAAAeSvOE9oAAABxzXXr/X8AAAAwzhPaAAAAQI4TqgAAAABAjhOqfAIAABi57Xf9fwAAcIqroXwCAADb4Hnr/X8AAOAqzhPaAAAAeSvOE9oAAACQb7OhfAIAAAAAAABkdgAIAAAAACUAAAAMAAAAAQAAABgAAAAMAAAAAAAAABIAAAAMAAAAAQAAABYAAAAMAAAACAAAAFQAAABUAAAACgAAACcAAAAeAAAASgAAAAEAAAAcx+hBjuPoQQoAAABLAAAAAQAAAEwAAAAEAAAACQAAACcAAAAgAAAASwAAAFAAAABYAAAAFQAAABYAAAAMAAAAAAAAAFIAAABwAQAAAgAAABAAAAAHAAAAAAAAAAAAAAC8AgAAAAAAAAECAiJTAHkAcwB0AGUAbQAAAAAAAAAAAAAAAAAAAAAAAAAAAAAAAAAAAAAAAAAAAAAAAAAAAAAAAAAAAAAAAAAAAAAAAAAAAAEAAAB8AgAAyCnOE9oAAAAANXBU6yEAAIg+nev9fwAAAAAAAAAAAAAJAAAAAAAAAAAAAAAAAAAAKM55eP1/AAAAAAAAAAAAAAAAAAAAAAAAeU7EcSqPAABIK84T2gAAAAQAAAAAAAAAoICzoXwCAABwiquhfAIAAHAszhMAAAAAAAAAAAAAAAAHAAAAAAAAACjepal8AgAArCvOE9oAAADpK84T2gAAAHHNdev9fwAAaQBhAGwAAAAAAAAAAAAAAAAAAAAAAAAAAAAAAAAAAABwiquhfAIAANvgeev9fwAAUCvOE9oAAADpK84T2gAAAKCAs6F8AgAAAA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ggAAAEcAAAApAAAAMwAAAFoAAAAVAAAAIQDwAAAAAAAAAAAAAACAPwAAAAAAAAAAAACAPwAAAAAAAAAAAAAAAAAAAAAAAAAAAAAAAAAAAAAAAAAAJQAAAAwAAAAAAACAKAAAAAwAAAADAAAAUgAAAHABAAADAAAA8P///wAAAAAAAAAAAAAAAJABAAAAAAABAAAAAHMAZQBnAG8AZQAgAHUAaQAAAAAAAAAAAAAAAAAAAAAAAAAAAAAAAAAAAAAAAAAAAAAAAAAAAAAAAAAAAAAAAAAAAAAAyEfzd/1/AABKUl13/X8AAPAzzhPaAAAAiD6d6/1/AAAAAAAAAAAAAAAAAAAAAAAAoEfzd/1/AAAAAAAAAAAAAAAAAAAAAAAAAAAAAAAAAADJT8RxKo8AAP/////9fwAA/////wAAAADw////AAAAAHCKq6F8AgAAOC3OEwAAAAAAAAAAAAAAAAkAAAAAAAAAIAAAAAAAAABcLM4T2gAAAJkszhPaAAAAcc116/1/AAAAAAAAAAAAAAAAAAAAAAAAAAAAAAAAAAAAAAAAAAAAAHCKq6F8AgAA2+B56/1/AAAALM4T2gAAAJkszhPaAAAAEIOzoXwCAAAAAAAAZHYACAAAAAAlAAAADAAAAAMAAAAYAAAADAAAAAAAAAASAAAADAAAAAEAAAAeAAAAGAAAACkAAAAzAAAAgwAAAEgAAAAlAAAADAAAAAMAAABUAAAAiAAAACoAAAAzAAAAgQAAAEcAAAABAAAAHMfoQY7j6EEqAAAAMwAAAAoAAABMAAAAAAAAAAAAAAAAAAAA//////////9gAAAARABJAEUARwBPACAAQQBSAEMARQALAAAABAAAAAgAAAALAAAADAAAAAQAAAAKAAAACgAAAAoAAAAIAAAASwAAAEAAAAAwAAAABQAAACAAAAABAAAAAQAAABAAAAAAAAAAAAAAAAABAACAAAAAAAAAAAAAAAAAAQAAgAAAACUAAAAMAAAAAgAAACcAAAAYAAAABAAAAAAAAAD///8AAAAAACUAAAAMAAAABAAAAEwAAABkAAAAAAAAAFAAAAD/AAAAfAAAAAAAAABQAAAAAAEAAC0AAAAhAPAAAAAAAAAAAAAAAIA/AAAAAAAAAAAAAIA/AAAAAAAAAAAAAAAAAAAAAAAAAAAAAAAAAAAAAAAAAAAlAAAADAAAAAAAAIAoAAAADAAAAAQAAAAnAAAAGAAAAAQAAAAAAAAA////AAAAAAAlAAAADAAAAAQAAABMAAAAZAAAAAkAAABQAAAA9gAAAFwAAAAJAAAAUAAAAO4AAAANAAAAIQDwAAAAAAAAAAAAAACAPwAAAAAAAAAAAACAPwAAAAAAAAAAAAAAAAAAAAAAAAAAAAAAAAAAAAAAAAAAJQAAAAwAAAAAAACAKAAAAAwAAAAEAAAAUgAAAHABAAAEAAAA9f///wAAAAAAAAAAAAAAAJABAAAAAAABAAAAAHMAZQBnAG8AZQAgAHUAaQAAAAAAAAAAAAAAAAAAAAAAAAAAAAAAAAAAAAAAAAAAAAAAAAAAAAAAAAAAAAAAAAAAAAAAACAAAAAAAAAA4Cl5/X8AAADgKXn9fwAAEwAAAAAAAAAAAJbs/X8AAO3LeXj9fwAAMBaW7P1/AAATAAAAAAAAAOAWAAAAAAAAQAAAwP1/AAAAAJbs/X8AALXOeXj9fwAABAAAAAAAAAAwFpbs/X8AAIC6zxPaAAAAEwAAAAAAAABIAAAAAAAAAIwzDXn9fwAAkOMpef1/AADANw15/X8AAAEAAAAAAAAAGF0Nef1/AAAAAJbs/X8AAAAAAAAAAAAAAAAAAAAAAACH9aTt/X8AAHCKq6F8AgAA2+B56/1/AABQu88T2gAAAOm7zxPaAAAAAAAAAAAAAAAAAAAAZHYACAAAAAAlAAAADAAAAAQAAAAYAAAADAAAAAAAAAASAAAADAAAAAEAAAAeAAAAGAAAAAkAAABQAAAA9wAAAF0AAAAlAAAADAAAAAQAAABUAAAAiAAAAAoAAABQAAAASQAAAFwAAAABAAAAHMfoQY7j6EEKAAAAUAAAAAoAAABMAAAAAAAAAAAAAAAAAAAA//////////9gAAAARABJAEUARwBPACAAQQBSAEMARQAIAAAAAwAAAAYAAAAIAAAACQAAAAMAAAAHAAAABwAAAAcAAAAG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QAAAAYAAAADAAAAAAAAAASAAAADAAAAAEAAAAeAAAAGAAAAAkAAABgAAAA9wAAAG0AAAAlAAAADAAAAAQAAABUAAAAfAAAAAoAAABgAAAARgAAAGwAAAABAAAAHMfoQY7j6EEKAAAAYAAAAAgAAABMAAAAAAAAAAAAAAAAAAAA//////////9cAAAAQwBPAE4AVABBAEQATwBSAAcAAAAJAAAACAAAAAYAAAAHAAAACAAAAAkAAAAHAAAASwAAAEAAAAAwAAAABQAAACAAAAABAAAAAQAAABAAAAAAAAAAAAAAAAABAACAAAAAAAAAAAAAAAAAAQAAgAAAACUAAAAMAAAAAgAAACcAAAAYAAAABQAAAAAAAAD///8AAAAAACUAAAAMAAAABQAAAEwAAABkAAAACQAAAHAAAADlAAAAfAAAAAkAAABwAAAA3QAAAA0AAAAhAPAAAAAAAAAAAAAAAIA/AAAAAAAAAAAAAIA/AAAAAAAAAAAAAAAAAAAAAAAAAAAAAAAAAAAAAAAAAAAlAAAADAAAAAAAAIAoAAAADAAAAAUAAAAlAAAADAAAAAQAAAAYAAAADAAAAAAAAAASAAAADAAAAAEAAAAWAAAADAAAAAAAAABUAAAAMAEAAAoAAABwAAAA5AAAAHwAAAABAAAAHMfoQY7j6EEKAAAAcAAAACYAAABMAAAABAAAAAkAAABwAAAA5gAAAH0AAACYAAAARgBpAHIAbQBhAGQAbwAgAHAAbwByADoAIABEAEkARQBHAE8AIABKAE8AQQBRAFUASQBOACAAQQBSAEMARQAgAFMASQBUAEoAQQBSAAYAAAADAAAABAAAAAkAAAAGAAAABwAAAAcAAAADAAAABwAAAAcAAAAEAAAAAwAAAAMAAAAIAAAAAwAAAAYAAAAIAAAACQAAAAMAAAAEAAAACQAAAAcAAAAIAAAACAAAAAMAAAAIAAAAAwAAAAcAAAAHAAAABwAAAAYAAAADAAAABgAAAAMAAAAGAAAABAAAAAcAAAAHAAAAFgAAAAwAAAAAAAAAJQAAAAwAAAACAAAADgAAABQAAAAAAAAAEAAAABQAAAA=</Object>
  <Object Id="idInvalidSigLnImg">AQAAAGwAAAAAAAAAAAAAAP8AAAB/AAAAAAAAAAAAAAAZHQAAjw4AACBFTUYAAAEAvCAAALEAAAAGAAAAAAAAAAAAAAAAAAAAoAUAAIQDAACjAQAABgEAAAAAAAAAAAAAAAAAALhkBgBw/w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4Cl5/X8AAADgKXn9fwAAEwAAAAAAAAAAAJbs/X8AAO3LeXj9fwAAMBaW7P1/AAATAAAAAAAAAOAWAAAAAAAAQAAAwP1/AAAAAJbs/X8AALXOeXj9fwAABAAAAAAAAAAwFpbs/X8AAIC6zxPaAAAAEwAAAAAAAABIAAAAAAAAAIwzDXn9fwAAkOMpef1/AADANw15/X8AAAEAAAAAAAAAGF0Nef1/AAAAAJbs/X8AAAAAAAAAAAAAAAAAAAAAAACH9aTt/X8AAHCKq6F8AgAA2+B56/1/AABQu88T2gAAAOm7zxPaAAAAAAAAAAAAAAAAAAAAZHYACAAAAAAlAAAADAAAAAEAAAAYAAAADAAAAP8AAAASAAAADAAAAAEAAAAeAAAAGAAAACIAAAAEAAAAcgAAABEAAAAlAAAADAAAAAEAAABUAAAAqAAAACMAAAAEAAAAcAAAABAAAAABAAAAHMfoQY7j6E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AQAAAHwCAADIKc4T2gAAAAA1cFTrIQAAiD6d6/1/AAAAAAAAAAAAAAkAAAAAAAAAAAAAAAAAAAAoznl4/X8AAAAAAAAAAAAAAAAAAAAAAAB5TsRxKo8AAEgrzhPaAAAABAAAAAAAAACggLOhfAIAAHCKq6F8AgAAcCzOEwAAAAAAAAAAAAAAAAcAAAAAAAAAKN6lqXwCAACsK84T2gAAAOkrzhPaAAAAcc116/1/AABpAGEAbAAAAAAAAAAAAAAAAAAAAAAAAAAAAAAAAAAAAHCKq6F8AgAA2+B56/1/AABQK84T2gAAAOkrzhPaAAAAoICzoXwC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DAdgp4/X8AABCzmqx8AgAAAQAAAAIAAACIPp3r/X8AAAAAAAAAAAAAObZgd/1/AAAAAAAA2gAAAAAAAAAAAAAAAAAAAAAAAAAAAAAAAAAAAOlOxHEqjwAAYHztd/1/AAAojhh4/X8AAOD///8AAAAAcIqroXwCAAAYLM4TAAAAAAAAAAAAAAAABgAAAAAAAAAgAAAAAAAAADwrzhPaAAAAeSvOE9oAAABxzXXr/X8AAAAwzhPaAAAAQI4TqgAAAABAjhOqfAIAABi57Xf9fwAAcIqroXwCAADb4Hnr/X8AAOAqzhPaAAAAeSvOE9oAAACQb7OhfAI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IIAAABHAAAAKQAAADMAAABaAAAAFQAAACEA8AAAAAAAAAAAAAAAgD8AAAAAAAAAAAAAgD8AAAAAAAAAAAAAAAAAAAAAAAAAAAAAAAAAAAAAAAAAACUAAAAMAAAAAAAAgCgAAAAMAAAABAAAAFIAAABwAQAABAAAAPD///8AAAAAAAAAAAAAAACQAQAAAAAAAQAAAABzAGUAZwBvAGUAIAB1AGkAAAAAAAAAAAAAAAAAAAAAAAAAAAAAAAAAAAAAAAAAAAAAAAAAAAAAAAAAAAAAAAAAAAAAAMhH83f9fwAASlJdd/1/AADwM84T2gAAAIg+nev9fwAAAAAAAAAAAAAAAAAAAAAAAKBH83f9fwAAAAAAAAAAAAAAAAAAAAAAAAAAAAAAAAAAyU/EcSqPAAD//////X8AAP////8AAAAA8P///wAAAABwiquhfAIAADgtzhMAAAAAAAAAAAAAAAAJAAAAAAAAACAAAAAAAAAAXCzOE9oAAACZLM4T2gAAAHHNdev9fwAAAAAAAAAAAAAAAAAAAAAAAAAAAAAAAAAAAAAAAAAAAABwiquhfAIAANvgeev9fwAAACzOE9oAAACZLM4T2gAAABCDs6F8AgAAAAAAAGR2AAgAAAAAJQAAAAwAAAAEAAAAGAAAAAwAAAAAAAAAEgAAAAwAAAABAAAAHgAAABgAAAApAAAAMwAAAIMAAABIAAAAJQAAAAwAAAAEAAAAVAAAAIgAAAAqAAAAMwAAAIEAAABHAAAAAQAAABzH6EGO4+hBKgAAADMAAAAKAAAATAAAAAAAAAAAAAAAAAAAAP//////////YAAAAEQASQBFAEcATwAgAEEAUgBDAEUACwAAAAQAAAAIAAAACwAAAAwAAAAEAAAACgAAAAoAAAAKAAAAC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CIAAAACgAAAFAAAABJAAAAXAAAAAEAAAAcx+hBjuPoQQoAAABQAAAACgAAAEwAAAAAAAAAAAAAAAAAAAD//////////2AAAABEAEkARQBHAE8AIABBAFIAQwBFAAgAAAADAAAABgAAAAgAAAAJAAAAAwAAAAcAAAAHAAAABwAAAAY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B8AAAACgAAAGAAAABGAAAAbAAAAAEAAAAcx+hBjuPoQQoAAABgAAAACAAAAEwAAAAAAAAAAAAAAAAAAAD//////////1wAAABDAE8ATgBUAEEARABPAFIABwAAAAkAAAAIAAAABgAAAAcAAAAIAAAACQAAAAcAAABLAAAAQAAAADAAAAAFAAAAIAAAAAEAAAABAAAAEAAAAAAAAAAAAAAAAAEAAIAAAAAAAAAAAAAAAAABAACAAAAAJQAAAAwAAAACAAAAJwAAABgAAAAFAAAAAAAAAP///wAAAAAAJQAAAAwAAAAFAAAATAAAAGQAAAAJAAAAcAAAAOUAAAB8AAAACQAAAHAAAADdAAAADQAAACEA8AAAAAAAAAAAAAAAgD8AAAAAAAAAAAAAgD8AAAAAAAAAAAAAAAAAAAAAAAAAAAAAAAAAAAAAAAAAACUAAAAMAAAAAAAAgCgAAAAMAAAABQAAACUAAAAMAAAAAQAAABgAAAAMAAAAAAAAABIAAAAMAAAAAQAAABYAAAAMAAAAAAAAAFQAAAAwAQAACgAAAHAAAADkAAAAfAAAAAEAAAAcx+hBjuPoQQoAAABwAAAAJgAAAEwAAAAEAAAACQAAAHAAAADmAAAAfQAAAJgAAABGAGkAcgBtAGEAZABvACAAcABvAHIAOgAgAEQASQBFAEcATwAgAEoATwBBAFEAVQBJAE4AIABBAFIAQwBFACAAUwBJAFQASgBBAFIABgAAAAMAAAAEAAAACQAAAAYAAAAHAAAABwAAAAMAAAAHAAAABwAAAAQAAAADAAAAAwAAAAgAAAADAAAABgAAAAgAAAAJAAAAAwAAAAQAAAAJAAAABwAAAAgAAAAIAAAAAwAAAAgAAAADAAAABwAAAAcAAAAHAAAABgAAAAMAAAAGAAAAAwAAAAYAAAAEAAAABwAAAAcAAAAWAAAADAAAAAAAAAAlAAAADAAAAAIAAAAOAAAAFAAAAAAAAAAQAAAAFAAAAA==</Object>
</Signature>
</file>

<file path=_xmlsignatures/sig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w9i7LshAJeWaOfh8RkiM4sHotamGbxM10WkNrNLFr+s=</DigestValue>
    </Reference>
    <Reference Type="http://www.w3.org/2000/09/xmldsig#Object" URI="#idOfficeObject">
      <DigestMethod Algorithm="http://www.w3.org/2001/04/xmlenc#sha256"/>
      <DigestValue>ZKDe8qjnU2FHs5L8D6AZjCmSND9ceQN2r1d089GwcfQ=</DigestValue>
    </Reference>
    <Reference Type="http://uri.etsi.org/01903#SignedProperties" URI="#idSignedProperties">
      <Transforms>
        <Transform Algorithm="http://www.w3.org/TR/2001/REC-xml-c14n-20010315"/>
      </Transforms>
      <DigestMethod Algorithm="http://www.w3.org/2001/04/xmlenc#sha256"/>
      <DigestValue>BmfnnixWTTtssGNPZkjWMvCBvBm7MOFkXxWRhOR4lWU=</DigestValue>
    </Reference>
    <Reference Type="http://www.w3.org/2000/09/xmldsig#Object" URI="#idValidSigLnImg">
      <DigestMethod Algorithm="http://www.w3.org/2001/04/xmlenc#sha256"/>
      <DigestValue>W3kMEKWl2PsBXxHC34FW1kReR+HGPBtWmft2H/wa78A=</DigestValue>
    </Reference>
    <Reference Type="http://www.w3.org/2000/09/xmldsig#Object" URI="#idInvalidSigLnImg">
      <DigestMethod Algorithm="http://www.w3.org/2001/04/xmlenc#sha256"/>
      <DigestValue>7wc7OHuqpMdYVCtzU4kA4LGkns8wSo2FtknFHpFclVE=</DigestValue>
    </Reference>
  </SignedInfo>
  <SignatureValue>AP+b6a/s1ZJxfq1cGw1/HoIP7525pLbAtkKiwmJwzJqC3Q8bO6J6v71+/ktEFLHyrue2q7H4a9pv
VMqUgAfLMBuftX/kLga0beVu6Utx7TcT3ZCL4mIiVDkqGvO5HEbnvMCzGgm9Ch5bOUnOvh5PRpUC
8MVonSqosN1qbPbej1dVcuXaH3Zca17AdvZ9ehOiMij4JlKiII3VKqzlR/RFDL+4WWI2XQWcykpc
Dvq0X66vcnklXuGJ6vHM3L3wOeLe/EmtWZqItSsy+Y2vZJGnvxgXn0yXfPiaU1+JcbYRD6Ejm+SW
h6g5aS2Mn8ljgWCsgz8wgwWX9tMPaPz0lC/iLA==</SignatureValue>
  <KeyInfo>
    <X509Data>
      <X509Certificate>MIIIgjCCBmqgAwIBAgIIWXHuo6VTudIwDQYJKoZIhvcNAQELBQAwWjEaMBgGA1UEAwwRQ0EtRE9DVU1FTlRBIFMuQS4xFjAUBgNVBAUTDVJVQzgwMDUwMTcyLTExFzAVBgNVBAoMDkRPQ1VNRU5UQSBTLkEuMQswCQYDVQQGEwJQWTAeFw0yMjA5MDExNDAwMDBaFw0yNDA4MzExNDAwMDBaMIG3MSIwIAYDVQQDDBlESUVHTyBKT0FRVUlOIEFSQ0UgU0lUSkFSMRIwEAYDVQQFEwlDSTM0NzU2MjMxFjAUBgNVBCoMDURJRUdPIEpPQVFVSU4xFDASBgNVBAQMC0FSQ0UgU0lUSkFSMQswCQYDVQQLDAJGMjE1MDMGA1UECgwsQ0VSVElGSUNBRE8gQ1VBTElGSUNBRE8gREUgRklSTUEgRUxFQ1RST05JQ0ExCzAJBgNVBAYTAlBZMIIBIjANBgkqhkiG9w0BAQEFAAOCAQ8AMIIBCgKCAQEAoOARGfyEwlPe5Q6eAgjydiE5AU6+FX0sIBjGepjIMGPUmRckTzns9R77PmGlDDfUJKNXt0RAqzEXqip30PR/d5Z61sFEIJAcEacP9KNK8kLQ7Z4F5xoYHo8coTe6BdIO/l6NEBonlEIoHYkvJJXICh1bbYuXoQDxmW8DDaybFL9TtKuhNY5yAm/j6EAIBlVKqybO/yXEzGabXZrNZB29Axowwsr4OpDjjIavKVrKUYB0rX4CwMxNAisAR2MChrTGOZ4kZtLTl86u2p0m9fiCFvO9thOdevaXxt+fXnvHpTxuPg+ggVznNvQ2tnd+YExq3btIyCbd4pOrSENTBYaocQIDAQABo4ID7DCCA+gwDAYDVR0TAQH/BAIwADAfBgNVHSMEGDAWgBShPYUrzdgslh85AgyfUztY2JULezCBlAYIKwYBBQUHAQEEgYcwgYQwVQYIKwYBBQUHMAKGSWh0dHBzOi8vd3d3LmRpZ2l0by5jb20ucHkvdXBsb2Fkcy9jZXJ0aWZpY2Fkby1kb2N1bWVudGEtc2EtMTUzNTExNzc3MS5jcnQwKwYIKwYBBQUHMAGGH2h0dHBzOi8vd3d3LmRpZ2l0by5jb20ucHkvb2NzcC8wUgYDVR0RBEswSYEbZGllZ28uYXJjZUBpbnRlcmZpc2EuY29tLnB5pCowKDEmMCQGA1UEDQwdRklSTUEgRUxFQ1RST05JQ0EgQ1VBTElGSUNBREEwggH1BgNVHSAEggHsMIIB6DCCAeQGDSsGAQQBgvk7AQEBCgEwggHRMC8GCCsGAQUFBwIBFiNodHRwczovL3d3dy5kaWdpdG8uY29tLnB5L2Rlc2NhcmdhczCCAZwGCCsGAQUFBwICMIIBjh6CAYoAQwBlAHIAdABpAGYAaQBjAGEAZABvACAAYwB1AGEAbABpAGYAaQBjAGEAZABvACAAZABlACAAZgBpAHIAbQBhACAAZQBsAGUAYwB0AHIA8wBuAGkAYwBhACAAdABpAHAAbwAgAEYAMgAgACgAYwBsAGEAdgBlAHMAIABlAG4AIABkAGkAcwBwAG8AcwBpAHQAaQB2AG8AIABjAHUAYQBsAGkAZgBpAGMAYQBkAG8AKQAsACAAcwB1AGoAZQB0AGEAIABhACAAbABhAHMAIABjAG8AbgBkAGkAYwBpAG8AbgBlAHMAIABkAGUAIAB1AHMAbwAgAGUAeABwAHUAZQBzAHQAYQBzACAAZQBuACAAbABhACAARABlAGMAbABhAHIAYQBjAGkA8wBuACAAZABlACAAUAByAOEAYwB0AGkAYwBhAHMAIABkAGUAIABDAGUAcgB0AGkAZgBpAGMAYQBjAGkA8wBuACAAZABlACAARABPAEMAVQBNAEUATgBUAEEAIABTAC4AQQAuMCcGA1UdJQQgMB4GCCsGAQUFBwMCBggrBgEFBQcDBAYIKwYBBQUHAwEwewYDVR0fBHQwcjA0oDKgMIYuaHR0cHM6Ly93d3cuZGlnaXRvLmNvbS5weS9jcmwvZG9jdW1lbnRhX2NhLmNybDA6oDigNoY0aHR0cHM6Ly93d3cuZG9jdW1lbnRhLmNvbS5weS9kaWdpdG8vZG9jdW1lbnRhX2NhLmNybDAdBgNVHQ4EFgQUrfZ0b+reA/OqJ0DteG4oJ7pmmHswDgYDVR0PAQH/BAQDAgXgMA0GCSqGSIb3DQEBCwUAA4ICAQBFhHyv+ssanpjGiGhElYmEyKOUw96rElDNKhKGLfFhSSkTw60lJaWgRhs/dYeB5ELqoPnxx225GWL8+WBQpH7WjDUDdQ2XkZvVzQYIy3p1Qmsxf8nGtAGaWyvnMx62QqjiVU7MW79hyyzSlzvDbQOoy4LtmAafXEk/R/zRyhJUOog8tlDQJeH/lcOVh90fGLMjvsLKh6S7pRMLSjRGiLwuRju6bqSPG3Q8PQ2I2Zzyhg+ChC+GNrYf1BtsWCKn+y3IjPylq22i99YIi2h155QJ14H7atqHlNlDn+mPlCYlQhItg9R9RRJ0cryn/aGy9+fYSx7vB9ldee+4Dxi/DkrBMEignrqvn7uWlhu5H8Ig8UpJ8wq1HMBKE+dbwFavNZ5UyeRgGnj4Qctq/yIrB9PgwA0vWfJ7+2rU0tw19sHk3WaTQAqv5+uLXpS88cpR1uDNHeheZjA/+eN0iouQoKQIKVr8IkV02RbfXmPSVjNUR4yqMozWtAFJghVlz9QRGLHfbm3bru6sHLpFZuqkax4qP+pHATbGCmOHlYYBMuEzrH0wdIT9GvmUTl8z/0qB0aLMS8n7bTarV2TyQM6FBXU1bhU7+H4M7BVM5rhWMxStxAMMVA228QKQHlxLQpaLYoxWLFDoSA8HgSfoSwwnSFCeta+MF/3eIPwWxMWSzkM5T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1yPCdxLOwhVVgkLwZtinBeNPn0z+3K33epEQv1eEO0s=</DigestValue>
      </Reference>
      <Reference URI="/xl/calcChain.xml?ContentType=application/vnd.openxmlformats-officedocument.spreadsheetml.calcChain+xml">
        <DigestMethod Algorithm="http://www.w3.org/2001/04/xmlenc#sha256"/>
        <DigestValue>Cwwxd82IxGAryc02rxDQYDsehSKM0mYV35LXkUSiHoY=</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Xa8239MzABwfeSwVessQmgBws7qpEWV+d6lNwhHlGqw=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Xa8239MzABwfeSwVessQmgBws7qpEWV+d6lNwhHlGqw=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Xa8239MzABwfeSwVessQmgBws7qpEWV+d6lNwhHlGqw=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Xa8239MzABwfeSwVessQmgBws7qpEWV+d6lNwhHlGqw=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Xa8239MzABwfeSwVessQmgBws7qpEWV+d6lNwhHlGqw=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Xa8239MzABwfeSwVessQmgBws7qpEWV+d6lNwhHlGqw=</DigestValue>
      </Reference>
      <Reference URI="/xl/drawings/drawing1.xml?ContentType=application/vnd.openxmlformats-officedocument.drawing+xml">
        <DigestMethod Algorithm="http://www.w3.org/2001/04/xmlenc#sha256"/>
        <DigestValue>Aowvreq1vGllG65eajWdACOTB/uN8snkthxiusnlaLs=</DigestValue>
      </Reference>
      <Reference URI="/xl/drawings/vmlDrawing1.vml?ContentType=application/vnd.openxmlformats-officedocument.vmlDrawing">
        <DigestMethod Algorithm="http://www.w3.org/2001/04/xmlenc#sha256"/>
        <DigestValue>xUr1g0sFS43//if2fMHLS1jHOAwpWTV99VN55akJetQ=</DigestValue>
      </Reference>
      <Reference URI="/xl/drawings/vmlDrawing2.vml?ContentType=application/vnd.openxmlformats-officedocument.vmlDrawing">
        <DigestMethod Algorithm="http://www.w3.org/2001/04/xmlenc#sha256"/>
        <DigestValue>WFYj+KW08O95/jwtlepXtJXMUOdNk9n4TAGP7hFu+h4=</DigestValue>
      </Reference>
      <Reference URI="/xl/drawings/vmlDrawing3.vml?ContentType=application/vnd.openxmlformats-officedocument.vmlDrawing">
        <DigestMethod Algorithm="http://www.w3.org/2001/04/xmlenc#sha256"/>
        <DigestValue>gHfx3whdlQ+dQSpolZYLou1cOyfkrsW2f6Wyk7264VA=</DigestValue>
      </Reference>
      <Reference URI="/xl/drawings/vmlDrawing4.vml?ContentType=application/vnd.openxmlformats-officedocument.vmlDrawing">
        <DigestMethod Algorithm="http://www.w3.org/2001/04/xmlenc#sha256"/>
        <DigestValue>NWjIB+POGZkW73d5D5AgYYVsStdMCABUfrb8CcVrv8E=</DigestValue>
      </Reference>
      <Reference URI="/xl/drawings/vmlDrawing5.vml?ContentType=application/vnd.openxmlformats-officedocument.vmlDrawing">
        <DigestMethod Algorithm="http://www.w3.org/2001/04/xmlenc#sha256"/>
        <DigestValue>Qp9wQg56nMOFboRRLMFJThHZOeuYuUXqAfFstOD9pB0=</DigestValue>
      </Reference>
      <Reference URI="/xl/drawings/vmlDrawing6.vml?ContentType=application/vnd.openxmlformats-officedocument.vmlDrawing">
        <DigestMethod Algorithm="http://www.w3.org/2001/04/xmlenc#sha256"/>
        <DigestValue>ItQGSsmIXyq5R4qMiaoKdzGpaWRxDC6aTbtYi8rauKU=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NZmRTX7W5A2vtSkO7N6aeFOO4HKRed+JrhT5XPrfNDI=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wZPA/rF4GnteJFZcATFm5xCWADWwf2UAHkOvvzj7r/w=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QtIQ6uysmXQuHwBEqr68W98LNwYMTivV/fEmrJ8zrFA=</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5OsaGzyDCQcu2ZAf03yRw+COU026708H/NXGnMeZDZc=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I21utiWXlgrmCmg4ZpH8bKmLZT6sL0DYbiMLlOtgKIo=</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PqxoNpQd2q1U7jgyGUc8eYW1b5QzA8bTgWnMMGse46I=</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E90anLtrtoM6FrHuQCrtPBRHcGQl+1xICYXZFkU5bYs=</DigestValue>
      </Reference>
      <Reference URI="/xl/externalLinks/externalLink1.xml?ContentType=application/vnd.openxmlformats-officedocument.spreadsheetml.externalLink+xml">
        <DigestMethod Algorithm="http://www.w3.org/2001/04/xmlenc#sha256"/>
        <DigestValue>QDpkEODEOJKGhnB6+A8zHaGOXp5Nyn/9egXR/IyzsKc=</DigestValue>
      </Reference>
      <Reference URI="/xl/externalLinks/externalLink2.xml?ContentType=application/vnd.openxmlformats-officedocument.spreadsheetml.externalLink+xml">
        <DigestMethod Algorithm="http://www.w3.org/2001/04/xmlenc#sha256"/>
        <DigestValue>d6p9jhfh7rmMZazIsL7RkMaX5Xe/lZL+DuzlVKG8Ly4=</DigestValue>
      </Reference>
      <Reference URI="/xl/externalLinks/externalLink3.xml?ContentType=application/vnd.openxmlformats-officedocument.spreadsheetml.externalLink+xml">
        <DigestMethod Algorithm="http://www.w3.org/2001/04/xmlenc#sha256"/>
        <DigestValue>9XFDrp2eoUpW4bHGlUwjGbYmUoFM3HxXSGKCcIVZuq8=</DigestValue>
      </Reference>
      <Reference URI="/xl/externalLinks/externalLink4.xml?ContentType=application/vnd.openxmlformats-officedocument.spreadsheetml.externalLink+xml">
        <DigestMethod Algorithm="http://www.w3.org/2001/04/xmlenc#sha256"/>
        <DigestValue>Lum+ExC6YghdPwffYnk69Sc14GUapLzS1Xj4gx3OL5M=</DigestValue>
      </Reference>
      <Reference URI="/xl/externalLinks/externalLink5.xml?ContentType=application/vnd.openxmlformats-officedocument.spreadsheetml.externalLink+xml">
        <DigestMethod Algorithm="http://www.w3.org/2001/04/xmlenc#sha256"/>
        <DigestValue>ktD5Gwm5nx2SEJ3izUiLDPdRILgjuC0L20ZdzKIPPtg=</DigestValue>
      </Reference>
      <Reference URI="/xl/externalLinks/externalLink6.xml?ContentType=application/vnd.openxmlformats-officedocument.spreadsheetml.externalLink+xml">
        <DigestMethod Algorithm="http://www.w3.org/2001/04/xmlenc#sha256"/>
        <DigestValue>zcVceu0tChTshHC/+QQd/6lPoSH2b+IegujGIZvqgQ4=</DigestValue>
      </Reference>
      <Reference URI="/xl/externalLinks/externalLink7.xml?ContentType=application/vnd.openxmlformats-officedocument.spreadsheetml.externalLink+xml">
        <DigestMethod Algorithm="http://www.w3.org/2001/04/xmlenc#sha256"/>
        <DigestValue>hsT0RKacKDvXqt8OrlH27mz7koK57W45WaoX0A2bQjc=</DigestValue>
      </Reference>
      <Reference URI="/xl/media/image1.emf?ContentType=image/x-emf">
        <DigestMethod Algorithm="http://www.w3.org/2001/04/xmlenc#sha256"/>
        <DigestValue>8UwYp6pyw98/5fxhx7LWx4UBpFz/C1eXcZPCsjgMLXU=</DigestValue>
      </Reference>
      <Reference URI="/xl/media/image2.emf?ContentType=image/x-emf">
        <DigestMethod Algorithm="http://www.w3.org/2001/04/xmlenc#sha256"/>
        <DigestValue>ocrfF6B9kS7D9mbluD2C49uyig+/fseRjrvuqMlh5dM=</DigestValue>
      </Reference>
      <Reference URI="/xl/media/image3.emf?ContentType=image/x-emf">
        <DigestMethod Algorithm="http://www.w3.org/2001/04/xmlenc#sha256"/>
        <DigestValue>si4jBb2z3IFShMR8fH266AYBbRUZh34J9sawEiKsaY4=</DigestValue>
      </Reference>
      <Reference URI="/xl/media/image4.emf?ContentType=image/x-emf">
        <DigestMethod Algorithm="http://www.w3.org/2001/04/xmlenc#sha256"/>
        <DigestValue>6b/qO5RPDhNl5Y9g3asQGf68hcgEiNQAD0T34uX7ep4=</DigestValue>
      </Reference>
      <Reference URI="/xl/media/image5.emf?ContentType=image/x-emf">
        <DigestMethod Algorithm="http://www.w3.org/2001/04/xmlenc#sha256"/>
        <DigestValue>l+jCpnKk2QYmvg61yXP70AKYRT61Sgc6yQJFyS6DWQ8=</DigestValue>
      </Reference>
      <Reference URI="/xl/printerSettings/printerSettings1.bin?ContentType=application/vnd.openxmlformats-officedocument.spreadsheetml.printerSettings">
        <DigestMethod Algorithm="http://www.w3.org/2001/04/xmlenc#sha256"/>
        <DigestValue>PomAk00LjNX0TmsJc6zgIqZ1exjQxSMz9FZ0oHNLuZ0=</DigestValue>
      </Reference>
      <Reference URI="/xl/printerSettings/printerSettings2.bin?ContentType=application/vnd.openxmlformats-officedocument.spreadsheetml.printerSettings">
        <DigestMethod Algorithm="http://www.w3.org/2001/04/xmlenc#sha256"/>
        <DigestValue>PomAk00LjNX0TmsJc6zgIqZ1exjQxSMz9FZ0oHNLuZ0=</DigestValue>
      </Reference>
      <Reference URI="/xl/printerSettings/printerSettings3.bin?ContentType=application/vnd.openxmlformats-officedocument.spreadsheetml.printerSettings">
        <DigestMethod Algorithm="http://www.w3.org/2001/04/xmlenc#sha256"/>
        <DigestValue>CIEckKbjmz+lut/wRXlfeRQwthJRTodxlHUlYnCh/Ec=</DigestValue>
      </Reference>
      <Reference URI="/xl/printerSettings/printerSettings4.bin?ContentType=application/vnd.openxmlformats-officedocument.spreadsheetml.printerSettings">
        <DigestMethod Algorithm="http://www.w3.org/2001/04/xmlenc#sha256"/>
        <DigestValue>CIEckKbjmz+lut/wRXlfeRQwthJRTodxlHUlYnCh/Ec=</DigestValue>
      </Reference>
      <Reference URI="/xl/printerSettings/printerSettings5.bin?ContentType=application/vnd.openxmlformats-officedocument.spreadsheetml.printerSettings">
        <DigestMethod Algorithm="http://www.w3.org/2001/04/xmlenc#sha256"/>
        <DigestValue>P1vk/m0KDfia+eyWbH6GJjYYs/QaShRIS+My+bEWdfE=</DigestValue>
      </Reference>
      <Reference URI="/xl/printerSettings/printerSettings6.bin?ContentType=application/vnd.openxmlformats-officedocument.spreadsheetml.printerSettings">
        <DigestMethod Algorithm="http://www.w3.org/2001/04/xmlenc#sha256"/>
        <DigestValue>CIEckKbjmz+lut/wRXlfeRQwthJRTodxlHUlYnCh/Ec=</DigestValue>
      </Reference>
      <Reference URI="/xl/printerSettings/printerSettings7.bin?ContentType=application/vnd.openxmlformats-officedocument.spreadsheetml.printerSettings">
        <DigestMethod Algorithm="http://www.w3.org/2001/04/xmlenc#sha256"/>
        <DigestValue>rpj545RtakdnDQNeP8JSQKvZ57TFQrixCsxx1kNgmrs=</DigestValue>
      </Reference>
      <Reference URI="/xl/printerSettings/printerSettings8.bin?ContentType=application/vnd.openxmlformats-officedocument.spreadsheetml.printerSettings">
        <DigestMethod Algorithm="http://www.w3.org/2001/04/xmlenc#sha256"/>
        <DigestValue>/ax5bNEFHV49MOtpiS741TCmMpKky2mSmN57o7VA6sA=</DigestValue>
      </Reference>
      <Reference URI="/xl/sharedStrings.xml?ContentType=application/vnd.openxmlformats-officedocument.spreadsheetml.sharedStrings+xml">
        <DigestMethod Algorithm="http://www.w3.org/2001/04/xmlenc#sha256"/>
        <DigestValue>RKCDZsSEe1zUcMDlZC/uXz0BR1J9/SjijjepP6FW3ao=</DigestValue>
      </Reference>
      <Reference URI="/xl/styles.xml?ContentType=application/vnd.openxmlformats-officedocument.spreadsheetml.styles+xml">
        <DigestMethod Algorithm="http://www.w3.org/2001/04/xmlenc#sha256"/>
        <DigestValue>0unmvvZC8v2X1k1LzxeJ5dITa6xQPZpK8OhOkz8cLQk=</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aHfvOMM8hMP7F4QwnvrD/sB2C7l8N+/I5GoL8ylQtxU=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PuEniog20HoIbFAIps2zsmYgmS5aLQboJfHPDaNqpo4=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Q6gzhdu4voGIfD8yCgb4iLr0HA1XNcROXBjhP0fZfJo=</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LczjMHCbIPr3FsLnIo/1raGagvzIwjONJXEhU1NgdEQ=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LPvOcyzMWuCzjQ0DWjc7YPS2SZsQiO5cfLeEmoeLFBo=</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csdGLUBC+EtFx3rRcsosro01QEHkSmnIzNoX8/pr8pQ=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KZdZVQawy2cAXSI/Y351XhOsH7LeYFecCh9NBop3jO8=</DigestValue>
      </Reference>
      <Reference URI="/xl/worksheets/sheet1.xml?ContentType=application/vnd.openxmlformats-officedocument.spreadsheetml.worksheet+xml">
        <DigestMethod Algorithm="http://www.w3.org/2001/04/xmlenc#sha256"/>
        <DigestValue>VaI9m8yxo9W4cRUWyymbCp58uQjKzlSto2rVA3QDk8E=</DigestValue>
      </Reference>
      <Reference URI="/xl/worksheets/sheet2.xml?ContentType=application/vnd.openxmlformats-officedocument.spreadsheetml.worksheet+xml">
        <DigestMethod Algorithm="http://www.w3.org/2001/04/xmlenc#sha256"/>
        <DigestValue>BkFxiamMLHUUEDN/32NYNoOtnD86uwD+l1687ne+3rk=</DigestValue>
      </Reference>
      <Reference URI="/xl/worksheets/sheet3.xml?ContentType=application/vnd.openxmlformats-officedocument.spreadsheetml.worksheet+xml">
        <DigestMethod Algorithm="http://www.w3.org/2001/04/xmlenc#sha256"/>
        <DigestValue>ObtLnu/t3t3MUZUAVY1yq4to8gfw+K0eoso4q7nMURY=</DigestValue>
      </Reference>
      <Reference URI="/xl/worksheets/sheet4.xml?ContentType=application/vnd.openxmlformats-officedocument.spreadsheetml.worksheet+xml">
        <DigestMethod Algorithm="http://www.w3.org/2001/04/xmlenc#sha256"/>
        <DigestValue>gOtRJDFNx5LhFFbOoU1/YhAkEqSA9r2Y00dSxY4M3fQ=</DigestValue>
      </Reference>
      <Reference URI="/xl/worksheets/sheet5.xml?ContentType=application/vnd.openxmlformats-officedocument.spreadsheetml.worksheet+xml">
        <DigestMethod Algorithm="http://www.w3.org/2001/04/xmlenc#sha256"/>
        <DigestValue>G0oJ1YrTQqIYXDreTVS3EgYRtxipkIy5ACcr9E7dA9Y=</DigestValue>
      </Reference>
      <Reference URI="/xl/worksheets/sheet6.xml?ContentType=application/vnd.openxmlformats-officedocument.spreadsheetml.worksheet+xml">
        <DigestMethod Algorithm="http://www.w3.org/2001/04/xmlenc#sha256"/>
        <DigestValue>VNSlOjgC/oSzx1YloAF3zzjwksvY4st8Ju7XqTj7WKA=</DigestValue>
      </Reference>
      <Reference URI="/xl/worksheets/sheet7.xml?ContentType=application/vnd.openxmlformats-officedocument.spreadsheetml.worksheet+xml">
        <DigestMethod Algorithm="http://www.w3.org/2001/04/xmlenc#sha256"/>
        <DigestValue>rMD0l8EqOrIeRE8tHMOH58GK2hwArT5w7BOn3qS3pAE=</DigestValue>
      </Reference>
      <Reference URI="/xl/worksheets/sheet8.xml?ContentType=application/vnd.openxmlformats-officedocument.spreadsheetml.worksheet+xml">
        <DigestMethod Algorithm="http://www.w3.org/2001/04/xmlenc#sha256"/>
        <DigestValue>JS5fHaJI/DPAafRZhqnIgDxk8l5DA+JKghcmxnIZelg=</DigestValue>
      </Reference>
    </Manifest>
    <SignatureProperties>
      <SignatureProperty Id="idSignatureTime" Target="#idPackageSignature">
        <mdssi:SignatureTime xmlns:mdssi="http://schemas.openxmlformats.org/package/2006/digital-signature">
          <mdssi:Format>YYYY-MM-DDThh:mm:ssTZD</mdssi:Format>
          <mdssi:Value>2023-03-22T13:29:38Z</mdssi:Value>
        </mdssi:SignatureTime>
      </SignatureProperty>
    </SignatureProperties>
  </Object>
  <Object Id="idOfficeObject">
    <SignatureProperties>
      <SignatureProperty Id="idOfficeV1Details" Target="#idPackageSignature">
        <SignatureInfoV1 xmlns="http://schemas.microsoft.com/office/2006/digsig">
          <SetupID>{EBFFCFB8-C52A-4CC2-ACD5-A5EF1AB10C71}</SetupID>
          <SignatureText>DIEGO ARCE</SignatureText>
          <SignatureImage/>
          <SignatureComments/>
          <WindowsVersion>10.0</WindowsVersion>
          <OfficeVersion>16.0.16026/24</OfficeVersion>
          <ApplicationVersion>16.0.16026</ApplicationVersion>
          <Monitors>1</Monitors>
          <HorizontalResolution>1440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2023-03-22T13:29:38Z</xd:SigningTime>
          <xd:SigningCertificate>
            <xd:Cert>
              <xd:CertDigest>
                <DigestMethod Algorithm="http://www.w3.org/2001/04/xmlenc#sha256"/>
                <DigestValue>dZjS4CRaE0dgs0bkLhrCVod2yDuHPw9Qw0etF6ZfY0Y=</DigestValue>
              </xd:CertDigest>
              <xd:IssuerSerial>
                <X509IssuerName>C=PY, O=DOCUMENTA S.A., SERIALNUMBER=RUC80050172-1, CN=CA-DOCUMENTA S.A.</X509IssuerName>
                <X509SerialNumber>6445194928364698066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ZHQAAjw4AACBFTUYAAAEAlBkAAJ0AAAAGAAAAAAAAAAAAAAAAAAAAoAUAAIQDAACjAQAABgEAAAAAAAAAAAAAAAAAALhkBgBw/w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AADAdgp4/X8AABCzmqx8AgAAAQAAAAIAAACIPp3r/X8AAAAAAAAAAAAAObZgd/1/AAAAAAAA2gAAAAAAAAAAAAAAAAAAAAAAAAAAAAAAAAAAAOlOxHEqjwAAYHztd/1/AAAojhh4/X8AAOD///8AAAAAcIqroXwCAAAYLM4TAAAAAAAAAAAAAAAABgAAAAAAAAAgAAAAAAAAADwrzhPaAAAAeSvOE9oAAABxzXXr/X8AAAAwzhPaAAAAQI4TqgAAAABAjhOqfAIAABi57Xf9fwAAcIqroXwCAADb4Hnr/X8AAOAqzhPaAAAAeSvOE9oAAACQb7OhfAIAAAAAAABkdgAIAAAAACUAAAAMAAAAAQAAABgAAAAMAAAAAAAAABIAAAAMAAAAAQAAABYAAAAMAAAACAAAAFQAAABUAAAACgAAACcAAAAeAAAASgAAAAEAAAAcx+hBjuPoQQoAAABLAAAAAQAAAEwAAAAEAAAACQAAACcAAAAgAAAASwAAAFAAAABYAAAAFQAAABYAAAAMAAAAAAAAAFIAAABwAQAAAgAAABAAAAAHAAAAAAAAAAAAAAC8AgAAAAAAAAECAiJTAHkAcwB0AGUAbQAAAAAAAAAAAAAAAAAAAAAAAAAAAAAAAAAAAAAAAAAAAAAAAAAAAAAAAAAAAAAAAAAAAAAAAAAAAAEAAAB8AgAAyCnOE9oAAAAANXBU6yEAAIg+nev9fwAAAAAAAAAAAAAJAAAAAAAAAAAAAAAAAAAAKM55eP1/AAAAAAAAAAAAAAAAAAAAAAAAeU7EcSqPAABIK84T2gAAAAQAAAAAAAAAoICzoXwCAABwiquhfAIAAHAszhMAAAAAAAAAAAAAAAAHAAAAAAAAACjepal8AgAArCvOE9oAAADpK84T2gAAAHHNdev9fwAAaQBhAGwAAAAAAAAAAAAAAAAAAAAAAAAAAAAAAAAAAABwiquhfAIAANvgeev9fwAAUCvOE9oAAADpK84T2gAAAKCAs6F8AgAAAA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ggAAAEcAAAApAAAAMwAAAFoAAAAVAAAAIQDwAAAAAAAAAAAAAACAPwAAAAAAAAAAAACAPwAAAAAAAAAAAAAAAAAAAAAAAAAAAAAAAAAAAAAAAAAAJQAAAAwAAAAAAACAKAAAAAwAAAADAAAAUgAAAHABAAADAAAA8P///wAAAAAAAAAAAAAAAJABAAAAAAABAAAAAHMAZQBnAG8AZQAgAHUAaQAAAAAAAAAAAAAAAAAAAAAAAAAAAAAAAAAAAAAAAAAAAAAAAAAAAAAAAAAAAAAAAAAAAAAAyEfzd/1/AABKUl13/X8AAPAzzhPaAAAAiD6d6/1/AAAAAAAAAAAAAAAAAAAAAAAAoEfzd/1/AAAAAAAAAAAAAAAAAAAAAAAAAAAAAAAAAADJT8RxKo8AAP/////9fwAA/////wAAAADw////AAAAAHCKq6F8AgAAOC3OEwAAAAAAAAAAAAAAAAkAAAAAAAAAIAAAAAAAAABcLM4T2gAAAJkszhPaAAAAcc116/1/AAAAAAAAAAAAAAAAAAAAAAAAAAAAAAAAAAAAAAAAAAAAAHCKq6F8AgAA2+B56/1/AAAALM4T2gAAAJkszhPaAAAAEIOzoXwCAAAAAAAAZHYACAAAAAAlAAAADAAAAAMAAAAYAAAADAAAAAAAAAASAAAADAAAAAEAAAAeAAAAGAAAACkAAAAzAAAAgwAAAEgAAAAlAAAADAAAAAMAAABUAAAAiAAAACoAAAAzAAAAgQAAAEcAAAABAAAAHMfoQY7j6EEqAAAAMwAAAAoAAABMAAAAAAAAAAAAAAAAAAAA//////////9gAAAARABJAEUARwBPACAAQQBSAEMARQALAAAABAAAAAgAAAALAAAADAAAAAQAAAAKAAAACgAAAAoAAAAIAAAASwAAAEAAAAAwAAAABQAAACAAAAABAAAAAQAAABAAAAAAAAAAAAAAAAABAACAAAAAAAAAAAAAAAAAAQAAgAAAACUAAAAMAAAAAgAAACcAAAAYAAAABAAAAAAAAAD///8AAAAAACUAAAAMAAAABAAAAEwAAABkAAAAAAAAAFAAAAD/AAAAfAAAAAAAAABQAAAAAAEAAC0AAAAhAPAAAAAAAAAAAAAAAIA/AAAAAAAAAAAAAIA/AAAAAAAAAAAAAAAAAAAAAAAAAAAAAAAAAAAAAAAAAAAlAAAADAAAAAAAAIAoAAAADAAAAAQAAAAnAAAAGAAAAAQAAAAAAAAA////AAAAAAAlAAAADAAAAAQAAABMAAAAZAAAAAkAAABQAAAA9gAAAFwAAAAJAAAAUAAAAO4AAAANAAAAIQDwAAAAAAAAAAAAAACAPwAAAAAAAAAAAACAPwAAAAAAAAAAAAAAAAAAAAAAAAAAAAAAAAAAAAAAAAAAJQAAAAwAAAAAAACAKAAAAAwAAAAEAAAAUgAAAHABAAAEAAAA9f///wAAAAAAAAAAAAAAAJABAAAAAAABAAAAAHMAZQBnAG8AZQAgAHUAaQAAAAAAAAAAAAAAAAAAAAAAAAAAAAAAAAAAAAAAAAAAAAAAAAAAAAAAAAAAAAAAAAAAAAAAACAAAAAAAAAA4Cl5/X8AAADgKXn9fwAAEwAAAAAAAAAAAJbs/X8AAO3LeXj9fwAAMBaW7P1/AAATAAAAAAAAAOAWAAAAAAAAQAAAwP1/AAAAAJbs/X8AALXOeXj9fwAABAAAAAAAAAAwFpbs/X8AAIC6zxPaAAAAEwAAAAAAAABIAAAAAAAAAIwzDXn9fwAAkOMpef1/AADANw15/X8AAAEAAAAAAAAAGF0Nef1/AAAAAJbs/X8AAAAAAAAAAAAAAAAAAAAAAACH9aTt/X8AAHCKq6F8AgAA2+B56/1/AABQu88T2gAAAOm7zxPaAAAAAAAAAAAAAAAAAAAAZHYACAAAAAAlAAAADAAAAAQAAAAYAAAADAAAAAAAAAASAAAADAAAAAEAAAAeAAAAGAAAAAkAAABQAAAA9wAAAF0AAAAlAAAADAAAAAQAAABUAAAAiAAAAAoAAABQAAAASQAAAFwAAAABAAAAHMfoQY7j6EEKAAAAUAAAAAoAAABMAAAAAAAAAAAAAAAAAAAA//////////9gAAAARABJAEUARwBPACAAQQBSAEMARQAIAAAAAwAAAAYAAAAIAAAACQAAAAMAAAAHAAAABwAAAAcAAAAG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QAAAAYAAAADAAAAAAAAAASAAAADAAAAAEAAAAeAAAAGAAAAAkAAABgAAAA9wAAAG0AAAAlAAAADAAAAAQAAABUAAAAfAAAAAoAAABgAAAARgAAAGwAAAABAAAAHMfoQY7j6EEKAAAAYAAAAAgAAABMAAAAAAAAAAAAAAAAAAAA//////////9cAAAAQwBPAE4AVABBAEQATwBSAAcAAAAJAAAACAAAAAYAAAAHAAAACAAAAAkAAAAHAAAASwAAAEAAAAAwAAAABQAAACAAAAABAAAAAQAAABAAAAAAAAAAAAAAAAABAACAAAAAAAAAAAAAAAAAAQAAgAAAACUAAAAMAAAAAgAAACcAAAAYAAAABQAAAAAAAAD///8AAAAAACUAAAAMAAAABQAAAEwAAABkAAAACQAAAHAAAADlAAAAfAAAAAkAAABwAAAA3QAAAA0AAAAhAPAAAAAAAAAAAAAAAIA/AAAAAAAAAAAAAIA/AAAAAAAAAAAAAAAAAAAAAAAAAAAAAAAAAAAAAAAAAAAlAAAADAAAAAAAAIAoAAAADAAAAAUAAAAlAAAADAAAAAQAAAAYAAAADAAAAAAAAAASAAAADAAAAAEAAAAWAAAADAAAAAAAAABUAAAAMAEAAAoAAABwAAAA5AAAAHwAAAABAAAAHMfoQY7j6EEKAAAAcAAAACYAAABMAAAABAAAAAkAAABwAAAA5gAAAH0AAACYAAAARgBpAHIAbQBhAGQAbwAgAHAAbwByADoAIABEAEkARQBHAE8AIABKAE8AQQBRAFUASQBOACAAQQBSAEMARQAgAFMASQBUAEoAQQBSAAYAAAADAAAABAAAAAkAAAAGAAAABwAAAAcAAAADAAAABwAAAAcAAAAEAAAAAwAAAAMAAAAIAAAAAwAAAAYAAAAIAAAACQAAAAMAAAAEAAAACQAAAAcAAAAIAAAACAAAAAMAAAAIAAAAAwAAAAcAAAAHAAAABwAAAAYAAAADAAAABgAAAAMAAAAGAAAABAAAAAcAAAAHAAAAFgAAAAwAAAAAAAAAJQAAAAwAAAACAAAADgAAABQAAAAAAAAAEAAAABQAAAA=</Object>
  <Object Id="idInvalidSigLnImg">AQAAAGwAAAAAAAAAAAAAAP8AAAB/AAAAAAAAAAAAAAAZHQAAjw4AACBFTUYAAAEAvCAAALEAAAAGAAAAAAAAAAAAAAAAAAAAoAUAAIQDAACjAQAABgEAAAAAAAAAAAAAAAAAALhkBgBw/w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4Cl5/X8AAADgKXn9fwAAEwAAAAAAAAAAAJbs/X8AAO3LeXj9fwAAMBaW7P1/AAATAAAAAAAAAOAWAAAAAAAAQAAAwP1/AAAAAJbs/X8AALXOeXj9fwAABAAAAAAAAAAwFpbs/X8AAIC6zxPaAAAAEwAAAAAAAABIAAAAAAAAAIwzDXn9fwAAkOMpef1/AADANw15/X8AAAEAAAAAAAAAGF0Nef1/AAAAAJbs/X8AAAAAAAAAAAAAAAAAAAAAAACH9aTt/X8AAHCKq6F8AgAA2+B56/1/AABQu88T2gAAAOm7zxPaAAAAAAAAAAAAAAAAAAAAZHYACAAAAAAlAAAADAAAAAEAAAAYAAAADAAAAP8AAAASAAAADAAAAAEAAAAeAAAAGAAAACIAAAAEAAAAcgAAABEAAAAlAAAADAAAAAEAAABUAAAAqAAAACMAAAAEAAAAcAAAABAAAAABAAAAHMfoQY7j6E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AQAAAHwCAADIKc4T2gAAAAA1cFTrIQAAiD6d6/1/AAAAAAAAAAAAAAkAAAAAAAAAAAAAAAAAAAAoznl4/X8AAAAAAAAAAAAAAAAAAAAAAAB5TsRxKo8AAEgrzhPaAAAABAAAAAAAAACggLOhfAIAAHCKq6F8AgAAcCzOEwAAAAAAAAAAAAAAAAcAAAAAAAAAKN6lqXwCAACsK84T2gAAAOkrzhPaAAAAcc116/1/AABpAGEAbAAAAAAAAAAAAAAAAAAAAAAAAAAAAAAAAAAAAHCKq6F8AgAA2+B56/1/AABQK84T2gAAAOkrzhPaAAAAoICzoXwC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DAdgp4/X8AABCzmqx8AgAAAQAAAAIAAACIPp3r/X8AAAAAAAAAAAAAObZgd/1/AAAAAAAA2gAAAAAAAAAAAAAAAAAAAAAAAAAAAAAAAAAAAOlOxHEqjwAAYHztd/1/AAAojhh4/X8AAOD///8AAAAAcIqroXwCAAAYLM4TAAAAAAAAAAAAAAAABgAAAAAAAAAgAAAAAAAAADwrzhPaAAAAeSvOE9oAAABxzXXr/X8AAAAwzhPaAAAAQI4TqgAAAABAjhOqfAIAABi57Xf9fwAAcIqroXwCAADb4Hnr/X8AAOAqzhPaAAAAeSvOE9oAAACQb7OhfAIAAAAAAABkdgAIAAAAACUAAAAMAAAAAwAAABgAAAAMAAAAAAAAABIAAAAMAAAAAQAAABYAAAAMAAAACAAAAFQAAABUAAAACgAAACcAAAAeAAAASgAAAAEAAAAcx+hBjuPo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IIAAABHAAAAKQAAADMAAABaAAAAFQAAACEA8AAAAAAAAAAAAAAAgD8AAAAAAAAAAAAAgD8AAAAAAAAAAAAAAAAAAAAAAAAAAAAAAAAAAAAAAAAAACUAAAAMAAAAAAAAgCgAAAAMAAAABAAAAFIAAABwAQAABAAAAPD///8AAAAAAAAAAAAAAACQAQAAAAAAAQAAAABzAGUAZwBvAGUAIAB1AGkAAAAAAAAAAAAAAAAAAAAAAAAAAAAAAAAAAAAAAAAAAAAAAAAAAAAAAAAAAAAAAAAAAAAAAMhH83f9fwAASlJdd/1/AADwM84T2gAAAIg+nev9fwAAAAAAAAAAAAAAAAAAAAAAAKBH83f9fwAAAAAAAAAAAAAAAAAAAAAAAAAAAAAAAAAAyU/EcSqPAAD//////X8AAP////8AAAAA8P///wAAAABwiquhfAIAADgtzhMAAAAAAAAAAAAAAAAJAAAAAAAAACAAAAAAAAAAXCzOE9oAAACZLM4T2gAAAHHNdev9fwAAAAAAAAAAAAAAAAAAAAAAAAAAAAAAAAAAAAAAAAAAAABwiquhfAIAANvgeev9fwAAACzOE9oAAACZLM4T2gAAABCDs6F8AgAAAAAAAGR2AAgAAAAAJQAAAAwAAAAEAAAAGAAAAAwAAAAAAAAAEgAAAAwAAAABAAAAHgAAABgAAAApAAAAMwAAAIMAAABIAAAAJQAAAAwAAAAEAAAAVAAAAIgAAAAqAAAAMwAAAIEAAABHAAAAAQAAABzH6EGO4+hBKgAAADMAAAAKAAAATAAAAAAAAAAAAAAAAAAAAP//////////YAAAAEQASQBFAEcATwAgAEEAUgBDAEUACwAAAAQAAAAIAAAACwAAAAwAAAAEAAAACgAAAAoAAAAKAAAAC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CIAAAACgAAAFAAAABJAAAAXAAAAAEAAAAcx+hBjuPoQQoAAABQAAAACgAAAEwAAAAAAAAAAAAAAAAAAAD//////////2AAAABEAEkARQBHAE8AIABBAFIAQwBFAAgAAAADAAAABgAAAAgAAAAJAAAAAwAAAAcAAAAHAAAABwAAAAY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B8AAAACgAAAGAAAABGAAAAbAAAAAEAAAAcx+hBjuPoQQoAAABgAAAACAAAAEwAAAAAAAAAAAAAAAAAAAD//////////1wAAABDAE8ATgBUAEEARABPAFIABwAAAAkAAAAIAAAABgAAAAcAAAAIAAAACQAAAAcAAABLAAAAQAAAADAAAAAFAAAAIAAAAAEAAAABAAAAEAAAAAAAAAAAAAAAAAEAAIAAAAAAAAAAAAAAAAABAACAAAAAJQAAAAwAAAACAAAAJwAAABgAAAAFAAAAAAAAAP///wAAAAAAJQAAAAwAAAAFAAAATAAAAGQAAAAJAAAAcAAAAOUAAAB8AAAACQAAAHAAAADdAAAADQAAACEA8AAAAAAAAAAAAAAAgD8AAAAAAAAAAAAAgD8AAAAAAAAAAAAAAAAAAAAAAAAAAAAAAAAAAAAAAAAAACUAAAAMAAAAAAAAgCgAAAAMAAAABQAAACUAAAAMAAAAAQAAABgAAAAMAAAAAAAAABIAAAAMAAAAAQAAABYAAAAMAAAAAAAAAFQAAAAwAQAACgAAAHAAAADkAAAAfAAAAAEAAAAcx+hBjuPoQQoAAABwAAAAJgAAAEwAAAAEAAAACQAAAHAAAADmAAAAfQAAAJgAAABGAGkAcgBtAGEAZABvACAAcABvAHIAOgAgAEQASQBFAEcATwAgAEoATwBBAFEAVQBJAE4AIABBAFIAQwBFACAAUwBJAFQASgBBAFIABgAAAAMAAAAEAAAACQAAAAYAAAAHAAAABwAAAAMAAAAHAAAABwAAAAQAAAADAAAAAwAAAAgAAAADAAAABgAAAAgAAAAJAAAAAwAAAAQAAAAJAAAABwAAAAgAAAAIAAAAAwAAAAgAAAADAAAABwAAAAcAAAAHAAAABgAAAAMAAAAGAAAAAwAAAAYAAAAEAAAABwAAAAcAAAAWAAAADAAAAAAAAAAlAAAADAAAAAIAAAAOAAAAFAAAAAAAAAAQAAAAFAAAAA==</Object>
</Signature>
</file>

<file path=_xmlsignatures/sig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TxD2OPxxERLosIMtCVTyxah/dhIAVFFKuU9GF47VS54=</DigestValue>
    </Reference>
    <Reference Type="http://www.w3.org/2000/09/xmldsig#Object" URI="#idOfficeObject">
      <DigestMethod Algorithm="http://www.w3.org/2001/04/xmlenc#sha256"/>
      <DigestValue>hLlE9ilaYASjz+v5oKQ1s5/jMdMPZGRPumbaaaYst+8=</DigestValue>
    </Reference>
    <Reference Type="http://uri.etsi.org/01903#SignedProperties" URI="#idSignedProperties">
      <Transforms>
        <Transform Algorithm="http://www.w3.org/TR/2001/REC-xml-c14n-20010315"/>
      </Transforms>
      <DigestMethod Algorithm="http://www.w3.org/2001/04/xmlenc#sha256"/>
      <DigestValue>CCuzob8fHJzbzglCOlWDWSa7ZfQLSxcaN4sahkHuMTw=</DigestValue>
    </Reference>
  </SignedInfo>
  <SignatureValue>IfLM/7Y8GNP+5M2g6x2iU1toVf65Goeqt5/wETkvAl1dqD1CWqUxXEQJW5qxZKi5n3GCYYZayFKz
X8COexlhWgnMSam4LLAdVhm3TlRy38MK+YLnPkwGWLa0g1qF0JGnyxDeJ5GIsNWZJuMSqoMnGgSu
dHrLRMFMch3rGJvi5lFUvmA5omf6vKd4E2lE36j959VANRH6rYuwWd5RCxo6Ox1xiiTOwYGS7QHw
7zpCBLx2ppYa8ECFFcHmFqU7+skpc5pAxeQykL76+GfOvobqwDNoCAAs+8CA+JeFjKZyGS3Bhu14
aS2UBYar/w5pTOizjvkV54tmyZV5cFr5Mt5Kww==</SignatureValue>
  <KeyInfo>
    <X509Data>
      <X509Certificate>MIIH/TCCBeWgAwIBAgITXAAAX1aj4D9Mo0nCSwAAAABfVjANBgkqhkiG9w0BAQsFADBXMRcwFQYDVQQFEw5SVUMgODAwODA2MTAtNzEVMBMGA1UEChMMQ09ERTEwMCBTLkEuMQswCQYDVQQGEwJQWTEYMBYGA1UEAxMPQ0EtQ09ERTEwMCBTLkEuMB4XDTIxMDUwMzE2NDkyMVoXDTIzMDUwMzE2NDkyMVowgZExGzAZBgNVBAMTEllTQUlBUyBMT1BFWiBHT01FWjEXMBUGA1UEChMOUEVSU09OQSBGSVNJQ0ExCzAJBgNVBAYTAlBZMQ8wDQYDVQQqEwZZU0FJQVMxFDASBgNVBAQTC0xPUEVaIEdPTUVaMRIwEAYDVQQFEwlDSTM4OTg1NTUxETAPBgNVBAsTCEZJUk1BIEYyMIIBIjANBgkqhkiG9w0BAQEFAAOCAQ8AMIIBCgKCAQEA+fstN0gIbhs3sC7iqDpxeLL8FZaMY1yqMjNBjFkdvwTs8TS2TjAU0OsuVpU99gHeO1idwfHZKqpqM45bYCCYm1VgCwsfUnBFxVqJH7a9kE7JSfG62ufPBTeKxTrcGfu+9xJfuZYyhj5meJlhuGR4GZH+5w0FLIoEnRMk8Yi+WbFZ6kegQJRvDsZwvsQ18IalgZvg06sVAozPGpVQgjS828i85cFdJHl/Qf3Rifh6D5Xf77GKFRqG1EG86Lbcupa24EEJW0DbU1GoDXsdsZik74JyF2E8ykcsFtdRP8d+24TZ3IpHX4ES2fnXWLEn3BYLPuUuhC2ipiIH7awy+kX4sQIDAQABo4IDhTCCA4EwDgYDVR0PAQH/BAQDAgXgMAwGA1UdEwEB/wQCMAAwIAYDVR0lAQH/BBYwFAYIKwYBBQUHAwIGCCsGAQUFBwMEMB0GA1UdDgQWBBSbNklYiELM3fZyVbM0zAQrm4ATFTAfBgNVHSMEGDAWgBQn9to7C3+T+FkS0BWqQs+ylpY9RTCBiAYDVR0fBIGAMH4wfKB6oHiGOmh0dHA6Ly9jYTEuY29kZTEwMC5jb20ucHkvZmlybWEtZGlnaXRhbC9jcmwvQ0EtQ09ERTEwMC5jcmyGOmh0dHA6Ly9jYTIuY29kZTEwMC5jb20ucHkvZmlybWEtZGlnaXRhbC9jcmwvQ0EtQ09ERTEwMC5jcmwwgfgGCCsGAQUFBwEBBIHrMIHoMEYGCCsGAQUFBzAChjpodHRwOi8vY2ExLmNvZGUxMDAuY29tLnB5L2Zpcm1hLWRpZ2l0YWwvY2VyL0NBLUNPREUxMDAuY2VyMEYGCCsGAQUFBzAChjpodHRwOi8vY2EyLmNvZGUxMDAuY29tLnB5L2Zpcm1hLWRpZ2l0YWwvY2VyL0NBLUNPREUxMDAuY2VyMCoGCCsGAQUFBzABhh5odHRwOi8vY2ExLmNvZGUxMDAuY29tLnB5L29jc3AwKgYIKwYBBQUHMAGGHmh0dHA6Ly9jYTIuY29kZTEwMC5jb20ucHkvb2NzcDCCAU8GA1UdIASCAUYwggFCMIIBPgYMKwYBBAGC2UoBAQEGMIIBLDBsBggrBgEFBQcCARZgaHR0cDovL3d3dy5jb2RlMTAwLmNvbS5weS9maXJtYS1kaWdpdGFsL0NPREUxMDAlMjBQb2xpdGljYSUyMGRlJTIwQ2VydGlmaWNhY2lvbiUyMEYyJTIwdjIuMC5wZGYAMGYGCCsGAQUFBwICMFoeWABQAG8AbABpAHQAaQBjAGEAIABkAGUAIABjAGUAcgB0AGkAZgBpAGMAYQBjAGkAbwBuACAARgAyACAAZABlACAAQwBvAGQAZQAxADAAMAAgAFMALgBBAC4wVAYIKwYBBQUHAgIwSB5GAEMAbwBkAGUAIAAxADAAMAAgAFMALgBBAC4AIABDAGUAcgB0AGkAZgBpAGMAYQB0AGUAIABQAG8AbABpAGMAeQAgAEYAMjAmBgNVHREEHzAdgRtZU0FJQVMuTE9QRVpAR0VTVElPTi5DT00uUFkwDQYJKoZIhvcNAQELBQADggIBADIiWpBzP3W4RGdtelzMKSEMhAEtlbbLSwE/D/v3iU73W7xTVaGwRPWXXhQ80yfZ+I0TfWPR2tdQLMLnXXtyrEPZq7PAETXtLkSklKcuKEh3qVY6TzsqvuFEbyH9UsdhBnilEyVB8pi6aaLogMK2zqWDylCj1i4qd1UkPL8cdpq3KsOkCyDCiYRYLLG80r1y9AP7YJvCLkl4rymo9YfVVEoX4LwYi67J7a2P2Ah95kW9apmHxvZclZQL24sLWwW1i6nIfq2NnOTugG23lkRMKh+a+kTxaHdK3Bky+OkH5XBNzGZ/JjfLcJNJfUl4osUznBnsl1UtMYem/aOMwHK5TBJ7HFbAZs3yBme/zPU9BkGBq7oF+co5Ho0iSYdNEbJ703CkETuogJecNAWQEy0PzfiM+MUio9HpVXAKluONMDiy2Bvv6dKuSJu5QWgWhwo848/htPZPV1uKtUH51DfkJKXhxXb/neUm9mkM41RFAwiBshd9AaMFRZHmCZDtnoQSAdd353cCDfc+3+byznaP6MTI67hLQj8KKBBYJ3+KZhkaQ+8FjndtxKMdUPRleSvjzxUemH9FFKC22jGXiLNRlZaefVbNIs8gQVdcAjKvScGtDvFzMnYWJfGsq6l/cAFoVnVsjZBLoLRtsD+n0tVo38UclsknaJTWjqn1l+HsqlmP</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1yPCdxLOwhVVgkLwZtinBeNPn0z+3K33epEQv1eEO0s=</DigestValue>
      </Reference>
      <Reference URI="/xl/calcChain.xml?ContentType=application/vnd.openxmlformats-officedocument.spreadsheetml.calcChain+xml">
        <DigestMethod Algorithm="http://www.w3.org/2001/04/xmlenc#sha256"/>
        <DigestValue>Cwwxd82IxGAryc02rxDQYDsehSKM0mYV35LXkUSiHoY=</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Xa8239MzABwfeSwVessQmgBws7qpEWV+d6lNwhHlGqw=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Xa8239MzABwfeSwVessQmgBws7qpEWV+d6lNwhHlGqw=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Xa8239MzABwfeSwVessQmgBws7qpEWV+d6lNwhHlGqw=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Xa8239MzABwfeSwVessQmgBws7qpEWV+d6lNwhHlGqw=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Xa8239MzABwfeSwVessQmgBws7qpEWV+d6lNwhHlGqw=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Xa8239MzABwfeSwVessQmgBws7qpEWV+d6lNwhHlGqw=</DigestValue>
      </Reference>
      <Reference URI="/xl/drawings/drawing1.xml?ContentType=application/vnd.openxmlformats-officedocument.drawing+xml">
        <DigestMethod Algorithm="http://www.w3.org/2001/04/xmlenc#sha256"/>
        <DigestValue>Aowvreq1vGllG65eajWdACOTB/uN8snkthxiusnlaLs=</DigestValue>
      </Reference>
      <Reference URI="/xl/drawings/vmlDrawing1.vml?ContentType=application/vnd.openxmlformats-officedocument.vmlDrawing">
        <DigestMethod Algorithm="http://www.w3.org/2001/04/xmlenc#sha256"/>
        <DigestValue>xUr1g0sFS43//if2fMHLS1jHOAwpWTV99VN55akJetQ=</DigestValue>
      </Reference>
      <Reference URI="/xl/drawings/vmlDrawing2.vml?ContentType=application/vnd.openxmlformats-officedocument.vmlDrawing">
        <DigestMethod Algorithm="http://www.w3.org/2001/04/xmlenc#sha256"/>
        <DigestValue>WFYj+KW08O95/jwtlepXtJXMUOdNk9n4TAGP7hFu+h4=</DigestValue>
      </Reference>
      <Reference URI="/xl/drawings/vmlDrawing3.vml?ContentType=application/vnd.openxmlformats-officedocument.vmlDrawing">
        <DigestMethod Algorithm="http://www.w3.org/2001/04/xmlenc#sha256"/>
        <DigestValue>gHfx3whdlQ+dQSpolZYLou1cOyfkrsW2f6Wyk7264VA=</DigestValue>
      </Reference>
      <Reference URI="/xl/drawings/vmlDrawing4.vml?ContentType=application/vnd.openxmlformats-officedocument.vmlDrawing">
        <DigestMethod Algorithm="http://www.w3.org/2001/04/xmlenc#sha256"/>
        <DigestValue>NWjIB+POGZkW73d5D5AgYYVsStdMCABUfrb8CcVrv8E=</DigestValue>
      </Reference>
      <Reference URI="/xl/drawings/vmlDrawing5.vml?ContentType=application/vnd.openxmlformats-officedocument.vmlDrawing">
        <DigestMethod Algorithm="http://www.w3.org/2001/04/xmlenc#sha256"/>
        <DigestValue>Qp9wQg56nMOFboRRLMFJThHZOeuYuUXqAfFstOD9pB0=</DigestValue>
      </Reference>
      <Reference URI="/xl/drawings/vmlDrawing6.vml?ContentType=application/vnd.openxmlformats-officedocument.vmlDrawing">
        <DigestMethod Algorithm="http://www.w3.org/2001/04/xmlenc#sha256"/>
        <DigestValue>ItQGSsmIXyq5R4qMiaoKdzGpaWRxDC6aTbtYi8rauKU=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NZmRTX7W5A2vtSkO7N6aeFOO4HKRed+JrhT5XPrfNDI=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wZPA/rF4GnteJFZcATFm5xCWADWwf2UAHkOvvzj7r/w=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QtIQ6uysmXQuHwBEqr68W98LNwYMTivV/fEmrJ8zrFA=</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5OsaGzyDCQcu2ZAf03yRw+COU026708H/NXGnMeZDZc=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I21utiWXlgrmCmg4ZpH8bKmLZT6sL0DYbiMLlOtgKIo=</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PqxoNpQd2q1U7jgyGUc8eYW1b5QzA8bTgWnMMGse46I=</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E90anLtrtoM6FrHuQCrtPBRHcGQl+1xICYXZFkU5bYs=</DigestValue>
      </Reference>
      <Reference URI="/xl/externalLinks/externalLink1.xml?ContentType=application/vnd.openxmlformats-officedocument.spreadsheetml.externalLink+xml">
        <DigestMethod Algorithm="http://www.w3.org/2001/04/xmlenc#sha256"/>
        <DigestValue>QDpkEODEOJKGhnB6+A8zHaGOXp5Nyn/9egXR/IyzsKc=</DigestValue>
      </Reference>
      <Reference URI="/xl/externalLinks/externalLink2.xml?ContentType=application/vnd.openxmlformats-officedocument.spreadsheetml.externalLink+xml">
        <DigestMethod Algorithm="http://www.w3.org/2001/04/xmlenc#sha256"/>
        <DigestValue>d6p9jhfh7rmMZazIsL7RkMaX5Xe/lZL+DuzlVKG8Ly4=</DigestValue>
      </Reference>
      <Reference URI="/xl/externalLinks/externalLink3.xml?ContentType=application/vnd.openxmlformats-officedocument.spreadsheetml.externalLink+xml">
        <DigestMethod Algorithm="http://www.w3.org/2001/04/xmlenc#sha256"/>
        <DigestValue>9XFDrp2eoUpW4bHGlUwjGbYmUoFM3HxXSGKCcIVZuq8=</DigestValue>
      </Reference>
      <Reference URI="/xl/externalLinks/externalLink4.xml?ContentType=application/vnd.openxmlformats-officedocument.spreadsheetml.externalLink+xml">
        <DigestMethod Algorithm="http://www.w3.org/2001/04/xmlenc#sha256"/>
        <DigestValue>Lum+ExC6YghdPwffYnk69Sc14GUapLzS1Xj4gx3OL5M=</DigestValue>
      </Reference>
      <Reference URI="/xl/externalLinks/externalLink5.xml?ContentType=application/vnd.openxmlformats-officedocument.spreadsheetml.externalLink+xml">
        <DigestMethod Algorithm="http://www.w3.org/2001/04/xmlenc#sha256"/>
        <DigestValue>ktD5Gwm5nx2SEJ3izUiLDPdRILgjuC0L20ZdzKIPPtg=</DigestValue>
      </Reference>
      <Reference URI="/xl/externalLinks/externalLink6.xml?ContentType=application/vnd.openxmlformats-officedocument.spreadsheetml.externalLink+xml">
        <DigestMethod Algorithm="http://www.w3.org/2001/04/xmlenc#sha256"/>
        <DigestValue>zcVceu0tChTshHC/+QQd/6lPoSH2b+IegujGIZvqgQ4=</DigestValue>
      </Reference>
      <Reference URI="/xl/externalLinks/externalLink7.xml?ContentType=application/vnd.openxmlformats-officedocument.spreadsheetml.externalLink+xml">
        <DigestMethod Algorithm="http://www.w3.org/2001/04/xmlenc#sha256"/>
        <DigestValue>hsT0RKacKDvXqt8OrlH27mz7koK57W45WaoX0A2bQjc=</DigestValue>
      </Reference>
      <Reference URI="/xl/media/image1.emf?ContentType=image/x-emf">
        <DigestMethod Algorithm="http://www.w3.org/2001/04/xmlenc#sha256"/>
        <DigestValue>8UwYp6pyw98/5fxhx7LWx4UBpFz/C1eXcZPCsjgMLXU=</DigestValue>
      </Reference>
      <Reference URI="/xl/media/image2.emf?ContentType=image/x-emf">
        <DigestMethod Algorithm="http://www.w3.org/2001/04/xmlenc#sha256"/>
        <DigestValue>ocrfF6B9kS7D9mbluD2C49uyig+/fseRjrvuqMlh5dM=</DigestValue>
      </Reference>
      <Reference URI="/xl/media/image3.emf?ContentType=image/x-emf">
        <DigestMethod Algorithm="http://www.w3.org/2001/04/xmlenc#sha256"/>
        <DigestValue>si4jBb2z3IFShMR8fH266AYBbRUZh34J9sawEiKsaY4=</DigestValue>
      </Reference>
      <Reference URI="/xl/media/image4.emf?ContentType=image/x-emf">
        <DigestMethod Algorithm="http://www.w3.org/2001/04/xmlenc#sha256"/>
        <DigestValue>6b/qO5RPDhNl5Y9g3asQGf68hcgEiNQAD0T34uX7ep4=</DigestValue>
      </Reference>
      <Reference URI="/xl/media/image5.emf?ContentType=image/x-emf">
        <DigestMethod Algorithm="http://www.w3.org/2001/04/xmlenc#sha256"/>
        <DigestValue>l+jCpnKk2QYmvg61yXP70AKYRT61Sgc6yQJFyS6DWQ8=</DigestValue>
      </Reference>
      <Reference URI="/xl/printerSettings/printerSettings1.bin?ContentType=application/vnd.openxmlformats-officedocument.spreadsheetml.printerSettings">
        <DigestMethod Algorithm="http://www.w3.org/2001/04/xmlenc#sha256"/>
        <DigestValue>PomAk00LjNX0TmsJc6zgIqZ1exjQxSMz9FZ0oHNLuZ0=</DigestValue>
      </Reference>
      <Reference URI="/xl/printerSettings/printerSettings2.bin?ContentType=application/vnd.openxmlformats-officedocument.spreadsheetml.printerSettings">
        <DigestMethod Algorithm="http://www.w3.org/2001/04/xmlenc#sha256"/>
        <DigestValue>PomAk00LjNX0TmsJc6zgIqZ1exjQxSMz9FZ0oHNLuZ0=</DigestValue>
      </Reference>
      <Reference URI="/xl/printerSettings/printerSettings3.bin?ContentType=application/vnd.openxmlformats-officedocument.spreadsheetml.printerSettings">
        <DigestMethod Algorithm="http://www.w3.org/2001/04/xmlenc#sha256"/>
        <DigestValue>CIEckKbjmz+lut/wRXlfeRQwthJRTodxlHUlYnCh/Ec=</DigestValue>
      </Reference>
      <Reference URI="/xl/printerSettings/printerSettings4.bin?ContentType=application/vnd.openxmlformats-officedocument.spreadsheetml.printerSettings">
        <DigestMethod Algorithm="http://www.w3.org/2001/04/xmlenc#sha256"/>
        <DigestValue>CIEckKbjmz+lut/wRXlfeRQwthJRTodxlHUlYnCh/Ec=</DigestValue>
      </Reference>
      <Reference URI="/xl/printerSettings/printerSettings5.bin?ContentType=application/vnd.openxmlformats-officedocument.spreadsheetml.printerSettings">
        <DigestMethod Algorithm="http://www.w3.org/2001/04/xmlenc#sha256"/>
        <DigestValue>P1vk/m0KDfia+eyWbH6GJjYYs/QaShRIS+My+bEWdfE=</DigestValue>
      </Reference>
      <Reference URI="/xl/printerSettings/printerSettings6.bin?ContentType=application/vnd.openxmlformats-officedocument.spreadsheetml.printerSettings">
        <DigestMethod Algorithm="http://www.w3.org/2001/04/xmlenc#sha256"/>
        <DigestValue>CIEckKbjmz+lut/wRXlfeRQwthJRTodxlHUlYnCh/Ec=</DigestValue>
      </Reference>
      <Reference URI="/xl/printerSettings/printerSettings7.bin?ContentType=application/vnd.openxmlformats-officedocument.spreadsheetml.printerSettings">
        <DigestMethod Algorithm="http://www.w3.org/2001/04/xmlenc#sha256"/>
        <DigestValue>rpj545RtakdnDQNeP8JSQKvZ57TFQrixCsxx1kNgmrs=</DigestValue>
      </Reference>
      <Reference URI="/xl/printerSettings/printerSettings8.bin?ContentType=application/vnd.openxmlformats-officedocument.spreadsheetml.printerSettings">
        <DigestMethod Algorithm="http://www.w3.org/2001/04/xmlenc#sha256"/>
        <DigestValue>/ax5bNEFHV49MOtpiS741TCmMpKky2mSmN57o7VA6sA=</DigestValue>
      </Reference>
      <Reference URI="/xl/sharedStrings.xml?ContentType=application/vnd.openxmlformats-officedocument.spreadsheetml.sharedStrings+xml">
        <DigestMethod Algorithm="http://www.w3.org/2001/04/xmlenc#sha256"/>
        <DigestValue>RKCDZsSEe1zUcMDlZC/uXz0BR1J9/SjijjepP6FW3ao=</DigestValue>
      </Reference>
      <Reference URI="/xl/styles.xml?ContentType=application/vnd.openxmlformats-officedocument.spreadsheetml.styles+xml">
        <DigestMethod Algorithm="http://www.w3.org/2001/04/xmlenc#sha256"/>
        <DigestValue>0unmvvZC8v2X1k1LzxeJ5dITa6xQPZpK8OhOkz8cLQk=</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aHfvOMM8hMP7F4QwnvrD/sB2C7l8N+/I5GoL8ylQtxU=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PuEniog20HoIbFAIps2zsmYgmS5aLQboJfHPDaNqpo4=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Q6gzhdu4voGIfD8yCgb4iLr0HA1XNcROXBjhP0fZfJo=</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LczjMHCbIPr3FsLnIo/1raGagvzIwjONJXEhU1NgdEQ=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LPvOcyzMWuCzjQ0DWjc7YPS2SZsQiO5cfLeEmoeLFBo=</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csdGLUBC+EtFx3rRcsosro01QEHkSmnIzNoX8/pr8pQ=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KZdZVQawy2cAXSI/Y351XhOsH7LeYFecCh9NBop3jO8=</DigestValue>
      </Reference>
      <Reference URI="/xl/worksheets/sheet1.xml?ContentType=application/vnd.openxmlformats-officedocument.spreadsheetml.worksheet+xml">
        <DigestMethod Algorithm="http://www.w3.org/2001/04/xmlenc#sha256"/>
        <DigestValue>VaI9m8yxo9W4cRUWyymbCp58uQjKzlSto2rVA3QDk8E=</DigestValue>
      </Reference>
      <Reference URI="/xl/worksheets/sheet2.xml?ContentType=application/vnd.openxmlformats-officedocument.spreadsheetml.worksheet+xml">
        <DigestMethod Algorithm="http://www.w3.org/2001/04/xmlenc#sha256"/>
        <DigestValue>BkFxiamMLHUUEDN/32NYNoOtnD86uwD+l1687ne+3rk=</DigestValue>
      </Reference>
      <Reference URI="/xl/worksheets/sheet3.xml?ContentType=application/vnd.openxmlformats-officedocument.spreadsheetml.worksheet+xml">
        <DigestMethod Algorithm="http://www.w3.org/2001/04/xmlenc#sha256"/>
        <DigestValue>ObtLnu/t3t3MUZUAVY1yq4to8gfw+K0eoso4q7nMURY=</DigestValue>
      </Reference>
      <Reference URI="/xl/worksheets/sheet4.xml?ContentType=application/vnd.openxmlformats-officedocument.spreadsheetml.worksheet+xml">
        <DigestMethod Algorithm="http://www.w3.org/2001/04/xmlenc#sha256"/>
        <DigestValue>gOtRJDFNx5LhFFbOoU1/YhAkEqSA9r2Y00dSxY4M3fQ=</DigestValue>
      </Reference>
      <Reference URI="/xl/worksheets/sheet5.xml?ContentType=application/vnd.openxmlformats-officedocument.spreadsheetml.worksheet+xml">
        <DigestMethod Algorithm="http://www.w3.org/2001/04/xmlenc#sha256"/>
        <DigestValue>G0oJ1YrTQqIYXDreTVS3EgYRtxipkIy5ACcr9E7dA9Y=</DigestValue>
      </Reference>
      <Reference URI="/xl/worksheets/sheet6.xml?ContentType=application/vnd.openxmlformats-officedocument.spreadsheetml.worksheet+xml">
        <DigestMethod Algorithm="http://www.w3.org/2001/04/xmlenc#sha256"/>
        <DigestValue>VNSlOjgC/oSzx1YloAF3zzjwksvY4st8Ju7XqTj7WKA=</DigestValue>
      </Reference>
      <Reference URI="/xl/worksheets/sheet7.xml?ContentType=application/vnd.openxmlformats-officedocument.spreadsheetml.worksheet+xml">
        <DigestMethod Algorithm="http://www.w3.org/2001/04/xmlenc#sha256"/>
        <DigestValue>rMD0l8EqOrIeRE8tHMOH58GK2hwArT5w7BOn3qS3pAE=</DigestValue>
      </Reference>
      <Reference URI="/xl/worksheets/sheet8.xml?ContentType=application/vnd.openxmlformats-officedocument.spreadsheetml.worksheet+xml">
        <DigestMethod Algorithm="http://www.w3.org/2001/04/xmlenc#sha256"/>
        <DigestValue>JS5fHaJI/DPAafRZhqnIgDxk8l5DA+JKghcmxnIZelg=</DigestValue>
      </Reference>
    </Manifest>
    <SignatureProperties>
      <SignatureProperty Id="idSignatureTime" Target="#idPackageSignature">
        <mdssi:SignatureTime xmlns:mdssi="http://schemas.openxmlformats.org/package/2006/digital-signature">
          <mdssi:Format>YYYY-MM-DDThh:mm:ssTZD</mdssi:Format>
          <mdssi:Value>2023-03-28T15:02:53Z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2023-03-28T15:02:53Z</xd:SigningTime>
          <xd:SigningCertificate>
            <xd:Cert>
              <xd:CertDigest>
                <DigestMethod Algorithm="http://www.w3.org/2001/04/xmlenc#sha256"/>
                <DigestValue>38cYPUMmi/erVSDz6iXmPNU0BS/QsT58u71y9eQ+ffM=</DigestValue>
              </xd:CertDigest>
              <xd:IssuerSerial>
                <X509IssuerName>CN=CA-CODE100 S.A., C=PY, O=CODE100 S.A., SERIALNUMBER=RUC 80080610-7</X509IssuerName>
                <X509SerialNumber>2051668684991338257886292687874427171817676630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e/ONafo2C9+J5uqIln6whUvEpfuVTN1b50CyCYBk27Y=</DigestValue>
    </Reference>
    <Reference Type="http://www.w3.org/2000/09/xmldsig#Object" URI="#idOfficeObject">
      <DigestMethod Algorithm="http://www.w3.org/2001/04/xmlenc#sha256"/>
      <DigestValue>yz88JRGLXfQnkPm9468E5J74ZnQgzZtQfkCr4/RJMuk=</DigestValue>
    </Reference>
    <Reference Type="http://uri.etsi.org/01903#SignedProperties" URI="#idSignedProperties">
      <Transforms>
        <Transform Algorithm="http://www.w3.org/TR/2001/REC-xml-c14n-20010315"/>
      </Transforms>
      <DigestMethod Algorithm="http://www.w3.org/2001/04/xmlenc#sha256"/>
      <DigestValue>iB+nNWBKC6KNXT6Bjwhn42PEMDEKdctAi0akczxssbQ=</DigestValue>
    </Reference>
    <Reference Type="http://www.w3.org/2000/09/xmldsig#Object" URI="#idValidSigLnImg">
      <DigestMethod Algorithm="http://www.w3.org/2001/04/xmlenc#sha256"/>
      <DigestValue>zR7H6qzPl7EYWzz7OfWYyD5lFLvs1rVzalOpfLvCzBM=</DigestValue>
    </Reference>
    <Reference Type="http://www.w3.org/2000/09/xmldsig#Object" URI="#idInvalidSigLnImg">
      <DigestMethod Algorithm="http://www.w3.org/2001/04/xmlenc#sha256"/>
      <DigestValue>hXxxlI9fkdzvSRaqEOg5TygLbad8ihhrOUzZ5yUrKCM=</DigestValue>
    </Reference>
  </SignedInfo>
  <SignatureValue>B7GKnnj7BstJMKp/trCayuXO9mq+EtJt4N7vJqkq5biUPPOdQTEcUajieKl8746sAc4OX5kWDuT9
IC1/PNv5rXHjnIrwQjV/wNYRBYSC7gFpJCVQNF1KbDoLXBL6QSCRNTEG3ORev91zOa8KEZtyHjBC
5Zx6MwEQIu6+hG5Wpk9oph+/lCtJ30rT4ectais9QmZWDJOqPLzPbd+6gozg0gqkxN1DWIhwCWcn
OnpWx3GapYBvE3TV4iEUonZotnotHI359s2lBxV/7SeSeE8eHUtgYe1tQPqytz/AA4XKmtKQLa8m
2b/JG/ys1fwOWx6JvwLz30ITeXt8LeqvTfJkpA==</SignatureValue>
  <KeyInfo>
    <X509Data>
      <X509Certificate>MIIH/TCCBeWgAwIBAgITXAAAX1aj4D9Mo0nCSwAAAABfVjANBgkqhkiG9w0BAQsFADBXMRcwFQYDVQQFEw5SVUMgODAwODA2MTAtNzEVMBMGA1UEChMMQ09ERTEwMCBTLkEuMQswCQYDVQQGEwJQWTEYMBYGA1UEAxMPQ0EtQ09ERTEwMCBTLkEuMB4XDTIxMDUwMzE2NDkyMVoXDTIzMDUwMzE2NDkyMVowgZExGzAZBgNVBAMTEllTQUlBUyBMT1BFWiBHT01FWjEXMBUGA1UEChMOUEVSU09OQSBGSVNJQ0ExCzAJBgNVBAYTAlBZMQ8wDQYDVQQqEwZZU0FJQVMxFDASBgNVBAQTC0xPUEVaIEdPTUVaMRIwEAYDVQQFEwlDSTM4OTg1NTUxETAPBgNVBAsTCEZJUk1BIEYyMIIBIjANBgkqhkiG9w0BAQEFAAOCAQ8AMIIBCgKCAQEA+fstN0gIbhs3sC7iqDpxeLL8FZaMY1yqMjNBjFkdvwTs8TS2TjAU0OsuVpU99gHeO1idwfHZKqpqM45bYCCYm1VgCwsfUnBFxVqJH7a9kE7JSfG62ufPBTeKxTrcGfu+9xJfuZYyhj5meJlhuGR4GZH+5w0FLIoEnRMk8Yi+WbFZ6kegQJRvDsZwvsQ18IalgZvg06sVAozPGpVQgjS828i85cFdJHl/Qf3Rifh6D5Xf77GKFRqG1EG86Lbcupa24EEJW0DbU1GoDXsdsZik74JyF2E8ykcsFtdRP8d+24TZ3IpHX4ES2fnXWLEn3BYLPuUuhC2ipiIH7awy+kX4sQIDAQABo4IDhTCCA4EwDgYDVR0PAQH/BAQDAgXgMAwGA1UdEwEB/wQCMAAwIAYDVR0lAQH/BBYwFAYIKwYBBQUHAwIGCCsGAQUFBwMEMB0GA1UdDgQWBBSbNklYiELM3fZyVbM0zAQrm4ATFTAfBgNVHSMEGDAWgBQn9to7C3+T+FkS0BWqQs+ylpY9RTCBiAYDVR0fBIGAMH4wfKB6oHiGOmh0dHA6Ly9jYTEuY29kZTEwMC5jb20ucHkvZmlybWEtZGlnaXRhbC9jcmwvQ0EtQ09ERTEwMC5jcmyGOmh0dHA6Ly9jYTIuY29kZTEwMC5jb20ucHkvZmlybWEtZGlnaXRhbC9jcmwvQ0EtQ09ERTEwMC5jcmwwgfgGCCsGAQUFBwEBBIHrMIHoMEYGCCsGAQUFBzAChjpodHRwOi8vY2ExLmNvZGUxMDAuY29tLnB5L2Zpcm1hLWRpZ2l0YWwvY2VyL0NBLUNPREUxMDAuY2VyMEYGCCsGAQUFBzAChjpodHRwOi8vY2EyLmNvZGUxMDAuY29tLnB5L2Zpcm1hLWRpZ2l0YWwvY2VyL0NBLUNPREUxMDAuY2VyMCoGCCsGAQUFBzABhh5odHRwOi8vY2ExLmNvZGUxMDAuY29tLnB5L29jc3AwKgYIKwYBBQUHMAGGHmh0dHA6Ly9jYTIuY29kZTEwMC5jb20ucHkvb2NzcDCCAU8GA1UdIASCAUYwggFCMIIBPgYMKwYBBAGC2UoBAQEGMIIBLDBsBggrBgEFBQcCARZgaHR0cDovL3d3dy5jb2RlMTAwLmNvbS5weS9maXJtYS1kaWdpdGFsL0NPREUxMDAlMjBQb2xpdGljYSUyMGRlJTIwQ2VydGlmaWNhY2lvbiUyMEYyJTIwdjIuMC5wZGYAMGYGCCsGAQUFBwICMFoeWABQAG8AbABpAHQAaQBjAGEAIABkAGUAIABjAGUAcgB0AGkAZgBpAGMAYQBjAGkAbwBuACAARgAyACAAZABlACAAQwBvAGQAZQAxADAAMAAgAFMALgBBAC4wVAYIKwYBBQUHAgIwSB5GAEMAbwBkAGUAIAAxADAAMAAgAFMALgBBAC4AIABDAGUAcgB0AGkAZgBpAGMAYQB0AGUAIABQAG8AbABpAGMAeQAgAEYAMjAmBgNVHREEHzAdgRtZU0FJQVMuTE9QRVpAR0VTVElPTi5DT00uUFkwDQYJKoZIhvcNAQELBQADggIBADIiWpBzP3W4RGdtelzMKSEMhAEtlbbLSwE/D/v3iU73W7xTVaGwRPWXXhQ80yfZ+I0TfWPR2tdQLMLnXXtyrEPZq7PAETXtLkSklKcuKEh3qVY6TzsqvuFEbyH9UsdhBnilEyVB8pi6aaLogMK2zqWDylCj1i4qd1UkPL8cdpq3KsOkCyDCiYRYLLG80r1y9AP7YJvCLkl4rymo9YfVVEoX4LwYi67J7a2P2Ah95kW9apmHxvZclZQL24sLWwW1i6nIfq2NnOTugG23lkRMKh+a+kTxaHdK3Bky+OkH5XBNzGZ/JjfLcJNJfUl4osUznBnsl1UtMYem/aOMwHK5TBJ7HFbAZs3yBme/zPU9BkGBq7oF+co5Ho0iSYdNEbJ703CkETuogJecNAWQEy0PzfiM+MUio9HpVXAKluONMDiy2Bvv6dKuSJu5QWgWhwo848/htPZPV1uKtUH51DfkJKXhxXb/neUm9mkM41RFAwiBshd9AaMFRZHmCZDtnoQSAdd353cCDfc+3+byznaP6MTI67hLQj8KKBBYJ3+KZhkaQ+8FjndtxKMdUPRleSvjzxUemH9FFKC22jGXiLNRlZaefVbNIs8gQVdcAjKvScGtDvFzMnYWJfGsq6l/cAFoVnVsjZBLoLRtsD+n0tVo38UclsknaJTWjqn1l+HsqlmP</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Transform>
          <Transform Algorithm="http://www.w3.org/TR/2001/REC-xml-c14n-20010315"/>
        </Transforms>
        <DigestMethod Algorithm="http://www.w3.org/2001/04/xmlenc#sha256"/>
        <DigestValue>1yPCdxLOwhVVgkLwZtinBeNPn0z+3K33epEQv1eEO0s=</DigestValue>
      </Reference>
      <Reference URI="/xl/calcChain.xml?ContentType=application/vnd.openxmlformats-officedocument.spreadsheetml.calcChain+xml">
        <DigestMethod Algorithm="http://www.w3.org/2001/04/xmlenc#sha256"/>
        <DigestValue>Cwwxd82IxGAryc02rxDQYDsehSKM0mYV35LXkUSiHoY=</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Xa8239MzABwfeSwVessQmgBws7qpEWV+d6lNwhHlGqw=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Xa8239MzABwfeSwVessQmgBws7qpEWV+d6lNwhHlGqw=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Xa8239MzABwfeSwVessQmgBws7qpEWV+d6lNwhHlGqw=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Xa8239MzABwfeSwVessQmgBws7qpEWV+d6lNwhHlGqw=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Xa8239MzABwfeSwVessQmgBws7qpEWV+d6lNwhHlGqw=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Xa8239MzABwfeSwVessQmgBws7qpEWV+d6lNwhHlGqw=</DigestValue>
      </Reference>
      <Reference URI="/xl/drawings/drawing1.xml?ContentType=application/vnd.openxmlformats-officedocument.drawing+xml">
        <DigestMethod Algorithm="http://www.w3.org/2001/04/xmlenc#sha256"/>
        <DigestValue>Aowvreq1vGllG65eajWdACOTB/uN8snkthxiusnlaLs=</DigestValue>
      </Reference>
      <Reference URI="/xl/drawings/vmlDrawing1.vml?ContentType=application/vnd.openxmlformats-officedocument.vmlDrawing">
        <DigestMethod Algorithm="http://www.w3.org/2001/04/xmlenc#sha256"/>
        <DigestValue>xUr1g0sFS43//if2fMHLS1jHOAwpWTV99VN55akJetQ=</DigestValue>
      </Reference>
      <Reference URI="/xl/drawings/vmlDrawing2.vml?ContentType=application/vnd.openxmlformats-officedocument.vmlDrawing">
        <DigestMethod Algorithm="http://www.w3.org/2001/04/xmlenc#sha256"/>
        <DigestValue>WFYj+KW08O95/jwtlepXtJXMUOdNk9n4TAGP7hFu+h4=</DigestValue>
      </Reference>
      <Reference URI="/xl/drawings/vmlDrawing3.vml?ContentType=application/vnd.openxmlformats-officedocument.vmlDrawing">
        <DigestMethod Algorithm="http://www.w3.org/2001/04/xmlenc#sha256"/>
        <DigestValue>gHfx3whdlQ+dQSpolZYLou1cOyfkrsW2f6Wyk7264VA=</DigestValue>
      </Reference>
      <Reference URI="/xl/drawings/vmlDrawing4.vml?ContentType=application/vnd.openxmlformats-officedocument.vmlDrawing">
        <DigestMethod Algorithm="http://www.w3.org/2001/04/xmlenc#sha256"/>
        <DigestValue>NWjIB+POGZkW73d5D5AgYYVsStdMCABUfrb8CcVrv8E=</DigestValue>
      </Reference>
      <Reference URI="/xl/drawings/vmlDrawing5.vml?ContentType=application/vnd.openxmlformats-officedocument.vmlDrawing">
        <DigestMethod Algorithm="http://www.w3.org/2001/04/xmlenc#sha256"/>
        <DigestValue>Qp9wQg56nMOFboRRLMFJThHZOeuYuUXqAfFstOD9pB0=</DigestValue>
      </Reference>
      <Reference URI="/xl/drawings/vmlDrawing6.vml?ContentType=application/vnd.openxmlformats-officedocument.vmlDrawing">
        <DigestMethod Algorithm="http://www.w3.org/2001/04/xmlenc#sha256"/>
        <DigestValue>ItQGSsmIXyq5R4qMiaoKdzGpaWRxDC6aTbtYi8rauKU=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NZmRTX7W5A2vtSkO7N6aeFOO4HKRed+JrhT5XPrfNDI=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wZPA/rF4GnteJFZcATFm5xCWADWwf2UAHkOvvzj7r/w=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QtIQ6uysmXQuHwBEqr68W98LNwYMTivV/fEmrJ8zrFA=</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5OsaGzyDCQcu2ZAf03yRw+COU026708H/NXGnMeZDZc=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I21utiWXlgrmCmg4ZpH8bKmLZT6sL0DYbiMLlOtgKIo=</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PqxoNpQd2q1U7jgyGUc8eYW1b5QzA8bTgWnMMGse46I=</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E90anLtrtoM6FrHuQCrtPBRHcGQl+1xICYXZFkU5bYs=</DigestValue>
      </Reference>
      <Reference URI="/xl/externalLinks/externalLink1.xml?ContentType=application/vnd.openxmlformats-officedocument.spreadsheetml.externalLink+xml">
        <DigestMethod Algorithm="http://www.w3.org/2001/04/xmlenc#sha256"/>
        <DigestValue>QDpkEODEOJKGhnB6+A8zHaGOXp5Nyn/9egXR/IyzsKc=</DigestValue>
      </Reference>
      <Reference URI="/xl/externalLinks/externalLink2.xml?ContentType=application/vnd.openxmlformats-officedocument.spreadsheetml.externalLink+xml">
        <DigestMethod Algorithm="http://www.w3.org/2001/04/xmlenc#sha256"/>
        <DigestValue>d6p9jhfh7rmMZazIsL7RkMaX5Xe/lZL+DuzlVKG8Ly4=</DigestValue>
      </Reference>
      <Reference URI="/xl/externalLinks/externalLink3.xml?ContentType=application/vnd.openxmlformats-officedocument.spreadsheetml.externalLink+xml">
        <DigestMethod Algorithm="http://www.w3.org/2001/04/xmlenc#sha256"/>
        <DigestValue>9XFDrp2eoUpW4bHGlUwjGbYmUoFM3HxXSGKCcIVZuq8=</DigestValue>
      </Reference>
      <Reference URI="/xl/externalLinks/externalLink4.xml?ContentType=application/vnd.openxmlformats-officedocument.spreadsheetml.externalLink+xml">
        <DigestMethod Algorithm="http://www.w3.org/2001/04/xmlenc#sha256"/>
        <DigestValue>Lum+ExC6YghdPwffYnk69Sc14GUapLzS1Xj4gx3OL5M=</DigestValue>
      </Reference>
      <Reference URI="/xl/externalLinks/externalLink5.xml?ContentType=application/vnd.openxmlformats-officedocument.spreadsheetml.externalLink+xml">
        <DigestMethod Algorithm="http://www.w3.org/2001/04/xmlenc#sha256"/>
        <DigestValue>ktD5Gwm5nx2SEJ3izUiLDPdRILgjuC0L20ZdzKIPPtg=</DigestValue>
      </Reference>
      <Reference URI="/xl/externalLinks/externalLink6.xml?ContentType=application/vnd.openxmlformats-officedocument.spreadsheetml.externalLink+xml">
        <DigestMethod Algorithm="http://www.w3.org/2001/04/xmlenc#sha256"/>
        <DigestValue>zcVceu0tChTshHC/+QQd/6lPoSH2b+IegujGIZvqgQ4=</DigestValue>
      </Reference>
      <Reference URI="/xl/externalLinks/externalLink7.xml?ContentType=application/vnd.openxmlformats-officedocument.spreadsheetml.externalLink+xml">
        <DigestMethod Algorithm="http://www.w3.org/2001/04/xmlenc#sha256"/>
        <DigestValue>hsT0RKacKDvXqt8OrlH27mz7koK57W45WaoX0A2bQjc=</DigestValue>
      </Reference>
      <Reference URI="/xl/media/image1.emf?ContentType=image/x-emf">
        <DigestMethod Algorithm="http://www.w3.org/2001/04/xmlenc#sha256"/>
        <DigestValue>8UwYp6pyw98/5fxhx7LWx4UBpFz/C1eXcZPCsjgMLXU=</DigestValue>
      </Reference>
      <Reference URI="/xl/media/image2.emf?ContentType=image/x-emf">
        <DigestMethod Algorithm="http://www.w3.org/2001/04/xmlenc#sha256"/>
        <DigestValue>ocrfF6B9kS7D9mbluD2C49uyig+/fseRjrvuqMlh5dM=</DigestValue>
      </Reference>
      <Reference URI="/xl/media/image3.emf?ContentType=image/x-emf">
        <DigestMethod Algorithm="http://www.w3.org/2001/04/xmlenc#sha256"/>
        <DigestValue>si4jBb2z3IFShMR8fH266AYBbRUZh34J9sawEiKsaY4=</DigestValue>
      </Reference>
      <Reference URI="/xl/media/image4.emf?ContentType=image/x-emf">
        <DigestMethod Algorithm="http://www.w3.org/2001/04/xmlenc#sha256"/>
        <DigestValue>6b/qO5RPDhNl5Y9g3asQGf68hcgEiNQAD0T34uX7ep4=</DigestValue>
      </Reference>
      <Reference URI="/xl/media/image5.emf?ContentType=image/x-emf">
        <DigestMethod Algorithm="http://www.w3.org/2001/04/xmlenc#sha256"/>
        <DigestValue>l+jCpnKk2QYmvg61yXP70AKYRT61Sgc6yQJFyS6DWQ8=</DigestValue>
      </Reference>
      <Reference URI="/xl/printerSettings/printerSettings1.bin?ContentType=application/vnd.openxmlformats-officedocument.spreadsheetml.printerSettings">
        <DigestMethod Algorithm="http://www.w3.org/2001/04/xmlenc#sha256"/>
        <DigestValue>PomAk00LjNX0TmsJc6zgIqZ1exjQxSMz9FZ0oHNLuZ0=</DigestValue>
      </Reference>
      <Reference URI="/xl/printerSettings/printerSettings2.bin?ContentType=application/vnd.openxmlformats-officedocument.spreadsheetml.printerSettings">
        <DigestMethod Algorithm="http://www.w3.org/2001/04/xmlenc#sha256"/>
        <DigestValue>PomAk00LjNX0TmsJc6zgIqZ1exjQxSMz9FZ0oHNLuZ0=</DigestValue>
      </Reference>
      <Reference URI="/xl/printerSettings/printerSettings3.bin?ContentType=application/vnd.openxmlformats-officedocument.spreadsheetml.printerSettings">
        <DigestMethod Algorithm="http://www.w3.org/2001/04/xmlenc#sha256"/>
        <DigestValue>CIEckKbjmz+lut/wRXlfeRQwthJRTodxlHUlYnCh/Ec=</DigestValue>
      </Reference>
      <Reference URI="/xl/printerSettings/printerSettings4.bin?ContentType=application/vnd.openxmlformats-officedocument.spreadsheetml.printerSettings">
        <DigestMethod Algorithm="http://www.w3.org/2001/04/xmlenc#sha256"/>
        <DigestValue>CIEckKbjmz+lut/wRXlfeRQwthJRTodxlHUlYnCh/Ec=</DigestValue>
      </Reference>
      <Reference URI="/xl/printerSettings/printerSettings5.bin?ContentType=application/vnd.openxmlformats-officedocument.spreadsheetml.printerSettings">
        <DigestMethod Algorithm="http://www.w3.org/2001/04/xmlenc#sha256"/>
        <DigestValue>P1vk/m0KDfia+eyWbH6GJjYYs/QaShRIS+My+bEWdfE=</DigestValue>
      </Reference>
      <Reference URI="/xl/printerSettings/printerSettings6.bin?ContentType=application/vnd.openxmlformats-officedocument.spreadsheetml.printerSettings">
        <DigestMethod Algorithm="http://www.w3.org/2001/04/xmlenc#sha256"/>
        <DigestValue>CIEckKbjmz+lut/wRXlfeRQwthJRTodxlHUlYnCh/Ec=</DigestValue>
      </Reference>
      <Reference URI="/xl/printerSettings/printerSettings7.bin?ContentType=application/vnd.openxmlformats-officedocument.spreadsheetml.printerSettings">
        <DigestMethod Algorithm="http://www.w3.org/2001/04/xmlenc#sha256"/>
        <DigestValue>rpj545RtakdnDQNeP8JSQKvZ57TFQrixCsxx1kNgmrs=</DigestValue>
      </Reference>
      <Reference URI="/xl/printerSettings/printerSettings8.bin?ContentType=application/vnd.openxmlformats-officedocument.spreadsheetml.printerSettings">
        <DigestMethod Algorithm="http://www.w3.org/2001/04/xmlenc#sha256"/>
        <DigestValue>/ax5bNEFHV49MOtpiS741TCmMpKky2mSmN57o7VA6sA=</DigestValue>
      </Reference>
      <Reference URI="/xl/sharedStrings.xml?ContentType=application/vnd.openxmlformats-officedocument.spreadsheetml.sharedStrings+xml">
        <DigestMethod Algorithm="http://www.w3.org/2001/04/xmlenc#sha256"/>
        <DigestValue>RKCDZsSEe1zUcMDlZC/uXz0BR1J9/SjijjepP6FW3ao=</DigestValue>
      </Reference>
      <Reference URI="/xl/styles.xml?ContentType=application/vnd.openxmlformats-officedocument.spreadsheetml.styles+xml">
        <DigestMethod Algorithm="http://www.w3.org/2001/04/xmlenc#sha256"/>
        <DigestValue>0unmvvZC8v2X1k1LzxeJ5dITa6xQPZpK8OhOkz8cLQk=</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aHfvOMM8hMP7F4QwnvrD/sB2C7l8N+/I5GoL8ylQtxU=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PuEniog20HoIbFAIps2zsmYgmS5aLQboJfHPDaNqpo4=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Q6gzhdu4voGIfD8yCgb4iLr0HA1XNcROXBjhP0fZfJo=</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LczjMHCbIPr3FsLnIo/1raGagvzIwjONJXEhU1NgdEQ=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LPvOcyzMWuCzjQ0DWjc7YPS2SZsQiO5cfLeEmoeLFBo=</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csdGLUBC+EtFx3rRcsosro01QEHkSmnIzNoX8/pr8pQ=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KZdZVQawy2cAXSI/Y351XhOsH7LeYFecCh9NBop3jO8=</DigestValue>
      </Reference>
      <Reference URI="/xl/worksheets/sheet1.xml?ContentType=application/vnd.openxmlformats-officedocument.spreadsheetml.worksheet+xml">
        <DigestMethod Algorithm="http://www.w3.org/2001/04/xmlenc#sha256"/>
        <DigestValue>VaI9m8yxo9W4cRUWyymbCp58uQjKzlSto2rVA3QDk8E=</DigestValue>
      </Reference>
      <Reference URI="/xl/worksheets/sheet2.xml?ContentType=application/vnd.openxmlformats-officedocument.spreadsheetml.worksheet+xml">
        <DigestMethod Algorithm="http://www.w3.org/2001/04/xmlenc#sha256"/>
        <DigestValue>BkFxiamMLHUUEDN/32NYNoOtnD86uwD+l1687ne+3rk=</DigestValue>
      </Reference>
      <Reference URI="/xl/worksheets/sheet3.xml?ContentType=application/vnd.openxmlformats-officedocument.spreadsheetml.worksheet+xml">
        <DigestMethod Algorithm="http://www.w3.org/2001/04/xmlenc#sha256"/>
        <DigestValue>ObtLnu/t3t3MUZUAVY1yq4to8gfw+K0eoso4q7nMURY=</DigestValue>
      </Reference>
      <Reference URI="/xl/worksheets/sheet4.xml?ContentType=application/vnd.openxmlformats-officedocument.spreadsheetml.worksheet+xml">
        <DigestMethod Algorithm="http://www.w3.org/2001/04/xmlenc#sha256"/>
        <DigestValue>gOtRJDFNx5LhFFbOoU1/YhAkEqSA9r2Y00dSxY4M3fQ=</DigestValue>
      </Reference>
      <Reference URI="/xl/worksheets/sheet5.xml?ContentType=application/vnd.openxmlformats-officedocument.spreadsheetml.worksheet+xml">
        <DigestMethod Algorithm="http://www.w3.org/2001/04/xmlenc#sha256"/>
        <DigestValue>G0oJ1YrTQqIYXDreTVS3EgYRtxipkIy5ACcr9E7dA9Y=</DigestValue>
      </Reference>
      <Reference URI="/xl/worksheets/sheet6.xml?ContentType=application/vnd.openxmlformats-officedocument.spreadsheetml.worksheet+xml">
        <DigestMethod Algorithm="http://www.w3.org/2001/04/xmlenc#sha256"/>
        <DigestValue>VNSlOjgC/oSzx1YloAF3zzjwksvY4st8Ju7XqTj7WKA=</DigestValue>
      </Reference>
      <Reference URI="/xl/worksheets/sheet7.xml?ContentType=application/vnd.openxmlformats-officedocument.spreadsheetml.worksheet+xml">
        <DigestMethod Algorithm="http://www.w3.org/2001/04/xmlenc#sha256"/>
        <DigestValue>rMD0l8EqOrIeRE8tHMOH58GK2hwArT5w7BOn3qS3pAE=</DigestValue>
      </Reference>
      <Reference URI="/xl/worksheets/sheet8.xml?ContentType=application/vnd.openxmlformats-officedocument.spreadsheetml.worksheet+xml">
        <DigestMethod Algorithm="http://www.w3.org/2001/04/xmlenc#sha256"/>
        <DigestValue>JS5fHaJI/DPAafRZhqnIgDxk8l5DA+JKghcmxnIZelg=</DigestValue>
      </Reference>
    </Manifest>
    <SignatureProperties>
      <SignatureProperty Id="idSignatureTime" Target="#idPackageSignature">
        <mdssi:SignatureTime xmlns:mdssi="http://schemas.openxmlformats.org/package/2006/digital-signature">
          <mdssi:Format>YYYY-MM-DDThh:mm:ssTZD</mdssi:Format>
          <mdssi:Value>2023-03-28T16:04:10Z</mdssi:Value>
        </mdssi:SignatureTime>
      </SignatureProperty>
    </SignatureProperties>
  </Object>
  <Object Id="idOfficeObject">
    <SignatureProperties>
      <SignatureProperty Id="idOfficeV1Details" Target="#idPackageSignature">
        <SignatureInfoV1 xmlns="http://schemas.microsoft.com/office/2006/digsig">
          <SetupID>{0A8738A1-BAB0-4D4C-914D-6DC244035FEF}</SetupID>
          <SignatureText>Ysaias López Gómez</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2023-03-28T16:04:10Z</xd:SigningTime>
          <xd:SigningCertificate>
            <xd:Cert>
              <xd:CertDigest>
                <DigestMethod Algorithm="http://www.w3.org/2001/04/xmlenc#sha256"/>
                <DigestValue>38cYPUMmi/erVSDz6iXmPNU0BS/QsT58u71y9eQ+ffM=</DigestValue>
              </xd:CertDigest>
              <xd:IssuerSerial>
                <X509IssuerName>CN=CA-CODE100 S.A., C=PY, O=CODE100 S.A., SERIALNUMBER=RUC 80080610-7</X509IssuerName>
                <X509SerialNumber>2051668684991338257886292687874427171817676630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XGwAA4hIAACBFTUYAAAEAOBoAAJ0AAAAGAAAAAAAAAAAAAAAAAAAAVgUAAAADAAByAQAAIgEAAAAAAAAAAAAAAAAAAFClBQDQbAQ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AAAAw0ieAwIAAGTrRmT5fwAA8GgsnAMCAACIPlvG+X8AAAAAAAAAAAAAAbF+ZPl/AAACAAAAAAAAAAIAAAAAAAAAAAAAAAAAAAAAAAAAAAAAAPHePw6iMAAAkBYknAMCAABwAeSjAwIAAAAAAAAAAAAAoBkLmwMCAACouxXPAAAAAOD///8AAAAABgAAAAAAAAACAAAAAAAAAMy6Fc++AAAAILsVz74AAABxzTPG+X8AAAAAAAAAAAAAkGCGxgAAAAAAAAAAAAAAAAulTmT5fwAAoBkLmwMCAADb4DfG+X8AAHC6Fc++AAAAILsVz74AAAAAAAAAAAAAAAAAAABkdgAIAAAAACUAAAAMAAAAAQAAABgAAAAMAAAAAAAAAhIAAAAMAAAAAQAAABYAAAAMAAAACAAAAFQAAABUAAAACgAAACcAAAAeAAAASgAAAAEAAADqsNhBqwoXQgoAAABLAAAAAQAAAEwAAAAEAAAACQAAACcAAAAgAAAASwAAAFAAAABYAAAAFQAAABYAAAAMAAAAAAAAAFIAAABwAQAAAgAAABAAAAAHAAAAAAAAAAAAAAC8AgAAAAAAAAECAiJTAHkAcwB0AGUAbQAAAAAAAAAAAAAAAAAAAAAAAAAAAAAAAAAAAAAAAAAAAAAAAAAAAAAAAAAAAAAAAAAAAAAAAAAAAAC6XpADAgAAkD8Dx/l/AAAJAAAAAQAAAIg+W8b5fwAAAAAAAAAAAABzotlk+X8AACAPXpADAgAAAAAKDAAAAAAAAAAAAAAAAAAAAAAAAAAAsdE/DqIwAABkidJk+X8AAHC6Fc++AAAAAAAAAAAAAACgGQubAwIAAFC8Fc8AAAAA0EwmnAMCAAAHAAAAAAAAANBMJpwDAgAAjLsVz74AAADguxXPvgAAAHHNM8b5fwAAAAAAAAAAAAAAAAAAAAAAAAAAAAAAAAAA8GgsnAMCAACgGQubAwIAANvgN8b5fwAAMLsVz74AAADguxXPvgAAAAAAAAAAAAAAAA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twAAAEcAAAApAAAAMwAAAI8AAAAVAAAAIQDwAAAAAAAAAAAAAACAPwAAAAAAAAAAAACAPwAAAAAAAAAAAAAAAAAAAAAAAAAAAAAAAAAAAAAAAAAAJQAAAAwAAAAAAACAKAAAAAwAAAADAAAAUgAAAHABAAADAAAA8P///wAAAAAAAAAAAAAAAJABAAAAAAABAAAAAHMAZQBnAG8AZQAgAHUAaQAAAAAAAAAAAAAAAAAAAAAAAAAAAAAAAAAAAAAAAAAAAAAAAAAAAAAAAAAAAAAAAAAAAAAAIAAAAAAAAAAIAAAAAAAAAAAAXZADAgAAiD5bxvl/AAAAAAAAAAAAAMeztcj5fwAAAABakAMCAAABAAAA+X8AAAAAAAAAAAAAAAAAAAAAAAAR3j8OojAAAAEAAAAAAAAAkE1BngIAAAAAAAAAAAAAAKAZC5sDAgAACLsVzwAAAADw////AAAAAAkAAAAAAAAAAwAAAAAAAAAsuhXPvgAAAIC6Fc++AAAAcc0zxvl/AAAAAAAAAAAAAJBghsYAAAAAAAAAAAAAAAAAuhXPvgAAAKAZC5sDAgAA2+A3xvl/AADQuRXPvgAAAIC6Fc++AAAA0MM4nAMCAAAAAAAAZHYACAAAAAAlAAAADAAAAAMAAAAYAAAADAAAAAAAAAISAAAADAAAAAEAAAAeAAAAGAAAACkAAAAzAAAAuAAAAEgAAAAlAAAADAAAAAMAAABUAAAAuAAAACoAAAAzAAAAtgAAAEcAAAABAAAA6rDYQasKF0IqAAAAMwAAABIAAABMAAAAAAAAAAAAAAAAAAAA//////////9wAAAAWQBzAGEAaQBhAHMAIABMAPMAcABlAHoAIABHAPMAbQBlAHoACQAAAAcAAAAIAAAABAAAAAgAAAAHAAAABAAAAAgAAAAJAAAACQAAAAgAAAAHAAAABAAAAAsAAAAJAAAADgAAAAgAAAAHAAAASwAAAEAAAAAwAAAABQAAACAAAAABAAAAAQAAABAAAAAAAAAAAAAAAAABAACAAAAAAAAAAAAAAAAAAQAAgAAAACUAAAAMAAAAAgAAACcAAAAYAAAABAAAAAAAAAD///8AAAAAACUAAAAMAAAABAAAAEwAAABkAAAAAAAAAFAAAAD/AAAAfAAAAAAAAABQAAAAAAEAAC0AAAAhAPAAAAAAAAAAAAAAAIA/AAAAAAAAAAAAAIA/AAAAAAAAAAAAAAAAAAAAAAAAAAAAAAAAAAAAAAAAAAAlAAAADAAAAAAAAIAoAAAADAAAAAQAAAAnAAAAGAAAAAQAAAAAAAAA////AAAAAAAlAAAADAAAAAQAAABMAAAAZAAAAAkAAABQAAAA9gAAAFwAAAAJAAAAUAAAAO4AAAANAAAAIQDwAAAAAAAAAAAAAACAPwAAAAAAAAAAAACAPwAAAAAAAAAAAAAAAAAAAAAAAAAAAAAAAAAAAAAAAAAAJQAAAAwAAAAAAACAKAAAAAwAAAAEAAAAUgAAAHABAAAEAAAA9f///wAAAAAAAAAAAAAAAJABAAAAAAABAAAAAHMAZQBnAG8AZQAgAHUAaQAAAAAAAAAAAAAAAAAAAAAAAAAAAAAAAAAAAAAAAAAAAAAAAAAAAAAAAAAAAAAAAAAAAAAAAAAAAPl/AABzotlk+X8AABMAFAAAAAAAsP0IZfl/AAAwFgPH+X8AAJii2WT5fwAAAAAAAAAAAAAwFgPH+X8AACm5Fs++AAAAAAAAAAAAAACR3jwOojAAAKNpU2T5fwAASAAAAAMCAAA06Qhl+X8AAIDxEWX5fwAAYOsIZQAAAAABAAAAAAAAALD9CGX5fwAAAAADx/l/AAAAAAAAAAAAAAAAAAC+AAAAcc0zxvl/AAAAAAAAAAAAAAAAAAAAAAAAoBkLmwMCAACIuxbPvgAAAKAZC5sDAgAA2+A3xvl/AABQuhbPvgAAAAC7Fs++AAAAAAAAAAAAAAAAAAAAZHYACAAAAAAlAAAADAAAAAQAAAAYAAAADAAAAAAAAAISAAAADAAAAAEAAAAeAAAAGAAAAAkAAABQAAAA9wAAAF0AAAAlAAAADAAAAAQAAABUAAAAuAAAAAoAAABQAAAAeAAAAFwAAAABAAAA6rDYQasKF0IKAAAAUAAAABIAAABMAAAAAAAAAAAAAAAAAAAA//////////9wAAAAWQBTAEEASQBBAFMAIABMANMAUABFAFoAIABHANMATQBFAFoABQAAAAYAAAAHAAAAAwAAAAcAAAAGAAAAAwAAAAUAAAAJAAAABgAAAAYAAAAGAAAAAwAAAAgAAAAJAAAACgAAAAYAAAAG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QAAAAYAAAADAAAAAAAAAISAAAADAAAAAEAAAAeAAAAGAAAAAkAAABgAAAA9wAAAG0AAAAlAAAADAAAAAQAAABUAAAA6AAAAAoAAABgAAAAqQAAAGwAAAABAAAA6rDYQasKF0IKAAAAYAAAABoAAABMAAAAAAAAAAAAAAAAAAAA//////////+AAAAAUwBPAEMASQBPAC0AIABHAEUAUwBUAEkA0wBOACAARQBNAFAAUgBFAFMAQQBSAEkAQQBMAAYAAAAJAAAABwAAAAMAAAAJAAAABAAAAAMAAAAIAAAABgAAAAYAAAAGAAAAAwAAAAkAAAAIAAAAAwAAAAYAAAAKAAAABgAAAAcAAAAGAAAABgAAAAcAAAAHAAAAAwAAAAcAAAAFAAAASwAAAEAAAAAwAAAABQAAACAAAAABAAAAAQAAABAAAAAAAAAAAAAAAAABAACAAAAAAAAAAAAAAAAAAQAAgAAAACUAAAAMAAAAAgAAACcAAAAYAAAABQAAAAAAAAD///8AAAAAACUAAAAMAAAABQAAAEwAAABkAAAACQAAAHAAAAC+AAAAfAAAAAkAAABwAAAAtgAAAA0AAAAhAPAAAAAAAAAAAAAAAIA/AAAAAAAAAAAAAIA/AAAAAAAAAAAAAAAAAAAAAAAAAAAAAAAAAAAAAAAAAAAlAAAADAAAAAAAAIAoAAAADAAAAAUAAAAlAAAADAAAAAQAAAAYAAAADAAAAAAAAAISAAAADAAAAAEAAAAWAAAADAAAAAAAAABUAAAACAEAAAoAAABwAAAAvQAAAHwAAAABAAAA6rDYQasKF0IKAAAAcAAAAB8AAABMAAAABAAAAAkAAABwAAAAvwAAAH0AAACMAAAARgBpAHIAbQBhAGQAbwAgAHAAbwByADoAIABZAFMAQQBJAEEAUwAgAEwATwBQAEUAWgAgAEcATwBNAEUAWgAvAAYAAAADAAAABAAAAAkAAAAGAAAABwAAAAcAAAADAAAABwAAAAcAAAAEAAAAAwAAAAMAAAAFAAAABgAAAAcAAAADAAAABwAAAAYAAAADAAAABQAAAAkAAAAGAAAABgAAAAYAAAADAAAACAAAAAkAAAAKAAAABgAAAAYAAAAWAAAADAAAAAAAAAAlAAAADAAAAAIAAAAOAAAAFAAAAAAAAAAQAAAAFAAAAA==</Object>
  <Object Id="idInvalidSigLnImg">AQAAAGwAAAAAAAAAAAAAAP8AAAB/AAAAAAAAAAAAAAAXGwAA4hIAACBFTUYAAAEAkB8AALAAAAAGAAAAAAAAAAAAAAAAAAAAVgUAAAADAAByAQAAIgEAAAAAAAAAAAAAAAAAAFClBQDQbAQ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FpAAAAAcKDQcKDQcJDQ4WMShFrjFU1TJV1gECBAIDBAECBQoRKyZBowsTMQAAAAAAfqbJd6PIeqDCQFZ4JTd0Lk/HMVPSGy5uFiE4GypVJ0KnHjN9AAABWpAAAACcz+7S6ffb7fnC0t1haH0hMm8aLXIuT8ggOIwoRKslP58cK08AAAEAAAAAAMHg9P///////////+bm5k9SXjw/SzBRzTFU0y1NwSAyVzFGXwEBAu1oCA8mnM/u69/SvI9jt4tgjIR9FBosDBEjMVTUMlXWMVPRKUSeDxk4AAAAAAAAAADT6ff///////+Tk5MjK0krSbkvUcsuT8YVJFoTIFIrSbgtTcEQHEcAAAAAAJzP7vT6/bTa8kRleixHhy1Nwi5PxiQtTnBwcJKSki81SRwtZAgOI5rAAAAAweD02+35gsLqZ5q6Jz1jNEJyOUZ4qamp+/v7////wdPeVnCJAQECAAAAAACv1/Ho8/ubzu6CwuqMudS3u769vb3////////////L5fZymsABAgMAAAAAAK/X8fz9/uLx+snk9uTy+vz9/v///////////////8vl9nKawAECAwAAAAAAotHvtdryxOL1xOL1tdry0+r32+350+r3tdryxOL1pdPvc5rAAQIDAAAAAABpj7ZnjrZqj7Zqj7ZnjrZtkbdukrdtkbdnjrZqj7ZojrZ3rdUCAwRbkQ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D5fwAAc6LZZPl/AAATABQAAAAAALD9CGX5fwAAMBYDx/l/AACYotlk+X8AAAAAAAAAAAAAMBYDx/l/AAApuRbPvgAAAAAAAAAAAAAAkd48DqIwAACjaVNk+X8AAEgAAAADAgAANOkIZfl/AACA8RFl+X8AAGDrCGUAAAAAAQAAAAAAAACw/Qhl+X8AAAAAA8f5fwAAAAAAAAAAAAAAAAAAvgAAAHHNM8b5fwAAAAAAAAAAAAAAAAAAAAAAAKAZC5sDAgAAiLsWz74AAACgGQubAwIAANvgN8b5fwAAULoWz74AAAAAuxbPvgAAAAAAAAAAAAAAAAAAAGR2AAgAAAAAJQAAAAwAAAABAAAAGAAAAAwAAAD/AAACEgAAAAwAAAABAAAAHgAAABgAAAAiAAAABAAAAHIAAAARAAAAJQAAAAwAAAABAAAAVAAAAKgAAAAjAAAABAAAAHAAAAAQAAAAAQAAAOqw2EGrChdC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C6XpADAgAAkD8Dx/l/AAAJAAAAAQAAAIg+W8b5fwAAAAAAAAAAAABzotlk+X8AACAPXpADAgAAAAAKDAAAAAAAAAAAAAAAAAAAAAAAAAAAsdE/DqIwAABkidJk+X8AAHC6Fc++AAAAAAAAAAAAAACgGQubAwIAAFC8Fc8AAAAA0EwmnAMCAAAHAAAAAAAAANBMJpwDAgAAjLsVz74AAADguxXPvgAAAHHNM8b5fwAAAAAAAAAAAAAAAAAAAAAAAAAAAAAAAAAA8GgsnAMCAACgGQubAwIAANvgN8b5fwAAMLsVz74AAADguxXPvg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MNIngMCAABk60Zk+X8AAPBoLJwDAgAAiD5bxvl/AAAAAAAAAAAAAAGxfmT5fwAAAgAAAAAAAAACAAAAAAAAAAAAAAAAAAAAAAAAAAAAAADx3j8OojAAAJAWJJwDAgAAcAHkowMCAAAAAAAAAAAAAKAZC5sDAgAAqLsVzwAAAADg////AAAAAAYAAAAAAAAAAgAAAAAAAADMuhXPvgAAACC7Fc++AAAAcc0zxvl/AAAAAAAAAAAAAJBghsYAAAAAAAAAAAAAAAALpU5k+X8AAKAZC5sDAgAA2+A3xvl/AABwuhXPvgAAACC7Fc++AAAAAAAAAAAAAAAAAAAAZHYACAAAAAAlAAAADAAAAAMAAAAYAAAADAAAAAAAAAISAAAADAAAAAEAAAAWAAAADAAAAAgAAABUAAAAVAAAAAoAAAAnAAAAHgAAAEoAAAABAAAA6rDYQasKF0I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3AAAARwAAACkAAAAzAAAAjwAAABUAAAAhAPAAAAAAAAAAAAAAAIA/AAAAAAAAAAAAAIA/AAAAAAAAAAAAAAAAAAAAAAAAAAAAAAAAAAAAAAAAAAAlAAAADAAAAAAAAIAoAAAADAAAAAQAAABSAAAAcAEAAAQAAADw////AAAAAAAAAAAAAAAAkAEAAAAAAAEAAAAAcwBlAGcAbwBlACAAdQBpAAAAAAAAAAAAAAAAAAAAAAAAAAAAAAAAAAAAAAAAAAAAAAAAAAAAAAAAAAAAAAAAAAAAAAAgAAAAAAAAAAgAAAAAAAAAAABdkAMCAACIPlvG+X8AAAAAAAAAAAAAx7O1yPl/AAAAAFqQAwIAAAEAAAD5fwAAAAAAAAAAAAAAAAAAAAAAABHePw6iMAAAAQAAAAAAAACQTUGeAgAAAAAAAAAAAAAAoBkLmwMCAAAIuxXPAAAAAPD///8AAAAACQAAAAAAAAADAAAAAAAAACy6Fc++AAAAgLoVz74AAABxzTPG+X8AAAAAAAAAAAAAkGCGxgAAAAAAAAAAAAAAAAC6Fc++AAAAoBkLmwMCAADb4DfG+X8AANC5Fc++AAAAgLoVz74AAADQwzicAwIAAAAAAABkdgAIAAAAACUAAAAMAAAABAAAABgAAAAMAAAAAAAAAhIAAAAMAAAAAQAAAB4AAAAYAAAAKQAAADMAAAC4AAAASAAAACUAAAAMAAAABAAAAFQAAAC4AAAAKgAAADMAAAC2AAAARwAAAAEAAADqsNhBqwoXQioAAAAzAAAAEgAAAEwAAAAAAAAAAAAAAAAAAAD//////////3AAAABZAHMAYQBpAGEAcwAgAEwA8wBwAGUAegAgAEcA8wBtAGUAegAJAAAABwAAAAgAAAAEAAAACAAAAAcAAAAEAAAACAAAAAkAAAAJAAAACAAAAAcAAAAEAAAACwAAAAkAAAAOAAAACA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uAAAAAoAAABQAAAAeAAAAFwAAAABAAAA6rDYQasKF0IKAAAAUAAAABIAAABMAAAAAAAAAAAAAAAAAAAA//////////9wAAAAWQBTAEEASQBBAFMAIABMANMAUABFAFoAIABHANMATQBFAFoABQAAAAYAAAAHAAAAAwAAAAcAAAAGAAAAAwAAAAUAAAAJAAAABgAAAAYAAAAGAAAAAwAAAAgAAAAJAAAACgAAAAYAAAAG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6AAAAAoAAABgAAAAqQAAAGwAAAABAAAA6rDYQasKF0IKAAAAYAAAABoAAABMAAAAAAAAAAAAAAAAAAAA//////////+AAAAAUwBPAEMASQBPAC0AIABHAEUAUwBUAEkA0wBOACAARQBNAFAAUgBFAFMAQQBSAEkAQQBMAAYAAAAJAAAABwAAAAMAAAAJAAAABAAAAAMAAAAIAAAABgAAAAYAAAAGAAAAAwAAAAkAAAAIAAAAAwAAAAYAAAAKAAAABgAAAAcAAAAGAAAABgAAAAcAAAAHAAAAAwAAAAcAAAAFAAAASwAAAEAAAAAwAAAABQAAACAAAAABAAAAAQAAABAAAAAAAAAAAAAAAAABAACAAAAAAAAAAAAAAAAAAQAAgAAAACUAAAAMAAAAAgAAACcAAAAYAAAABQAAAAAAAAD///8AAAAAACUAAAAMAAAABQAAAEwAAABkAAAACQAAAHAAAAC+AAAAfAAAAAkAAABwAAAAtgAAAA0AAAAhAPAAAAAAAAAAAAAAAIA/AAAAAAAAAAAAAIA/AAAAAAAAAAAAAAAAAAAAAAAAAAAAAAAAAAAAAAAAAAAlAAAADAAAAAAAAIAoAAAADAAAAAUAAAAlAAAADAAAAAEAAAAYAAAADAAAAAAAAAISAAAADAAAAAEAAAAWAAAADAAAAAAAAABUAAAACAEAAAoAAABwAAAAvQAAAHwAAAABAAAA6rDYQasKF0IKAAAAcAAAAB8AAABMAAAABAAAAAkAAABwAAAAvwAAAH0AAACMAAAARgBpAHIAbQBhAGQAbwAgAHAAbwByADoAIABZAFMAQQBJAEEAUwAgAEwATwBQAEUAWgAgAEcATwBNAEUAWgAAAAYAAAADAAAABAAAAAkAAAAGAAAABwAAAAcAAAADAAAABwAAAAcAAAAEAAAAAwAAAAMAAAAFAAAABgAAAAcAAAADAAAABwAAAAYAAAADAAAABQAAAAkAAAAGAAAABgAAAAYAAAADAAAACAAAAAkAAAAKAAAABgAAAAYAAAAWAAAADAAAAAAAAAAlAAAADAAAAAIAAAAOAAAAFAAAAAAAAAAQAAAAFAAAAA==</Object>
</Signature>
</file>

<file path=_xmlsignatures/sig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WgyrfcYbMGsgibctC77QQiPPTOswE1ANQ8AWuSnfU3U=</DigestValue>
    </Reference>
    <Reference Type="http://www.w3.org/2000/09/xmldsig#Object" URI="#idOfficeObject">
      <DigestMethod Algorithm="http://www.w3.org/2001/04/xmlenc#sha256"/>
      <DigestValue>4kz1yPQxDfqKhnRK+1z28r4f+jxNxfKCcQ7dzmG/WAg=</DigestValue>
    </Reference>
    <Reference Type="http://uri.etsi.org/01903#SignedProperties" URI="#idSignedProperties">
      <Transforms>
        <Transform Algorithm="http://www.w3.org/TR/2001/REC-xml-c14n-20010315"/>
      </Transforms>
      <DigestMethod Algorithm="http://www.w3.org/2001/04/xmlenc#sha256"/>
      <DigestValue>lmehjKqvr6ncwoJjY/nsyLgYlmJlQzAde7rAiRFKFFE=</DigestValue>
    </Reference>
    <Reference Type="http://www.w3.org/2000/09/xmldsig#Object" URI="#idValidSigLnImg">
      <DigestMethod Algorithm="http://www.w3.org/2001/04/xmlenc#sha256"/>
      <DigestValue>APcD7oOPIHt5e5tBg0gKKdJSzUd3wqYWCyN5/zOWhQQ=</DigestValue>
    </Reference>
    <Reference Type="http://www.w3.org/2000/09/xmldsig#Object" URI="#idInvalidSigLnImg">
      <DigestMethod Algorithm="http://www.w3.org/2001/04/xmlenc#sha256"/>
      <DigestValue>InQpxF83yUpeooyVO5C9LY6317cTLXcv2f3Trv9ta2E=</DigestValue>
    </Reference>
  </SignedInfo>
  <SignatureValue>yCX3LpstQA4JqzNYkFnPqMe8LBtX7cfiHh7l/z+C8JPwMWGMGhGwjBHNXMj8ORWYsLhubUTGW4XS
yaOvjhRQyMd2qnTR2u7LpGRwZTGOf0blg9l5ucK4SQ9/7nq4E78H1AAwyUcOxgZZGtFPHx5Oajfm
4l8zsI4yod7moa+S9qmemD39u03l6PegJfodFSCyR7Nv5XDIHi40SZo0Y6YMQknlLz4OKOEjUFkM
5H1KfztQM6C18yhj+asv2xjDd7e+Q2iHG4wzCiVUtsiZq1eJvcFMHhCF0dNmz4nuapNQ2Phtoflo
antUgfnoFQApbXBX7F5yKVS//tXRo5J8kbmALA==</SignatureValue>
  <KeyInfo>
    <X509Data>
      <X509Certificate>MIIH/TCCBeWgAwIBAgITXAAAX1aj4D9Mo0nCSwAAAABfVjANBgkqhkiG9w0BAQsFADBXMRcwFQYDVQQFEw5SVUMgODAwODA2MTAtNzEVMBMGA1UEChMMQ09ERTEwMCBTLkEuMQswCQYDVQQGEwJQWTEYMBYGA1UEAxMPQ0EtQ09ERTEwMCBTLkEuMB4XDTIxMDUwMzE2NDkyMVoXDTIzMDUwMzE2NDkyMVowgZExGzAZBgNVBAMTEllTQUlBUyBMT1BFWiBHT01FWjEXMBUGA1UEChMOUEVSU09OQSBGSVNJQ0ExCzAJBgNVBAYTAlBZMQ8wDQYDVQQqEwZZU0FJQVMxFDASBgNVBAQTC0xPUEVaIEdPTUVaMRIwEAYDVQQFEwlDSTM4OTg1NTUxETAPBgNVBAsTCEZJUk1BIEYyMIIBIjANBgkqhkiG9w0BAQEFAAOCAQ8AMIIBCgKCAQEA+fstN0gIbhs3sC7iqDpxeLL8FZaMY1yqMjNBjFkdvwTs8TS2TjAU0OsuVpU99gHeO1idwfHZKqpqM45bYCCYm1VgCwsfUnBFxVqJH7a9kE7JSfG62ufPBTeKxTrcGfu+9xJfuZYyhj5meJlhuGR4GZH+5w0FLIoEnRMk8Yi+WbFZ6kegQJRvDsZwvsQ18IalgZvg06sVAozPGpVQgjS828i85cFdJHl/Qf3Rifh6D5Xf77GKFRqG1EG86Lbcupa24EEJW0DbU1GoDXsdsZik74JyF2E8ykcsFtdRP8d+24TZ3IpHX4ES2fnXWLEn3BYLPuUuhC2ipiIH7awy+kX4sQIDAQABo4IDhTCCA4EwDgYDVR0PAQH/BAQDAgXgMAwGA1UdEwEB/wQCMAAwIAYDVR0lAQH/BBYwFAYIKwYBBQUHAwIGCCsGAQUFBwMEMB0GA1UdDgQWBBSbNklYiELM3fZyVbM0zAQrm4ATFTAfBgNVHSMEGDAWgBQn9to7C3+T+FkS0BWqQs+ylpY9RTCBiAYDVR0fBIGAMH4wfKB6oHiGOmh0dHA6Ly9jYTEuY29kZTEwMC5jb20ucHkvZmlybWEtZGlnaXRhbC9jcmwvQ0EtQ09ERTEwMC5jcmyGOmh0dHA6Ly9jYTIuY29kZTEwMC5jb20ucHkvZmlybWEtZGlnaXRhbC9jcmwvQ0EtQ09ERTEwMC5jcmwwgfgGCCsGAQUFBwEBBIHrMIHoMEYGCCsGAQUFBzAChjpodHRwOi8vY2ExLmNvZGUxMDAuY29tLnB5L2Zpcm1hLWRpZ2l0YWwvY2VyL0NBLUNPREUxMDAuY2VyMEYGCCsGAQUFBzAChjpodHRwOi8vY2EyLmNvZGUxMDAuY29tLnB5L2Zpcm1hLWRpZ2l0YWwvY2VyL0NBLUNPREUxMDAuY2VyMCoGCCsGAQUFBzABhh5odHRwOi8vY2ExLmNvZGUxMDAuY29tLnB5L29jc3AwKgYIKwYBBQUHMAGGHmh0dHA6Ly9jYTIuY29kZTEwMC5jb20ucHkvb2NzcDCCAU8GA1UdIASCAUYwggFCMIIBPgYMKwYBBAGC2UoBAQEGMIIBLDBsBggrBgEFBQcCARZgaHR0cDovL3d3dy5jb2RlMTAwLmNvbS5weS9maXJtYS1kaWdpdGFsL0NPREUxMDAlMjBQb2xpdGljYSUyMGRlJTIwQ2VydGlmaWNhY2lvbiUyMEYyJTIwdjIuMC5wZGYAMGYGCCsGAQUFBwICMFoeWABQAG8AbABpAHQAaQBjAGEAIABkAGUAIABjAGUAcgB0AGkAZgBpAGMAYQBjAGkAbwBuACAARgAyACAAZABlACAAQwBvAGQAZQAxADAAMAAgAFMALgBBAC4wVAYIKwYBBQUHAgIwSB5GAEMAbwBkAGUAIAAxADAAMAAgAFMALgBBAC4AIABDAGUAcgB0AGkAZgBpAGMAYQB0AGUAIABQAG8AbABpAGMAeQAgAEYAMjAmBgNVHREEHzAdgRtZU0FJQVMuTE9QRVpAR0VTVElPTi5DT00uUFkwDQYJKoZIhvcNAQELBQADggIBADIiWpBzP3W4RGdtelzMKSEMhAEtlbbLSwE/D/v3iU73W7xTVaGwRPWXXhQ80yfZ+I0TfWPR2tdQLMLnXXtyrEPZq7PAETXtLkSklKcuKEh3qVY6TzsqvuFEbyH9UsdhBnilEyVB8pi6aaLogMK2zqWDylCj1i4qd1UkPL8cdpq3KsOkCyDCiYRYLLG80r1y9AP7YJvCLkl4rymo9YfVVEoX4LwYi67J7a2P2Ah95kW9apmHxvZclZQL24sLWwW1i6nIfq2NnOTugG23lkRMKh+a+kTxaHdK3Bky+OkH5XBNzGZ/JjfLcJNJfUl4osUznBnsl1UtMYem/aOMwHK5TBJ7HFbAZs3yBme/zPU9BkGBq7oF+co5Ho0iSYdNEbJ703CkETuogJecNAWQEy0PzfiM+MUio9HpVXAKluONMDiy2Bvv6dKuSJu5QWgWhwo848/htPZPV1uKtUH51DfkJKXhxXb/neUm9mkM41RFAwiBshd9AaMFRZHmCZDtnoQSAdd353cCDfc+3+byznaP6MTI67hLQj8KKBBYJ3+KZhkaQ+8FjndtxKMdUPRleSvjzxUemH9FFKC22jGXiLNRlZaefVbNIs8gQVdcAjKvScGtDvFzMnYWJfGsq6l/cAFoVnVsjZBLoLRtsD+n0tVo38UclsknaJTWjqn1l+HsqlmP</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Transform>
          <Transform Algorithm="http://www.w3.org/TR/2001/REC-xml-c14n-20010315"/>
        </Transforms>
        <DigestMethod Algorithm="http://www.w3.org/2001/04/xmlenc#sha256"/>
        <DigestValue>1yPCdxLOwhVVgkLwZtinBeNPn0z+3K33epEQv1eEO0s=</DigestValue>
      </Reference>
      <Reference URI="/xl/calcChain.xml?ContentType=application/vnd.openxmlformats-officedocument.spreadsheetml.calcChain+xml">
        <DigestMethod Algorithm="http://www.w3.org/2001/04/xmlenc#sha256"/>
        <DigestValue>Cwwxd82IxGAryc02rxDQYDsehSKM0mYV35LXkUSiHoY=</DigestValue>
      </Reference>
      <Reference URI="/xl/connections.xml?ContentType=application/vnd.openxmlformats-officedocument.spreadsheetml.connections+xml">
        <DigestMethod Algorithm="http://www.w3.org/2001/04/xmlenc#sha256"/>
        <DigestValue>FZwChpg5O7V0C+VF8J67jrxIiszv7oc7p/L20fgi94A=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Xa8239MzABwfeSwVessQmgBws7qpEWV+d6lNwhHlGqw=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Xa8239MzABwfeSwVessQmgBws7qpEWV+d6lNwhHlGqw=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Xa8239MzABwfeSwVessQmgBws7qpEWV+d6lNwhHlGqw=</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Xa8239MzABwfeSwVessQmgBws7qpEWV+d6lNwhHlGqw=</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Xa8239MzABwfeSwVessQmgBws7qpEWV+d6lNwhHlGqw=</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Xa8239MzABwfeSwVessQmgBws7qpEWV+d6lNwhHlGqw=</DigestValue>
      </Reference>
      <Reference URI="/xl/drawings/drawing1.xml?ContentType=application/vnd.openxmlformats-officedocument.drawing+xml">
        <DigestMethod Algorithm="http://www.w3.org/2001/04/xmlenc#sha256"/>
        <DigestValue>Aowvreq1vGllG65eajWdACOTB/uN8snkthxiusnlaLs=</DigestValue>
      </Reference>
      <Reference URI="/xl/drawings/vmlDrawing1.vml?ContentType=application/vnd.openxmlformats-officedocument.vmlDrawing">
        <DigestMethod Algorithm="http://www.w3.org/2001/04/xmlenc#sha256"/>
        <DigestValue>xUr1g0sFS43//if2fMHLS1jHOAwpWTV99VN55akJetQ=</DigestValue>
      </Reference>
      <Reference URI="/xl/drawings/vmlDrawing2.vml?ContentType=application/vnd.openxmlformats-officedocument.vmlDrawing">
        <DigestMethod Algorithm="http://www.w3.org/2001/04/xmlenc#sha256"/>
        <DigestValue>WFYj+KW08O95/jwtlepXtJXMUOdNk9n4TAGP7hFu+h4=</DigestValue>
      </Reference>
      <Reference URI="/xl/drawings/vmlDrawing3.vml?ContentType=application/vnd.openxmlformats-officedocument.vmlDrawing">
        <DigestMethod Algorithm="http://www.w3.org/2001/04/xmlenc#sha256"/>
        <DigestValue>gHfx3whdlQ+dQSpolZYLou1cOyfkrsW2f6Wyk7264VA=</DigestValue>
      </Reference>
      <Reference URI="/xl/drawings/vmlDrawing4.vml?ContentType=application/vnd.openxmlformats-officedocument.vmlDrawing">
        <DigestMethod Algorithm="http://www.w3.org/2001/04/xmlenc#sha256"/>
        <DigestValue>NWjIB+POGZkW73d5D5AgYYVsStdMCABUfrb8CcVrv8E=</DigestValue>
      </Reference>
      <Reference URI="/xl/drawings/vmlDrawing5.vml?ContentType=application/vnd.openxmlformats-officedocument.vmlDrawing">
        <DigestMethod Algorithm="http://www.w3.org/2001/04/xmlenc#sha256"/>
        <DigestValue>Qp9wQg56nMOFboRRLMFJThHZOeuYuUXqAfFstOD9pB0=</DigestValue>
      </Reference>
      <Reference URI="/xl/drawings/vmlDrawing6.vml?ContentType=application/vnd.openxmlformats-officedocument.vmlDrawing">
        <DigestMethod Algorithm="http://www.w3.org/2001/04/xmlenc#sha256"/>
        <DigestValue>ItQGSsmIXyq5R4qMiaoKdzGpaWRxDC6aTbtYi8rauKU=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NZmRTX7W5A2vtSkO7N6aeFOO4HKRed+JrhT5XPrfNDI=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wZPA/rF4GnteJFZcATFm5xCWADWwf2UAHkOvvzj7r/w=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QtIQ6uysmXQuHwBEqr68W98LNwYMTivV/fEmrJ8zrFA=</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5OsaGzyDCQcu2ZAf03yRw+COU026708H/NXGnMeZDZc=</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I21utiWXlgrmCmg4ZpH8bKmLZT6sL0DYbiMLlOtgKIo=</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PqxoNpQd2q1U7jgyGUc8eYW1b5QzA8bTgWnMMGse46I=</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E90anLtrtoM6FrHuQCrtPBRHcGQl+1xICYXZFkU5bYs=</DigestValue>
      </Reference>
      <Reference URI="/xl/externalLinks/externalLink1.xml?ContentType=application/vnd.openxmlformats-officedocument.spreadsheetml.externalLink+xml">
        <DigestMethod Algorithm="http://www.w3.org/2001/04/xmlenc#sha256"/>
        <DigestValue>QDpkEODEOJKGhnB6+A8zHaGOXp5Nyn/9egXR/IyzsKc=</DigestValue>
      </Reference>
      <Reference URI="/xl/externalLinks/externalLink2.xml?ContentType=application/vnd.openxmlformats-officedocument.spreadsheetml.externalLink+xml">
        <DigestMethod Algorithm="http://www.w3.org/2001/04/xmlenc#sha256"/>
        <DigestValue>d6p9jhfh7rmMZazIsL7RkMaX5Xe/lZL+DuzlVKG8Ly4=</DigestValue>
      </Reference>
      <Reference URI="/xl/externalLinks/externalLink3.xml?ContentType=application/vnd.openxmlformats-officedocument.spreadsheetml.externalLink+xml">
        <DigestMethod Algorithm="http://www.w3.org/2001/04/xmlenc#sha256"/>
        <DigestValue>9XFDrp2eoUpW4bHGlUwjGbYmUoFM3HxXSGKCcIVZuq8=</DigestValue>
      </Reference>
      <Reference URI="/xl/externalLinks/externalLink4.xml?ContentType=application/vnd.openxmlformats-officedocument.spreadsheetml.externalLink+xml">
        <DigestMethod Algorithm="http://www.w3.org/2001/04/xmlenc#sha256"/>
        <DigestValue>Lum+ExC6YghdPwffYnk69Sc14GUapLzS1Xj4gx3OL5M=</DigestValue>
      </Reference>
      <Reference URI="/xl/externalLinks/externalLink5.xml?ContentType=application/vnd.openxmlformats-officedocument.spreadsheetml.externalLink+xml">
        <DigestMethod Algorithm="http://www.w3.org/2001/04/xmlenc#sha256"/>
        <DigestValue>ktD5Gwm5nx2SEJ3izUiLDPdRILgjuC0L20ZdzKIPPtg=</DigestValue>
      </Reference>
      <Reference URI="/xl/externalLinks/externalLink6.xml?ContentType=application/vnd.openxmlformats-officedocument.spreadsheetml.externalLink+xml">
        <DigestMethod Algorithm="http://www.w3.org/2001/04/xmlenc#sha256"/>
        <DigestValue>zcVceu0tChTshHC/+QQd/6lPoSH2b+IegujGIZvqgQ4=</DigestValue>
      </Reference>
      <Reference URI="/xl/externalLinks/externalLink7.xml?ContentType=application/vnd.openxmlformats-officedocument.spreadsheetml.externalLink+xml">
        <DigestMethod Algorithm="http://www.w3.org/2001/04/xmlenc#sha256"/>
        <DigestValue>hsT0RKacKDvXqt8OrlH27mz7koK57W45WaoX0A2bQjc=</DigestValue>
      </Reference>
      <Reference URI="/xl/media/image1.emf?ContentType=image/x-emf">
        <DigestMethod Algorithm="http://www.w3.org/2001/04/xmlenc#sha256"/>
        <DigestValue>8UwYp6pyw98/5fxhx7LWx4UBpFz/C1eXcZPCsjgMLXU=</DigestValue>
      </Reference>
      <Reference URI="/xl/media/image2.emf?ContentType=image/x-emf">
        <DigestMethod Algorithm="http://www.w3.org/2001/04/xmlenc#sha256"/>
        <DigestValue>ocrfF6B9kS7D9mbluD2C49uyig+/fseRjrvuqMlh5dM=</DigestValue>
      </Reference>
      <Reference URI="/xl/media/image3.emf?ContentType=image/x-emf">
        <DigestMethod Algorithm="http://www.w3.org/2001/04/xmlenc#sha256"/>
        <DigestValue>si4jBb2z3IFShMR8fH266AYBbRUZh34J9sawEiKsaY4=</DigestValue>
      </Reference>
      <Reference URI="/xl/media/image4.emf?ContentType=image/x-emf">
        <DigestMethod Algorithm="http://www.w3.org/2001/04/xmlenc#sha256"/>
        <DigestValue>6b/qO5RPDhNl5Y9g3asQGf68hcgEiNQAD0T34uX7ep4=</DigestValue>
      </Reference>
      <Reference URI="/xl/media/image5.emf?ContentType=image/x-emf">
        <DigestMethod Algorithm="http://www.w3.org/2001/04/xmlenc#sha256"/>
        <DigestValue>l+jCpnKk2QYmvg61yXP70AKYRT61Sgc6yQJFyS6DWQ8=</DigestValue>
      </Reference>
      <Reference URI="/xl/printerSettings/printerSettings1.bin?ContentType=application/vnd.openxmlformats-officedocument.spreadsheetml.printerSettings">
        <DigestMethod Algorithm="http://www.w3.org/2001/04/xmlenc#sha256"/>
        <DigestValue>PomAk00LjNX0TmsJc6zgIqZ1exjQxSMz9FZ0oHNLuZ0=</DigestValue>
      </Reference>
      <Reference URI="/xl/printerSettings/printerSettings2.bin?ContentType=application/vnd.openxmlformats-officedocument.spreadsheetml.printerSettings">
        <DigestMethod Algorithm="http://www.w3.org/2001/04/xmlenc#sha256"/>
        <DigestValue>PomAk00LjNX0TmsJc6zgIqZ1exjQxSMz9FZ0oHNLuZ0=</DigestValue>
      </Reference>
      <Reference URI="/xl/printerSettings/printerSettings3.bin?ContentType=application/vnd.openxmlformats-officedocument.spreadsheetml.printerSettings">
        <DigestMethod Algorithm="http://www.w3.org/2001/04/xmlenc#sha256"/>
        <DigestValue>CIEckKbjmz+lut/wRXlfeRQwthJRTodxlHUlYnCh/Ec=</DigestValue>
      </Reference>
      <Reference URI="/xl/printerSettings/printerSettings4.bin?ContentType=application/vnd.openxmlformats-officedocument.spreadsheetml.printerSettings">
        <DigestMethod Algorithm="http://www.w3.org/2001/04/xmlenc#sha256"/>
        <DigestValue>CIEckKbjmz+lut/wRXlfeRQwthJRTodxlHUlYnCh/Ec=</DigestValue>
      </Reference>
      <Reference URI="/xl/printerSettings/printerSettings5.bin?ContentType=application/vnd.openxmlformats-officedocument.spreadsheetml.printerSettings">
        <DigestMethod Algorithm="http://www.w3.org/2001/04/xmlenc#sha256"/>
        <DigestValue>P1vk/m0KDfia+eyWbH6GJjYYs/QaShRIS+My+bEWdfE=</DigestValue>
      </Reference>
      <Reference URI="/xl/printerSettings/printerSettings6.bin?ContentType=application/vnd.openxmlformats-officedocument.spreadsheetml.printerSettings">
        <DigestMethod Algorithm="http://www.w3.org/2001/04/xmlenc#sha256"/>
        <DigestValue>CIEckKbjmz+lut/wRXlfeRQwthJRTodxlHUlYnCh/Ec=</DigestValue>
      </Reference>
      <Reference URI="/xl/printerSettings/printerSettings7.bin?ContentType=application/vnd.openxmlformats-officedocument.spreadsheetml.printerSettings">
        <DigestMethod Algorithm="http://www.w3.org/2001/04/xmlenc#sha256"/>
        <DigestValue>rpj545RtakdnDQNeP8JSQKvZ57TFQrixCsxx1kNgmrs=</DigestValue>
      </Reference>
      <Reference URI="/xl/printerSettings/printerSettings8.bin?ContentType=application/vnd.openxmlformats-officedocument.spreadsheetml.printerSettings">
        <DigestMethod Algorithm="http://www.w3.org/2001/04/xmlenc#sha256"/>
        <DigestValue>/ax5bNEFHV49MOtpiS741TCmMpKky2mSmN57o7VA6sA=</DigestValue>
      </Reference>
      <Reference URI="/xl/sharedStrings.xml?ContentType=application/vnd.openxmlformats-officedocument.spreadsheetml.sharedStrings+xml">
        <DigestMethod Algorithm="http://www.w3.org/2001/04/xmlenc#sha256"/>
        <DigestValue>RKCDZsSEe1zUcMDlZC/uXz0BR1J9/SjijjepP6FW3ao=</DigestValue>
      </Reference>
      <Reference URI="/xl/styles.xml?ContentType=application/vnd.openxmlformats-officedocument.spreadsheetml.styles+xml">
        <DigestMethod Algorithm="http://www.w3.org/2001/04/xmlenc#sha256"/>
        <DigestValue>0unmvvZC8v2X1k1LzxeJ5dITa6xQPZpK8OhOkz8cLQk=</DigestValue>
      </Reference>
      <Reference URI="/xl/theme/theme1.xml?ContentType=application/vnd.openxmlformats-officedocument.theme+xml">
        <DigestMethod Algorithm="http://www.w3.org/2001/04/xmlenc#sha256"/>
        <DigestValue>Q1Y4CPpXAEfTWbGgm5zElx8B0pHQK4RzdZXVzDJUMDc=</DigestValue>
      </Reference>
      <Reference URI="/xl/workbook.xml?ContentType=application/vnd.openxmlformats-officedocument.spreadsheetml.sheet.main+xml">
        <DigestMethod Algorithm="http://www.w3.org/2001/04/xmlenc#sha256"/>
        <DigestValue>aHfvOMM8hMP7F4QwnvrD/sB2C7l8N+/I5GoL8ylQtxU=</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PuEniog20HoIbFAIps2zsmYgmS5aLQboJfHPDaNqpo4=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Q6gzhdu4voGIfD8yCgb4iLr0HA1XNcROXBjhP0fZfJo=</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LczjMHCbIPr3FsLnIo/1raGagvzIwjONJXEhU1NgdEQ=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LPvOcyzMWuCzjQ0DWjc7YPS2SZsQiO5cfLeEmoeLFBo=</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csdGLUBC+EtFx3rRcsosro01QEHkSmnIzNoX8/pr8pQ=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KZdZVQawy2cAXSI/Y351XhOsH7LeYFecCh9NBop3jO8=</DigestValue>
      </Reference>
      <Reference URI="/xl/worksheets/sheet1.xml?ContentType=application/vnd.openxmlformats-officedocument.spreadsheetml.worksheet+xml">
        <DigestMethod Algorithm="http://www.w3.org/2001/04/xmlenc#sha256"/>
        <DigestValue>VaI9m8yxo9W4cRUWyymbCp58uQjKzlSto2rVA3QDk8E=</DigestValue>
      </Reference>
      <Reference URI="/xl/worksheets/sheet2.xml?ContentType=application/vnd.openxmlformats-officedocument.spreadsheetml.worksheet+xml">
        <DigestMethod Algorithm="http://www.w3.org/2001/04/xmlenc#sha256"/>
        <DigestValue>BkFxiamMLHUUEDN/32NYNoOtnD86uwD+l1687ne+3rk=</DigestValue>
      </Reference>
      <Reference URI="/xl/worksheets/sheet3.xml?ContentType=application/vnd.openxmlformats-officedocument.spreadsheetml.worksheet+xml">
        <DigestMethod Algorithm="http://www.w3.org/2001/04/xmlenc#sha256"/>
        <DigestValue>ObtLnu/t3t3MUZUAVY1yq4to8gfw+K0eoso4q7nMURY=</DigestValue>
      </Reference>
      <Reference URI="/xl/worksheets/sheet4.xml?ContentType=application/vnd.openxmlformats-officedocument.spreadsheetml.worksheet+xml">
        <DigestMethod Algorithm="http://www.w3.org/2001/04/xmlenc#sha256"/>
        <DigestValue>gOtRJDFNx5LhFFbOoU1/YhAkEqSA9r2Y00dSxY4M3fQ=</DigestValue>
      </Reference>
      <Reference URI="/xl/worksheets/sheet5.xml?ContentType=application/vnd.openxmlformats-officedocument.spreadsheetml.worksheet+xml">
        <DigestMethod Algorithm="http://www.w3.org/2001/04/xmlenc#sha256"/>
        <DigestValue>G0oJ1YrTQqIYXDreTVS3EgYRtxipkIy5ACcr9E7dA9Y=</DigestValue>
      </Reference>
      <Reference URI="/xl/worksheets/sheet6.xml?ContentType=application/vnd.openxmlformats-officedocument.spreadsheetml.worksheet+xml">
        <DigestMethod Algorithm="http://www.w3.org/2001/04/xmlenc#sha256"/>
        <DigestValue>VNSlOjgC/oSzx1YloAF3zzjwksvY4st8Ju7XqTj7WKA=</DigestValue>
      </Reference>
      <Reference URI="/xl/worksheets/sheet7.xml?ContentType=application/vnd.openxmlformats-officedocument.spreadsheetml.worksheet+xml">
        <DigestMethod Algorithm="http://www.w3.org/2001/04/xmlenc#sha256"/>
        <DigestValue>rMD0l8EqOrIeRE8tHMOH58GK2hwArT5w7BOn3qS3pAE=</DigestValue>
      </Reference>
      <Reference URI="/xl/worksheets/sheet8.xml?ContentType=application/vnd.openxmlformats-officedocument.spreadsheetml.worksheet+xml">
        <DigestMethod Algorithm="http://www.w3.org/2001/04/xmlenc#sha256"/>
        <DigestValue>JS5fHaJI/DPAafRZhqnIgDxk8l5DA+JKghcmxnIZelg=</DigestValue>
      </Reference>
    </Manifest>
    <SignatureProperties>
      <SignatureProperty Id="idSignatureTime" Target="#idPackageSignature">
        <mdssi:SignatureTime xmlns:mdssi="http://schemas.openxmlformats.org/package/2006/digital-signature">
          <mdssi:Format>YYYY-MM-DDThh:mm:ssTZD</mdssi:Format>
          <mdssi:Value>2023-03-28T16:09:27Z</mdssi:Value>
        </mdssi:SignatureTime>
      </SignatureProperty>
    </SignatureProperties>
  </Object>
  <Object Id="idOfficeObject">
    <SignatureProperties>
      <SignatureProperty Id="idOfficeV1Details" Target="#idPackageSignature">
        <SignatureInfoV1 xmlns="http://schemas.microsoft.com/office/2006/digsig">
          <SetupID>{9E44877C-DD26-4269-A3AF-5838E3D9450C}</SetupID>
          <SignatureText>Ysaias López Gómez</SignatureText>
          <SignatureImage/>
          <SignatureComments/>
          <WindowsVersion>10.0</WindowsVersion>
          <OfficeVersion>16.0</OfficeVersion>
          <ApplicationVersion>16.0</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2023-03-28T16:09:27Z</xd:SigningTime>
          <xd:SigningCertificate>
            <xd:Cert>
              <xd:CertDigest>
                <DigestMethod Algorithm="http://www.w3.org/2001/04/xmlenc#sha256"/>
                <DigestValue>38cYPUMmi/erVSDz6iXmPNU0BS/QsT58u71y9eQ+ffM=</DigestValue>
              </xd:CertDigest>
              <xd:IssuerSerial>
                <X509IssuerName>CN=CA-CODE100 S.A., C=PY, O=CODE100 S.A., SERIALNUMBER=RUC 80080610-7</X509IssuerName>
                <X509SerialNumber>2051668684991338257886292687874427171817676630</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XGwAA4hIAACBFTUYAAAEAOBoAAJ0AAAAGAAAAAAAAAAAAAAAAAAAAVgUAAAADAAByAQAAIgEAAAAAAAAAAAAAAAAAAFClBQDQbAQ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AABQ37BiWAIAAGTrRmT5fwAAcD15X1gCAACIPlvG+X8AAAAAAAAAAAAAAbF+ZPl/AAACAAAAAAAAAAIAAAAAAAAAAAAAAAAAAAAAAAAAAAAAAG5yKU3VMQAAAB6PYFgCAABQ2VdoWAIAAAAAAAAAAAAAkBySYFgCAACIu9LmAAAAAOD///8AAAAABgAAAAAAAAACAAAAAAAAAKy60uaOAAAAALvS5o4AAABxzTPG+X8AAAAAAAAAAAAAkGCGxgAAAAAAAAAAAAAAAAulTmT5fwAAkBySYFgCAADb4DfG+X8AAFC60uaOAAAAALvS5o4AAAAAAAAAAAAAAAAAAABkdgAIAAAAACUAAAAMAAAAAQAAABgAAAAMAAAAAAAAAhIAAAAMAAAAAQAAABYAAAAMAAAACAAAAFQAAABUAAAACgAAACcAAAAeAAAASgAAAAEAAADqsNhBqwoXQgoAAABLAAAAAQAAAEwAAAAEAAAACQAAACcAAAAgAAAASwAAAFAAAABYAG8AFQAAABYAAAAMAAAAAAAAAFIAAABwAQAAAgAAABAAAAAHAAAAAAAAAAAAAAC8AgAAAAAAAAECAiJTAHkAcwB0AGUAbQAAAAAAAAAAAAAAAAAAAAAAAAAAAAAAAAAAAAAAAAAAAAAAAAAAAAAAAAAAAAAAAAAAAAAAAAAAAAC30VRYAgAAkD8Dx/l/AAAJAAAAAQAAAIg+W8b5fwAAAAAAAAAAAABzotlk+X8AAGAO0VRYAgAAAAAK2v////8AAAAAAAAAAAAAAAAAAAAArn0pTdUxAABkidJk+X8AAFC60uaOAAAAAAAAAAAAAACQHJJgWAIAADC80uYAAAAAsGKRYFgCAAAHAAAAAAAAALBikWBYAgAAbLvS5o4AAADAu9LmjgAAAHHNM8b5fwAAAAAAAAAAAAAAAAAAAAAAAAAAAAAAAAAAcD15X1gCAACQHJJgWAIAANvgN8b5fwAAELvS5o4AAADAu9LmjgAAAAAAAAAAAAAAAA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twAAAEcAAAApAAAAMwAAAI8AAAAVAAAAIQDwAAAAAAAAAAAAAACAPwAAAAAAAAAAAACAPwAAAAAAAAAAAAAAAAAAAAAAAAAAAAAAAAAAAAAAAAAAJQAAAAwAAAAAAACAKAAAAAwAAAADAAAAUgAAAHABAAADAAAA8P///wAAAAAAAAAAAAAAAJABAAAAAAABAAAAAHMAZQBnAG8AZQAgAHUAaQAAAAAAAAAAAAAAAAAAAAAAAAAAAAAAAAAAAAAAAAAAAAAAAAAAAAAAAAAAAAAAAAAAAAAAIAAAAAAAAAAIAAAAAAAAAAAA0FRYAgAAiD5bxvl/AAAAAAAAAAAAAMeztcj5fwAAAADFVFgCAAAAAAAA+X8AAAAAAAAAAAAAAAAAAAAAAADOcilN1TEAAAEAAAAAAAAAwK2qYgIAAAAAAAAAAAAAAJAckmBYAgAA6LrS5gAAAADw////AAAAAAkAAAAAAAAAAwAAAAAAAAAMutLmjgAAAGC60uaOAAAAcc0zxvl/AAAAAAAAAAAAAJBghsYAAAAAAAAAAAAAAADgudLmjgAAAJAckmBYAgAA2+A3xvl/AACwudLmjgAAAGC60uaOAAAAEMOjYFgCAAAAAAAAZHYACAAAAAAlAAAADAAAAAMAAAAYAAAADAAAAAAAAAISAAAADAAAAAEAAAAeAAAAGAAAACkAAAAzAAAAuAAAAEgAAAAlAAAADAAAAAMAAABUAAAAuAAAACoAAAAzAAAAtgAAAEcAAAABAAAA6rDYQasKF0IqAAAAMwAAABIAAABMAAAAAAAAAAAAAAAAAAAA//////////9wAAAAWQBzAGEAaQBhAHMAIABMAPMAcABlAHoAIABHAPMAbQBlAHoACQAAAAcAAAAIAAAABAAAAAgAAAAHAAAABAAAAAgAAAAJAAAACQAAAAgAAAAHAAAABAAAAAsAAAAJAAAADgAAAAgAAAAHAAAASwAAAEAAAAAwAAAABQAAACAAAAABAAAAAQAAABAAAAAAAAAAAAAAAAABAACAAAAAAAAAAAAAAAAAAQAAgAAAACUAAAAMAAAAAgAAACcAAAAYAAAABAAAAAAAAAD///8AAAAAACUAAAAMAAAABAAAAEwAAABkAAAAAAAAAFAAAAD/AAAAfAAAAAAAAABQAAAAAAEAAC0AAAAhAPAAAAAAAAAAAAAAAIA/AAAAAAAAAAAAAIA/AAAAAAAAAAAAAAAAAAAAAAAAAAAAAAAAAAAAAAAAAAAlAAAADAAAAAAAAIAoAAAADAAAAAQAAAAnAAAAGAAAAAQAAAAAAAAA////AAAAAAAlAAAADAAAAAQAAABMAAAAZAAAAAkAAABQAAAA9gAAAFwAAAAJAAAAUAAAAO4AAAANAAAAIQDwAAAAAAAAAAAAAACAPwAAAAAAAAAAAACAPwAAAAAAAAAAAAAAAAAAAAAAAAAAAAAAAAAAAAAAAAAAJQAAAAwAAAAAAACAKAAAAAwAAAAEAAAAUgAAAHABAAAEAAAA9f///wAAAAAAAAAAAAAAAJABAAAAAAABAAAAAHMAZQBnAG8AZQAgAHUAaQAAAAAAAAAAAAAAAAAAAAAAAAAAAAAAAAAAAAAAAAAAAAAAAAAAAAAAAAAAAAAAAAAAAAAAAAAAAPl/AABzotlk+X8AABMAFAAAAAAAsP0IZfl/AAAwFgPH+X8AAJii2WT5fwAAAAAAAAAAAAAwFgPH+X8AAAm50+aOAAAAAAAAAAAAAABOcihN1TEAAKNpU2T5fwAASAAAAFgCAAA06Qhl+X8AAIDxEWX5fwAAYOsIZQAAAAABAAAAAAAAALD9CGX5fwAAAAADx/l/AAAAAAAAAAAAAAAAAACOAAAAcc0zxvl/AAAAAAAAAAAAAAAAAAAAAAAAkBySYFgCAABou9PmjgAAAJAckmBYAgAA2+A3xvl/AAAwutPmjgAAAOC60+aOAAAAAAAAAAAAAAAAAAAAZHYACAAAAAAlAAAADAAAAAQAAAAYAAAADAAAAAAAAAISAAAADAAAAAEAAAAeAAAAGAAAAAkAAABQAAAA9wAAAF0AAAAlAAAADAAAAAQAAABUAAAAuAAAAAoAAABQAAAAeAAAAFwAAAABAAAA6rDYQasKF0IKAAAAUAAAABIAAABMAAAAAAAAAAAAAAAAAAAA//////////9wAAAAWQBTAEEASQBBAFMAIABMANMAUABFAFoAIABHANMATQBFAFoABQAAAAYAAAAHAAAAAwAAAAcAAAAGAAAAAwAAAAUAAAAJAAAABgAAAAYAAAAGAAAAAwAAAAgAAAAJAAAACgAAAAYAAAAG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QAAAAYAAAADAAAAAAAAAISAAAADAAAAAEAAAAeAAAAGAAAAAkAAABgAAAA9wAAAG0AAAAlAAAADAAAAAQAAABUAAAA6AAAAAoAAABgAAAAqQAAAGwAAAABAAAA6rDYQasKF0IKAAAAYAAAABoAAABMAAAAAAAAAAAAAAAAAAAA//////////+AAAAAUwBPAEMASQBPAC0AIABHAEUAUwBUAEkA0wBOACAARQBNAFAAUgBFAFMAQQBSAEkAQQBMAAYAAAAJAAAABwAAAAMAAAAJAAAABAAAAAMAAAAIAAAABgAAAAYAAAAGAAAAAwAAAAkAAAAIAAAAAwAAAAYAAAAKAAAABgAAAAcAAAAGAAAABgAAAAcAAAAHAAAAAwAAAAcAAAAFAAAASwAAAEAAAAAwAAAABQAAACAAAAABAAAAAQAAABAAAAAAAAAAAAAAAAABAACAAAAAAAAAAAAAAAAAAQAAgAAAACUAAAAMAAAAAgAAACcAAAAYAAAABQAAAAAAAAD///8AAAAAACUAAAAMAAAABQAAAEwAAABkAAAACQAAAHAAAAC+AAAAfAAAAAkAAABwAAAAtgAAAA0AAAAhAPAAAAAAAAAAAAAAAIA/AAAAAAAAAAAAAIA/AAAAAAAAAAAAAAAAAAAAAAAAAAAAAAAAAAAAAAAAAAAlAAAADAAAAAAAAIAoAAAADAAAAAUAAAAlAAAADAAAAAQAAAAYAAAADAAAAAAAAAISAAAADAAAAAEAAAAWAAAADAAAAAAAAABUAAAACAEAAAoAAABwAAAAvQAAAHwAAAABAAAA6rDYQasKF0IKAAAAcAAAAB8AAABMAAAABAAAAAkAAABwAAAAvwAAAH0AAACMAAAARgBpAHIAbQBhAGQAbwAgAHAAbwByADoAIABZAFMAQQBJAEEAUwAgAEwATwBQAEUAWgAgAEcATwBNAEUAWgAvAAYAAAADAAAABAAAAAkAAAAGAAAABwAAAAcAAAADAAAABwAAAAcAAAAEAAAAAwAAAAMAAAAFAAAABgAAAAcAAAADAAAABwAAAAYAAAADAAAABQAAAAkAAAAGAAAABgAAAAYAAAADAAAACAAAAAkAAAAKAAAABgAAAAYAAAAWAAAADAAAAAAAAAAlAAAADAAAAAIAAAAOAAAAFAAAAAAAAAAQAAAAFAAAAA==</Object>
  <Object Id="idInvalidSigLnImg">AQAAAGwAAAAAAAAAAAAAAP8AAAB/AAAAAAAAAAAAAAAXGwAA4hIAACBFTUYAAAEAkB8AALAAAAAGAAAAAAAAAAAAAAAAAAAAVgUAAAADAAByAQAAIgEAAAAAAAAAAAAAAAAAAFClBQDQbAQ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AAAAAAAD5fwAAc6LZZPl/AAATABQAAAAAALD9CGX5fwAAMBYDx/l/AACYotlk+X8AAAAAAAAAAAAAMBYDx/l/AAAJudPmjgAAAAAAAAAAAAAATnIoTdUxAACjaVNk+X8AAEgAAABYAgAANOkIZfl/AACA8RFl+X8AAGDrCGUAAAAAAQAAAAAAAACw/Qhl+X8AAAAAA8f5fwAAAAAAAAAAAAAAAAAAjgAAAHHNM8b5fwAAAAAAAAAAAAAAAAAAAAAAAJAckmBYAgAAaLvT5o4AAACQHJJgWAIAANvgN8b5fwAAMLrT5o4AAADgutPmjgAAAAAAAAAAAAAAAAAAAGR2AAgAAAAAJQAAAAwAAAABAAAAGAAAAAwAAAD/AAACEgAAAAwAAAABAAAAHgAAABgAAAAiAAAABAAAAHIAAAARAAAAJQAAAAwAAAABAAAAVAAAAKgAAAAjAAAABAAAAHAAAAAQAAAAAQAAAOqw2EGrChdC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AC30VRYAgAAkD8Dx/l/AAAJAAAAAQAAAIg+W8b5fwAAAAAAAAAAAABzotlk+X8AAGAO0VRYAgAAAAAK2v////8AAAAAAAAAAAAAAAAAAAAArn0pTdUxAABkidJk+X8AAFC60uaOAAAAAAAAAAAAAACQHJJgWAIAADC80uYAAAAAsGKRYFgCAAAHAAAAAAAAALBikWBYAgAAbLvS5o4AAADAu9LmjgAAAHHNM8b5fwAAAAAAAAAAAAAAAAAAAAAAAAAAAAAAAAAAcD15X1gCAACQHJJgWAIAANvgN8b5fwAAELvS5o4AAADAu9Lmjg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UN+wYlgCAABk60Zk+X8AAHA9eV9YAgAAiD5bxvl/AAAAAAAAAAAAAAGxfmT5fwAAAgAAAAAAAAACAAAAAAAAAAAAAAAAAAAAAAAAAAAAAABucilN1TEAAAAej2BYAgAAUNlXaFgCAAAAAAAAAAAAAJAckmBYAgAAiLvS5gAAAADg////AAAAAAYAAAAAAAAAAgAAAAAAAACsutLmjgAAAAC70uaOAAAAcc0zxvl/AAAAAAAAAAAAAJBghsYAAAAAAAAAAAAAAAALpU5k+X8AAJAckmBYAgAA2+A3xvl/AABQutLmjgAAAAC70uaOAAAAAAAAAAAAAAAAAAAAZHYACAAAAAAlAAAADAAAAAMAAAAYAAAADAAAAAAAAAISAAAADAAAAAEAAAAWAAAADAAAAAgAAABUAAAAVAAAAAoAAAAnAAAAHgAAAEoAAAABAAAA6rDYQasKF0I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3AAAARwAAACkAAAAzAAAAjwAAABUAAAAhAPAAAAAAAAAAAAAAAIA/AAAAAAAAAAAAAIA/AAAAAAAAAAAAAAAAAAAAAAAAAAAAAAAAAAAAAAAAAAAlAAAADAAAAAAAAIAoAAAADAAAAAQAAABSAAAAcAEAAAQAAADw////AAAAAAAAAAAAAAAAkAEAAAAAAAEAAAAAcwBlAGcAbwBlACAAdQBpAAAAAAAAAAAAAAAAAAAAAAAAAAAAAAAAAAAAAAAAAAAAAAAAAAAAAAAAAAAAAAAAAAAAAAAgAAAAAAAAAAgAAAAAAAAAAADQVFgCAACIPlvG+X8AAAAAAAAAAAAAx7O1yPl/AAAAAMVUWAIAAAAAAAD5fwAAAAAAAAAAAAAAAAAAAAAAAM5yKU3VMQAAAQAAAAAAAADArapiAgAAAAAAAAAAAAAAkBySYFgCAADoutLmAAAAAPD///8AAAAACQAAAAAAAAADAAAAAAAAAAy60uaOAAAAYLrS5o4AAABxzTPG+X8AAAAAAAAAAAAAkGCGxgAAAAAAAAAAAAAAAOC50uaOAAAAkBySYFgCAADb4DfG+X8AALC50uaOAAAAYLrS5o4AAAAQw6NgWAIAAAAAAABkdgAIAAAAACUAAAAMAAAABAAAABgAAAAMAAAAAAAAAhIAAAAMAAAAAQAAAB4AAAAYAAAAKQAAADMAAAC4AAAASAAAACUAAAAMAAAABAAAAFQAAAC4AAAAKgAAADMAAAC2AAAARwAAAAEAAADqsNhBqwoXQioAAAAzAAAAEgAAAEwAAAAAAAAAAAAAAAAAAAD//////////3AAAABZAHMAYQBpAGEAcwAgAEwA8wBwAGUAegAgAEcA8wBtAGUAegAJAAAABwAAAAgAAAAEAAAACAAAAAcAAAAEAAAACAAAAAkAAAAJAAAACAAAAAcAAAAEAAAACwAAAAkAAAAOAAAACA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uAAAAAoAAABQAAAAeAAAAFwAAAABAAAA6rDYQasKF0IKAAAAUAAAABIAAABMAAAAAAAAAAAAAAAAAAAA//////////9wAAAAWQBTAEEASQBBAFMAIABMANMAUABFAFoAIABHANMATQBFAFoABQAAAAYAAAAHAAAAAwAAAAcAAAAGAAAAAwAAAAUAAAAJAAAABgAAAAYAAAAGAAAAAwAAAAgAAAAJAAAACgAAAAYAAAAG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6AAAAAoAAABgAAAAqQAAAGwAAAABAAAA6rDYQasKF0IKAAAAYAAAABoAAABMAAAAAAAAAAAAAAAAAAAA//////////+AAAAAUwBPAEMASQBPAC0AIABHAEUAUwBUAEkA0wBOACAARQBNAFAAUgBFAFMAQQBSAEkAQQBMAAYAAAAJAAAABwAAAAMAAAAJAAAABAAAAAMAAAAIAAAABgAAAAYAAAAGAAAAAwAAAAkAAAAIAAAAAwAAAAYAAAAKAAAABgAAAAcAAAAGAAAABgAAAAcAAAAHAAAAAwAAAAcAAAAFAAAASwAAAEAAAAAwAAAABQAAACAAAAABAAAAAQAAABAAAAAAAAAAAAAAAAABAACAAAAAAAAAAAAAAAAAAQAAgAAAACUAAAAMAAAAAgAAACcAAAAYAAAABQAAAAAAAAD///8AAAAAACUAAAAMAAAABQAAAEwAAABkAAAACQAAAHAAAAC+AAAAfAAAAAkAAABwAAAAtgAAAA0AAAAhAPAAAAAAAAAAAAAAAIA/AAAAAAAAAAAAAIA/AAAAAAAAAAAAAAAAAAAAAAAAAAAAAAAAAAAAAAAAAAAlAAAADAAAAAAAAIAoAAAADAAAAAUAAAAlAAAADAAAAAEAAAAYAAAADAAAAAAAAAISAAAADAAAAAEAAAAWAAAADAAAAAAAAABUAAAACAEAAAoAAABwAAAAvQAAAHwAAAABAAAA6rDYQasKF0IKAAAAcAAAAB8AAABMAAAABAAAAAkAAABwAAAAvwAAAH0AAACMAAAARgBpAHIAbQBhAGQAbwAgAHAAbwByADoAIABZAFMAQQBJAEEAUwAgAEwATwBQAEUAWgAgAEcATwBNAEUAWgAAAAYAAAADAAAABAAAAAkAAAAGAAAABwAAAAcAAAADAAAABwAAAAcAAAAEAAAAAwAAAAMAAAAFAAAABgAAAAcAAAADAAAABwAAAAYAAAADAAAABQAAAAkAAAAGAAAABgAAAAYAAAADAAAACAAAAAkAAAAKAAAABgAAAAYAAAAWAAAADAAAAAAAAAAlAAAADAAAAAIAAAAOAAAAFAAAAAAAAAAQAAAAFA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2A04D5FD80433458B2C003629D34133" ma:contentTypeVersion="12" ma:contentTypeDescription="Crear nuevo documento." ma:contentTypeScope="" ma:versionID="77c73f8c113c43035fe40e6842400dee">
  <xsd:schema xmlns:xsd="http://www.w3.org/2001/XMLSchema" xmlns:xs="http://www.w3.org/2001/XMLSchema" xmlns:p="http://schemas.microsoft.com/office/2006/metadata/properties" xmlns:ns2="d5845aff-2e4f-4185-9b6c-b7ccf4ea8de4" xmlns:ns3="2e8945e0-4060-434a-9296-88ec39959342" targetNamespace="http://schemas.microsoft.com/office/2006/metadata/properties" ma:root="true" ma:fieldsID="21c60fdde48316922d37f954eb9d2806" ns2:_="" ns3:_="">
    <xsd:import namespace="d5845aff-2e4f-4185-9b6c-b7ccf4ea8de4"/>
    <xsd:import namespace="2e8945e0-4060-434a-9296-88ec39959342"/>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LengthInSeconds" minOccurs="0"/>
                <xsd:element ref="ns2:MediaServiceGenerationTime" minOccurs="0"/>
                <xsd:element ref="ns2:MediaServiceEventHashCode"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845aff-2e4f-4185-9b6c-b7ccf4ea8d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bf57b533-a176-4645-b33c-7fea236c2aa1"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e8945e0-4060-434a-9296-88ec39959342"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05fa4682-f683-46b7-8aa9-acd6744f51ed}" ma:internalName="TaxCatchAll" ma:showField="CatchAllData" ma:web="2e8945e0-4060-434a-9296-88ec39959342">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16CD6BE-C154-4C30-9254-BE6DB7A65650}"/>
</file>

<file path=customXml/itemProps2.xml><?xml version="1.0" encoding="utf-8"?>
<ds:datastoreItem xmlns:ds="http://schemas.openxmlformats.org/officeDocument/2006/customXml" ds:itemID="{A0127111-E554-4102-AE81-80FB575029A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Balance 2021</vt:lpstr>
      <vt:lpstr>Balance 2022</vt:lpstr>
      <vt:lpstr>Activo</vt:lpstr>
      <vt:lpstr>Pasivo y Patrimonio</vt:lpstr>
      <vt:lpstr>Resultado</vt:lpstr>
      <vt:lpstr>Flujo de Efectivo</vt:lpstr>
      <vt:lpstr>Evolución del Patrimonio</vt:lpstr>
      <vt:lpstr>Notas</vt:lpstr>
      <vt:lpstr>Activo!Área_de_impresión</vt:lpstr>
      <vt:lpstr>'Evolución del Patrimonio'!Área_de_impresión</vt:lpstr>
      <vt:lpstr>'Pasivo y Patrimonio'!Área_de_impresión</vt:lpstr>
      <vt:lpstr>Resultado!Área_de_impresión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Gestión Empresarial</dc:creator>
  <cp:lastModifiedBy>Amalia Vargas Torres</cp:lastModifiedBy>
  <cp:lastPrinted>2020-02-14T18:35:28Z</cp:lastPrinted>
  <dcterms:created xsi:type="dcterms:W3CDTF">1998-01-07T19:38:15Z</dcterms:created>
  <dcterms:modified xsi:type="dcterms:W3CDTF">2023-03-21T18:59:22Z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