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1.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s.edgelan\investor\iaf\07- FONDO DE INVERSION IN GANADERO USD\2. BALANCE FONDO INVERSION IN GANADERO DOLARES AMERICANOS DICIEMBRE 2021\"/>
    </mc:Choice>
  </mc:AlternateContent>
  <xr:revisionPtr revIDLastSave="0" documentId="13_ncr:201_{1E4A0D55-75BE-4242-BF9A-40C729EA19DB}" xr6:coauthVersionLast="47" xr6:coauthVersionMax="47" xr10:uidLastSave="{00000000-0000-0000-0000-000000000000}"/>
  <bookViews>
    <workbookView xWindow="-120" yWindow="-120" windowWidth="29040" windowHeight="15720" tabRatio="783" xr2:uid="{00000000-000D-0000-FFFF-FFFF00000000}"/>
  </bookViews>
  <sheets>
    <sheet name="INDICE" sheetId="9" r:id="rId1"/>
    <sheet name="1.BG USD" sheetId="4" r:id="rId2"/>
    <sheet name="2.EERR USD" sheetId="3" r:id="rId3"/>
    <sheet name="3.VARIAC. PA USD" sheetId="2" r:id="rId4"/>
    <sheet name="4.FLUJO EFECTIVO USD" sheetId="1" r:id="rId5"/>
    <sheet name="5.BG G" sheetId="5" r:id="rId6"/>
    <sheet name="6.EERR G" sheetId="6" r:id="rId7"/>
    <sheet name="7.VARIAC. PN G" sheetId="7" r:id="rId8"/>
    <sheet name="8.FLUJO EFECTIVO G" sheetId="8" r:id="rId9"/>
    <sheet name="9.INFORME DEL SINDICO" sheetId="10" r:id="rId10"/>
    <sheet name="10.Notas a EEFF" sheetId="11" r:id="rId11"/>
    <sheet name="11.Cuadro de Inversiones" sheetId="12" r:id="rId12"/>
  </sheets>
  <externalReferences>
    <externalReference r:id="rId13"/>
    <externalReference r:id="rId14"/>
  </externalReferences>
  <definedNames>
    <definedName name="_xlnm._FilterDatabase" localSheetId="11" hidden="1">'11.Cuadro de Inversiones'!$A$4:$S$10</definedName>
    <definedName name="_Hlk492023274" localSheetId="10">'10.Notas a EEFF'!$A$98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9" i="11" l="1"/>
  <c r="C138" i="11"/>
  <c r="C110" i="11"/>
  <c r="C109" i="11"/>
  <c r="C107" i="11"/>
  <c r="C105" i="11"/>
  <c r="C88" i="11"/>
  <c r="C24" i="1"/>
  <c r="C25" i="8"/>
  <c r="C24" i="8"/>
  <c r="C17" i="8"/>
  <c r="C15" i="8"/>
  <c r="C19" i="6" l="1"/>
  <c r="C18" i="6"/>
  <c r="C16" i="6"/>
  <c r="C12" i="6"/>
  <c r="C13" i="6"/>
  <c r="B20" i="6"/>
  <c r="B12" i="6"/>
  <c r="B13" i="6"/>
  <c r="B11" i="6"/>
  <c r="C44" i="5"/>
  <c r="C43" i="5"/>
  <c r="C40" i="5"/>
  <c r="C41" i="5" s="1"/>
  <c r="C32" i="5"/>
  <c r="D22" i="5"/>
  <c r="C19" i="5"/>
  <c r="B19" i="5"/>
  <c r="C25" i="5"/>
  <c r="C26" i="5" s="1"/>
  <c r="D26" i="5"/>
  <c r="B21" i="5"/>
  <c r="B24" i="5"/>
  <c r="B25" i="5"/>
  <c r="C21" i="6" l="1"/>
  <c r="C14" i="6"/>
  <c r="C20" i="5" l="1"/>
  <c r="C16" i="5"/>
  <c r="C14" i="5"/>
  <c r="C10" i="5"/>
  <c r="C16" i="1" l="1"/>
  <c r="C18" i="1"/>
  <c r="E17" i="2" l="1"/>
  <c r="C13" i="3"/>
  <c r="C15" i="3" s="1"/>
  <c r="C20" i="3"/>
  <c r="C22" i="3" s="1"/>
  <c r="D33" i="4"/>
  <c r="D27" i="4"/>
  <c r="C27" i="4"/>
  <c r="D26" i="4"/>
  <c r="C26" i="4"/>
  <c r="C22" i="4"/>
  <c r="A2" i="12"/>
  <c r="B155" i="11"/>
  <c r="C142" i="11"/>
  <c r="C106" i="11"/>
  <c r="E106" i="11" s="1"/>
  <c r="E105" i="11" s="1"/>
  <c r="E107" i="11"/>
  <c r="E108" i="11"/>
  <c r="C104" i="11"/>
  <c r="E104" i="11" s="1"/>
  <c r="D89" i="11"/>
  <c r="D88" i="11"/>
  <c r="D15" i="7"/>
  <c r="C11" i="7"/>
  <c r="B44" i="5"/>
  <c r="B43" i="5"/>
  <c r="B20" i="5"/>
  <c r="C18" i="5"/>
  <c r="C22" i="5" s="1"/>
  <c r="B18" i="5"/>
  <c r="B16" i="5"/>
  <c r="C26" i="1"/>
  <c r="E109" i="11" l="1"/>
  <c r="D15" i="2" l="1"/>
  <c r="C11" i="2"/>
  <c r="C8" i="2"/>
  <c r="D46" i="4"/>
  <c r="C17" i="4" l="1"/>
  <c r="D22" i="4"/>
  <c r="J10" i="12" l="1"/>
  <c r="N9" i="12" l="1"/>
  <c r="O9" i="12" s="1"/>
  <c r="N8" i="12"/>
  <c r="N7" i="12"/>
  <c r="N6" i="12"/>
  <c r="O6" i="12" s="1"/>
  <c r="N5" i="12"/>
  <c r="D14" i="7"/>
  <c r="C20" i="1"/>
  <c r="C27" i="1" s="1"/>
  <c r="C28" i="1" s="1"/>
  <c r="E20" i="1"/>
  <c r="E26" i="1"/>
  <c r="O8" i="12" l="1"/>
  <c r="O5" i="12"/>
  <c r="O7" i="12"/>
  <c r="E24" i="8"/>
  <c r="E17" i="8"/>
  <c r="E15" i="8"/>
  <c r="E11" i="8"/>
  <c r="D13" i="7"/>
  <c r="E89" i="11" l="1"/>
  <c r="E26" i="8"/>
  <c r="G37" i="4"/>
  <c r="F14" i="4"/>
  <c r="D19" i="6"/>
  <c r="D18" i="6"/>
  <c r="D16" i="6"/>
  <c r="D12" i="6"/>
  <c r="D11" i="6"/>
  <c r="D43" i="5"/>
  <c r="C8" i="7" s="1"/>
  <c r="D40" i="5"/>
  <c r="D32" i="5"/>
  <c r="D14" i="5"/>
  <c r="D10" i="5"/>
  <c r="C26" i="8" l="1"/>
  <c r="C18" i="8"/>
  <c r="C15" i="5" l="1"/>
  <c r="C17" i="5" s="1"/>
  <c r="E88" i="11" l="1"/>
  <c r="D12" i="5"/>
  <c r="D28" i="5" s="1"/>
  <c r="D42" i="5"/>
  <c r="D17" i="5"/>
  <c r="D34" i="5"/>
  <c r="D142" i="11"/>
  <c r="E19" i="8"/>
  <c r="E27" i="8" s="1"/>
  <c r="D14" i="6"/>
  <c r="D21" i="6"/>
  <c r="C32" i="4"/>
  <c r="C33" i="4" s="1"/>
  <c r="C39" i="4"/>
  <c r="D17" i="4"/>
  <c r="C9" i="9"/>
  <c r="C156" i="11"/>
  <c r="B156" i="11"/>
  <c r="D22" i="3"/>
  <c r="D15" i="3"/>
  <c r="D39" i="4"/>
  <c r="D32" i="4"/>
  <c r="D12" i="4"/>
  <c r="E8" i="8"/>
  <c r="C8" i="8"/>
  <c r="D7" i="6"/>
  <c r="C7" i="6"/>
  <c r="D7" i="5"/>
  <c r="C7" i="5"/>
  <c r="D7" i="4"/>
  <c r="C7" i="4"/>
  <c r="D7" i="3"/>
  <c r="C7" i="3"/>
  <c r="E8" i="1"/>
  <c r="C8" i="1"/>
  <c r="C19" i="8"/>
  <c r="C27" i="8" s="1"/>
  <c r="C16" i="7"/>
  <c r="E12" i="7"/>
  <c r="E11" i="7"/>
  <c r="C42" i="5"/>
  <c r="C34" i="5"/>
  <c r="C42" i="4"/>
  <c r="C45" i="4" s="1"/>
  <c r="C46" i="4" s="1"/>
  <c r="C16" i="2"/>
  <c r="E12" i="2"/>
  <c r="E11" i="2"/>
  <c r="E15" i="2"/>
  <c r="E15" i="7"/>
  <c r="E13" i="7"/>
  <c r="E13" i="2"/>
  <c r="C43" i="4" l="1"/>
  <c r="E27" i="1"/>
  <c r="C45" i="5"/>
  <c r="C46" i="5" s="1"/>
  <c r="C22" i="6"/>
  <c r="C24" i="6" s="1"/>
  <c r="C23" i="3"/>
  <c r="D23" i="3"/>
  <c r="D22" i="6"/>
  <c r="D36" i="5"/>
  <c r="D41" i="4" l="1"/>
  <c r="C12" i="4"/>
  <c r="C12" i="5"/>
  <c r="C28" i="5" s="1"/>
  <c r="C29" i="8" l="1"/>
  <c r="D44" i="5"/>
  <c r="D8" i="2"/>
  <c r="D42" i="4"/>
  <c r="F12" i="4"/>
  <c r="G12" i="4" s="1"/>
  <c r="D16" i="2" l="1"/>
  <c r="E19" i="2" s="1"/>
  <c r="E8" i="2"/>
  <c r="D45" i="5"/>
  <c r="D46" i="5" s="1"/>
  <c r="D8" i="7"/>
  <c r="C36" i="5"/>
  <c r="C48" i="5" s="1"/>
  <c r="D43" i="4"/>
  <c r="D16" i="7" l="1"/>
  <c r="E17" i="7" s="1"/>
  <c r="E19" i="7" s="1"/>
  <c r="E8" i="7"/>
</calcChain>
</file>

<file path=xl/sharedStrings.xml><?xml version="1.0" encoding="utf-8"?>
<sst xmlns="http://schemas.openxmlformats.org/spreadsheetml/2006/main" count="372" uniqueCount="253">
  <si>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</si>
  <si>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</si>
  <si>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</si>
  <si>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</si>
  <si>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</si>
  <si>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</si>
  <si>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</si>
  <si>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</si>
  <si>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</si>
  <si>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</si>
  <si>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</si>
  <si>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</si>
  <si>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</si>
  <si>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</si>
  <si>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</si>
  <si>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</si>
  <si>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</si>
  <si>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</si>
  <si>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</si>
  <si>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</si>
  <si>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</si>
  <si>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</si>
  <si>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</si>
  <si>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</si>
  <si>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</si>
  <si>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</si>
  <si>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</si>
  <si>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</si>
  <si>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</si>
  <si>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</si>
  <si>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</si>
  <si>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</si>
  <si>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</si>
  <si>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</si>
  <si>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</si>
  <si>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</si>
  <si>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</si>
  <si>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ACTIVOS</t>
  </si>
  <si>
    <t>ACTIVO CORRIENTE</t>
  </si>
  <si>
    <t>DISPONIBILIDADES</t>
  </si>
  <si>
    <t>Valores al cobro  (Nota    )</t>
  </si>
  <si>
    <t xml:space="preserve">INVERSIONES </t>
  </si>
  <si>
    <t>Titulo de Renta fija (Nota    )</t>
  </si>
  <si>
    <t>Titulo de Renta Variable</t>
  </si>
  <si>
    <t>ACTIVO NO CORRIENTE</t>
  </si>
  <si>
    <t>Total de Activo Bruto</t>
  </si>
  <si>
    <t xml:space="preserve">PASIVOS </t>
  </si>
  <si>
    <t xml:space="preserve">PASIVO </t>
  </si>
  <si>
    <t>ACREEDORES POR OPERACIONES</t>
  </si>
  <si>
    <t>Comisiones a Pagar a la Administradora</t>
  </si>
  <si>
    <t xml:space="preserve">Total Pasivo </t>
  </si>
  <si>
    <t>TOTAL PATRIMONIO</t>
  </si>
  <si>
    <t>TOTAL PASIVO Y PATRIMONIO NETO</t>
  </si>
  <si>
    <t>CANTIDAD CUOTAS PARTE</t>
  </si>
  <si>
    <t>VALOR CUOTA</t>
  </si>
  <si>
    <t>TOTAL ACTIVO NETO</t>
  </si>
  <si>
    <t>(EN MONEDA LOCAL)</t>
  </si>
  <si>
    <t>TOTAL ACTIVO CORRIENTE</t>
  </si>
  <si>
    <t>TOTAL ACTIVO NO CORRIENTE</t>
  </si>
  <si>
    <t>(Moneda Local)</t>
  </si>
  <si>
    <t>Diferencia de Cambio saldo inicial de caja y bancos</t>
  </si>
  <si>
    <t>Desde</t>
  </si>
  <si>
    <t>Tipo de cambio Vendedor</t>
  </si>
  <si>
    <t>Comparativo</t>
  </si>
  <si>
    <t>Tipo de cambio Comprador</t>
  </si>
  <si>
    <t>FECHA DE REPORTE</t>
  </si>
  <si>
    <t>Estados Financieros</t>
  </si>
  <si>
    <t>(Anexo D)</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</si>
  <si>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</si>
  <si>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</si>
  <si>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</si>
  <si>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</si>
  <si>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</si>
  <si>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</si>
  <si>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</si>
  <si>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</si>
  <si>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</si>
  <si>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</si>
  <si>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</si>
  <si>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USD</t>
  </si>
  <si>
    <t>Causa de las Variaciones de efectivo</t>
  </si>
  <si>
    <t>Aumento o disminucion intereses a cobrar</t>
  </si>
  <si>
    <t>INFORME SINDICO</t>
  </si>
  <si>
    <t>NOTAS A LOS ESTADOS CONTABLES</t>
  </si>
  <si>
    <t>INFORME DEL SINDICO</t>
  </si>
  <si>
    <t>Señores accionistas de</t>
  </si>
  <si>
    <t>Es mi informe.</t>
  </si>
  <si>
    <t>Juan José Talavera</t>
  </si>
  <si>
    <t>Síndico Titular</t>
  </si>
  <si>
    <t>CARACTERISTICAS DE LA EMISIÓN DE CUOTAS DE PARTICIPACIÓN</t>
  </si>
  <si>
    <t>Condiciones de compra de cuotas del fondo:</t>
  </si>
  <si>
    <t>Nota  2 – Información sobre la Administradora</t>
  </si>
  <si>
    <t>Nota 3.- Principales políticas y prácticas contables aplicadas.</t>
  </si>
  <si>
    <t xml:space="preserve">3.2. La moneda de cuenta </t>
  </si>
  <si>
    <t>3.3 Política de Constitución de Previsiones:</t>
  </si>
  <si>
    <t>3.5 – Valuación de las Inversiones</t>
  </si>
  <si>
    <t>3.6 Política de Reconocimiento de Ingresos:</t>
  </si>
  <si>
    <t xml:space="preserve">3.7  Flujo de Efectivo  </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</si>
  <si>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</si>
  <si>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</si>
  <si>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</si>
  <si>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</si>
  <si>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</si>
  <si>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</si>
  <si>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</si>
  <si>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</si>
  <si>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</si>
  <si>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</si>
  <si>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</si>
  <si>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</si>
  <si>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</si>
  <si>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</si>
  <si>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</si>
  <si>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</si>
  <si>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</si>
  <si>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</si>
  <si>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</si>
  <si>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</si>
  <si>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</si>
  <si>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</si>
  <si>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</si>
  <si>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</si>
  <si>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</si>
  <si>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</si>
  <si>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</si>
  <si>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</si>
  <si>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</si>
  <si>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</si>
  <si>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</si>
  <si>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</si>
  <si>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</si>
  <si>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</si>
  <si>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</si>
  <si>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</si>
  <si>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4.3 – ACREEDORES  POR OPERACIONES</t>
  </si>
  <si>
    <t>Comisión por Administración ( en usd)</t>
  </si>
  <si>
    <t xml:space="preserve">       4.2 INVERSIONES</t>
  </si>
  <si>
    <t>Instrumento</t>
  </si>
  <si>
    <t>Emisor</t>
  </si>
  <si>
    <t>Fecha de vencimiento</t>
  </si>
  <si>
    <t>Monto</t>
  </si>
  <si>
    <t>CDA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</si>
  <si>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</si>
  <si>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</si>
  <si>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</si>
  <si>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</si>
  <si>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</si>
  <si>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</si>
  <si>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</si>
  <si>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</si>
  <si>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</si>
  <si>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</si>
  <si>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</si>
  <si>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Paraguay</t>
  </si>
  <si>
    <t>4.2 INVERSIONES</t>
  </si>
  <si>
    <t>Ver Cuadro</t>
  </si>
  <si>
    <t>Suscripciones (*)</t>
  </si>
  <si>
    <t>Comisión por Aranceles y corretajes</t>
  </si>
  <si>
    <t>Pérdida en Operaciones</t>
  </si>
  <si>
    <t>No aplica</t>
  </si>
  <si>
    <t>4.4 – COMISIONES A PAGAR A LA ADMINISTRADORA</t>
  </si>
  <si>
    <t>Valores al cobro  (Nota 4.1 )</t>
  </si>
  <si>
    <t>Titulo de Renta fija (Nota 4.2 )</t>
  </si>
  <si>
    <t>Las cinco (5) Notas que se acompañan son parte integrante de de estos Estados Financieros</t>
  </si>
  <si>
    <t>Comisión por Corretaje y Aranceles</t>
  </si>
  <si>
    <t>Resultados Distribuidos</t>
  </si>
  <si>
    <t>Resultados acumulados Distrib</t>
  </si>
  <si>
    <t>Nota 5. HECHOS POSTERIORES AL CIERRE</t>
  </si>
  <si>
    <t>Resultados Acumulados</t>
  </si>
  <si>
    <t xml:space="preserve">Resultados acumulados  </t>
  </si>
  <si>
    <t>Efectivos en moneda estranjera depositadas en las cuentas bancarias y Casa de Bolsa</t>
  </si>
  <si>
    <t>Bonos Corporativos</t>
  </si>
  <si>
    <t>Fondo de Inversión IN Ganadero Dólares Americanos</t>
  </si>
  <si>
    <t>FONDO DE INVERSIÓN IN GANADERO DÓLARES AMERICANOS</t>
  </si>
  <si>
    <t xml:space="preserve">Nota  1 – INFORMACIÓN BÁSICA DEL FONDO DE INVERSIÓN IN GANADERO DÓLARES AMERICANOS </t>
  </si>
  <si>
    <t>Objetivo principal del Fondo: El Fondo tendrá como objetivo principal invertir en el negocio ganadero, mediante la compra de desmamantes machos y hembras para su engorde, terminación y posterior comercialización. Las ventas provenientes de estos activos biológicos constituirán la principal fuente de ingresos del Fondo.
Está enfocado a los inversionistas que aspiran tener rendimientos superiores a las inversiones tradicionales asumiendo un riesgo moderado, y un perfil conservador, con disponibilidad del retorno de la inversión ajustado al ciclo de producción de invernada.
El Fondo, ofrece a los inversores exposición directa al sector ganadero a través de invertir en inversiones respaldadas por activos reales, a su vez entregará a sus participes la oportunidad de invertir en la economía real del país, mediante el desarrollo de actividades ganaderas, contribuyendo al crecimiento de este sector y al mismo tiempo ofrecer una rentabilidad atractiva a mediano y largo plazo.
Las inversiones del Fondo se efectuarán dentro del territorio Nacional, específicamente en la zona del Chaco Paraguayo. Los activos biológicos en los cuales invierta el Fondo serán registrados en el registro de marcas y señales de ganado del territorio nacional a nombre del Fondo.
El Fondo tendrá la potestad de firmar contratos de arrendamientos y subarrendamientos para la consecución del negocio.</t>
  </si>
  <si>
    <t>El Fondo tiene un objetivo de rendimiento del 8%, no obstante, el Fondo no garantiza su rentabilidad.                                                                               
Para dar cumplimiento a lo señalado en el número 1. Precedente, y dar cumplimiento con sus objetivos, el Fondo Invertirá sus recursos de acuerdo con los siguientes límites y criterios:                                                                                                                                                                                                                                          
En desmamantes machos y hembras con rango promedio inicial de 160 Kilogramos a 200 kilogramos para el proceso de invernada y terminación del hato, hasta alcanzar un peso final aproximadamente de 460 a 480 kilogramos de carne en machos y 400 a 420 Kilogramos en hembras, en un lapso de 18 a 24 meses, para su posterior venta en el mercado.                                                                                                                 
Los activos biológicos adquiridos por el Fondo tendrán su propia marca y se encontrarán inscriptos en la dirección de marcas de señales de ganado, a nombre del Fondo.
El proceso de invernada se llevará a cabo en campos a ser arrendados por el Fondo ubicadas en la zona del chaco paraguayo.                                                                                         
La venta del producto terminado se realizará a los frigoríficos, con los precios que rigen en los mercados internacionales ya que será destinado a la exportación. La renta obtenida en esta operación se distribuirá entre los cuotapartistas o inversionistas del fondo en cada fin del ciclo productivo de engorde.</t>
  </si>
  <si>
    <t>El índice de mortandad del hato ganadero, aceptado por el Fondo será de hasta el 2% anual.                                                                                                                                                                   
Adicionalmente, sin perjuicio de lo anterior, el Fondo, tendrá la posibilidad de arrendar o subarrendar los inmuebles necesarios para la consecución de los objetivos propuesto en el presente Reglamento Interno.                                                                                                                                               
Adicionalmente, el Fondo podrá invertir sus recursos en los siguientes valores y bienes, sin perjuicio de las cantidades que mantenga en bancos y siempre con un límite global para cada una de estas inversiones de un 75% del activo total del Fondo.                                                                                                             
Títulos emitidos por el Tesoro Público o garantizados por el mismo, cuya emisión haya sido registrada en el Registro de Valores que lleva la Comisión Nacional de Valores (CNV) o que cuenten con garantía estatal por el 100% de su valor hasta su total extinción.
Títulos emitidos por el Banco Central del Paraguay.                                                                                                                                                                                                                   
Depósitos a plazo y otros títulos representativos de captaciones de instituciones financieras o garantizados por éstas.                                                                                                                     
Bonos emitidos en la Bolsa de Valores y registradas en la Comisión Nacional de Valores.                                                                                                                                                                                           
Operaciones de venta con compromiso de compra y las operaciones de compra con compromiso de venta con los valores comprendidos en este apartado.                                                                                                                                                                                                                                                                                                        
Cuotas partes de fondos mutuos, tanto nacionales como extranjeros, que sean susceptibles de ser rescatadas. No se requerirá que dichos fondos tengan límite de inversión ni de diversificación en sus activos.</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</si>
  <si>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</si>
  <si>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El flujo de efectivos fue preparado de acuerdo con la Resolución CG N° 30/2021 de la Comisión Nacional de Valores.</t>
  </si>
  <si>
    <t>Patrimonio Neto del Fondo de Inversión IN Ganadero Dólares Americanos</t>
  </si>
  <si>
    <t>Guaraníes</t>
  </si>
  <si>
    <t>Financieros (Bancos)</t>
  </si>
  <si>
    <t>BANCO NACIONAL DE FOMENTO</t>
  </si>
  <si>
    <t>Ganadero</t>
  </si>
  <si>
    <t>CREDITOS</t>
  </si>
  <si>
    <t>Impuestos Corrientes</t>
  </si>
  <si>
    <t>Anticipos a Proveedores</t>
  </si>
  <si>
    <t>Activos Biologicos en Producción</t>
  </si>
  <si>
    <t>PLAN FONDO DE INVERSION IN GANADERO U$S</t>
  </si>
  <si>
    <t>Cuentas a Pagar</t>
  </si>
  <si>
    <t>El Fondo no constituye Previsiones.</t>
  </si>
  <si>
    <t>Bancos M/L Cta Cte</t>
  </si>
  <si>
    <t>Bancos M/E Cta Cte</t>
  </si>
  <si>
    <t xml:space="preserve"> Las inversiones (Bonos y CDA en cartera), se exponen a sus valores actualizados. Las diferencias  se exponen en el estado de resultados en el rubro intereses ganados.</t>
  </si>
  <si>
    <t>a)    Diferencia de cambio en Moneda Extranjera</t>
  </si>
  <si>
    <t>b)   Gastos operacionales y comisiones de la administradora con cargo al Fondo:</t>
  </si>
  <si>
    <t>c)    Información Estadística</t>
  </si>
  <si>
    <t xml:space="preserve">Investor Casa De Bolsa S.A. M/L </t>
  </si>
  <si>
    <t xml:space="preserve">Investor Casa De Bolsa S.A. M/E </t>
  </si>
  <si>
    <t>(EN DOLARES AMERICANOS)</t>
  </si>
  <si>
    <t xml:space="preserve">ESTADO DEL ACTIVO NETO </t>
  </si>
  <si>
    <t>ESTADO DE INGRESOS Y EGRESOS</t>
  </si>
  <si>
    <t>ESTADO DE FLUJOS DE EFECTIVO</t>
  </si>
  <si>
    <t xml:space="preserve">ESTADO DE RESULTADOS </t>
  </si>
  <si>
    <t>La emisión de cuotas de participación se realizará en moneda extranjera (Dólares americanos), los valores serán de oferta pública, inscriptas en el registro de la Comisión Nacional de Valores (C.N.V.) y registrada en la Bolsa de Valores y Productos de Asunción S.A. (B.V.P.A.S.A).</t>
  </si>
  <si>
    <t>Correspondiente al 31/12/2021 con cifras comparativas al 31/12/2020</t>
  </si>
  <si>
    <t xml:space="preserve">Clientes </t>
  </si>
  <si>
    <t>GASTOS PAGADOS POR ADELANTADO</t>
  </si>
  <si>
    <t>Alquileres pagados por adelantado</t>
  </si>
  <si>
    <t>Valuación de Ganado</t>
  </si>
  <si>
    <t>Costo de Trasformacion de Activo Biologico</t>
  </si>
  <si>
    <t>TOTAL DEL ACTIVO NETO AL 31-12-2020</t>
  </si>
  <si>
    <t>TOTAL DEL ACTIVO NETO AL 31-12-2021</t>
  </si>
  <si>
    <t>Aumento o disminución en acreedores por operaciones</t>
  </si>
  <si>
    <t>Correspondiente al 31/12/2021 con cifras comparativas al 31/12/2021</t>
  </si>
  <si>
    <t>De conformidad a lo establecido por el Código Civil y los Estatutos Sociales, he procedido a la revisión de los registros contables, los comprobantes que respaldan las transacciones  efectuadas, así como el Balance General, Cuadro de Resultados, Estado de Flujo de Efectivo, Variación del Patrimonio Neto y sus correspondientes Notas Contables del ejercicio cerrado al 31 de Diciembre 2021, encontrándolos todos conformes a las Leyes, los Estatutos Sociales, los Principios de Contabilidad Generalmente Aceptados y las Normas Contables indicadas por la Comisión Nacional de Valores  como así también por las normas de Contabilidad vigentes en el Paraguay, por lo que recomiendo su aprobación.</t>
  </si>
  <si>
    <t xml:space="preserve">Los estados financieros están preparados en Dólares Americanos. Para la conversión de los estados financieros a moneda funcional se utiliza los siguientes  tipos de cambios: comprador establecido para el cierre del mes por la Administración Tributaria 1USD = 6.870,81, para los activos y pasivos monetarios, tipo de cambio promedio a diciembre 1 USD = 6.877,40 para los Estados de Resultados y Tipo de Cambio Historico para el Patrimonio Neto. </t>
  </si>
  <si>
    <t xml:space="preserve"> Los fondos se constituyeron  en moneda extranjera, pero exisitieron operaciones en moneda local, por lo cual se realizo la conversión de sus Estados Financieros a Dólares Americanos, se efectúa al cierre al solo efecto de su presentación a los entes reguladores. Las diferencias de cambio que se exponen en el Flujo de Efectivo y la Variación del activo neto, es al sólo efecto de ajustar los saldos iniciales a los tipos de cambo del presente ejercicio.</t>
  </si>
  <si>
    <t>Saldo al 31/12/2021</t>
  </si>
  <si>
    <t>Saldo al 31/12/2020</t>
  </si>
  <si>
    <t>Otros Gastos</t>
  </si>
  <si>
    <t>Costo de Transformacion de AB</t>
  </si>
  <si>
    <t xml:space="preserve">No existen hechos posteriores al cierre del trimestre que modifique significativamente los estados financieros cerrado el 31 de diciembre de 2021. </t>
  </si>
  <si>
    <r>
      <t xml:space="preserve"> Naturaleza jurídica: </t>
    </r>
    <r>
      <rPr>
        <sz val="11"/>
        <color theme="1"/>
        <rFont val="Noto SANS"/>
        <family val="2"/>
      </rPr>
      <t xml:space="preserve">  FONDO DE INVERSIÓN IN GANADERO DÓLARES AMERICANOS</t>
    </r>
  </si>
  <si>
    <r>
      <t>Autorizados por Resolución Nro. 27 E/21 de fecha 02 de Agosto de 2021 de la Comisión Nacional de Valores</t>
    </r>
    <r>
      <rPr>
        <b/>
        <sz val="11"/>
        <color theme="1"/>
        <rFont val="Noto SANS"/>
        <family val="2"/>
      </rPr>
      <t>;</t>
    </r>
  </si>
  <si>
    <r>
      <rPr>
        <b/>
        <sz val="11"/>
        <color theme="1"/>
        <rFont val="Noto SANS"/>
        <family val="2"/>
      </rPr>
      <t xml:space="preserve">Valor total del Fondo: </t>
    </r>
    <r>
      <rPr>
        <sz val="11"/>
        <color theme="1"/>
        <rFont val="Noto SANS"/>
        <family val="2"/>
      </rPr>
      <t>USD 10.000.000,00 (Dólares americanos Diez millones).</t>
    </r>
  </si>
  <si>
    <r>
      <rPr>
        <b/>
        <sz val="11"/>
        <color theme="1"/>
        <rFont val="Noto SANS"/>
        <family val="2"/>
      </rPr>
      <t>El valor nominal de cada cuota:</t>
    </r>
    <r>
      <rPr>
        <sz val="11"/>
        <color theme="1"/>
        <rFont val="Noto SANS"/>
        <family val="2"/>
      </rPr>
      <t xml:space="preserve"> USD 1.000,00 (Dólares americanos Un mil).</t>
    </r>
  </si>
  <si>
    <r>
      <rPr>
        <b/>
        <sz val="11"/>
        <color theme="1"/>
        <rFont val="Noto SANS"/>
        <family val="2"/>
      </rPr>
      <t>Plazo de colocación:</t>
    </r>
    <r>
      <rPr>
        <sz val="11"/>
        <color theme="1"/>
        <rFont val="Noto SANS"/>
        <family val="2"/>
      </rPr>
      <t xml:space="preserve">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r>
  </si>
  <si>
    <r>
      <rPr>
        <b/>
        <sz val="11"/>
        <color theme="1"/>
        <rFont val="Noto SANS"/>
        <family val="2"/>
      </rPr>
      <t>Cantidad de cuotas:</t>
    </r>
    <r>
      <rPr>
        <sz val="11"/>
        <color theme="1"/>
        <rFont val="Noto SANS"/>
        <family val="2"/>
      </rPr>
      <t xml:space="preserve"> 10.000 (Diez mil).</t>
    </r>
  </si>
  <si>
    <r>
      <rPr>
        <b/>
        <sz val="11"/>
        <color theme="1"/>
        <rFont val="Noto SANS"/>
        <family val="2"/>
      </rPr>
      <t>Precio</t>
    </r>
    <r>
      <rPr>
        <sz val="11"/>
        <color theme="1"/>
        <rFont val="Noto SANS"/>
        <family val="2"/>
      </rPr>
      <t>: No podrá ser inferior al que resulte de dividir el valor diario del patrimonio del fondo por el número de cuotas pagadas a la fecha.</t>
    </r>
  </si>
  <si>
    <r>
      <rPr>
        <b/>
        <sz val="11"/>
        <color theme="1"/>
        <rFont val="Noto SANS"/>
        <family val="2"/>
      </rPr>
      <t xml:space="preserve">Plazo de colocación: </t>
    </r>
    <r>
      <rPr>
        <sz val="11"/>
        <color theme="1"/>
        <rFont val="Noto SANS"/>
        <family val="2"/>
      </rPr>
      <t xml:space="preserve">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r>
  </si>
  <si>
    <r>
      <rPr>
        <b/>
        <sz val="11"/>
        <color theme="1"/>
        <rFont val="Noto SANS"/>
        <family val="2"/>
      </rPr>
      <t>Agente colocador:</t>
    </r>
    <r>
      <rPr>
        <sz val="11"/>
        <color theme="1"/>
        <rFont val="Noto SANS"/>
        <family val="2"/>
      </rPr>
      <t xml:space="preserve"> INVESTOR Administradora de Fondos Patrimoniales de Inversión S.A. e INVESTOR Casa de Bolsa S.A.</t>
    </r>
  </si>
  <si>
    <r>
      <rPr>
        <b/>
        <sz val="11"/>
        <color theme="1"/>
        <rFont val="Noto SANS"/>
        <family val="2"/>
      </rPr>
      <t>Entidad de Custodia de las cuotas partes</t>
    </r>
    <r>
      <rPr>
        <sz val="11"/>
        <color theme="1"/>
        <rFont val="Noto SANS"/>
        <family val="2"/>
      </rPr>
      <t>: Bolsa de Valores y Productos de Asunción S.A. (B.V.P.A.S.A), forma desmaterializada por Sistema Electrónico de Negociación (S.E.N.).</t>
    </r>
  </si>
  <si>
    <r>
      <rPr>
        <b/>
        <sz val="11"/>
        <color theme="1"/>
        <rFont val="Noto SANS"/>
        <family val="2"/>
      </rPr>
      <t xml:space="preserve">Entidad de Custodia del portafolio del Fondo: </t>
    </r>
    <r>
      <rPr>
        <sz val="11"/>
        <color theme="1"/>
        <rFont val="Noto SANS"/>
        <family val="2"/>
      </rPr>
      <t>Bolsa de Valores y Productos de Asunción S.A. (B.V.P.A.S.A) e Investor Casa de Bolsa S.A.</t>
    </r>
  </si>
  <si>
    <r>
      <rPr>
        <b/>
        <sz val="11"/>
        <color theme="1"/>
        <rFont val="Noto SANS"/>
        <family val="2"/>
      </rPr>
      <t>Valor máximo de compra:</t>
    </r>
    <r>
      <rPr>
        <sz val="11"/>
        <color theme="1"/>
        <rFont val="Noto SANS"/>
        <family val="2"/>
      </rPr>
      <t xml:space="preserve"> hasta 25% de las cuotas del fondo (2.500 cuotas) por valor nominal de cada cuota USD 1.000 (Dólares Americanos un mil) = USD 2.5000.000 (Dólares Americanos Dos millones Quinientos Mil). </t>
    </r>
  </si>
  <si>
    <r>
      <rPr>
        <b/>
        <sz val="11"/>
        <color theme="1"/>
        <rFont val="Noto SANS"/>
        <family val="2"/>
      </rPr>
      <t>Límites de permanencia:</t>
    </r>
    <r>
      <rPr>
        <sz val="11"/>
        <color theme="1"/>
        <rFont val="Noto SANS"/>
        <family val="2"/>
      </rPr>
      <t xml:space="preserve"> 8 años, prorrogable sucesivamente por periodos de 4 años, a criterio de la Asamblea Extraordinaria de Aportantes.</t>
    </r>
  </si>
  <si>
    <r>
      <rPr>
        <b/>
        <sz val="11"/>
        <color theme="1"/>
        <rFont val="Noto SANS"/>
        <family val="2"/>
      </rPr>
      <t xml:space="preserve">Reglas para suscripción: </t>
    </r>
    <r>
      <rPr>
        <sz val="11"/>
        <color theme="1"/>
        <rFont val="Noto SANS"/>
        <family val="2"/>
      </rPr>
      <t xml:space="preserve">Los partícipes deberán suscribir con la Sociedad Administradora el Contrato de Suscripción al fondo y la Solicitud de Inversión correspondiente. </t>
    </r>
  </si>
  <si>
    <r>
      <rPr>
        <b/>
        <sz val="11"/>
        <color theme="1"/>
        <rFont val="Noto SANS"/>
        <family val="2"/>
      </rPr>
      <t>Forma de representación de las cuotas:</t>
    </r>
    <r>
      <rPr>
        <sz val="11"/>
        <color theme="1"/>
        <rFont val="Noto SANS"/>
        <family val="2"/>
      </rPr>
      <t xml:space="preserve"> Los aportes quedarán expresados en cuotas del fondo, nominativas, unitarias de igual valor y características, y no podrán rescatarse antes de la liquidación del Fondo.</t>
    </r>
  </si>
  <si>
    <r>
      <t>Fue inscripta en la Comisión Nacional de Valores por medio de la Resolucion Nº  34 E/17 de fecha 24 de Agosto de 2017 de la Comisión Nacional de Valores</t>
    </r>
    <r>
      <rPr>
        <b/>
        <sz val="11"/>
        <color theme="1"/>
        <rFont val="Noto SANS"/>
        <family val="2"/>
      </rPr>
      <t>;</t>
    </r>
  </si>
  <si>
    <r>
      <rPr>
        <b/>
        <sz val="11"/>
        <color theme="1"/>
        <rFont val="Noto SANS"/>
        <family val="2"/>
      </rPr>
      <t>2.2 – Entidad encargada de la custodia</t>
    </r>
    <r>
      <rPr>
        <sz val="11"/>
        <color theme="1"/>
        <rFont val="Noto SANS"/>
        <family val="2"/>
      </rPr>
      <t>: BVPASA e INVESTOR Casa de Bolsa S.A.</t>
    </r>
  </si>
  <si>
    <r>
      <t>Los ingresos son reconocidos con base en el criterio de lo devengado, de conformidad con las disposiciones de las Normas contables emitidas por el Consejo de Contadores Públicos del Paraguay</t>
    </r>
    <r>
      <rPr>
        <b/>
        <sz val="11"/>
        <color theme="1"/>
        <rFont val="Noto SANS"/>
        <family val="2"/>
      </rPr>
      <t>.</t>
    </r>
  </si>
  <si>
    <r>
      <rPr>
        <b/>
        <sz val="11"/>
        <color theme="1"/>
        <rFont val="Noto SANS"/>
        <family val="2"/>
      </rPr>
      <t xml:space="preserve">3.8 </t>
    </r>
    <r>
      <rPr>
        <sz val="11"/>
        <color theme="1"/>
        <rFont val="Noto SANS"/>
        <family val="2"/>
      </rPr>
      <t>– Los estados contables corresponden al trimestre cerrado el 31 de diciembre de 2021</t>
    </r>
  </si>
  <si>
    <r>
      <rPr>
        <b/>
        <sz val="11"/>
        <color theme="1"/>
        <rFont val="Noto SANS"/>
        <family val="2"/>
      </rPr>
      <t>3.9</t>
    </r>
    <r>
      <rPr>
        <sz val="11"/>
        <color theme="1"/>
        <rFont val="Noto SANS"/>
        <family val="2"/>
      </rPr>
      <t xml:space="preserve"> La Administradora no ha realizado cambios en la aplicación de los criterios contables del Fondo.</t>
    </r>
  </si>
  <si>
    <r>
      <rPr>
        <b/>
        <sz val="11"/>
        <color theme="1"/>
        <rFont val="Noto SANS"/>
        <family val="2"/>
      </rPr>
      <t>3.10</t>
    </r>
    <r>
      <rPr>
        <sz val="11"/>
        <color theme="1"/>
        <rFont val="Noto SANS"/>
        <family val="2"/>
      </rPr>
      <t xml:space="preserve"> – Valorización de las Inversiones. Las inversiones son incorporadas al valor de costo, y ajustadas diariamente por devengamiento de los intereses, y las ganancias a realizar, afectando a resultados como Intereses Ganados. Asimismo, en este rubro se registran los  Activos Biologicos a su valor de compra.</t>
    </r>
  </si>
  <si>
    <r>
      <rPr>
        <b/>
        <sz val="11"/>
        <color theme="1"/>
        <rFont val="Noto SANS"/>
        <family val="2"/>
      </rPr>
      <t xml:space="preserve">3.11 </t>
    </r>
    <r>
      <rPr>
        <sz val="11"/>
        <color theme="1"/>
        <rFont val="Noto SANS"/>
        <family val="2"/>
      </rPr>
      <t>– Los ingresos y gastos del fondo son reconocidos aplicando el criterio de lo devengado;</t>
    </r>
  </si>
  <si>
    <r>
      <rPr>
        <b/>
        <sz val="11"/>
        <color theme="1"/>
        <rFont val="Noto SANS"/>
        <family val="2"/>
      </rPr>
      <t>3.12</t>
    </r>
    <r>
      <rPr>
        <sz val="11"/>
        <color theme="1"/>
        <rFont val="Noto SANS"/>
        <family val="2"/>
      </rPr>
      <t xml:space="preserve"> -  A la fecha de la información financiera, no se ajustaron los precios.</t>
    </r>
  </si>
  <si>
    <r>
      <t xml:space="preserve">3.13 </t>
    </r>
    <r>
      <rPr>
        <sz val="11"/>
        <color theme="1"/>
        <rFont val="Noto SANS"/>
        <family val="2"/>
      </rPr>
      <t>Tipos de cambio utilizados para convertir en moneda nacional los saldos en Moneda Extranjera:</t>
    </r>
  </si>
  <si>
    <r>
      <t xml:space="preserve">Ø  </t>
    </r>
    <r>
      <rPr>
        <u/>
        <sz val="11"/>
        <color theme="1"/>
        <rFont val="Noto Sans"/>
        <family val="2"/>
      </rPr>
      <t>Comisión de administración</t>
    </r>
    <r>
      <rPr>
        <sz val="11"/>
        <color theme="1"/>
        <rFont val="Noto SANS"/>
        <family val="2"/>
      </rPr>
      <t xml:space="preserve">: De Hasta 10,00 % nominal anual (base 365) más IVA  sobre el patrimonio neto de pre cierre administrado. La comisión se devenga diariamente y se cobra mensualmente. </t>
    </r>
  </si>
  <si>
    <r>
      <t xml:space="preserve">Ø  </t>
    </r>
    <r>
      <rPr>
        <u/>
        <sz val="11"/>
        <color theme="1"/>
        <rFont val="Noto Sans"/>
        <family val="2"/>
      </rPr>
      <t xml:space="preserve">Gastos y comisiones bancarias: </t>
    </r>
    <r>
      <rPr>
        <sz val="11"/>
        <color theme="1"/>
        <rFont val="Noto SANS"/>
        <family val="2"/>
      </rPr>
      <t>mantenimiento de cuentas, transferencias interbancarias y otras de similar naturaleza).</t>
    </r>
  </si>
  <si>
    <t>Telefonica Celular Del Paraguay S.A.E (Telecel S.A.E)</t>
  </si>
  <si>
    <t>Telefonia</t>
  </si>
  <si>
    <t>Inventario de Ganado Vacuno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</si>
</sst>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 #,##0_-;_-* &quot;-&quot;_-;_-@_-"/>
    <numFmt numFmtId="43" formatCode="_-* #,##0.00_-;\-* #,##0.00_-;_-* &quot;-&quot;??_-;_-@_-"/>
    <numFmt numFmtId="164" formatCode="_ * #,##0_ ;_ * \-#,##0_ ;_ * &quot;-&quot;_ ;_ @_ "/>
    <numFmt numFmtId="165" formatCode="_ * #,##0.00_ ;_ * \-#,##0.00_ ;_ * &quot;-&quot;??_ ;_ @_ "/>
    <numFmt numFmtId="166" formatCode="_(* #,##0_);_(* \(#,##0\);_(* &quot;-&quot;_);_(@_)"/>
    <numFmt numFmtId="167" formatCode="_(* #,##0.00_);_(* \(#,##0.00\);_(* &quot;-&quot;??_);_(@_)"/>
    <numFmt numFmtId="168" formatCode="0_);\(#,#00\)"/>
    <numFmt numFmtId="169" formatCode="#,##0.00_ ;\-#,##0.00\ "/>
    <numFmt numFmtId="170" formatCode="_-* #,##0_-;\-* #,##0_-;_-* &quot;-&quot;??_-;_-@_-"/>
    <numFmt numFmtId="171" formatCode="0.000%"/>
    <numFmt numFmtId="172" formatCode="_-* #,##0.00\ _€_-;\-* #,##0.00\ _€_-;_-* &quot;-&quot;??\ _€_-;_-@_-"/>
    <numFmt numFmtId="173" formatCode="_-* #,##0.0000000_-;\-* #,##0.0000000_-;_-* &quot;-&quot;??_-;_-@_-"/>
    <numFmt numFmtId="174" formatCode="_ * #,##0.00_ ;_ * \-#,##0.00_ ;_ * &quot;-&quot;_ ;_ @_ "/>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b/>
      <sz val="11"/>
      <color indexed="8"/>
      <name val="Calibri"/>
      <family val="2"/>
      <scheme val="minor"/>
    </font>
    <font>
      <b/>
      <sz val="11"/>
      <name val="Calibri"/>
      <family val="2"/>
      <scheme val="minor"/>
    </font>
    <font>
      <sz val="11"/>
      <name val="Calibri"/>
      <family val="2"/>
      <scheme val="minor"/>
    </font>
    <font>
      <sz val="11"/>
      <color theme="0"/>
      <name val="Calibri"/>
      <family val="2"/>
      <scheme val="minor"/>
    </font>
    <font>
      <sz val="11"/>
      <color rgb="FFFF0000"/>
      <name val="Calibri"/>
      <family val="2"/>
      <scheme val="minor"/>
    </font>
    <font>
      <b/>
      <sz val="12"/>
      <name val="Calibri"/>
      <family val="2"/>
      <scheme val="minor"/>
    </font>
    <font>
      <sz val="11"/>
      <color indexed="8"/>
      <name val="Calibri"/>
      <family val="2"/>
      <scheme val="minor"/>
    </font>
    <font>
      <sz val="10"/>
      <name val="Calibri"/>
      <family val="2"/>
      <scheme val="minor"/>
    </font>
    <font>
      <b/>
      <sz val="18"/>
      <color indexed="8"/>
      <name val="Calibri"/>
      <family val="2"/>
      <scheme val="minor"/>
    </font>
    <font>
      <b/>
      <u/>
      <sz val="16"/>
      <name val="Calibri"/>
      <family val="2"/>
      <scheme val="minor"/>
    </font>
    <font>
      <b/>
      <sz val="8"/>
      <color indexed="8"/>
      <name val="Calibri"/>
      <family val="2"/>
      <scheme val="minor"/>
    </font>
    <font>
      <b/>
      <sz val="10"/>
      <name val="Calibri"/>
      <family val="2"/>
      <scheme val="minor"/>
    </font>
    <font>
      <b/>
      <sz val="16"/>
      <name val="Calibri"/>
      <family val="2"/>
      <scheme val="minor"/>
    </font>
    <font>
      <b/>
      <u/>
      <sz val="12"/>
      <name val="Calibri"/>
      <family val="2"/>
      <scheme val="minor"/>
    </font>
    <font>
      <sz val="8"/>
      <name val="Calibri"/>
      <family val="2"/>
      <scheme val="minor"/>
    </font>
    <font>
      <b/>
      <sz val="8"/>
      <name val="Calibri"/>
      <family val="2"/>
      <scheme val="minor"/>
    </font>
    <font>
      <u/>
      <sz val="8"/>
      <name val="Calibri"/>
      <family val="2"/>
      <scheme val="minor"/>
    </font>
    <font>
      <b/>
      <u/>
      <sz val="11"/>
      <name val="Calibri"/>
      <family val="2"/>
      <scheme val="minor"/>
    </font>
    <font>
      <u/>
      <sz val="11"/>
      <name val="Calibri"/>
      <family val="2"/>
      <scheme val="minor"/>
    </font>
    <font>
      <b/>
      <u/>
      <sz val="18"/>
      <name val="Calibri"/>
      <family val="2"/>
      <scheme val="minor"/>
    </font>
    <font>
      <sz val="9"/>
      <name val="Calibri"/>
      <family val="2"/>
      <scheme val="minor"/>
    </font>
    <font>
      <sz val="11"/>
      <color theme="1"/>
      <name val="Noto SANS"/>
      <family val="2"/>
    </font>
    <font>
      <b/>
      <sz val="11"/>
      <color theme="1"/>
      <name val="Noto SANS"/>
      <family val="2"/>
    </font>
    <font>
      <sz val="18"/>
      <name val="Noto SANS"/>
      <family val="2"/>
    </font>
    <font>
      <sz val="10"/>
      <color theme="1"/>
      <name val="Noto SANS"/>
      <family val="2"/>
    </font>
    <font>
      <sz val="11"/>
      <name val="Noto SANS"/>
      <family val="2"/>
    </font>
    <font>
      <u/>
      <sz val="11"/>
      <name val="Noto SANS"/>
      <family val="2"/>
    </font>
    <font>
      <b/>
      <sz val="12"/>
      <color theme="1"/>
      <name val="Noto SANS"/>
      <family val="2"/>
    </font>
    <font>
      <sz val="18"/>
      <color theme="1"/>
      <name val="Noto SANS"/>
      <family val="2"/>
    </font>
    <font>
      <sz val="28"/>
      <color theme="1"/>
      <name val="Noto SANS"/>
      <family val="2"/>
    </font>
    <font>
      <sz val="20"/>
      <color theme="1"/>
      <name val="Noto SANS"/>
      <family val="2"/>
    </font>
    <font>
      <u/>
      <sz val="11"/>
      <color theme="10"/>
      <name val="Noto Sans"/>
      <family val="2"/>
    </font>
    <font>
      <b/>
      <sz val="11"/>
      <color rgb="FF000000"/>
      <name val="Noto Sans"/>
      <family val="2"/>
    </font>
    <font>
      <sz val="11"/>
      <color rgb="FF000000"/>
      <name val="Noto Sans"/>
      <family val="2"/>
    </font>
    <font>
      <u/>
      <sz val="11"/>
      <color theme="1"/>
      <name val="Noto Sans"/>
      <family val="2"/>
    </font>
    <font>
      <b/>
      <sz val="11"/>
      <name val="Noto Sans"/>
      <family val="2"/>
    </font>
    <font>
      <b/>
      <u/>
      <sz val="11"/>
      <color theme="1"/>
      <name val="Noto Sans"/>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5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67">
    <xf numFmtId="0" fontId="0" fillId="0" borderId="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1" fillId="0" borderId="0"/>
    <xf numFmtId="9" fontId="1"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0" fontId="42" fillId="4" borderId="0" applyBorder="0" applyAlignment="0" applyProtection="0"/>
    <xf numFmtId="171"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0" fontId="1" fillId="0" borderId="0"/>
    <xf numFmtId="41" fontId="11" fillId="0" borderId="0" applyFont="0" applyFill="0" applyBorder="0" applyAlignment="0" applyProtection="0"/>
    <xf numFmtId="0" fontId="43" fillId="0" borderId="0"/>
    <xf numFmtId="164"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172" fontId="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cellStyleXfs>
  <cellXfs count="390">
    <xf numFmtId="0" fontId="0" fillId="0" borderId="0" xfId="0"/>
    <xf numFmtId="0" fontId="2" fillId="0" borderId="0" xfId="0" applyFont="1"/>
    <xf numFmtId="0" fontId="2" fillId="0" borderId="0" xfId="0" applyFont="1" applyAlignment="1">
      <alignment horizontal="left" vertical="center"/>
    </xf>
    <xf numFmtId="170" fontId="0" fillId="0" borderId="0" xfId="1" applyNumberFormat="1" applyFont="1"/>
    <xf numFmtId="4" fontId="6" fillId="0" borderId="0" xfId="0" applyNumberFormat="1" applyFont="1"/>
    <xf numFmtId="0" fontId="6" fillId="0" borderId="0" xfId="0" applyFont="1"/>
    <xf numFmtId="4" fontId="2" fillId="0" borderId="0" xfId="0" applyNumberFormat="1" applyFont="1"/>
    <xf numFmtId="3" fontId="2" fillId="0" borderId="0" xfId="0" applyNumberFormat="1" applyFont="1"/>
    <xf numFmtId="4" fontId="7" fillId="0" borderId="0" xfId="0" applyNumberFormat="1" applyFont="1"/>
    <xf numFmtId="0" fontId="7" fillId="0" borderId="0" xfId="0" applyFont="1"/>
    <xf numFmtId="4" fontId="8" fillId="0" borderId="0" xfId="0" applyNumberFormat="1" applyFont="1" applyBorder="1"/>
    <xf numFmtId="0" fontId="2" fillId="0" borderId="1" xfId="0" applyFont="1" applyBorder="1" applyAlignment="1">
      <alignment horizontal="center"/>
    </xf>
    <xf numFmtId="4" fontId="9" fillId="0" borderId="0" xfId="0" applyNumberFormat="1" applyFont="1" applyBorder="1"/>
    <xf numFmtId="0" fontId="0" fillId="0" borderId="0" xfId="0" applyFont="1"/>
    <xf numFmtId="164" fontId="0" fillId="2" borderId="0" xfId="14" applyFont="1" applyFill="1" applyAlignment="1">
      <alignment horizontal="center"/>
    </xf>
    <xf numFmtId="164" fontId="0" fillId="2" borderId="0" xfId="14" applyFont="1" applyFill="1"/>
    <xf numFmtId="164" fontId="0" fillId="0" borderId="1" xfId="14" applyFont="1" applyBorder="1" applyAlignment="1">
      <alignment horizontal="right" vertical="center"/>
    </xf>
    <xf numFmtId="164" fontId="0" fillId="0" borderId="14" xfId="14" applyFont="1" applyBorder="1" applyAlignment="1">
      <alignment horizontal="right" vertical="center"/>
    </xf>
    <xf numFmtId="164" fontId="0" fillId="0" borderId="0" xfId="14" applyFont="1" applyAlignment="1">
      <alignment horizontal="right"/>
    </xf>
    <xf numFmtId="0" fontId="0" fillId="0" borderId="12" xfId="0" applyFont="1" applyBorder="1"/>
    <xf numFmtId="0" fontId="0" fillId="0" borderId="0" xfId="0" applyFont="1" applyAlignment="1">
      <alignment horizontal="left"/>
    </xf>
    <xf numFmtId="0" fontId="6" fillId="0" borderId="0" xfId="0" applyFont="1" applyAlignment="1">
      <alignment vertical="center"/>
    </xf>
    <xf numFmtId="0" fontId="0" fillId="0" borderId="0" xfId="0" applyFont="1" applyAlignment="1">
      <alignment horizontal="left" vertical="center"/>
    </xf>
    <xf numFmtId="0" fontId="11" fillId="0" borderId="0" xfId="0" applyFont="1"/>
    <xf numFmtId="0" fontId="11" fillId="2" borderId="0" xfId="0" applyFont="1" applyFill="1"/>
    <xf numFmtId="4" fontId="11" fillId="0" borderId="0" xfId="0" applyNumberFormat="1" applyFont="1"/>
    <xf numFmtId="4" fontId="12" fillId="0" borderId="0" xfId="0" applyNumberFormat="1" applyFont="1"/>
    <xf numFmtId="0" fontId="12" fillId="0" borderId="0" xfId="0" applyFont="1"/>
    <xf numFmtId="4" fontId="0" fillId="0" borderId="0" xfId="0" applyNumberFormat="1" applyFont="1"/>
    <xf numFmtId="0" fontId="15" fillId="0" borderId="0" xfId="0" applyFont="1" applyAlignment="1">
      <alignment horizontal="center"/>
    </xf>
    <xf numFmtId="0" fontId="6" fillId="0" borderId="17" xfId="0" applyFont="1" applyBorder="1"/>
    <xf numFmtId="1" fontId="6" fillId="2" borderId="15" xfId="0" applyNumberFormat="1" applyFont="1" applyFill="1" applyBorder="1" applyAlignment="1">
      <alignment horizontal="center" vertical="center"/>
    </xf>
    <xf numFmtId="0" fontId="6" fillId="0" borderId="12" xfId="0" applyFont="1" applyBorder="1"/>
    <xf numFmtId="4" fontId="0" fillId="2" borderId="13" xfId="0" applyNumberFormat="1" applyFont="1" applyFill="1" applyBorder="1" applyAlignment="1">
      <alignment horizontal="center" vertical="center"/>
    </xf>
    <xf numFmtId="4" fontId="8" fillId="0" borderId="0" xfId="4" applyNumberFormat="1" applyFont="1" applyBorder="1" applyAlignment="1">
      <alignment vertical="center"/>
    </xf>
    <xf numFmtId="43" fontId="0" fillId="2" borderId="13" xfId="1" applyFont="1" applyFill="1" applyBorder="1" applyAlignment="1">
      <alignment horizontal="center" vertical="center"/>
    </xf>
    <xf numFmtId="43" fontId="0" fillId="0" borderId="13" xfId="1" applyFont="1" applyBorder="1" applyAlignment="1">
      <alignment horizontal="center" vertical="center"/>
    </xf>
    <xf numFmtId="0" fontId="7" fillId="0" borderId="12" xfId="0" applyFont="1" applyBorder="1"/>
    <xf numFmtId="43" fontId="6" fillId="2" borderId="15" xfId="1" applyFont="1" applyFill="1" applyBorder="1" applyAlignment="1">
      <alignment horizontal="center" vertical="center"/>
    </xf>
    <xf numFmtId="43" fontId="0" fillId="0" borderId="0" xfId="1" applyFont="1" applyBorder="1" applyAlignment="1">
      <alignment horizontal="center" vertical="center"/>
    </xf>
    <xf numFmtId="43" fontId="6" fillId="2" borderId="13" xfId="1" applyFont="1" applyFill="1" applyBorder="1" applyAlignment="1">
      <alignment horizontal="center" vertical="center"/>
    </xf>
    <xf numFmtId="43" fontId="7" fillId="2" borderId="13" xfId="1" applyFont="1" applyFill="1" applyBorder="1" applyAlignment="1">
      <alignment horizontal="center" vertical="center"/>
    </xf>
    <xf numFmtId="43" fontId="7" fillId="2" borderId="14" xfId="1" applyFont="1" applyFill="1" applyBorder="1" applyAlignment="1">
      <alignment horizontal="center" vertical="center"/>
    </xf>
    <xf numFmtId="43" fontId="6" fillId="2" borderId="10" xfId="1" applyFont="1" applyFill="1" applyBorder="1" applyAlignment="1">
      <alignment horizontal="center" vertical="center"/>
    </xf>
    <xf numFmtId="0" fontId="6" fillId="0" borderId="16" xfId="0" applyFont="1" applyBorder="1"/>
    <xf numFmtId="43" fontId="6" fillId="2" borderId="14" xfId="1" applyFont="1" applyFill="1" applyBorder="1" applyAlignment="1">
      <alignment horizontal="center" vertical="center"/>
    </xf>
    <xf numFmtId="43" fontId="6" fillId="0" borderId="15" xfId="1" applyFont="1" applyBorder="1" applyAlignment="1">
      <alignment horizontal="center" vertical="center"/>
    </xf>
    <xf numFmtId="43" fontId="6" fillId="2" borderId="18" xfId="1" applyFont="1" applyFill="1" applyBorder="1" applyAlignment="1">
      <alignment horizontal="center" vertical="center"/>
    </xf>
    <xf numFmtId="0" fontId="5" fillId="0" borderId="12" xfId="0" applyFont="1" applyBorder="1"/>
    <xf numFmtId="4" fontId="0" fillId="2" borderId="14" xfId="0" applyNumberFormat="1" applyFont="1" applyFill="1" applyBorder="1"/>
    <xf numFmtId="0" fontId="5" fillId="0" borderId="0" xfId="0" applyFont="1"/>
    <xf numFmtId="4" fontId="0" fillId="2" borderId="0" xfId="0" applyNumberFormat="1" applyFont="1" applyFill="1"/>
    <xf numFmtId="0" fontId="14" fillId="0" borderId="0" xfId="0" applyFont="1" applyAlignment="1">
      <alignment horizontal="center"/>
    </xf>
    <xf numFmtId="0" fontId="0" fillId="0" borderId="6" xfId="0" applyFont="1" applyBorder="1"/>
    <xf numFmtId="0" fontId="0" fillId="0" borderId="16" xfId="0" applyFont="1" applyBorder="1"/>
    <xf numFmtId="43" fontId="0" fillId="0" borderId="0" xfId="1" applyFont="1" applyBorder="1" applyAlignment="1">
      <alignment horizontal="right" vertical="center"/>
    </xf>
    <xf numFmtId="43" fontId="0" fillId="0" borderId="13" xfId="1" applyFont="1" applyBorder="1" applyAlignment="1">
      <alignment horizontal="right" vertical="center"/>
    </xf>
    <xf numFmtId="49" fontId="7" fillId="0" borderId="12" xfId="0" applyNumberFormat="1" applyFont="1" applyBorder="1"/>
    <xf numFmtId="43" fontId="0" fillId="0" borderId="1" xfId="1" applyFont="1" applyBorder="1" applyAlignment="1">
      <alignment horizontal="right" vertical="center"/>
    </xf>
    <xf numFmtId="43" fontId="0" fillId="0" borderId="14" xfId="1" applyFont="1" applyBorder="1" applyAlignment="1">
      <alignment horizontal="right" vertical="center"/>
    </xf>
    <xf numFmtId="43" fontId="6" fillId="0" borderId="1" xfId="1" applyFont="1" applyBorder="1" applyAlignment="1">
      <alignment horizontal="right" vertical="center"/>
    </xf>
    <xf numFmtId="43" fontId="6" fillId="0" borderId="14" xfId="1" applyFont="1" applyBorder="1" applyAlignment="1">
      <alignment horizontal="right"/>
    </xf>
    <xf numFmtId="43" fontId="0" fillId="0" borderId="13" xfId="1" applyFont="1" applyBorder="1" applyAlignment="1">
      <alignment horizontal="right"/>
    </xf>
    <xf numFmtId="3" fontId="0" fillId="0" borderId="0" xfId="0" applyNumberFormat="1" applyFont="1"/>
    <xf numFmtId="49" fontId="0" fillId="0" borderId="12" xfId="0" applyNumberFormat="1" applyFont="1" applyBorder="1"/>
    <xf numFmtId="43" fontId="7" fillId="0" borderId="0" xfId="1" applyFont="1" applyBorder="1" applyAlignment="1">
      <alignment horizontal="right" vertical="center"/>
    </xf>
    <xf numFmtId="43" fontId="7" fillId="0" borderId="14" xfId="1" applyFont="1" applyBorder="1" applyAlignment="1">
      <alignment horizontal="right" vertical="center"/>
    </xf>
    <xf numFmtId="49" fontId="6" fillId="0" borderId="12" xfId="0" applyNumberFormat="1" applyFont="1" applyBorder="1"/>
    <xf numFmtId="43" fontId="6" fillId="0" borderId="2" xfId="1" applyFont="1" applyBorder="1" applyAlignment="1">
      <alignment horizontal="right" vertical="center"/>
    </xf>
    <xf numFmtId="43" fontId="6" fillId="0" borderId="15" xfId="1" applyFont="1" applyBorder="1" applyAlignment="1">
      <alignment horizontal="right"/>
    </xf>
    <xf numFmtId="43" fontId="6" fillId="0" borderId="10" xfId="1" applyFont="1" applyBorder="1" applyAlignment="1">
      <alignment horizontal="right" vertical="center"/>
    </xf>
    <xf numFmtId="43" fontId="6" fillId="0" borderId="18" xfId="1" applyFont="1" applyBorder="1" applyAlignment="1">
      <alignment horizontal="right"/>
    </xf>
    <xf numFmtId="4" fontId="16" fillId="0" borderId="0" xfId="0" applyNumberFormat="1" applyFont="1"/>
    <xf numFmtId="3" fontId="0" fillId="0" borderId="0" xfId="0" applyNumberFormat="1" applyFont="1" applyBorder="1" applyAlignment="1">
      <alignment horizontal="center" vertical="center"/>
    </xf>
    <xf numFmtId="3" fontId="0" fillId="0" borderId="13" xfId="0" applyNumberFormat="1" applyFont="1" applyBorder="1" applyAlignment="1">
      <alignment horizontal="center" vertical="center"/>
    </xf>
    <xf numFmtId="49" fontId="0" fillId="0" borderId="16" xfId="0" applyNumberFormat="1" applyFont="1" applyBorder="1"/>
    <xf numFmtId="3" fontId="0" fillId="0" borderId="1" xfId="0" applyNumberFormat="1" applyFont="1" applyBorder="1"/>
    <xf numFmtId="3" fontId="0" fillId="0" borderId="14" xfId="0" applyNumberFormat="1" applyFont="1" applyBorder="1"/>
    <xf numFmtId="49" fontId="6" fillId="0" borderId="0" xfId="0" applyNumberFormat="1" applyFont="1"/>
    <xf numFmtId="3" fontId="6" fillId="0" borderId="0" xfId="0" applyNumberFormat="1" applyFont="1"/>
    <xf numFmtId="0" fontId="16" fillId="0" borderId="0" xfId="0" applyFont="1"/>
    <xf numFmtId="3" fontId="16" fillId="0" borderId="0" xfId="0" applyNumberFormat="1" applyFont="1"/>
    <xf numFmtId="0" fontId="14" fillId="0" borderId="0" xfId="0" applyFont="1"/>
    <xf numFmtId="0" fontId="10" fillId="0" borderId="0" xfId="0" applyFont="1"/>
    <xf numFmtId="0" fontId="17" fillId="0" borderId="0" xfId="0" applyFont="1"/>
    <xf numFmtId="0" fontId="11" fillId="0" borderId="0" xfId="0" applyFont="1" applyAlignment="1">
      <alignment horizontal="center"/>
    </xf>
    <xf numFmtId="0" fontId="18" fillId="0" borderId="0" xfId="0" applyFont="1"/>
    <xf numFmtId="0" fontId="0" fillId="0" borderId="0" xfId="0" applyFont="1" applyAlignment="1">
      <alignment horizontal="center"/>
    </xf>
    <xf numFmtId="0" fontId="6" fillId="0" borderId="0" xfId="0" applyFont="1" applyAlignment="1"/>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Fill="1" applyBorder="1" applyAlignment="1">
      <alignment horizontal="center" vertical="center" wrapText="1"/>
    </xf>
    <xf numFmtId="4" fontId="0" fillId="0" borderId="0" xfId="0" applyNumberFormat="1" applyFont="1" applyAlignment="1">
      <alignment horizontal="center"/>
    </xf>
    <xf numFmtId="0" fontId="6" fillId="0" borderId="6" xfId="0" applyFont="1" applyBorder="1" applyAlignment="1">
      <alignment horizontal="center" vertical="center" wrapText="1"/>
    </xf>
    <xf numFmtId="174" fontId="0" fillId="0" borderId="5" xfId="14" applyNumberFormat="1" applyFont="1" applyBorder="1" applyAlignment="1">
      <alignment horizontal="right"/>
    </xf>
    <xf numFmtId="174" fontId="0" fillId="0" borderId="7" xfId="14" applyNumberFormat="1" applyFont="1" applyBorder="1" applyAlignment="1">
      <alignment horizontal="right" vertical="center"/>
    </xf>
    <xf numFmtId="174" fontId="7" fillId="0" borderId="5" xfId="14" applyNumberFormat="1" applyFont="1" applyBorder="1" applyAlignment="1">
      <alignment horizontal="right"/>
    </xf>
    <xf numFmtId="0" fontId="10" fillId="0" borderId="0" xfId="0" applyFont="1" applyAlignment="1">
      <alignment horizontal="center"/>
    </xf>
    <xf numFmtId="0" fontId="6" fillId="0" borderId="8" xfId="0" applyFont="1" applyBorder="1" applyAlignment="1">
      <alignment horizontal="center" vertical="center" wrapText="1"/>
    </xf>
    <xf numFmtId="174" fontId="0" fillId="0" borderId="8" xfId="14" applyNumberFormat="1" applyFont="1" applyBorder="1" applyAlignment="1">
      <alignment horizontal="right"/>
    </xf>
    <xf numFmtId="174" fontId="7" fillId="0" borderId="8" xfId="14" applyNumberFormat="1" applyFont="1" applyBorder="1" applyAlignment="1">
      <alignment horizontal="right"/>
    </xf>
    <xf numFmtId="0" fontId="19" fillId="0" borderId="0" xfId="0" applyFont="1"/>
    <xf numFmtId="174" fontId="7" fillId="0" borderId="8" xfId="14" applyNumberFormat="1" applyFont="1" applyBorder="1" applyAlignment="1">
      <alignment horizontal="right" vertical="center"/>
    </xf>
    <xf numFmtId="4" fontId="6" fillId="0" borderId="0" xfId="0" applyNumberFormat="1" applyFont="1" applyAlignment="1">
      <alignment vertical="center"/>
    </xf>
    <xf numFmtId="0" fontId="20" fillId="0" borderId="0" xfId="0" applyFont="1" applyAlignment="1">
      <alignment vertical="center"/>
    </xf>
    <xf numFmtId="0" fontId="7" fillId="0" borderId="8" xfId="0" applyFont="1" applyBorder="1" applyAlignment="1">
      <alignment vertical="center"/>
    </xf>
    <xf numFmtId="0" fontId="20" fillId="0" borderId="0" xfId="0" applyFont="1" applyAlignment="1">
      <alignment horizontal="center"/>
    </xf>
    <xf numFmtId="0" fontId="7" fillId="0" borderId="8" xfId="0" applyFont="1" applyBorder="1" applyAlignment="1">
      <alignment horizontal="left"/>
    </xf>
    <xf numFmtId="0" fontId="6" fillId="0" borderId="0" xfId="0" applyFont="1" applyAlignment="1">
      <alignment horizontal="center" wrapText="1"/>
    </xf>
    <xf numFmtId="0" fontId="6" fillId="0" borderId="0" xfId="0" applyFont="1" applyAlignment="1">
      <alignment horizontal="center"/>
    </xf>
    <xf numFmtId="4" fontId="6" fillId="0" borderId="0" xfId="0" applyNumberFormat="1" applyFont="1" applyAlignment="1">
      <alignment horizontal="center"/>
    </xf>
    <xf numFmtId="0" fontId="20" fillId="0" borderId="0" xfId="0" applyFont="1" applyAlignment="1">
      <alignment horizontal="center" wrapText="1"/>
    </xf>
    <xf numFmtId="14" fontId="20" fillId="0" borderId="0" xfId="0" applyNumberFormat="1" applyFont="1" applyAlignment="1">
      <alignment horizontal="center"/>
    </xf>
    <xf numFmtId="174" fontId="7" fillId="0" borderId="8" xfId="14" applyNumberFormat="1" applyFont="1" applyBorder="1" applyAlignment="1">
      <alignment horizontal="right" wrapText="1"/>
    </xf>
    <xf numFmtId="0" fontId="7" fillId="0" borderId="9" xfId="0" applyFont="1" applyBorder="1"/>
    <xf numFmtId="174" fontId="7" fillId="0" borderId="9" xfId="14" applyNumberFormat="1" applyFont="1" applyBorder="1" applyAlignment="1">
      <alignment horizontal="right"/>
    </xf>
    <xf numFmtId="3" fontId="6" fillId="0" borderId="4" xfId="0" applyNumberFormat="1" applyFont="1" applyBorder="1" applyAlignment="1">
      <alignment horizontal="center" vertical="center"/>
    </xf>
    <xf numFmtId="43" fontId="2" fillId="0" borderId="4" xfId="1" applyFont="1" applyBorder="1" applyAlignment="1">
      <alignment horizontal="center" vertical="center"/>
    </xf>
    <xf numFmtId="0" fontId="6" fillId="0" borderId="4" xfId="0" applyFont="1" applyBorder="1" applyAlignment="1">
      <alignment horizontal="center" vertical="center" wrapText="1"/>
    </xf>
    <xf numFmtId="3" fontId="7" fillId="0" borderId="0" xfId="0" applyNumberFormat="1" applyFont="1"/>
    <xf numFmtId="3" fontId="19" fillId="0" borderId="0" xfId="0" applyNumberFormat="1" applyFont="1"/>
    <xf numFmtId="4" fontId="7" fillId="0" borderId="1" xfId="0" applyNumberFormat="1" applyFont="1" applyBorder="1"/>
    <xf numFmtId="43" fontId="2" fillId="0" borderId="19" xfId="1" applyFont="1" applyBorder="1" applyAlignment="1">
      <alignment horizontal="center" vertical="center"/>
    </xf>
    <xf numFmtId="0" fontId="21" fillId="0" borderId="0" xfId="0" applyFont="1"/>
    <xf numFmtId="164" fontId="19" fillId="0" borderId="0" xfId="14" applyFont="1"/>
    <xf numFmtId="0" fontId="20" fillId="0" borderId="0" xfId="0" applyFont="1"/>
    <xf numFmtId="0" fontId="22" fillId="0" borderId="0" xfId="0" applyFont="1"/>
    <xf numFmtId="0" fontId="22" fillId="0" borderId="0" xfId="0" applyFont="1" applyAlignment="1"/>
    <xf numFmtId="14" fontId="6" fillId="0" borderId="0" xfId="0" applyNumberFormat="1" applyFont="1" applyAlignment="1">
      <alignment horizontal="center"/>
    </xf>
    <xf numFmtId="0" fontId="23" fillId="0" borderId="0" xfId="0" applyFont="1"/>
    <xf numFmtId="164" fontId="7" fillId="0" borderId="0" xfId="14" applyFont="1"/>
    <xf numFmtId="0" fontId="7" fillId="0" borderId="0" xfId="0" applyFont="1" applyAlignment="1"/>
    <xf numFmtId="2" fontId="5" fillId="0" borderId="0" xfId="0" applyNumberFormat="1" applyFont="1" applyAlignment="1">
      <alignment horizontal="center"/>
    </xf>
    <xf numFmtId="168" fontId="7" fillId="0" borderId="0" xfId="0" applyNumberFormat="1" applyFont="1" applyAlignment="1">
      <alignment horizontal="right"/>
    </xf>
    <xf numFmtId="0" fontId="7" fillId="0" borderId="6" xfId="0" applyFont="1" applyBorder="1"/>
    <xf numFmtId="0" fontId="7" fillId="0" borderId="11" xfId="0" applyFont="1" applyBorder="1"/>
    <xf numFmtId="3" fontId="12" fillId="0" borderId="0" xfId="0" applyNumberFormat="1" applyFont="1"/>
    <xf numFmtId="0" fontId="7" fillId="0" borderId="16" xfId="0" applyFont="1" applyBorder="1"/>
    <xf numFmtId="1" fontId="6" fillId="0" borderId="1" xfId="0" applyNumberFormat="1" applyFont="1" applyBorder="1" applyAlignment="1">
      <alignment horizontal="center" vertical="center"/>
    </xf>
    <xf numFmtId="0" fontId="25" fillId="0" borderId="0" xfId="0" applyFont="1"/>
    <xf numFmtId="3" fontId="25" fillId="0" borderId="0" xfId="0" applyNumberFormat="1" applyFont="1"/>
    <xf numFmtId="3" fontId="6" fillId="0" borderId="1"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43" fontId="6" fillId="0" borderId="13" xfId="1" applyFont="1" applyBorder="1" applyAlignment="1">
      <alignment horizontal="center" vertical="center"/>
    </xf>
    <xf numFmtId="43" fontId="6" fillId="0" borderId="14" xfId="1" applyFont="1" applyBorder="1" applyAlignment="1">
      <alignment horizontal="right" vertical="center"/>
    </xf>
    <xf numFmtId="43" fontId="6" fillId="0" borderId="0" xfId="1" applyFont="1" applyBorder="1" applyAlignment="1">
      <alignment horizontal="right" vertical="center"/>
    </xf>
    <xf numFmtId="43" fontId="6" fillId="0" borderId="13" xfId="1" applyFont="1" applyBorder="1" applyAlignment="1">
      <alignment horizontal="right" vertical="center"/>
    </xf>
    <xf numFmtId="43" fontId="7" fillId="0" borderId="13" xfId="1" applyFont="1" applyBorder="1" applyAlignment="1">
      <alignment horizontal="right" vertical="center"/>
    </xf>
    <xf numFmtId="4" fontId="25" fillId="0" borderId="0" xfId="0" applyNumberFormat="1" applyFont="1"/>
    <xf numFmtId="43" fontId="0" fillId="2" borderId="0" xfId="1" applyFont="1" applyFill="1" applyBorder="1" applyAlignment="1">
      <alignment horizontal="right" vertical="center"/>
    </xf>
    <xf numFmtId="43" fontId="7" fillId="0" borderId="14" xfId="1" quotePrefix="1" applyFont="1" applyBorder="1" applyAlignment="1">
      <alignment horizontal="right" vertical="center"/>
    </xf>
    <xf numFmtId="43" fontId="6" fillId="0" borderId="15" xfId="1" applyFont="1" applyBorder="1" applyAlignment="1">
      <alignment horizontal="right" vertical="center"/>
    </xf>
    <xf numFmtId="4" fontId="0" fillId="2" borderId="0" xfId="0" applyNumberFormat="1" applyFont="1" applyFill="1" applyBorder="1" applyAlignment="1">
      <alignment horizontal="center" vertical="center"/>
    </xf>
    <xf numFmtId="43" fontId="7" fillId="0" borderId="1" xfId="1" applyFont="1" applyBorder="1" applyAlignment="1">
      <alignment horizontal="right" vertical="center"/>
    </xf>
    <xf numFmtId="43" fontId="7" fillId="0" borderId="2" xfId="1" applyFont="1" applyBorder="1" applyAlignment="1">
      <alignment horizontal="right" vertical="center"/>
    </xf>
    <xf numFmtId="43" fontId="6" fillId="0" borderId="3" xfId="1" applyFont="1" applyBorder="1" applyAlignment="1">
      <alignment horizontal="right" vertical="center"/>
    </xf>
    <xf numFmtId="43" fontId="6" fillId="0" borderId="18" xfId="1" applyFont="1" applyBorder="1" applyAlignment="1">
      <alignment horizontal="right" vertical="center"/>
    </xf>
    <xf numFmtId="37" fontId="7" fillId="0" borderId="1" xfId="0" applyNumberFormat="1" applyFont="1" applyBorder="1"/>
    <xf numFmtId="37" fontId="7" fillId="0" borderId="14" xfId="0" applyNumberFormat="1" applyFont="1" applyBorder="1"/>
    <xf numFmtId="169" fontId="7" fillId="0" borderId="0" xfId="0" applyNumberFormat="1" applyFont="1"/>
    <xf numFmtId="37" fontId="7" fillId="0" borderId="0" xfId="0" applyNumberFormat="1" applyFont="1"/>
    <xf numFmtId="2" fontId="7" fillId="0" borderId="0" xfId="0" applyNumberFormat="1" applyFont="1"/>
    <xf numFmtId="43" fontId="7" fillId="0" borderId="0" xfId="0" applyNumberFormat="1" applyFont="1"/>
    <xf numFmtId="164" fontId="11" fillId="2" borderId="0" xfId="14" applyFont="1" applyFill="1"/>
    <xf numFmtId="164" fontId="11" fillId="0" borderId="0" xfId="14" applyFont="1"/>
    <xf numFmtId="164" fontId="6" fillId="2" borderId="2" xfId="14" applyFont="1" applyFill="1" applyBorder="1" applyAlignment="1">
      <alignment horizontal="center"/>
    </xf>
    <xf numFmtId="164" fontId="6" fillId="2" borderId="15" xfId="14" applyFont="1" applyFill="1" applyBorder="1" applyAlignment="1">
      <alignment horizontal="center"/>
    </xf>
    <xf numFmtId="164" fontId="0" fillId="2" borderId="0" xfId="14" applyFont="1" applyFill="1" applyBorder="1" applyAlignment="1">
      <alignment horizontal="center"/>
    </xf>
    <xf numFmtId="164" fontId="0" fillId="2" borderId="13" xfId="14" applyFont="1" applyFill="1" applyBorder="1" applyAlignment="1">
      <alignment horizontal="center"/>
    </xf>
    <xf numFmtId="4" fontId="16" fillId="2" borderId="0" xfId="0" applyNumberFormat="1" applyFont="1" applyFill="1"/>
    <xf numFmtId="3" fontId="16" fillId="2" borderId="0" xfId="0" applyNumberFormat="1" applyFont="1" applyFill="1"/>
    <xf numFmtId="164" fontId="6" fillId="2" borderId="0" xfId="14" applyFont="1" applyFill="1" applyBorder="1" applyAlignment="1">
      <alignment horizontal="center"/>
    </xf>
    <xf numFmtId="164" fontId="6" fillId="2" borderId="13" xfId="14" applyFont="1" applyFill="1" applyBorder="1" applyAlignment="1">
      <alignment horizontal="center"/>
    </xf>
    <xf numFmtId="164" fontId="7" fillId="2" borderId="0" xfId="14" applyFont="1" applyFill="1" applyBorder="1" applyAlignment="1">
      <alignment horizontal="center"/>
    </xf>
    <xf numFmtId="164" fontId="7" fillId="2" borderId="13" xfId="14" applyFont="1" applyFill="1" applyBorder="1" applyAlignment="1">
      <alignment horizontal="center"/>
    </xf>
    <xf numFmtId="164" fontId="6" fillId="2" borderId="10" xfId="14" applyFont="1" applyFill="1" applyBorder="1" applyAlignment="1">
      <alignment horizontal="center"/>
    </xf>
    <xf numFmtId="164" fontId="6" fillId="2" borderId="18" xfId="14" applyFont="1" applyFill="1" applyBorder="1" applyAlignment="1">
      <alignment horizontal="center"/>
    </xf>
    <xf numFmtId="164" fontId="6" fillId="2" borderId="1" xfId="14" applyFont="1" applyFill="1" applyBorder="1" applyAlignment="1">
      <alignment horizontal="center"/>
    </xf>
    <xf numFmtId="164" fontId="6" fillId="2" borderId="14" xfId="14" applyFont="1" applyFill="1" applyBorder="1" applyAlignment="1">
      <alignment horizontal="center"/>
    </xf>
    <xf numFmtId="164" fontId="6" fillId="2" borderId="11" xfId="14" applyFont="1" applyFill="1" applyBorder="1" applyAlignment="1">
      <alignment horizontal="center"/>
    </xf>
    <xf numFmtId="164" fontId="6" fillId="0" borderId="2" xfId="14" applyFont="1" applyBorder="1" applyAlignment="1">
      <alignment horizontal="center"/>
    </xf>
    <xf numFmtId="164" fontId="6" fillId="0" borderId="15" xfId="14" applyFont="1" applyBorder="1" applyAlignment="1">
      <alignment horizontal="center"/>
    </xf>
    <xf numFmtId="164" fontId="0" fillId="2" borderId="1" xfId="14" applyFont="1" applyFill="1" applyBorder="1" applyAlignment="1">
      <alignment horizontal="center"/>
    </xf>
    <xf numFmtId="164" fontId="0" fillId="2" borderId="14" xfId="14" applyFont="1" applyFill="1" applyBorder="1" applyAlignment="1">
      <alignment horizontal="center"/>
    </xf>
    <xf numFmtId="164" fontId="5" fillId="2" borderId="0" xfId="14" applyFont="1" applyFill="1" applyAlignment="1">
      <alignment horizontal="center"/>
    </xf>
    <xf numFmtId="14" fontId="5" fillId="0" borderId="0" xfId="0" applyNumberFormat="1" applyFont="1" applyAlignment="1">
      <alignment horizontal="center"/>
    </xf>
    <xf numFmtId="1" fontId="6" fillId="0" borderId="11" xfId="0" applyNumberFormat="1" applyFont="1" applyBorder="1" applyAlignment="1">
      <alignment horizontal="center"/>
    </xf>
    <xf numFmtId="0" fontId="6" fillId="0" borderId="11" xfId="0" applyFont="1" applyBorder="1" applyAlignment="1">
      <alignment horizontal="center"/>
    </xf>
    <xf numFmtId="1" fontId="6" fillId="0" borderId="7" xfId="0" applyNumberFormat="1" applyFont="1" applyBorder="1" applyAlignment="1">
      <alignment horizontal="center"/>
    </xf>
    <xf numFmtId="3" fontId="6" fillId="0" borderId="1" xfId="0" applyNumberFormat="1" applyFont="1" applyBorder="1" applyAlignment="1">
      <alignment horizontal="center"/>
    </xf>
    <xf numFmtId="0" fontId="6" fillId="0" borderId="1" xfId="0" applyFont="1" applyBorder="1" applyAlignment="1">
      <alignment horizontal="center"/>
    </xf>
    <xf numFmtId="3" fontId="6" fillId="0" borderId="14" xfId="0" applyNumberFormat="1" applyFont="1" applyBorder="1" applyAlignment="1">
      <alignment horizontal="center"/>
    </xf>
    <xf numFmtId="3" fontId="6" fillId="0" borderId="0" xfId="0" applyNumberFormat="1" applyFont="1" applyBorder="1" applyAlignment="1">
      <alignment horizontal="center"/>
    </xf>
    <xf numFmtId="0" fontId="6" fillId="0" borderId="0" xfId="0" applyFont="1" applyBorder="1" applyAlignment="1">
      <alignment horizontal="center"/>
    </xf>
    <xf numFmtId="3" fontId="6" fillId="0" borderId="13" xfId="0" applyNumberFormat="1" applyFont="1" applyBorder="1" applyAlignment="1">
      <alignment horizontal="center"/>
    </xf>
    <xf numFmtId="43" fontId="6" fillId="0" borderId="1" xfId="1" applyFont="1" applyBorder="1" applyAlignment="1">
      <alignment horizontal="right"/>
    </xf>
    <xf numFmtId="43" fontId="6" fillId="0" borderId="0" xfId="1" applyFont="1" applyBorder="1" applyAlignment="1">
      <alignment horizontal="center"/>
    </xf>
    <xf numFmtId="43" fontId="6" fillId="0" borderId="14" xfId="1" applyFont="1" applyBorder="1" applyAlignment="1">
      <alignment horizontal="center"/>
    </xf>
    <xf numFmtId="43" fontId="6" fillId="0" borderId="13" xfId="1" applyFont="1" applyBorder="1" applyAlignment="1">
      <alignment horizontal="center"/>
    </xf>
    <xf numFmtId="43" fontId="7" fillId="0" borderId="0" xfId="1" applyFont="1" applyBorder="1"/>
    <xf numFmtId="43" fontId="7" fillId="0" borderId="13" xfId="1" applyFont="1" applyBorder="1" applyAlignment="1">
      <alignment horizontal="center"/>
    </xf>
    <xf numFmtId="43" fontId="7" fillId="0" borderId="0" xfId="1" applyFont="1" applyBorder="1" applyAlignment="1">
      <alignment vertical="center"/>
    </xf>
    <xf numFmtId="43" fontId="7" fillId="0" borderId="13" xfId="1" applyFont="1" applyBorder="1" applyAlignment="1">
      <alignment vertical="center"/>
    </xf>
    <xf numFmtId="43" fontId="7" fillId="0" borderId="0" xfId="1" applyFont="1" applyBorder="1" applyAlignment="1">
      <alignment horizontal="right"/>
    </xf>
    <xf numFmtId="43" fontId="0" fillId="2" borderId="0" xfId="1" applyFont="1" applyFill="1" applyBorder="1"/>
    <xf numFmtId="43" fontId="7" fillId="0" borderId="2" xfId="1" applyFont="1" applyBorder="1" applyAlignment="1">
      <alignment horizontal="right"/>
    </xf>
    <xf numFmtId="43" fontId="7" fillId="0" borderId="15" xfId="1" applyFont="1" applyBorder="1" applyAlignment="1">
      <alignment horizontal="right"/>
    </xf>
    <xf numFmtId="43" fontId="7" fillId="0" borderId="13" xfId="1" applyFont="1" applyBorder="1" applyAlignment="1">
      <alignment horizontal="right"/>
    </xf>
    <xf numFmtId="43" fontId="7" fillId="0" borderId="1" xfId="1" applyFont="1" applyBorder="1" applyAlignment="1">
      <alignment vertical="center"/>
    </xf>
    <xf numFmtId="43" fontId="7" fillId="0" borderId="14" xfId="1" applyFont="1" applyBorder="1" applyAlignment="1">
      <alignment horizontal="right"/>
    </xf>
    <xf numFmtId="43" fontId="7" fillId="0" borderId="1" xfId="1" applyFont="1" applyBorder="1"/>
    <xf numFmtId="167" fontId="25" fillId="0" borderId="0" xfId="0" applyNumberFormat="1" applyFont="1"/>
    <xf numFmtId="43" fontId="6" fillId="0" borderId="3" xfId="1" applyFont="1" applyBorder="1"/>
    <xf numFmtId="43" fontId="6" fillId="0" borderId="0" xfId="1" applyFont="1" applyBorder="1"/>
    <xf numFmtId="43" fontId="6" fillId="0" borderId="18" xfId="1" applyFont="1" applyBorder="1"/>
    <xf numFmtId="0" fontId="16" fillId="0" borderId="0" xfId="0" applyFont="1" applyAlignment="1"/>
    <xf numFmtId="0" fontId="0" fillId="0" borderId="0" xfId="0" applyFont="1" applyAlignment="1"/>
    <xf numFmtId="0" fontId="6" fillId="0" borderId="5" xfId="0" applyFont="1" applyBorder="1" applyAlignment="1">
      <alignment horizontal="center" vertical="center" wrapText="1"/>
    </xf>
    <xf numFmtId="43" fontId="0" fillId="0" borderId="5" xfId="1" applyFont="1" applyBorder="1" applyAlignment="1">
      <alignment horizontal="right" vertical="center"/>
    </xf>
    <xf numFmtId="43" fontId="7" fillId="0" borderId="5" xfId="1" applyFont="1" applyBorder="1" applyAlignment="1">
      <alignment horizontal="right" vertical="center"/>
    </xf>
    <xf numFmtId="3" fontId="0" fillId="0" borderId="0" xfId="0" applyNumberFormat="1" applyFont="1" applyAlignment="1">
      <alignment horizontal="center"/>
    </xf>
    <xf numFmtId="0" fontId="7" fillId="0" borderId="8" xfId="0" applyFont="1" applyBorder="1" applyAlignment="1">
      <alignment horizontal="center"/>
    </xf>
    <xf numFmtId="43" fontId="0" fillId="0" borderId="8" xfId="1" applyFont="1" applyBorder="1" applyAlignment="1">
      <alignment horizontal="center" vertical="center"/>
    </xf>
    <xf numFmtId="43" fontId="7" fillId="0" borderId="8" xfId="1" applyFont="1" applyBorder="1" applyAlignment="1">
      <alignment horizontal="center" vertical="center"/>
    </xf>
    <xf numFmtId="43" fontId="6" fillId="0" borderId="8" xfId="1" applyFont="1" applyBorder="1" applyAlignment="1">
      <alignment horizontal="center" vertical="center"/>
    </xf>
    <xf numFmtId="43" fontId="7" fillId="0" borderId="8" xfId="1" applyFont="1" applyBorder="1" applyAlignment="1">
      <alignment horizontal="center" vertical="center" wrapText="1"/>
    </xf>
    <xf numFmtId="0" fontId="7" fillId="0" borderId="8" xfId="0" applyFont="1" applyBorder="1" applyAlignment="1">
      <alignment horizontal="left" vertical="center"/>
    </xf>
    <xf numFmtId="43" fontId="7" fillId="0" borderId="8" xfId="1" applyFont="1" applyBorder="1" applyAlignment="1">
      <alignment horizontal="right" vertical="center"/>
    </xf>
    <xf numFmtId="0" fontId="7" fillId="0" borderId="9" xfId="0" applyFont="1" applyBorder="1" applyAlignment="1">
      <alignment vertical="center"/>
    </xf>
    <xf numFmtId="43" fontId="7" fillId="0" borderId="9" xfId="1" applyFont="1" applyBorder="1" applyAlignment="1">
      <alignment horizontal="center" vertical="center"/>
    </xf>
    <xf numFmtId="43" fontId="7" fillId="0" borderId="9" xfId="1" applyFont="1" applyBorder="1" applyAlignment="1">
      <alignment horizontal="right" vertical="center"/>
    </xf>
    <xf numFmtId="37" fontId="19" fillId="0" borderId="0" xfId="0" applyNumberFormat="1" applyFont="1"/>
    <xf numFmtId="0" fontId="13" fillId="0" borderId="0" xfId="0" applyFont="1" applyAlignment="1"/>
    <xf numFmtId="0" fontId="5" fillId="0" borderId="0" xfId="0" applyFont="1" applyAlignment="1">
      <alignment horizontal="center"/>
    </xf>
    <xf numFmtId="164" fontId="11" fillId="2" borderId="0" xfId="14" applyFont="1" applyFill="1" applyAlignment="1">
      <alignment horizontal="right"/>
    </xf>
    <xf numFmtId="164" fontId="11" fillId="0" borderId="0" xfId="14" applyFont="1" applyAlignment="1">
      <alignment horizontal="right"/>
    </xf>
    <xf numFmtId="0" fontId="5" fillId="0" borderId="0" xfId="0" applyFont="1" applyAlignment="1">
      <alignment horizontal="centerContinuous"/>
    </xf>
    <xf numFmtId="0" fontId="0" fillId="0" borderId="17" xfId="0" applyFont="1" applyBorder="1"/>
    <xf numFmtId="164" fontId="6" fillId="0" borderId="2" xfId="14" applyFont="1" applyBorder="1" applyAlignment="1">
      <alignment horizontal="right" vertical="center"/>
    </xf>
    <xf numFmtId="164" fontId="6" fillId="0" borderId="15" xfId="14" applyFont="1" applyBorder="1" applyAlignment="1">
      <alignment horizontal="right" vertical="center"/>
    </xf>
    <xf numFmtId="164" fontId="0" fillId="0" borderId="0" xfId="14" applyFont="1" applyBorder="1" applyAlignment="1">
      <alignment horizontal="right" vertical="center"/>
    </xf>
    <xf numFmtId="164" fontId="0" fillId="0" borderId="13" xfId="14" applyFont="1" applyBorder="1" applyAlignment="1">
      <alignment horizontal="right" vertical="center"/>
    </xf>
    <xf numFmtId="4" fontId="6" fillId="0" borderId="0" xfId="4" applyNumberFormat="1" applyFont="1" applyBorder="1" applyAlignment="1">
      <alignment vertical="center"/>
    </xf>
    <xf numFmtId="164" fontId="6" fillId="0" borderId="1" xfId="14" applyFont="1" applyBorder="1" applyAlignment="1">
      <alignment horizontal="right" vertical="center"/>
    </xf>
    <xf numFmtId="164" fontId="6" fillId="0" borderId="14" xfId="14" applyFont="1" applyBorder="1" applyAlignment="1">
      <alignment horizontal="right" vertical="center"/>
    </xf>
    <xf numFmtId="164" fontId="7" fillId="0" borderId="0" xfId="14" applyFont="1" applyBorder="1" applyAlignment="1">
      <alignment horizontal="right" vertical="center"/>
    </xf>
    <xf numFmtId="164" fontId="6" fillId="0" borderId="10" xfId="14" applyFont="1" applyBorder="1" applyAlignment="1">
      <alignment horizontal="right" vertical="center"/>
    </xf>
    <xf numFmtId="164" fontId="6" fillId="0" borderId="18" xfId="14" applyFont="1" applyBorder="1" applyAlignment="1">
      <alignment horizontal="right" vertical="center"/>
    </xf>
    <xf numFmtId="49" fontId="16" fillId="0" borderId="0" xfId="0" applyNumberFormat="1" applyFont="1"/>
    <xf numFmtId="164" fontId="16" fillId="0" borderId="0" xfId="14" applyFont="1" applyAlignment="1">
      <alignment horizontal="right"/>
    </xf>
    <xf numFmtId="49" fontId="0" fillId="0" borderId="0" xfId="0" applyNumberFormat="1" applyFont="1" applyBorder="1"/>
    <xf numFmtId="174" fontId="1" fillId="2" borderId="0" xfId="14" applyNumberFormat="1" applyFont="1" applyFill="1" applyBorder="1" applyAlignment="1">
      <alignment horizontal="center" vertical="center"/>
    </xf>
    <xf numFmtId="43" fontId="9" fillId="0" borderId="0" xfId="1" applyFont="1" applyBorder="1"/>
    <xf numFmtId="170" fontId="9" fillId="0" borderId="0" xfId="1" applyNumberFormat="1" applyFont="1" applyBorder="1"/>
    <xf numFmtId="43" fontId="0" fillId="2" borderId="1" xfId="1" applyFont="1" applyFill="1" applyBorder="1" applyAlignment="1">
      <alignment horizontal="center" vertical="center"/>
    </xf>
    <xf numFmtId="43" fontId="25" fillId="0" borderId="0" xfId="1" applyFont="1"/>
    <xf numFmtId="164" fontId="15" fillId="0" borderId="0" xfId="14" applyFont="1" applyAlignment="1">
      <alignment horizontal="center"/>
    </xf>
    <xf numFmtId="164" fontId="0" fillId="2" borderId="0" xfId="14" applyFont="1" applyFill="1" applyBorder="1" applyAlignment="1">
      <alignment horizontal="center" vertical="center"/>
    </xf>
    <xf numFmtId="164" fontId="0" fillId="2" borderId="1" xfId="14" applyFont="1" applyFill="1" applyBorder="1"/>
    <xf numFmtId="174" fontId="1" fillId="0" borderId="0" xfId="14" applyNumberFormat="1" applyFont="1"/>
    <xf numFmtId="174" fontId="6" fillId="2" borderId="2" xfId="14" applyNumberFormat="1" applyFont="1" applyFill="1" applyBorder="1" applyAlignment="1">
      <alignment horizontal="center" vertical="center"/>
    </xf>
    <xf numFmtId="174" fontId="1" fillId="0" borderId="0" xfId="14" applyNumberFormat="1" applyFont="1" applyBorder="1" applyAlignment="1">
      <alignment horizontal="center" vertical="center"/>
    </xf>
    <xf numFmtId="174" fontId="6" fillId="2" borderId="0" xfId="14" applyNumberFormat="1" applyFont="1" applyFill="1" applyBorder="1" applyAlignment="1">
      <alignment horizontal="center" vertical="center"/>
    </xf>
    <xf numFmtId="174" fontId="7" fillId="2" borderId="0" xfId="14" applyNumberFormat="1" applyFont="1" applyFill="1" applyBorder="1" applyAlignment="1">
      <alignment horizontal="center" vertical="center"/>
    </xf>
    <xf numFmtId="174" fontId="7" fillId="2" borderId="1" xfId="14" applyNumberFormat="1" applyFont="1" applyFill="1" applyBorder="1" applyAlignment="1">
      <alignment horizontal="center" vertical="center"/>
    </xf>
    <xf numFmtId="174" fontId="6" fillId="2" borderId="10" xfId="14" applyNumberFormat="1" applyFont="1" applyFill="1" applyBorder="1" applyAlignment="1">
      <alignment horizontal="center" vertical="center"/>
    </xf>
    <xf numFmtId="174" fontId="6" fillId="2" borderId="1" xfId="14" applyNumberFormat="1" applyFont="1" applyFill="1" applyBorder="1" applyAlignment="1">
      <alignment horizontal="center" vertical="center"/>
    </xf>
    <xf numFmtId="174" fontId="6" fillId="0" borderId="2" xfId="14" applyNumberFormat="1" applyFont="1" applyBorder="1" applyAlignment="1">
      <alignment horizontal="center" vertical="center"/>
    </xf>
    <xf numFmtId="174" fontId="5" fillId="2" borderId="10" xfId="14" applyNumberFormat="1" applyFont="1" applyFill="1" applyBorder="1" applyAlignment="1">
      <alignment horizontal="center" vertical="center"/>
    </xf>
    <xf numFmtId="164" fontId="6" fillId="2" borderId="10" xfId="14" applyFont="1" applyFill="1" applyBorder="1" applyAlignment="1">
      <alignment horizontal="right" vertical="center"/>
    </xf>
    <xf numFmtId="164" fontId="7" fillId="0" borderId="1" xfId="14" applyFont="1" applyBorder="1"/>
    <xf numFmtId="0" fontId="26" fillId="0" borderId="0" xfId="0" applyFont="1"/>
    <xf numFmtId="0" fontId="27" fillId="0" borderId="0" xfId="0" applyFont="1"/>
    <xf numFmtId="14" fontId="27" fillId="3" borderId="0" xfId="0" applyNumberFormat="1" applyFont="1" applyFill="1" applyAlignment="1">
      <alignment horizontal="center"/>
    </xf>
    <xf numFmtId="43" fontId="27" fillId="3" borderId="0" xfId="1" applyFont="1" applyFill="1" applyAlignment="1">
      <alignment horizontal="center"/>
    </xf>
    <xf numFmtId="1" fontId="27" fillId="3" borderId="0" xfId="0" applyNumberFormat="1" applyFont="1" applyFill="1" applyAlignment="1">
      <alignment horizontal="center"/>
    </xf>
    <xf numFmtId="0" fontId="30" fillId="0" borderId="0" xfId="0" applyFont="1"/>
    <xf numFmtId="0" fontId="26" fillId="0" borderId="0" xfId="0" quotePrefix="1" applyFont="1" applyFill="1"/>
    <xf numFmtId="0" fontId="31" fillId="0" borderId="0" xfId="2" applyFont="1" applyFill="1"/>
    <xf numFmtId="0" fontId="26" fillId="0" borderId="0" xfId="0" applyFont="1" applyFill="1"/>
    <xf numFmtId="0" fontId="32" fillId="0" borderId="0" xfId="0" applyFont="1" applyAlignment="1">
      <alignment vertical="center" wrapText="1"/>
    </xf>
    <xf numFmtId="0" fontId="29" fillId="0" borderId="0" xfId="0" applyFont="1" applyFill="1"/>
    <xf numFmtId="0" fontId="33" fillId="0" borderId="0" xfId="0" applyFont="1" applyFill="1" applyAlignment="1">
      <alignment vertical="center" wrapText="1"/>
    </xf>
    <xf numFmtId="0" fontId="33" fillId="0" borderId="0" xfId="0" applyFont="1" applyFill="1"/>
    <xf numFmtId="0" fontId="33" fillId="0" borderId="0" xfId="0" applyFont="1" applyFill="1" applyAlignment="1">
      <alignment horizontal="center" vertical="center"/>
    </xf>
    <xf numFmtId="0" fontId="33" fillId="0" borderId="0" xfId="0" applyFont="1" applyFill="1" applyAlignment="1">
      <alignment vertical="center"/>
    </xf>
    <xf numFmtId="14" fontId="33" fillId="0" borderId="0" xfId="0" applyNumberFormat="1" applyFont="1" applyFill="1" applyAlignment="1">
      <alignment horizontal="center" vertical="center"/>
    </xf>
    <xf numFmtId="0" fontId="26" fillId="0" borderId="0" xfId="0" applyFont="1" applyFill="1" applyAlignment="1">
      <alignment horizontal="center"/>
    </xf>
    <xf numFmtId="0" fontId="28" fillId="0" borderId="0" xfId="0" applyFont="1" applyFill="1" applyAlignment="1">
      <alignment horizontal="center"/>
    </xf>
    <xf numFmtId="0" fontId="36" fillId="0" borderId="0" xfId="2" applyFont="1" applyAlignment="1">
      <alignment horizontal="left"/>
    </xf>
    <xf numFmtId="0" fontId="27" fillId="0" borderId="0" xfId="0" applyFont="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xf>
    <xf numFmtId="0" fontId="27" fillId="0" borderId="0" xfId="0" applyFont="1" applyAlignment="1">
      <alignment horizontal="left" vertical="center"/>
    </xf>
    <xf numFmtId="0" fontId="37" fillId="0" borderId="4" xfId="0" applyFont="1" applyBorder="1" applyAlignment="1">
      <alignment horizontal="left" vertical="center"/>
    </xf>
    <xf numFmtId="0" fontId="37" fillId="0" borderId="4" xfId="0" applyFont="1" applyBorder="1" applyAlignment="1">
      <alignment horizontal="center" vertical="center" wrapText="1"/>
    </xf>
    <xf numFmtId="0" fontId="38" fillId="0" borderId="4" xfId="0" applyFont="1" applyBorder="1" applyAlignment="1">
      <alignment horizontal="left" vertical="center"/>
    </xf>
    <xf numFmtId="174" fontId="30" fillId="0" borderId="4" xfId="14" applyNumberFormat="1" applyFont="1" applyBorder="1" applyAlignment="1">
      <alignment vertical="center"/>
    </xf>
    <xf numFmtId="0" fontId="38" fillId="0" borderId="4" xfId="0" applyFont="1" applyBorder="1" applyAlignment="1">
      <alignment horizontal="center" vertical="center"/>
    </xf>
    <xf numFmtId="174" fontId="38" fillId="0" borderId="4" xfId="14" applyNumberFormat="1" applyFont="1" applyBorder="1" applyAlignment="1">
      <alignment horizontal="center" vertical="center"/>
    </xf>
    <xf numFmtId="43" fontId="38" fillId="0" borderId="4" xfId="1" applyFont="1" applyBorder="1" applyAlignment="1">
      <alignment horizontal="center" vertical="center"/>
    </xf>
    <xf numFmtId="174" fontId="26" fillId="2" borderId="4" xfId="14" applyNumberFormat="1" applyFont="1" applyFill="1" applyBorder="1" applyAlignment="1">
      <alignment horizontal="center" vertical="center"/>
    </xf>
    <xf numFmtId="165" fontId="26" fillId="0" borderId="0" xfId="0" applyNumberFormat="1" applyFont="1"/>
    <xf numFmtId="164" fontId="38" fillId="0" borderId="4" xfId="14" applyFont="1" applyBorder="1" applyAlignment="1">
      <alignment horizontal="center" vertical="center"/>
    </xf>
    <xf numFmtId="164" fontId="26" fillId="0" borderId="0" xfId="14" applyFont="1"/>
    <xf numFmtId="43" fontId="37" fillId="0" borderId="4" xfId="1" applyFont="1" applyBorder="1" applyAlignment="1">
      <alignment horizontal="center" vertical="center"/>
    </xf>
    <xf numFmtId="164" fontId="37" fillId="0" borderId="4" xfId="14" applyFont="1" applyBorder="1" applyAlignment="1">
      <alignment horizontal="center" vertical="center"/>
    </xf>
    <xf numFmtId="43" fontId="26" fillId="0" borderId="0" xfId="0" applyNumberFormat="1" applyFont="1" applyAlignment="1">
      <alignment horizontal="left"/>
    </xf>
    <xf numFmtId="0" fontId="37" fillId="0" borderId="4" xfId="0" applyFont="1" applyBorder="1" applyAlignment="1">
      <alignment horizontal="center" vertical="center"/>
    </xf>
    <xf numFmtId="0" fontId="26" fillId="0" borderId="4" xfId="0" applyFont="1" applyBorder="1" applyAlignment="1">
      <alignment horizontal="center" vertical="center"/>
    </xf>
    <xf numFmtId="43" fontId="26" fillId="0" borderId="4" xfId="1" applyFont="1" applyBorder="1" applyAlignment="1">
      <alignment horizontal="right" vertical="center"/>
    </xf>
    <xf numFmtId="0" fontId="38" fillId="0" borderId="4" xfId="0" applyFont="1" applyBorder="1" applyAlignment="1">
      <alignment horizontal="right" vertical="center"/>
    </xf>
    <xf numFmtId="0" fontId="26" fillId="0" borderId="4" xfId="0" applyFont="1" applyBorder="1" applyAlignment="1">
      <alignment horizontal="center"/>
    </xf>
    <xf numFmtId="43" fontId="26" fillId="0" borderId="0" xfId="1" applyFont="1"/>
    <xf numFmtId="172" fontId="26" fillId="0" borderId="0" xfId="0" applyNumberFormat="1" applyFont="1"/>
    <xf numFmtId="0" fontId="26" fillId="0" borderId="12" xfId="0" applyFont="1" applyBorder="1"/>
    <xf numFmtId="43" fontId="26" fillId="0" borderId="4" xfId="1" applyFont="1" applyBorder="1"/>
    <xf numFmtId="43" fontId="37" fillId="0" borderId="4" xfId="1" applyFont="1" applyBorder="1" applyAlignment="1">
      <alignment horizontal="center" vertical="center" wrapText="1"/>
    </xf>
    <xf numFmtId="0" fontId="27" fillId="0" borderId="0" xfId="0" applyFont="1" applyAlignment="1">
      <alignment vertical="center"/>
    </xf>
    <xf numFmtId="174" fontId="26" fillId="0" borderId="4" xfId="14" applyNumberFormat="1" applyFont="1" applyBorder="1"/>
    <xf numFmtId="174" fontId="37" fillId="0" borderId="4" xfId="14" applyNumberFormat="1" applyFont="1" applyBorder="1" applyAlignment="1">
      <alignment horizontal="right" vertical="center"/>
    </xf>
    <xf numFmtId="0" fontId="40" fillId="0" borderId="0" xfId="0" applyFont="1" applyAlignment="1">
      <alignment vertical="center"/>
    </xf>
    <xf numFmtId="0" fontId="26" fillId="0" borderId="0" xfId="0" applyFont="1" applyAlignment="1">
      <alignment vertical="center"/>
    </xf>
    <xf numFmtId="0" fontId="26" fillId="0" borderId="0" xfId="0" applyFont="1" applyAlignment="1">
      <alignment vertical="top" wrapText="1"/>
    </xf>
    <xf numFmtId="0" fontId="26" fillId="0" borderId="0" xfId="0" applyFont="1" applyAlignment="1">
      <alignment vertical="top"/>
    </xf>
    <xf numFmtId="0" fontId="26" fillId="0" borderId="15" xfId="0" applyFont="1" applyBorder="1" applyAlignment="1">
      <alignment horizontal="left" vertical="center"/>
    </xf>
    <xf numFmtId="0" fontId="26" fillId="0" borderId="15" xfId="0" applyFont="1" applyBorder="1" applyAlignment="1">
      <alignment horizontal="center" vertical="center"/>
    </xf>
    <xf numFmtId="14" fontId="26" fillId="0" borderId="15" xfId="0" applyNumberFormat="1" applyFont="1" applyBorder="1" applyAlignment="1">
      <alignment horizontal="center" vertical="center"/>
    </xf>
    <xf numFmtId="43" fontId="26" fillId="0" borderId="15" xfId="1" applyFont="1" applyBorder="1" applyAlignment="1">
      <alignment horizontal="right" vertical="center"/>
    </xf>
    <xf numFmtId="10" fontId="26" fillId="0" borderId="15" xfId="1" applyNumberFormat="1" applyFont="1" applyBorder="1" applyAlignment="1">
      <alignment horizontal="right" vertical="center"/>
    </xf>
    <xf numFmtId="10" fontId="26" fillId="0" borderId="15" xfId="3" applyNumberFormat="1" applyFont="1" applyBorder="1" applyAlignment="1">
      <alignment horizontal="right" vertical="center"/>
    </xf>
    <xf numFmtId="171" fontId="26" fillId="0" borderId="15" xfId="3" applyNumberFormat="1" applyFont="1" applyBorder="1" applyAlignment="1">
      <alignment horizontal="right" vertical="center"/>
    </xf>
    <xf numFmtId="43" fontId="26" fillId="0" borderId="15" xfId="1" applyFont="1" applyBorder="1" applyAlignment="1">
      <alignment horizontal="left" vertical="center"/>
    </xf>
    <xf numFmtId="43" fontId="26" fillId="0" borderId="15" xfId="1" applyFont="1" applyBorder="1" applyAlignment="1">
      <alignment horizontal="center" vertical="center"/>
    </xf>
    <xf numFmtId="170" fontId="26" fillId="0" borderId="15" xfId="1" applyNumberFormat="1" applyFont="1" applyBorder="1" applyAlignment="1">
      <alignment horizontal="right" vertical="center"/>
    </xf>
    <xf numFmtId="43" fontId="27" fillId="0" borderId="15" xfId="1" applyNumberFormat="1" applyFont="1" applyBorder="1" applyAlignment="1">
      <alignment horizontal="right" vertical="center"/>
    </xf>
    <xf numFmtId="170" fontId="26" fillId="0" borderId="0" xfId="0" applyNumberFormat="1" applyFont="1"/>
    <xf numFmtId="0" fontId="40" fillId="0" borderId="4" xfId="0" applyFont="1" applyBorder="1" applyAlignment="1">
      <alignment horizontal="center" vertical="center" wrapText="1"/>
    </xf>
    <xf numFmtId="172" fontId="26" fillId="0" borderId="0" xfId="0" applyNumberFormat="1" applyFont="1" applyAlignment="1">
      <alignment horizontal="left"/>
    </xf>
    <xf numFmtId="173" fontId="38" fillId="0" borderId="4" xfId="0" applyNumberFormat="1" applyFont="1" applyBorder="1" applyAlignment="1">
      <alignment horizontal="center" vertical="center"/>
    </xf>
    <xf numFmtId="173" fontId="26" fillId="0" borderId="4" xfId="1" applyNumberFormat="1" applyFont="1" applyBorder="1" applyAlignment="1">
      <alignment horizontal="right" vertical="center"/>
    </xf>
    <xf numFmtId="173" fontId="26" fillId="2" borderId="4" xfId="1" applyNumberFormat="1" applyFont="1" applyFill="1" applyBorder="1" applyAlignment="1">
      <alignment horizontal="right" vertical="center"/>
    </xf>
    <xf numFmtId="0" fontId="38" fillId="2" borderId="4" xfId="0" applyFont="1" applyFill="1" applyBorder="1" applyAlignment="1">
      <alignment horizontal="left" vertical="center"/>
    </xf>
    <xf numFmtId="43" fontId="38" fillId="2" borderId="4" xfId="1" applyFont="1" applyFill="1" applyBorder="1" applyAlignment="1">
      <alignment horizontal="center" vertical="center"/>
    </xf>
    <xf numFmtId="172" fontId="26" fillId="2" borderId="0" xfId="0" applyNumberFormat="1" applyFont="1" applyFill="1" applyAlignment="1">
      <alignment horizontal="left"/>
    </xf>
    <xf numFmtId="43" fontId="26" fillId="2" borderId="0" xfId="1" applyFont="1" applyFill="1"/>
    <xf numFmtId="172" fontId="26" fillId="2" borderId="0" xfId="0" applyNumberFormat="1" applyFont="1" applyFill="1"/>
    <xf numFmtId="0" fontId="26" fillId="2" borderId="0" xfId="0" applyFont="1" applyFill="1"/>
    <xf numFmtId="170" fontId="26" fillId="0" borderId="0" xfId="1" applyNumberFormat="1" applyFont="1"/>
    <xf numFmtId="43" fontId="26" fillId="0" borderId="0" xfId="1" applyNumberFormat="1" applyFont="1"/>
    <xf numFmtId="0" fontId="41" fillId="2" borderId="0" xfId="0" applyFont="1" applyFill="1" applyAlignment="1">
      <alignment horizont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14" fontId="33" fillId="0" borderId="0" xfId="0" applyNumberFormat="1" applyFont="1" applyFill="1" applyAlignment="1">
      <alignment horizontal="center" vertical="center"/>
    </xf>
    <xf numFmtId="0" fontId="14" fillId="0" borderId="0" xfId="0" applyFont="1" applyAlignment="1">
      <alignment horizontal="center"/>
    </xf>
    <xf numFmtId="0" fontId="5" fillId="0" borderId="0" xfId="0" applyFont="1" applyAlignment="1">
      <alignment horizontal="center" vertical="center"/>
    </xf>
    <xf numFmtId="0" fontId="13" fillId="0" borderId="0" xfId="0" applyFont="1" applyAlignment="1">
      <alignment horizontal="center" wrapText="1"/>
    </xf>
    <xf numFmtId="0" fontId="7" fillId="0" borderId="0" xfId="0" applyFont="1" applyAlignment="1">
      <alignment horizontal="center"/>
    </xf>
    <xf numFmtId="1" fontId="6" fillId="0" borderId="11" xfId="0" applyNumberFormat="1" applyFont="1" applyBorder="1" applyAlignment="1">
      <alignment horizontal="center" vertical="center"/>
    </xf>
    <xf numFmtId="0" fontId="6" fillId="0" borderId="1" xfId="0" applyFont="1" applyBorder="1" applyAlignment="1">
      <alignment horizontal="center" vertical="center"/>
    </xf>
    <xf numFmtId="1" fontId="6" fillId="0" borderId="7" xfId="0" applyNumberFormat="1" applyFont="1" applyBorder="1" applyAlignment="1">
      <alignment horizontal="center" vertical="center"/>
    </xf>
    <xf numFmtId="0" fontId="6" fillId="0" borderId="14" xfId="0" applyFont="1" applyBorder="1" applyAlignment="1">
      <alignment horizontal="center" vertical="center"/>
    </xf>
    <xf numFmtId="0" fontId="13"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24" fillId="0" borderId="0" xfId="0" applyFont="1" applyAlignment="1">
      <alignment horizontal="center"/>
    </xf>
    <xf numFmtId="1" fontId="6" fillId="0" borderId="14" xfId="0" applyNumberFormat="1" applyFont="1" applyBorder="1" applyAlignment="1">
      <alignment horizontal="center" vertical="center"/>
    </xf>
    <xf numFmtId="1" fontId="6" fillId="0" borderId="1" xfId="0" applyNumberFormat="1" applyFont="1" applyBorder="1" applyAlignment="1">
      <alignment horizontal="center" vertical="center"/>
    </xf>
    <xf numFmtId="0" fontId="11"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vertical="center"/>
    </xf>
    <xf numFmtId="0" fontId="0"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26" fillId="0" borderId="0" xfId="0" applyFont="1" applyAlignment="1">
      <alignment horizontal="left" vertical="top" wrapText="1"/>
    </xf>
    <xf numFmtId="0" fontId="37" fillId="0" borderId="4" xfId="0" applyFont="1" applyBorder="1" applyAlignment="1">
      <alignment horizontal="center" vertical="center"/>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41" fillId="2" borderId="17" xfId="0" applyFont="1" applyFill="1" applyBorder="1" applyAlignment="1">
      <alignment horizontal="center"/>
    </xf>
    <xf numFmtId="0" fontId="41" fillId="2" borderId="2" xfId="0" applyFont="1" applyFill="1" applyBorder="1" applyAlignment="1">
      <alignment horizontal="center"/>
    </xf>
  </cellXfs>
  <cellStyles count="67">
    <cellStyle name="Excel Built-in Normal" xfId="5" xr:uid="{00000000-0005-0000-0000-000000000000}"/>
    <cellStyle name="Hipervínculo" xfId="2" builtinId="8"/>
    <cellStyle name="Intermitente" xfId="24" xr:uid="{633DD03E-EBFF-4C58-B056-0B00C4D53834}"/>
    <cellStyle name="Millares" xfId="1" builtinId="3"/>
    <cellStyle name="Millares [0]" xfId="14" builtinId="6"/>
    <cellStyle name="Millares [0] 2" xfId="8" xr:uid="{00000000-0005-0000-0000-000004000000}"/>
    <cellStyle name="Millares [0] 2 2" xfId="9" xr:uid="{00000000-0005-0000-0000-000005000000}"/>
    <cellStyle name="Millares [0] 2 2 2" xfId="58" xr:uid="{46CCEAF7-E142-4BFB-B662-F7B8D4F5AAC0}"/>
    <cellStyle name="Millares [0] 3" xfId="7" xr:uid="{00000000-0005-0000-0000-000006000000}"/>
    <cellStyle name="Millares [0] 3 2" xfId="52" xr:uid="{0D61D561-274A-43AC-B9D5-D1FF52E36376}"/>
    <cellStyle name="Millares [0] 3 3" xfId="50" xr:uid="{3212353F-D605-45F4-96BE-F0DE9D301109}"/>
    <cellStyle name="Millares [0] 4" xfId="54" xr:uid="{38C95F5D-9B2B-49BC-B4A3-C9E9317D1C08}"/>
    <cellStyle name="Millares [0] 5" xfId="18" xr:uid="{52E0C086-05F6-45C6-9B1B-0719A563EA8A}"/>
    <cellStyle name="Millares 10" xfId="13" xr:uid="{3A84075D-396D-45B2-9C3D-2ADBB2DEE384}"/>
    <cellStyle name="Millares 10 2" xfId="33" xr:uid="{59AAF664-FA95-4B50-9C57-1E2E465930DC}"/>
    <cellStyle name="Millares 11" xfId="34" xr:uid="{92609370-7702-47A9-B2C1-A8DA9EE627F8}"/>
    <cellStyle name="Millares 12" xfId="35" xr:uid="{24D3085D-90B0-4399-B56D-E406AABD8575}"/>
    <cellStyle name="Millares 13" xfId="36" xr:uid="{57FF8CF7-3408-4E87-8E7F-7CC69FD2BCC4}"/>
    <cellStyle name="Millares 14" xfId="37" xr:uid="{E4ECCFE8-88B7-4E5E-834E-2FC6BE263CF7}"/>
    <cellStyle name="Millares 15" xfId="31" xr:uid="{676CDC53-2471-4E07-9489-336F0F8F7447}"/>
    <cellStyle name="Millares 16" xfId="29" xr:uid="{AA8F5D59-690E-4C7B-8DD5-3A7105CCD478}"/>
    <cellStyle name="Millares 17" xfId="39" xr:uid="{A963C872-17D9-473E-B31F-53E1C5D8E4EA}"/>
    <cellStyle name="Millares 18" xfId="40" xr:uid="{F4122818-F598-4ED5-B551-02553502C6A8}"/>
    <cellStyle name="Millares 19" xfId="38" xr:uid="{4F50BEA1-D0F4-45FA-87DD-E1BA358FE7BF}"/>
    <cellStyle name="Millares 2" xfId="10" xr:uid="{00000000-0005-0000-0000-000007000000}"/>
    <cellStyle name="Millares 2 2" xfId="25" xr:uid="{F258A775-E20B-4388-A541-3F2210490099}"/>
    <cellStyle name="Millares 2 3" xfId="62" xr:uid="{8A5DE128-1AFD-473B-BEE0-2FBBA264DC50}"/>
    <cellStyle name="Millares 2 4" xfId="21" xr:uid="{94F22E90-C68A-4C56-AFF6-4784DB52D8F3}"/>
    <cellStyle name="Millares 20" xfId="41" xr:uid="{8D27FCA1-DF13-414A-ABF7-C14B5B905AF2}"/>
    <cellStyle name="Millares 21" xfId="42" xr:uid="{2C8EF456-A156-4E6A-8B92-F0C057302A0A}"/>
    <cellStyle name="Millares 22" xfId="43" xr:uid="{F1CFA87C-CAC6-48FE-B712-C37FF7F1E2B2}"/>
    <cellStyle name="Millares 23" xfId="44" xr:uid="{E76C342E-2626-41AD-9B5D-497F01A173F6}"/>
    <cellStyle name="Millares 24" xfId="45" xr:uid="{9F824508-B478-4CDB-B314-F2AF0305CB32}"/>
    <cellStyle name="Millares 25" xfId="46" xr:uid="{5D30A746-367E-411F-962C-E13F813D2F5B}"/>
    <cellStyle name="Millares 26" xfId="47" xr:uid="{BAF400A4-4E87-435E-8306-C7894A2026E4}"/>
    <cellStyle name="Millares 27" xfId="48" xr:uid="{73465F16-E52D-4DC9-8D08-C4D2BF881B9B}"/>
    <cellStyle name="Millares 28" xfId="49" xr:uid="{D59B85A1-53DE-4E3A-821F-2B4CB81E6754}"/>
    <cellStyle name="Millares 29" xfId="64" xr:uid="{85FB281C-3A79-42B6-A416-988A487D2F41}"/>
    <cellStyle name="Millares 3" xfId="6" xr:uid="{00000000-0005-0000-0000-000008000000}"/>
    <cellStyle name="Millares 3 2" xfId="56" xr:uid="{976AB4A0-CD2D-47BE-955A-B69B52B7C64C}"/>
    <cellStyle name="Millares 3 3" xfId="22" xr:uid="{7C079170-B4C9-4485-886D-02EAC3D83A19}"/>
    <cellStyle name="Millares 30" xfId="63" xr:uid="{285E7164-4BEE-4731-93DA-69F97B2F2100}"/>
    <cellStyle name="Millares 31" xfId="65" xr:uid="{F8A59101-CFAC-4122-8838-904E493AE29A}"/>
    <cellStyle name="Millares 32" xfId="66" xr:uid="{A4CAB566-26E0-469D-9DD2-E3CCD048C19F}"/>
    <cellStyle name="Millares 33" xfId="16" xr:uid="{E38C62A2-77CD-46E4-8389-9BE1E48667BB}"/>
    <cellStyle name="Millares 4" xfId="23" xr:uid="{FE165DDE-A8FD-48DB-8BC0-FD46D52CD6FD}"/>
    <cellStyle name="Millares 4 2" xfId="57" xr:uid="{1975CC19-DB76-49D3-ADA8-B0D23B442BB7}"/>
    <cellStyle name="Millares 5" xfId="27" xr:uid="{9633EB99-DD23-4ACD-891F-DF78C7D7B36C}"/>
    <cellStyle name="Millares 6" xfId="26" xr:uid="{9D96608D-4781-4CA9-A798-13D250606CC8}"/>
    <cellStyle name="Millares 7" xfId="30" xr:uid="{277166FC-77CC-424E-988E-67191E039EF2}"/>
    <cellStyle name="Millares 8" xfId="28" xr:uid="{C1EAFD5F-1B1F-4193-92ED-26C7A7EC120D}"/>
    <cellStyle name="Millares 9" xfId="32" xr:uid="{A445D72C-C5DC-4D2F-96A9-4C4EB411DCA4}"/>
    <cellStyle name="Normal" xfId="0" builtinId="0"/>
    <cellStyle name="Normal 2" xfId="11" xr:uid="{00000000-0005-0000-0000-00000A000000}"/>
    <cellStyle name="Normal 3" xfId="4" xr:uid="{00000000-0005-0000-0000-00000B000000}"/>
    <cellStyle name="Normal 3 2" xfId="19" xr:uid="{7B43DFD2-5A53-4977-BA69-851BB3265F2A}"/>
    <cellStyle name="Normal 4" xfId="51" xr:uid="{8522D567-8A7F-4606-B03C-9C7626CCDCFF}"/>
    <cellStyle name="Normal 4 2" xfId="61" xr:uid="{29B31DA6-B9AD-4B23-A21F-39BD41997FED}"/>
    <cellStyle name="Normal 5" xfId="60" xr:uid="{A9D9896C-41C6-4995-808F-35B24543493D}"/>
    <cellStyle name="Normal 6" xfId="53" xr:uid="{31F817A0-DD27-401C-846C-3BB47CF1E4F9}"/>
    <cellStyle name="Normal 7" xfId="15" xr:uid="{8CE8CD7A-319F-487B-833A-B72F64264A85}"/>
    <cellStyle name="Porcentaje" xfId="3" builtinId="5"/>
    <cellStyle name="Porcentaje 2" xfId="12" xr:uid="{00000000-0005-0000-0000-00000D000000}"/>
    <cellStyle name="Porcentaje 2 2" xfId="59" xr:uid="{7C4B48B4-6817-4313-B064-6CFB8C734146}"/>
    <cellStyle name="Porcentaje 3" xfId="20" xr:uid="{82199C02-C96C-4B55-AF17-B82F837F3B79}"/>
    <cellStyle name="Porcentaje 4" xfId="55" xr:uid="{772E34DB-8554-4E94-8ACC-2ABC7C821129}"/>
    <cellStyle name="Porcentaje 5" xfId="17" xr:uid="{800909C0-B1E0-4884-9949-693E87C13BE4}"/>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2" defaultPivotStyle="PivotStyleLight16">
    <tableStyle name="PivotStyleLight20 2" table="0" count="11" xr9:uid="{946DE96A-7BC5-4FC2-BF5D-041D98424474}">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419100</xdr:colOff>
      <xdr:row>4</xdr:row>
      <xdr:rowOff>98921</xdr:rowOff>
    </xdr:to>
    <xdr:pic>
      <xdr:nvPicPr>
        <xdr:cNvPr id="4" name="Imagen 3">
          <a:extLst>
            <a:ext uri="{FF2B5EF4-FFF2-40B4-BE49-F238E27FC236}">
              <a16:creationId xmlns:a16="http://schemas.microsoft.com/office/drawing/2014/main" id="{96CACEEB-06D4-4F1E-96D9-2E06E7832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2695575" cy="1337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positivapy-my.sharepoint.com/personal/sady_pereira_inpositiva_com_py/Documents/19.Fondo%20Ganadero/Contabilidad/CNV/Calculo%20de%20Flujo%20de%20caja%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positivapy-my.sharepoint.com/personal/sady_pereira_inpositiva_com_py/Documents/19.Fondo%20Ganadero/Contabilidad/Conformaciones%20de%20Cuentas%20Contables/12.Diciembre/SSP-Conformaci&#243;n%20IN%20GANADERO%2031%201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de Fondos Calculo GS"/>
      <sheetName val="Flujo de Fondos Calculo GS U$S"/>
    </sheetNames>
    <sheetDataSet>
      <sheetData sheetId="0">
        <row r="63">
          <cell r="B63">
            <v>-235666394</v>
          </cell>
        </row>
        <row r="64">
          <cell r="B64">
            <v>18181818</v>
          </cell>
        </row>
        <row r="67">
          <cell r="B67">
            <v>-2133025459</v>
          </cell>
        </row>
        <row r="80">
          <cell r="C80">
            <v>-15554080041</v>
          </cell>
        </row>
        <row r="88">
          <cell r="C88">
            <v>19697964000</v>
          </cell>
        </row>
      </sheetData>
      <sheetData sheetId="1">
        <row r="63">
          <cell r="B63">
            <v>-34755.874253736365</v>
          </cell>
        </row>
        <row r="64">
          <cell r="B64">
            <v>2794.9823882507535</v>
          </cell>
        </row>
        <row r="67">
          <cell r="B67">
            <v>-314718.74595934554</v>
          </cell>
        </row>
        <row r="80">
          <cell r="C80">
            <v>-2252306.8979247054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S DE RESULTADOS"/>
      <sheetName val="Bancos ML Cta Cte"/>
      <sheetName val="Bancos ME Cta. Cte."/>
      <sheetName val="Inversiones Instrumentos Financ"/>
      <sheetName val="Portafolio CDA CP"/>
      <sheetName val="Portafolio CDA CP (2)"/>
      <sheetName val="Portafolio Bonos CP"/>
      <sheetName val="Portafolio Bonos LP (2)"/>
      <sheetName val="Clientes Locales Gs."/>
      <sheetName val="IVA Crédito Fiscal Saldo Favor"/>
      <sheetName val="Cant de Ganado"/>
      <sheetName val="Compras de Ganado Vacuno"/>
      <sheetName val="Inventario FG.IN Dic.21"/>
      <sheetName val="Resumen Valoracion VF"/>
      <sheetName val="Alquileres Pagados ME"/>
      <sheetName val="Proveedores Locales ML"/>
      <sheetName val="Plan Fondo de Inversión"/>
    </sheetNames>
    <sheetDataSet>
      <sheetData sheetId="0">
        <row r="15">
          <cell r="E15">
            <v>1793373924</v>
          </cell>
        </row>
        <row r="17">
          <cell r="I17">
            <v>249081.6646072297</v>
          </cell>
        </row>
        <row r="18">
          <cell r="I18">
            <v>11931.8</v>
          </cell>
        </row>
        <row r="20">
          <cell r="E20">
            <v>395122925</v>
          </cell>
        </row>
        <row r="30">
          <cell r="E30">
            <v>20000000</v>
          </cell>
        </row>
        <row r="32">
          <cell r="E32">
            <v>717999829</v>
          </cell>
        </row>
        <row r="33">
          <cell r="E33">
            <v>11237815503</v>
          </cell>
        </row>
        <row r="39">
          <cell r="E39">
            <v>1283530119</v>
          </cell>
        </row>
        <row r="41">
          <cell r="E41">
            <v>5392657607</v>
          </cell>
        </row>
        <row r="54">
          <cell r="E54">
            <v>469694408</v>
          </cell>
        </row>
        <row r="57">
          <cell r="E57">
            <v>19697964000</v>
          </cell>
        </row>
        <row r="60">
          <cell r="E60">
            <v>672841498.83000004</v>
          </cell>
        </row>
      </sheetData>
      <sheetData sheetId="1">
        <row r="23">
          <cell r="C23">
            <v>18181818</v>
          </cell>
        </row>
        <row r="26">
          <cell r="C26">
            <v>1550300763</v>
          </cell>
        </row>
        <row r="29">
          <cell r="C29">
            <v>727272</v>
          </cell>
        </row>
        <row r="48">
          <cell r="C48">
            <v>375349017</v>
          </cell>
        </row>
        <row r="53">
          <cell r="C53">
            <v>3179858</v>
          </cell>
        </row>
        <row r="59">
          <cell r="C59">
            <v>115702277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I19">
            <v>375485408</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showGridLines="0" tabSelected="1" topLeftCell="A16" zoomScaleNormal="100" workbookViewId="0">
      <selection activeCell="Q34" sqref="Q34"/>
    </sheetView>
  </sheetViews>
  <sheetFormatPr baseColWidth="10" defaultRowHeight="16.5" x14ac:dyDescent="0.3"/>
  <cols>
    <col min="1" max="3" width="11.42578125" style="273"/>
    <col min="4" max="4" width="13.42578125" style="273" customWidth="1"/>
    <col min="5" max="5" width="15.140625" style="273" customWidth="1"/>
    <col min="6" max="8" width="11.42578125" style="273"/>
    <col min="9" max="9" width="13.28515625" style="273" customWidth="1"/>
    <col min="10" max="10" width="11.42578125" style="273"/>
    <col min="11" max="11" width="11.5703125" style="273" customWidth="1"/>
    <col min="12" max="12" width="23.28515625" style="273" hidden="1" customWidth="1"/>
    <col min="13" max="13" width="9.42578125" style="273" hidden="1" customWidth="1"/>
    <col min="14" max="14" width="17.28515625" style="273" hidden="1" customWidth="1"/>
    <col min="15" max="15" width="10.7109375" style="273" hidden="1" customWidth="1"/>
    <col min="16" max="16" width="5" style="273" hidden="1" customWidth="1"/>
    <col min="17" max="16384" width="11.42578125" style="273"/>
  </cols>
  <sheetData>
    <row r="1" spans="1:16" x14ac:dyDescent="0.3">
      <c r="A1" s="281"/>
      <c r="B1" s="281"/>
      <c r="C1" s="281"/>
      <c r="D1" s="281"/>
      <c r="E1" s="281"/>
      <c r="F1" s="281"/>
      <c r="G1" s="281"/>
      <c r="H1" s="281"/>
      <c r="I1" s="281"/>
      <c r="J1" s="281"/>
      <c r="K1" s="281"/>
      <c r="N1" s="274" t="s">
        <v>61</v>
      </c>
      <c r="O1" s="275">
        <v>43831</v>
      </c>
    </row>
    <row r="2" spans="1:16" ht="27" x14ac:dyDescent="0.5">
      <c r="A2" s="284"/>
      <c r="B2" s="284"/>
      <c r="C2" s="284"/>
      <c r="D2" s="281"/>
      <c r="E2" s="281"/>
      <c r="F2" s="281"/>
      <c r="G2" s="281"/>
      <c r="H2" s="281"/>
      <c r="I2" s="285"/>
      <c r="J2" s="286"/>
      <c r="K2" s="285"/>
      <c r="L2" s="273" t="s">
        <v>62</v>
      </c>
      <c r="M2" s="276">
        <v>6870.81</v>
      </c>
      <c r="N2" s="274" t="s">
        <v>63</v>
      </c>
      <c r="O2" s="275">
        <v>44196</v>
      </c>
      <c r="P2" s="277">
        <v>2020</v>
      </c>
    </row>
    <row r="3" spans="1:16" ht="27" x14ac:dyDescent="0.5">
      <c r="A3" s="284"/>
      <c r="B3" s="284"/>
      <c r="C3" s="284"/>
      <c r="D3" s="281"/>
      <c r="E3" s="281"/>
      <c r="F3" s="281"/>
      <c r="G3" s="281"/>
      <c r="H3" s="281"/>
      <c r="I3" s="285"/>
      <c r="J3" s="287"/>
      <c r="K3" s="285"/>
      <c r="L3" s="273" t="s">
        <v>64</v>
      </c>
      <c r="M3" s="276">
        <v>6887.4</v>
      </c>
      <c r="N3" s="274" t="s">
        <v>65</v>
      </c>
      <c r="O3" s="275">
        <v>44561</v>
      </c>
      <c r="P3" s="277">
        <v>2021</v>
      </c>
    </row>
    <row r="4" spans="1:16" ht="27" x14ac:dyDescent="0.5">
      <c r="A4" s="284"/>
      <c r="B4" s="284"/>
      <c r="C4" s="284"/>
      <c r="D4" s="281"/>
      <c r="E4" s="281"/>
      <c r="F4" s="281"/>
      <c r="G4" s="281"/>
      <c r="H4" s="281"/>
      <c r="I4" s="285"/>
      <c r="J4" s="288"/>
      <c r="K4" s="285"/>
    </row>
    <row r="5" spans="1:16" ht="10.5" customHeight="1" x14ac:dyDescent="0.3">
      <c r="A5" s="284"/>
      <c r="B5" s="284"/>
      <c r="C5" s="284"/>
      <c r="D5" s="281"/>
      <c r="E5" s="281"/>
      <c r="F5" s="281"/>
      <c r="G5" s="281"/>
      <c r="H5" s="281"/>
      <c r="I5" s="281"/>
      <c r="J5" s="281"/>
      <c r="K5" s="281"/>
    </row>
    <row r="6" spans="1:16" ht="29.25" customHeight="1" x14ac:dyDescent="0.3">
      <c r="A6" s="355" t="s">
        <v>172</v>
      </c>
      <c r="B6" s="355"/>
      <c r="C6" s="355"/>
      <c r="D6" s="355"/>
      <c r="E6" s="355"/>
      <c r="F6" s="355"/>
      <c r="G6" s="355"/>
      <c r="H6" s="355"/>
      <c r="I6" s="355"/>
      <c r="J6" s="355"/>
      <c r="K6" s="355"/>
    </row>
    <row r="7" spans="1:16" ht="22.5" customHeight="1" x14ac:dyDescent="0.3">
      <c r="A7" s="281"/>
      <c r="B7" s="281"/>
      <c r="C7" s="355" t="s">
        <v>66</v>
      </c>
      <c r="D7" s="355"/>
      <c r="E7" s="355"/>
      <c r="F7" s="355"/>
      <c r="G7" s="355"/>
      <c r="H7" s="355"/>
      <c r="I7" s="355"/>
      <c r="J7" s="281"/>
      <c r="K7" s="281"/>
    </row>
    <row r="8" spans="1:16" ht="30" x14ac:dyDescent="0.3">
      <c r="A8" s="281"/>
      <c r="B8" s="281"/>
      <c r="C8" s="356" t="s">
        <v>67</v>
      </c>
      <c r="D8" s="356"/>
      <c r="E8" s="356"/>
      <c r="F8" s="356"/>
      <c r="G8" s="356"/>
      <c r="H8" s="356"/>
      <c r="I8" s="356"/>
      <c r="J8" s="283"/>
      <c r="K8" s="281"/>
    </row>
    <row r="9" spans="1:16" ht="27" x14ac:dyDescent="0.3">
      <c r="A9" s="281"/>
      <c r="B9" s="281"/>
      <c r="C9" s="357">
        <f>+O3</f>
        <v>44561</v>
      </c>
      <c r="D9" s="357"/>
      <c r="E9" s="357"/>
      <c r="F9" s="357"/>
      <c r="G9" s="357"/>
      <c r="H9" s="357"/>
      <c r="I9" s="357"/>
      <c r="J9" s="283"/>
      <c r="K9" s="281"/>
    </row>
    <row r="10" spans="1:16" ht="5.25" customHeight="1" x14ac:dyDescent="0.3">
      <c r="A10" s="281"/>
      <c r="B10" s="281"/>
      <c r="C10" s="289"/>
      <c r="D10" s="289"/>
      <c r="E10" s="289"/>
      <c r="F10" s="289"/>
      <c r="G10" s="289"/>
      <c r="H10" s="289"/>
      <c r="I10" s="283"/>
      <c r="J10" s="283"/>
      <c r="K10" s="281"/>
    </row>
    <row r="11" spans="1:16" x14ac:dyDescent="0.3">
      <c r="A11" s="281"/>
      <c r="B11" s="281"/>
      <c r="C11" s="289"/>
      <c r="D11" s="289"/>
      <c r="E11" s="289"/>
      <c r="F11" s="289"/>
      <c r="G11" s="289"/>
      <c r="H11" s="289"/>
      <c r="I11" s="283"/>
      <c r="J11" s="283"/>
      <c r="K11" s="281"/>
    </row>
    <row r="12" spans="1:16" ht="27" x14ac:dyDescent="0.5">
      <c r="A12" s="281"/>
      <c r="B12" s="281"/>
      <c r="C12" s="283"/>
      <c r="D12" s="283"/>
      <c r="E12" s="290" t="s">
        <v>68</v>
      </c>
      <c r="F12" s="281"/>
      <c r="G12" s="281"/>
      <c r="H12" s="281"/>
      <c r="I12" s="281"/>
      <c r="J12" s="281"/>
      <c r="K12" s="281"/>
    </row>
    <row r="13" spans="1:16" x14ac:dyDescent="0.3">
      <c r="B13" s="278"/>
      <c r="C13" s="279" t="s">
        <v>72</v>
      </c>
      <c r="H13" s="280">
        <v>1</v>
      </c>
      <c r="I13" s="278"/>
    </row>
    <row r="14" spans="1:16" x14ac:dyDescent="0.3">
      <c r="B14" s="278"/>
      <c r="C14" s="281" t="s">
        <v>71</v>
      </c>
      <c r="H14" s="280">
        <v>2</v>
      </c>
      <c r="I14" s="278"/>
    </row>
    <row r="15" spans="1:16" x14ac:dyDescent="0.3">
      <c r="B15" s="278"/>
      <c r="C15" s="281" t="s">
        <v>70</v>
      </c>
      <c r="H15" s="280">
        <v>3</v>
      </c>
      <c r="I15" s="278"/>
    </row>
    <row r="16" spans="1:16" x14ac:dyDescent="0.3">
      <c r="B16" s="278"/>
      <c r="C16" s="281" t="s">
        <v>69</v>
      </c>
      <c r="H16" s="280">
        <v>4</v>
      </c>
      <c r="I16" s="278"/>
    </row>
    <row r="17" spans="2:12" x14ac:dyDescent="0.3">
      <c r="B17" s="278"/>
      <c r="C17" s="281" t="s">
        <v>73</v>
      </c>
      <c r="H17" s="280">
        <v>5</v>
      </c>
      <c r="I17" s="278"/>
    </row>
    <row r="18" spans="2:12" x14ac:dyDescent="0.3">
      <c r="B18" s="278"/>
      <c r="C18" s="281" t="s">
        <v>74</v>
      </c>
      <c r="H18" s="280">
        <v>6</v>
      </c>
      <c r="I18" s="278"/>
    </row>
    <row r="19" spans="2:12" x14ac:dyDescent="0.3">
      <c r="B19" s="278"/>
      <c r="C19" s="281" t="s">
        <v>75</v>
      </c>
      <c r="H19" s="280">
        <v>7</v>
      </c>
      <c r="I19" s="278"/>
    </row>
    <row r="20" spans="2:12" x14ac:dyDescent="0.3">
      <c r="B20" s="278"/>
      <c r="C20" s="281" t="s">
        <v>76</v>
      </c>
      <c r="H20" s="280">
        <v>8</v>
      </c>
      <c r="I20" s="278"/>
    </row>
    <row r="21" spans="2:12" x14ac:dyDescent="0.3">
      <c r="C21" s="281" t="s">
        <v>82</v>
      </c>
      <c r="H21" s="280">
        <v>9</v>
      </c>
      <c r="I21" s="278"/>
    </row>
    <row r="22" spans="2:12" x14ac:dyDescent="0.3">
      <c r="C22" s="281" t="s">
        <v>83</v>
      </c>
      <c r="H22" s="280">
        <v>10</v>
      </c>
      <c r="I22" s="278"/>
    </row>
    <row r="23" spans="2:12" x14ac:dyDescent="0.3">
      <c r="C23" s="279" t="s">
        <v>78</v>
      </c>
      <c r="H23" s="280">
        <v>11</v>
      </c>
      <c r="I23" s="278"/>
    </row>
    <row r="24" spans="2:12" x14ac:dyDescent="0.3">
      <c r="H24" s="278"/>
      <c r="I24" s="278"/>
    </row>
    <row r="25" spans="2:12" x14ac:dyDescent="0.3">
      <c r="H25" s="278"/>
      <c r="I25" s="278"/>
    </row>
    <row r="26" spans="2:12" x14ac:dyDescent="0.3">
      <c r="H26" s="278"/>
      <c r="I26" s="278"/>
    </row>
    <row r="31" spans="2:12" ht="18" x14ac:dyDescent="0.3">
      <c r="L31" s="282"/>
    </row>
    <row r="32" spans="2:12" ht="18" x14ac:dyDescent="0.3">
      <c r="L32" s="282"/>
    </row>
  </sheetData>
  <mergeCells count="4">
    <mergeCell ref="C7:I7"/>
    <mergeCell ref="C8:I8"/>
    <mergeCell ref="C9:I9"/>
    <mergeCell ref="A6:K6"/>
  </mergeCells>
  <hyperlinks>
    <hyperlink ref="H13" location="'1.BG USD'!A1" display="'1.BG USD'!A1" xr:uid="{BD539D5F-3E5E-4C5A-BDE0-B768A173DBBA}"/>
    <hyperlink ref="H14" location="'2.EERR USD'!A1" display="'2.EERR USD'!A1" xr:uid="{F341BC8B-5332-4276-ACD5-0C1EAD796584}"/>
    <hyperlink ref="H15" location="'3.VARIAC. PA USD'!A1" display="'3.VARIAC. PA USD'!A1" xr:uid="{F228EC3F-3E80-480A-B6C8-065B5C9F26C8}"/>
    <hyperlink ref="H16" location="'4.FLUJO EFECTIVO USD'!A1" display="'4.FLUJO EFECTIVO USD'!A1" xr:uid="{DF3B87C5-F219-4FB1-8943-461C789640DC}"/>
    <hyperlink ref="H17" location="'5.BG G'!A1" display="'5.BG G'!A1" xr:uid="{49A52BF0-34A9-40DC-A26F-3C6D34949F61}"/>
    <hyperlink ref="H18" location="'6.EERR G'!A1" display="'6.EERR G'!A1" xr:uid="{1FE2AF7E-76FE-48AA-A366-B4C6BAEEABE7}"/>
    <hyperlink ref="H19" location="'7.VARIAC. PN G'!A1" display="'7.VARIAC. PN G'!A1" xr:uid="{F8906F2F-B430-4748-8E2D-B63408EF0A0E}"/>
    <hyperlink ref="H20" location="'8.FLUJO EFECTIVO G'!A1" display="'8.FLUJO EFECTIVO G'!A1" xr:uid="{0E75E853-A136-4F97-A9A3-7F486EDAE49A}"/>
    <hyperlink ref="H21" location="'9.INFORME DEL SINDICO'!A1" display="'9.INFORME DEL SINDICO'!A1" xr:uid="{60059D82-15B4-4E8E-BFF6-30749BBD95B2}"/>
    <hyperlink ref="H22" location="'10.Notas a EEFF'!A1" display="'10.Notas a EEFF'!A1" xr:uid="{9FAD05B5-34B1-4CF1-8FBE-7BE1A80A23ED}"/>
    <hyperlink ref="H23" location="'11.Cuadro de Inversiones'!A1" display="'11.Cuadro de Inversiones'!A1" xr:uid="{3F249E92-025B-4EBD-BB5B-C3E8A60B5875}"/>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17"/>
  <sheetViews>
    <sheetView showGridLines="0" zoomScaleNormal="100" workbookViewId="0">
      <selection activeCell="J30" sqref="J30"/>
    </sheetView>
  </sheetViews>
  <sheetFormatPr baseColWidth="10" defaultColWidth="11.5703125" defaultRowHeight="15" x14ac:dyDescent="0.25"/>
  <cols>
    <col min="1" max="4" width="11.5703125" style="13"/>
    <col min="5" max="5" width="21.5703125" style="13" customWidth="1"/>
    <col min="6" max="6" width="24.140625" style="13" customWidth="1"/>
    <col min="7" max="16384" width="11.5703125" style="13"/>
  </cols>
  <sheetData>
    <row r="2" spans="1:7" ht="15" customHeight="1" x14ac:dyDescent="0.25">
      <c r="A2" s="376" t="s">
        <v>84</v>
      </c>
      <c r="B2" s="376"/>
      <c r="C2" s="376"/>
      <c r="D2" s="376"/>
      <c r="E2" s="376"/>
      <c r="F2" s="376"/>
      <c r="G2" s="376"/>
    </row>
    <row r="3" spans="1:7" x14ac:dyDescent="0.25">
      <c r="B3" s="22"/>
    </row>
    <row r="4" spans="1:7" x14ac:dyDescent="0.25">
      <c r="B4" s="22"/>
    </row>
    <row r="5" spans="1:7" x14ac:dyDescent="0.25">
      <c r="A5" s="22" t="s">
        <v>85</v>
      </c>
      <c r="B5" s="20"/>
      <c r="C5" s="20"/>
    </row>
    <row r="6" spans="1:7" x14ac:dyDescent="0.25">
      <c r="A6" s="2" t="s">
        <v>173</v>
      </c>
      <c r="B6" s="20"/>
      <c r="C6" s="20"/>
    </row>
    <row r="8" spans="1:7" x14ac:dyDescent="0.25">
      <c r="B8" s="22"/>
    </row>
    <row r="9" spans="1:7" x14ac:dyDescent="0.25">
      <c r="B9" s="377" t="s">
        <v>216</v>
      </c>
      <c r="C9" s="377"/>
      <c r="D9" s="377"/>
      <c r="E9" s="377"/>
      <c r="F9" s="377"/>
    </row>
    <row r="10" spans="1:7" x14ac:dyDescent="0.25">
      <c r="B10" s="377"/>
      <c r="C10" s="377"/>
      <c r="D10" s="377"/>
      <c r="E10" s="377"/>
      <c r="F10" s="377"/>
    </row>
    <row r="11" spans="1:7" ht="99.75" customHeight="1" x14ac:dyDescent="0.25">
      <c r="B11" s="377"/>
      <c r="C11" s="377"/>
      <c r="D11" s="377"/>
      <c r="E11" s="377"/>
      <c r="F11" s="377"/>
    </row>
    <row r="12" spans="1:7" x14ac:dyDescent="0.25">
      <c r="B12" s="22" t="s">
        <v>86</v>
      </c>
    </row>
    <row r="13" spans="1:7" x14ac:dyDescent="0.25">
      <c r="B13" s="22"/>
    </row>
    <row r="14" spans="1:7" x14ac:dyDescent="0.25">
      <c r="B14" s="22"/>
    </row>
    <row r="15" spans="1:7" x14ac:dyDescent="0.25">
      <c r="B15" s="22"/>
    </row>
    <row r="16" spans="1:7" x14ac:dyDescent="0.25">
      <c r="B16" s="2" t="s">
        <v>87</v>
      </c>
    </row>
    <row r="17" spans="2:2" x14ac:dyDescent="0.25">
      <c r="B17" s="22" t="s">
        <v>88</v>
      </c>
    </row>
  </sheetData>
  <mergeCells count="2">
    <mergeCell ref="A2:G2"/>
    <mergeCell ref="B9:F11"/>
  </mergeCells>
  <pageMargins left="1" right="1" top="1" bottom="1" header="0.5" footer="0.5"/>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177"/>
  <sheetViews>
    <sheetView showGridLines="0" zoomScale="85" zoomScaleNormal="85" workbookViewId="0">
      <selection activeCell="A77" sqref="A77:XFD77"/>
    </sheetView>
  </sheetViews>
  <sheetFormatPr baseColWidth="10" defaultColWidth="11.5703125" defaultRowHeight="16.5" x14ac:dyDescent="0.3"/>
  <cols>
    <col min="1" max="1" width="37.5703125" style="273" customWidth="1"/>
    <col min="2" max="2" width="34.7109375" style="273" customWidth="1"/>
    <col min="3" max="3" width="17" style="273" customWidth="1"/>
    <col min="4" max="4" width="13.28515625" style="273" bestFit="1" customWidth="1"/>
    <col min="5" max="5" width="19.42578125" style="273" customWidth="1"/>
    <col min="6" max="6" width="23" style="273" bestFit="1" customWidth="1"/>
    <col min="7" max="7" width="16.28515625" style="273" customWidth="1"/>
    <col min="8" max="16384" width="11.5703125" style="273"/>
  </cols>
  <sheetData>
    <row r="2" spans="1:7" x14ac:dyDescent="0.3">
      <c r="A2" s="379" t="s">
        <v>77</v>
      </c>
      <c r="B2" s="379"/>
      <c r="C2" s="379"/>
      <c r="D2" s="379"/>
      <c r="E2" s="379"/>
      <c r="F2" s="379"/>
      <c r="G2" s="379"/>
    </row>
    <row r="3" spans="1:7" x14ac:dyDescent="0.3">
      <c r="A3" s="379" t="s">
        <v>174</v>
      </c>
      <c r="B3" s="379"/>
      <c r="C3" s="379"/>
      <c r="D3" s="379"/>
      <c r="E3" s="379"/>
      <c r="F3" s="379"/>
      <c r="G3" s="379"/>
    </row>
    <row r="4" spans="1:7" x14ac:dyDescent="0.3">
      <c r="A4" s="292"/>
      <c r="B4" s="292"/>
      <c r="C4" s="292"/>
      <c r="D4" s="292"/>
      <c r="E4" s="292"/>
      <c r="F4" s="292"/>
      <c r="G4" s="292"/>
    </row>
    <row r="5" spans="1:7" x14ac:dyDescent="0.3">
      <c r="A5" s="380" t="s">
        <v>224</v>
      </c>
      <c r="B5" s="380"/>
      <c r="C5" s="380"/>
      <c r="D5" s="380"/>
      <c r="E5" s="380"/>
      <c r="F5" s="380"/>
      <c r="G5" s="380"/>
    </row>
    <row r="6" spans="1:7" x14ac:dyDescent="0.3">
      <c r="A6" s="378" t="s">
        <v>225</v>
      </c>
      <c r="B6" s="378"/>
      <c r="C6" s="378"/>
      <c r="D6" s="378"/>
      <c r="E6" s="378"/>
      <c r="F6" s="378"/>
      <c r="G6" s="378"/>
    </row>
    <row r="7" spans="1:7" ht="45" customHeight="1" x14ac:dyDescent="0.3">
      <c r="A7" s="378" t="s">
        <v>175</v>
      </c>
      <c r="B7" s="378"/>
      <c r="C7" s="378"/>
      <c r="D7" s="378"/>
      <c r="E7" s="378"/>
      <c r="F7" s="378"/>
      <c r="G7" s="378"/>
    </row>
    <row r="8" spans="1:7" x14ac:dyDescent="0.3">
      <c r="A8" s="378" t="s">
        <v>176</v>
      </c>
      <c r="B8" s="378"/>
      <c r="C8" s="378"/>
      <c r="D8" s="378"/>
      <c r="E8" s="378"/>
      <c r="F8" s="378"/>
      <c r="G8" s="378"/>
    </row>
    <row r="9" spans="1:7" ht="100.9" customHeight="1" x14ac:dyDescent="0.3">
      <c r="A9" s="378" t="s">
        <v>177</v>
      </c>
      <c r="B9" s="378"/>
      <c r="C9" s="378"/>
      <c r="D9" s="378"/>
      <c r="E9" s="378"/>
      <c r="F9" s="378"/>
      <c r="G9" s="378"/>
    </row>
    <row r="10" spans="1:7" ht="128.44999999999999" customHeight="1" x14ac:dyDescent="0.3">
      <c r="A10" s="378"/>
      <c r="B10" s="378"/>
      <c r="C10" s="378"/>
      <c r="D10" s="378"/>
      <c r="E10" s="378"/>
      <c r="F10" s="378"/>
      <c r="G10" s="378"/>
    </row>
    <row r="11" spans="1:7" x14ac:dyDescent="0.3">
      <c r="A11" s="293"/>
      <c r="B11" s="293"/>
      <c r="C11" s="293"/>
      <c r="D11" s="293"/>
      <c r="E11" s="293"/>
      <c r="F11" s="293"/>
      <c r="G11" s="293"/>
    </row>
    <row r="12" spans="1:7" x14ac:dyDescent="0.3">
      <c r="A12" s="380" t="s">
        <v>89</v>
      </c>
      <c r="B12" s="380"/>
      <c r="C12" s="380"/>
      <c r="D12" s="380"/>
      <c r="E12" s="380"/>
      <c r="F12" s="380"/>
      <c r="G12" s="380"/>
    </row>
    <row r="13" spans="1:7" ht="36" customHeight="1" x14ac:dyDescent="0.3">
      <c r="A13" s="378" t="s">
        <v>205</v>
      </c>
      <c r="B13" s="378"/>
      <c r="C13" s="378"/>
      <c r="D13" s="378"/>
      <c r="E13" s="378"/>
      <c r="F13" s="378"/>
      <c r="G13" s="378"/>
    </row>
    <row r="14" spans="1:7" x14ac:dyDescent="0.3">
      <c r="A14" s="293"/>
      <c r="B14" s="293"/>
      <c r="C14" s="293"/>
      <c r="D14" s="293"/>
      <c r="E14" s="293"/>
      <c r="F14" s="293"/>
      <c r="G14" s="293"/>
    </row>
    <row r="15" spans="1:7" ht="15" customHeight="1" x14ac:dyDescent="0.3">
      <c r="A15" s="378" t="s">
        <v>226</v>
      </c>
      <c r="B15" s="378"/>
      <c r="C15" s="378"/>
      <c r="D15" s="378"/>
      <c r="E15" s="378"/>
      <c r="F15" s="378"/>
      <c r="G15" s="378"/>
    </row>
    <row r="16" spans="1:7" ht="15" customHeight="1" x14ac:dyDescent="0.3">
      <c r="A16" s="293"/>
      <c r="B16" s="293"/>
      <c r="C16" s="293"/>
      <c r="D16" s="293"/>
      <c r="E16" s="293"/>
      <c r="F16" s="293"/>
      <c r="G16" s="293"/>
    </row>
    <row r="17" spans="1:7" x14ac:dyDescent="0.3">
      <c r="A17" s="378" t="s">
        <v>227</v>
      </c>
      <c r="B17" s="378"/>
      <c r="C17" s="378"/>
      <c r="D17" s="378"/>
      <c r="E17" s="378"/>
      <c r="F17" s="378"/>
      <c r="G17" s="378"/>
    </row>
    <row r="18" spans="1:7" x14ac:dyDescent="0.3">
      <c r="A18" s="293"/>
      <c r="B18" s="293"/>
      <c r="C18" s="293"/>
      <c r="D18" s="293"/>
      <c r="E18" s="293"/>
      <c r="F18" s="293"/>
      <c r="G18" s="293"/>
    </row>
    <row r="19" spans="1:7" ht="45" customHeight="1" x14ac:dyDescent="0.3">
      <c r="A19" s="378" t="s">
        <v>228</v>
      </c>
      <c r="B19" s="378"/>
      <c r="C19" s="378"/>
      <c r="D19" s="378"/>
      <c r="E19" s="378"/>
      <c r="F19" s="378"/>
      <c r="G19" s="378"/>
    </row>
    <row r="20" spans="1:7" x14ac:dyDescent="0.3">
      <c r="A20" s="293"/>
      <c r="B20" s="293"/>
      <c r="C20" s="293"/>
      <c r="D20" s="293"/>
      <c r="E20" s="293"/>
      <c r="F20" s="293"/>
      <c r="G20" s="293"/>
    </row>
    <row r="21" spans="1:7" x14ac:dyDescent="0.3">
      <c r="A21" s="378" t="s">
        <v>229</v>
      </c>
      <c r="B21" s="378"/>
      <c r="C21" s="378"/>
      <c r="D21" s="378"/>
      <c r="E21" s="378"/>
      <c r="F21" s="378"/>
      <c r="G21" s="378"/>
    </row>
    <row r="22" spans="1:7" x14ac:dyDescent="0.3">
      <c r="A22" s="293"/>
      <c r="B22" s="293"/>
      <c r="C22" s="293"/>
      <c r="D22" s="293"/>
      <c r="E22" s="293"/>
      <c r="F22" s="293"/>
      <c r="G22" s="293"/>
    </row>
    <row r="23" spans="1:7" x14ac:dyDescent="0.3">
      <c r="A23" s="378" t="s">
        <v>230</v>
      </c>
      <c r="B23" s="378"/>
      <c r="C23" s="378"/>
      <c r="D23" s="378"/>
      <c r="E23" s="378"/>
      <c r="F23" s="378"/>
      <c r="G23" s="378"/>
    </row>
    <row r="24" spans="1:7" x14ac:dyDescent="0.3">
      <c r="A24" s="293"/>
      <c r="B24" s="293"/>
      <c r="C24" s="293"/>
      <c r="D24" s="293"/>
      <c r="E24" s="293"/>
      <c r="F24" s="293"/>
      <c r="G24" s="293"/>
    </row>
    <row r="25" spans="1:7" ht="54" customHeight="1" x14ac:dyDescent="0.3">
      <c r="A25" s="378" t="s">
        <v>231</v>
      </c>
      <c r="B25" s="378"/>
      <c r="C25" s="378"/>
      <c r="D25" s="378"/>
      <c r="E25" s="378"/>
      <c r="F25" s="378"/>
      <c r="G25" s="378"/>
    </row>
    <row r="26" spans="1:7" x14ac:dyDescent="0.3">
      <c r="A26" s="293"/>
      <c r="B26" s="293"/>
      <c r="C26" s="293"/>
      <c r="D26" s="293"/>
      <c r="E26" s="293"/>
      <c r="F26" s="293"/>
      <c r="G26" s="293"/>
    </row>
    <row r="27" spans="1:7" ht="29.25" customHeight="1" x14ac:dyDescent="0.3">
      <c r="A27" s="378" t="s">
        <v>232</v>
      </c>
      <c r="B27" s="378"/>
      <c r="C27" s="378"/>
      <c r="D27" s="378"/>
      <c r="E27" s="378"/>
      <c r="F27" s="378"/>
      <c r="G27" s="378"/>
    </row>
    <row r="28" spans="1:7" ht="29.25" customHeight="1" x14ac:dyDescent="0.3">
      <c r="A28" s="293"/>
      <c r="B28" s="293"/>
      <c r="C28" s="293"/>
      <c r="D28" s="293"/>
      <c r="E28" s="293"/>
      <c r="F28" s="293"/>
      <c r="G28" s="293"/>
    </row>
    <row r="29" spans="1:7" ht="33.6" customHeight="1" x14ac:dyDescent="0.3">
      <c r="A29" s="378" t="s">
        <v>233</v>
      </c>
      <c r="B29" s="378"/>
      <c r="C29" s="378"/>
      <c r="D29" s="378"/>
      <c r="E29" s="378"/>
      <c r="F29" s="378"/>
      <c r="G29" s="378"/>
    </row>
    <row r="30" spans="1:7" x14ac:dyDescent="0.3">
      <c r="A30" s="293"/>
      <c r="B30" s="293"/>
      <c r="C30" s="293"/>
      <c r="D30" s="293"/>
      <c r="E30" s="293"/>
      <c r="F30" s="293"/>
      <c r="G30" s="293"/>
    </row>
    <row r="31" spans="1:7" x14ac:dyDescent="0.3">
      <c r="A31" s="378" t="s">
        <v>234</v>
      </c>
      <c r="B31" s="378"/>
      <c r="C31" s="378"/>
      <c r="D31" s="378"/>
      <c r="E31" s="378"/>
      <c r="F31" s="378"/>
      <c r="G31" s="378"/>
    </row>
    <row r="32" spans="1:7" x14ac:dyDescent="0.3">
      <c r="A32" s="293"/>
      <c r="B32" s="293"/>
      <c r="C32" s="293"/>
      <c r="D32" s="293"/>
      <c r="E32" s="293"/>
      <c r="F32" s="293"/>
      <c r="G32" s="293"/>
    </row>
    <row r="33" spans="1:7" x14ac:dyDescent="0.3">
      <c r="A33" s="381" t="s">
        <v>90</v>
      </c>
      <c r="B33" s="382"/>
      <c r="C33" s="382"/>
      <c r="D33" s="382"/>
      <c r="E33" s="382"/>
      <c r="F33" s="382"/>
      <c r="G33" s="382"/>
    </row>
    <row r="34" spans="1:7" ht="15" customHeight="1" x14ac:dyDescent="0.3">
      <c r="A34" s="294"/>
      <c r="B34" s="293"/>
      <c r="C34" s="293"/>
      <c r="D34" s="293"/>
      <c r="E34" s="293"/>
      <c r="F34" s="293"/>
      <c r="G34" s="293"/>
    </row>
    <row r="35" spans="1:7" ht="31.9" customHeight="1" x14ac:dyDescent="0.3">
      <c r="A35" s="378" t="s">
        <v>235</v>
      </c>
      <c r="B35" s="378"/>
      <c r="C35" s="378"/>
      <c r="D35" s="378"/>
      <c r="E35" s="378"/>
      <c r="F35" s="378"/>
      <c r="G35" s="378"/>
    </row>
    <row r="36" spans="1:7" x14ac:dyDescent="0.3">
      <c r="A36" s="293"/>
      <c r="B36" s="293"/>
      <c r="C36" s="293"/>
      <c r="D36" s="293"/>
      <c r="E36" s="293"/>
      <c r="F36" s="293"/>
      <c r="G36" s="293"/>
    </row>
    <row r="37" spans="1:7" x14ac:dyDescent="0.3">
      <c r="A37" s="378" t="s">
        <v>236</v>
      </c>
      <c r="B37" s="378"/>
      <c r="C37" s="378"/>
      <c r="D37" s="378"/>
      <c r="E37" s="378"/>
      <c r="F37" s="378"/>
      <c r="G37" s="378"/>
    </row>
    <row r="38" spans="1:7" x14ac:dyDescent="0.3">
      <c r="A38" s="293"/>
      <c r="B38" s="293"/>
      <c r="C38" s="293"/>
      <c r="D38" s="293"/>
      <c r="E38" s="293"/>
      <c r="F38" s="293"/>
      <c r="G38" s="293"/>
    </row>
    <row r="39" spans="1:7" ht="34.15" customHeight="1" x14ac:dyDescent="0.3">
      <c r="A39" s="378" t="s">
        <v>237</v>
      </c>
      <c r="B39" s="378"/>
      <c r="C39" s="378"/>
      <c r="D39" s="378"/>
      <c r="E39" s="378"/>
      <c r="F39" s="378"/>
      <c r="G39" s="378"/>
    </row>
    <row r="40" spans="1:7" x14ac:dyDescent="0.3">
      <c r="A40" s="293"/>
      <c r="B40" s="293"/>
      <c r="C40" s="293"/>
      <c r="D40" s="293"/>
      <c r="E40" s="293"/>
      <c r="F40" s="293"/>
      <c r="G40" s="293"/>
    </row>
    <row r="41" spans="1:7" ht="34.9" customHeight="1" x14ac:dyDescent="0.3">
      <c r="A41" s="378" t="s">
        <v>238</v>
      </c>
      <c r="B41" s="378"/>
      <c r="C41" s="378"/>
      <c r="D41" s="378"/>
      <c r="E41" s="378"/>
      <c r="F41" s="378"/>
      <c r="G41" s="378"/>
    </row>
    <row r="42" spans="1:7" x14ac:dyDescent="0.3">
      <c r="A42" s="295"/>
      <c r="B42" s="296"/>
      <c r="C42" s="296"/>
      <c r="D42" s="296"/>
      <c r="E42" s="296"/>
    </row>
    <row r="43" spans="1:7" x14ac:dyDescent="0.3">
      <c r="A43" s="379" t="s">
        <v>91</v>
      </c>
      <c r="B43" s="379"/>
      <c r="C43" s="379"/>
      <c r="D43" s="379"/>
      <c r="E43" s="379"/>
      <c r="F43" s="379"/>
      <c r="G43" s="379"/>
    </row>
    <row r="44" spans="1:7" ht="67.900000000000006" customHeight="1" x14ac:dyDescent="0.3">
      <c r="A44" s="378" t="s">
        <v>178</v>
      </c>
      <c r="B44" s="378"/>
      <c r="C44" s="378"/>
      <c r="D44" s="378"/>
      <c r="E44" s="378"/>
      <c r="F44" s="378"/>
      <c r="G44" s="378"/>
    </row>
    <row r="45" spans="1:7" ht="24.6" customHeight="1" x14ac:dyDescent="0.3">
      <c r="A45" s="378"/>
      <c r="B45" s="378"/>
      <c r="C45" s="378"/>
      <c r="D45" s="378"/>
      <c r="E45" s="378"/>
      <c r="F45" s="378"/>
      <c r="G45" s="378"/>
    </row>
    <row r="46" spans="1:7" ht="15.75" customHeight="1" x14ac:dyDescent="0.3">
      <c r="A46" s="378" t="s">
        <v>239</v>
      </c>
      <c r="B46" s="378"/>
      <c r="C46" s="378"/>
      <c r="D46" s="378"/>
      <c r="E46" s="378"/>
      <c r="F46" s="378"/>
      <c r="G46" s="378"/>
    </row>
    <row r="47" spans="1:7" ht="13.5" customHeight="1" x14ac:dyDescent="0.3">
      <c r="A47" s="378"/>
      <c r="B47" s="378"/>
      <c r="C47" s="378"/>
      <c r="D47" s="378"/>
      <c r="E47" s="378"/>
      <c r="F47" s="378"/>
      <c r="G47" s="378"/>
    </row>
    <row r="48" spans="1:7" ht="13.5" customHeight="1" x14ac:dyDescent="0.3">
      <c r="A48" s="378" t="s">
        <v>240</v>
      </c>
      <c r="B48" s="378"/>
      <c r="C48" s="378"/>
      <c r="D48" s="378"/>
      <c r="E48" s="378"/>
      <c r="F48" s="378"/>
      <c r="G48" s="378"/>
    </row>
    <row r="49" spans="1:7" x14ac:dyDescent="0.3">
      <c r="A49" s="378"/>
      <c r="B49" s="378"/>
      <c r="C49" s="378"/>
      <c r="D49" s="378"/>
      <c r="E49" s="378"/>
      <c r="F49" s="378"/>
      <c r="G49" s="378"/>
    </row>
    <row r="50" spans="1:7" x14ac:dyDescent="0.3">
      <c r="A50" s="379" t="s">
        <v>92</v>
      </c>
      <c r="B50" s="379"/>
      <c r="C50" s="379"/>
      <c r="D50" s="379"/>
      <c r="E50" s="379"/>
      <c r="F50" s="379"/>
      <c r="G50" s="379"/>
    </row>
    <row r="51" spans="1:7" ht="15" customHeight="1" x14ac:dyDescent="0.3">
      <c r="A51" s="378"/>
      <c r="B51" s="378"/>
      <c r="C51" s="378"/>
      <c r="D51" s="378"/>
      <c r="E51" s="378"/>
      <c r="F51" s="378"/>
      <c r="G51" s="378"/>
    </row>
    <row r="52" spans="1:7" x14ac:dyDescent="0.3">
      <c r="A52" s="378"/>
      <c r="B52" s="378"/>
      <c r="C52" s="378"/>
      <c r="D52" s="378"/>
      <c r="E52" s="378"/>
      <c r="F52" s="378"/>
      <c r="G52" s="378"/>
    </row>
    <row r="53" spans="1:7" x14ac:dyDescent="0.3">
      <c r="A53" s="378"/>
      <c r="B53" s="378"/>
      <c r="C53" s="378"/>
      <c r="D53" s="378"/>
      <c r="E53" s="378"/>
      <c r="F53" s="378"/>
      <c r="G53" s="378"/>
    </row>
    <row r="54" spans="1:7" x14ac:dyDescent="0.3">
      <c r="A54" s="383" t="s">
        <v>93</v>
      </c>
      <c r="B54" s="383"/>
      <c r="C54" s="383"/>
      <c r="D54" s="383"/>
      <c r="E54" s="383"/>
      <c r="F54" s="383"/>
      <c r="G54" s="383"/>
    </row>
    <row r="55" spans="1:7" ht="31.15" customHeight="1" x14ac:dyDescent="0.3">
      <c r="A55" s="378" t="s">
        <v>217</v>
      </c>
      <c r="B55" s="378"/>
      <c r="C55" s="378"/>
      <c r="D55" s="378"/>
      <c r="E55" s="378"/>
      <c r="F55" s="378"/>
      <c r="G55" s="378"/>
    </row>
    <row r="56" spans="1:7" ht="36" customHeight="1" x14ac:dyDescent="0.3">
      <c r="A56" s="378"/>
      <c r="B56" s="378"/>
      <c r="C56" s="378"/>
      <c r="D56" s="378"/>
      <c r="E56" s="378"/>
      <c r="F56" s="378"/>
      <c r="G56" s="378"/>
    </row>
    <row r="57" spans="1:7" ht="36" customHeight="1" x14ac:dyDescent="0.3">
      <c r="A57" s="293"/>
      <c r="B57" s="293"/>
      <c r="C57" s="293"/>
      <c r="D57" s="293"/>
      <c r="E57" s="293"/>
      <c r="F57" s="293"/>
      <c r="G57" s="293"/>
    </row>
    <row r="58" spans="1:7" x14ac:dyDescent="0.3">
      <c r="A58" s="383" t="s">
        <v>94</v>
      </c>
      <c r="B58" s="383"/>
      <c r="C58" s="383"/>
      <c r="D58" s="383"/>
      <c r="E58" s="383"/>
      <c r="F58" s="383"/>
      <c r="G58" s="383"/>
    </row>
    <row r="59" spans="1:7" x14ac:dyDescent="0.3">
      <c r="A59" s="378" t="s">
        <v>191</v>
      </c>
      <c r="B59" s="378"/>
      <c r="C59" s="378"/>
      <c r="D59" s="378"/>
      <c r="E59" s="378"/>
      <c r="F59" s="378"/>
      <c r="G59" s="378"/>
    </row>
    <row r="60" spans="1:7" x14ac:dyDescent="0.3">
      <c r="A60" s="293"/>
      <c r="B60" s="293"/>
      <c r="C60" s="293"/>
      <c r="D60" s="293"/>
      <c r="E60" s="293"/>
      <c r="F60" s="293"/>
      <c r="G60" s="293"/>
    </row>
    <row r="61" spans="1:7" x14ac:dyDescent="0.3">
      <c r="A61" s="380" t="s">
        <v>95</v>
      </c>
      <c r="B61" s="380"/>
      <c r="C61" s="380"/>
      <c r="D61" s="380"/>
      <c r="E61" s="380"/>
      <c r="F61" s="380"/>
      <c r="G61" s="380"/>
    </row>
    <row r="62" spans="1:7" ht="20.25" customHeight="1" x14ac:dyDescent="0.3">
      <c r="A62" s="378" t="s">
        <v>194</v>
      </c>
      <c r="B62" s="378"/>
      <c r="C62" s="378"/>
      <c r="D62" s="378"/>
      <c r="E62" s="378"/>
      <c r="F62" s="378"/>
      <c r="G62" s="378"/>
    </row>
    <row r="63" spans="1:7" ht="23.25" customHeight="1" x14ac:dyDescent="0.3">
      <c r="A63" s="378"/>
      <c r="B63" s="378"/>
      <c r="C63" s="378"/>
      <c r="D63" s="378"/>
      <c r="E63" s="378"/>
      <c r="F63" s="378"/>
      <c r="G63" s="378"/>
    </row>
    <row r="64" spans="1:7" x14ac:dyDescent="0.3">
      <c r="A64" s="383" t="s">
        <v>96</v>
      </c>
      <c r="B64" s="383"/>
      <c r="C64" s="383"/>
      <c r="D64" s="383"/>
      <c r="E64" s="383"/>
      <c r="F64" s="383"/>
      <c r="G64" s="383"/>
    </row>
    <row r="65" spans="1:7" ht="15.75" customHeight="1" x14ac:dyDescent="0.3">
      <c r="A65" s="378" t="s">
        <v>241</v>
      </c>
      <c r="B65" s="378"/>
      <c r="C65" s="378"/>
      <c r="D65" s="378"/>
      <c r="E65" s="378"/>
      <c r="F65" s="378"/>
      <c r="G65" s="378"/>
    </row>
    <row r="66" spans="1:7" x14ac:dyDescent="0.3">
      <c r="A66" s="378"/>
      <c r="B66" s="378"/>
      <c r="C66" s="378"/>
      <c r="D66" s="378"/>
      <c r="E66" s="378"/>
      <c r="F66" s="378"/>
      <c r="G66" s="378"/>
    </row>
    <row r="67" spans="1:7" x14ac:dyDescent="0.3">
      <c r="A67" s="293"/>
      <c r="B67" s="293"/>
      <c r="C67" s="293"/>
      <c r="D67" s="293"/>
      <c r="E67" s="293"/>
      <c r="F67" s="293"/>
      <c r="G67" s="293"/>
    </row>
    <row r="68" spans="1:7" x14ac:dyDescent="0.3">
      <c r="A68" s="380" t="s">
        <v>97</v>
      </c>
      <c r="B68" s="380"/>
      <c r="C68" s="380"/>
      <c r="D68" s="380"/>
      <c r="E68" s="380"/>
      <c r="F68" s="380"/>
      <c r="G68" s="380"/>
    </row>
    <row r="69" spans="1:7" ht="17.25" customHeight="1" x14ac:dyDescent="0.3">
      <c r="A69" s="378" t="s">
        <v>179</v>
      </c>
      <c r="B69" s="378"/>
      <c r="C69" s="378"/>
      <c r="D69" s="378"/>
      <c r="E69" s="378"/>
      <c r="F69" s="378"/>
      <c r="G69" s="378"/>
    </row>
    <row r="70" spans="1:7" ht="16.5" customHeight="1" x14ac:dyDescent="0.3">
      <c r="A70" s="378"/>
      <c r="B70" s="378"/>
      <c r="C70" s="378"/>
      <c r="D70" s="378"/>
      <c r="E70" s="378"/>
      <c r="F70" s="378"/>
      <c r="G70" s="378"/>
    </row>
    <row r="71" spans="1:7" x14ac:dyDescent="0.3">
      <c r="A71" s="378" t="s">
        <v>242</v>
      </c>
      <c r="B71" s="383"/>
      <c r="C71" s="383"/>
      <c r="D71" s="383"/>
      <c r="E71" s="383"/>
      <c r="F71" s="383"/>
      <c r="G71" s="383"/>
    </row>
    <row r="72" spans="1:7" x14ac:dyDescent="0.3">
      <c r="A72" s="293"/>
      <c r="B72" s="294"/>
      <c r="C72" s="294"/>
      <c r="D72" s="294"/>
      <c r="E72" s="294"/>
      <c r="F72" s="294"/>
      <c r="G72" s="294"/>
    </row>
    <row r="73" spans="1:7" x14ac:dyDescent="0.3">
      <c r="A73" s="378" t="s">
        <v>243</v>
      </c>
      <c r="B73" s="378"/>
      <c r="C73" s="378"/>
      <c r="D73" s="378"/>
      <c r="E73" s="378"/>
      <c r="F73" s="378"/>
      <c r="G73" s="378"/>
    </row>
    <row r="74" spans="1:7" x14ac:dyDescent="0.3">
      <c r="A74" s="293"/>
      <c r="B74" s="293"/>
      <c r="C74" s="293"/>
      <c r="D74" s="293"/>
      <c r="E74" s="293"/>
      <c r="F74" s="293"/>
      <c r="G74" s="293"/>
    </row>
    <row r="75" spans="1:7" ht="47.45" customHeight="1" x14ac:dyDescent="0.3">
      <c r="A75" s="378" t="s">
        <v>244</v>
      </c>
      <c r="B75" s="378"/>
      <c r="C75" s="378"/>
      <c r="D75" s="378"/>
      <c r="E75" s="378"/>
      <c r="F75" s="378"/>
      <c r="G75" s="378"/>
    </row>
    <row r="76" spans="1:7" ht="47.45" customHeight="1" x14ac:dyDescent="0.3">
      <c r="A76" s="378" t="s">
        <v>245</v>
      </c>
      <c r="B76" s="378"/>
      <c r="C76" s="378"/>
      <c r="D76" s="378"/>
      <c r="E76" s="378"/>
      <c r="F76" s="378"/>
      <c r="G76" s="378"/>
    </row>
    <row r="77" spans="1:7" s="378" customFormat="1" x14ac:dyDescent="0.25">
      <c r="A77" s="378" t="s">
        <v>246</v>
      </c>
    </row>
    <row r="78" spans="1:7" ht="30.75" customHeight="1" x14ac:dyDescent="0.3">
      <c r="A78" s="383" t="s">
        <v>247</v>
      </c>
      <c r="B78" s="383"/>
      <c r="C78" s="383"/>
      <c r="D78" s="383"/>
      <c r="E78" s="383"/>
      <c r="F78" s="383"/>
      <c r="G78" s="383"/>
    </row>
    <row r="79" spans="1:7" x14ac:dyDescent="0.3">
      <c r="A79" s="297"/>
      <c r="B79" s="296"/>
      <c r="C79" s="296"/>
      <c r="D79" s="296"/>
      <c r="E79" s="296"/>
    </row>
    <row r="80" spans="1:7" ht="33" x14ac:dyDescent="0.3">
      <c r="B80" s="298"/>
      <c r="C80" s="299" t="s">
        <v>98</v>
      </c>
      <c r="D80" s="299" t="s">
        <v>99</v>
      </c>
    </row>
    <row r="81" spans="1:7" x14ac:dyDescent="0.3">
      <c r="B81" s="300" t="s">
        <v>100</v>
      </c>
      <c r="C81" s="301">
        <v>6870.81</v>
      </c>
      <c r="D81" s="301">
        <v>0</v>
      </c>
    </row>
    <row r="82" spans="1:7" x14ac:dyDescent="0.3">
      <c r="B82" s="300" t="s">
        <v>101</v>
      </c>
      <c r="C82" s="301">
        <v>6887.4</v>
      </c>
      <c r="D82" s="301">
        <v>0</v>
      </c>
    </row>
    <row r="83" spans="1:7" x14ac:dyDescent="0.3">
      <c r="A83" s="297"/>
      <c r="B83" s="296"/>
      <c r="C83" s="296"/>
      <c r="D83" s="296"/>
    </row>
    <row r="84" spans="1:7" x14ac:dyDescent="0.3">
      <c r="A84" s="297"/>
      <c r="B84" s="296"/>
      <c r="C84" s="296"/>
      <c r="D84" s="296"/>
      <c r="E84" s="296"/>
    </row>
    <row r="85" spans="1:7" x14ac:dyDescent="0.3">
      <c r="A85" s="297" t="s">
        <v>102</v>
      </c>
      <c r="B85" s="296"/>
      <c r="C85" s="296"/>
      <c r="D85" s="296"/>
      <c r="E85" s="296"/>
    </row>
    <row r="86" spans="1:7" x14ac:dyDescent="0.3">
      <c r="A86" s="297"/>
      <c r="B86" s="296"/>
      <c r="C86" s="296"/>
      <c r="D86" s="296"/>
      <c r="E86" s="296"/>
    </row>
    <row r="87" spans="1:7" ht="49.5" x14ac:dyDescent="0.3">
      <c r="A87" s="299" t="s">
        <v>103</v>
      </c>
      <c r="B87" s="299" t="s">
        <v>104</v>
      </c>
      <c r="C87" s="299" t="s">
        <v>105</v>
      </c>
      <c r="D87" s="299" t="s">
        <v>106</v>
      </c>
      <c r="E87" s="299" t="s">
        <v>107</v>
      </c>
    </row>
    <row r="88" spans="1:7" x14ac:dyDescent="0.3">
      <c r="A88" s="300" t="s">
        <v>108</v>
      </c>
      <c r="B88" s="302" t="s">
        <v>79</v>
      </c>
      <c r="C88" s="303">
        <f>11931.8</f>
        <v>11931.8</v>
      </c>
      <c r="D88" s="301">
        <f>+C81</f>
        <v>6870.81</v>
      </c>
      <c r="E88" s="304">
        <f>+C88*D88</f>
        <v>81981130.758000001</v>
      </c>
    </row>
    <row r="89" spans="1:7" x14ac:dyDescent="0.3">
      <c r="A89" s="300" t="s">
        <v>109</v>
      </c>
      <c r="B89" s="302" t="s">
        <v>79</v>
      </c>
      <c r="C89" s="305">
        <v>59319.89</v>
      </c>
      <c r="D89" s="301">
        <f>+C82</f>
        <v>6887.4</v>
      </c>
      <c r="E89" s="304">
        <f>+C89*D89</f>
        <v>408559810.38599998</v>
      </c>
      <c r="G89" s="306"/>
    </row>
    <row r="90" spans="1:7" x14ac:dyDescent="0.3">
      <c r="A90" s="297"/>
      <c r="B90" s="296"/>
      <c r="C90" s="296"/>
      <c r="D90" s="296"/>
      <c r="E90" s="296"/>
    </row>
    <row r="92" spans="1:7" x14ac:dyDescent="0.3">
      <c r="A92" s="380" t="s">
        <v>195</v>
      </c>
      <c r="B92" s="380"/>
      <c r="C92" s="380"/>
      <c r="D92" s="380"/>
      <c r="E92" s="380"/>
      <c r="F92" s="380"/>
    </row>
    <row r="93" spans="1:7" ht="24" customHeight="1" x14ac:dyDescent="0.3">
      <c r="A93" s="384" t="s">
        <v>218</v>
      </c>
      <c r="B93" s="384"/>
      <c r="C93" s="384"/>
      <c r="D93" s="384"/>
      <c r="E93" s="384"/>
      <c r="F93" s="384"/>
    </row>
    <row r="94" spans="1:7" ht="30.75" customHeight="1" x14ac:dyDescent="0.3">
      <c r="A94" s="384"/>
      <c r="B94" s="384"/>
      <c r="C94" s="384"/>
      <c r="D94" s="384"/>
      <c r="E94" s="384"/>
      <c r="F94" s="384"/>
    </row>
    <row r="95" spans="1:7" ht="22.5" customHeight="1" x14ac:dyDescent="0.3">
      <c r="A95" s="384"/>
      <c r="B95" s="384"/>
      <c r="C95" s="384"/>
      <c r="D95" s="384"/>
      <c r="E95" s="384"/>
      <c r="F95" s="384"/>
    </row>
    <row r="96" spans="1:7" x14ac:dyDescent="0.3">
      <c r="A96" s="383" t="s">
        <v>196</v>
      </c>
      <c r="B96" s="383"/>
      <c r="C96" s="383"/>
      <c r="D96" s="383"/>
      <c r="E96" s="383"/>
      <c r="F96" s="383"/>
    </row>
    <row r="97" spans="1:8" x14ac:dyDescent="0.3">
      <c r="A97" s="297"/>
      <c r="B97" s="296"/>
      <c r="C97" s="296"/>
      <c r="D97" s="296"/>
      <c r="E97" s="296"/>
    </row>
    <row r="98" spans="1:8" ht="23.25" customHeight="1" x14ac:dyDescent="0.3">
      <c r="A98" s="384" t="s">
        <v>248</v>
      </c>
      <c r="B98" s="384"/>
      <c r="C98" s="384"/>
      <c r="D98" s="384"/>
      <c r="E98" s="384"/>
      <c r="F98" s="384"/>
    </row>
    <row r="99" spans="1:8" x14ac:dyDescent="0.3">
      <c r="A99" s="384"/>
      <c r="B99" s="384"/>
      <c r="C99" s="384"/>
      <c r="D99" s="384"/>
      <c r="E99" s="384"/>
      <c r="F99" s="384"/>
    </row>
    <row r="100" spans="1:8" x14ac:dyDescent="0.3">
      <c r="A100" s="378" t="s">
        <v>249</v>
      </c>
      <c r="B100" s="378"/>
      <c r="C100" s="378"/>
      <c r="D100" s="378"/>
      <c r="E100" s="378"/>
      <c r="F100" s="378"/>
    </row>
    <row r="101" spans="1:8" x14ac:dyDescent="0.3">
      <c r="A101" s="378"/>
      <c r="B101" s="378"/>
      <c r="C101" s="378"/>
      <c r="D101" s="378"/>
      <c r="E101" s="378"/>
      <c r="F101" s="378"/>
    </row>
    <row r="103" spans="1:8" ht="49.5" x14ac:dyDescent="0.3">
      <c r="A103" s="299" t="s">
        <v>110</v>
      </c>
      <c r="B103" s="299" t="s">
        <v>104</v>
      </c>
      <c r="C103" s="299" t="s">
        <v>105</v>
      </c>
      <c r="D103" s="299" t="s">
        <v>106</v>
      </c>
      <c r="E103" s="299" t="s">
        <v>107</v>
      </c>
    </row>
    <row r="104" spans="1:8" x14ac:dyDescent="0.3">
      <c r="A104" s="300" t="s">
        <v>111</v>
      </c>
      <c r="B104" s="302" t="s">
        <v>79</v>
      </c>
      <c r="C104" s="303">
        <f>+'2.EERR USD'!C17</f>
        <v>55480.929646124307</v>
      </c>
      <c r="D104" s="303">
        <v>6765.37</v>
      </c>
      <c r="E104" s="307">
        <f>+C104*D104</f>
        <v>375349017</v>
      </c>
      <c r="G104" s="308"/>
      <c r="H104" s="306"/>
    </row>
    <row r="105" spans="1:8" x14ac:dyDescent="0.3">
      <c r="A105" s="300" t="s">
        <v>221</v>
      </c>
      <c r="B105" s="302" t="s">
        <v>79</v>
      </c>
      <c r="C105" s="303">
        <f>+'2.EERR USD'!C20</f>
        <v>32939.96</v>
      </c>
      <c r="D105" s="303">
        <v>6765.37</v>
      </c>
      <c r="E105" s="307">
        <f>SUM(E106:E108)</f>
        <v>358329334</v>
      </c>
      <c r="G105" s="308"/>
      <c r="H105" s="306"/>
    </row>
    <row r="106" spans="1:8" x14ac:dyDescent="0.3">
      <c r="A106" s="300" t="s">
        <v>157</v>
      </c>
      <c r="B106" s="302" t="s">
        <v>79</v>
      </c>
      <c r="C106" s="303">
        <f>+'2.EERR USD'!C19</f>
        <v>470.01982153230347</v>
      </c>
      <c r="D106" s="303">
        <v>6765.37</v>
      </c>
      <c r="E106" s="307">
        <f t="shared" ref="E106:E108" si="0">+C106*D106</f>
        <v>3179858</v>
      </c>
      <c r="G106" s="308"/>
    </row>
    <row r="107" spans="1:8" x14ac:dyDescent="0.3">
      <c r="A107" s="300" t="s">
        <v>222</v>
      </c>
      <c r="B107" s="302" t="s">
        <v>79</v>
      </c>
      <c r="C107" s="303">
        <f>+'2.EERR USD'!C21</f>
        <v>52495.2036621796</v>
      </c>
      <c r="D107" s="303">
        <v>6765.37</v>
      </c>
      <c r="E107" s="307">
        <f t="shared" si="0"/>
        <v>355149476</v>
      </c>
    </row>
    <row r="108" spans="1:8" x14ac:dyDescent="0.3">
      <c r="A108" s="300" t="s">
        <v>158</v>
      </c>
      <c r="B108" s="302" t="s">
        <v>79</v>
      </c>
      <c r="C108" s="303">
        <v>0</v>
      </c>
      <c r="D108" s="303">
        <v>6765.37</v>
      </c>
      <c r="E108" s="307">
        <f t="shared" si="0"/>
        <v>0</v>
      </c>
    </row>
    <row r="109" spans="1:8" x14ac:dyDescent="0.3">
      <c r="A109" s="386" t="s">
        <v>112</v>
      </c>
      <c r="B109" s="387"/>
      <c r="C109" s="309">
        <f>SUM(C104:C108)</f>
        <v>141386.11312983622</v>
      </c>
      <c r="D109" s="309"/>
      <c r="E109" s="310">
        <f>+E105+E104</f>
        <v>733678351</v>
      </c>
    </row>
    <row r="110" spans="1:8" x14ac:dyDescent="0.3">
      <c r="A110" s="297"/>
      <c r="B110" s="296"/>
      <c r="C110" s="311">
        <f>+C109-'2.EERR USD'!C22</f>
        <v>0</v>
      </c>
      <c r="D110" s="296"/>
      <c r="E110" s="296"/>
    </row>
    <row r="111" spans="1:8" x14ac:dyDescent="0.3">
      <c r="A111" s="297" t="s">
        <v>197</v>
      </c>
      <c r="B111" s="296"/>
      <c r="C111" s="296"/>
      <c r="D111" s="296"/>
      <c r="E111" s="296"/>
    </row>
    <row r="112" spans="1:8" x14ac:dyDescent="0.3">
      <c r="B112" s="296"/>
      <c r="C112" s="296"/>
      <c r="D112" s="296"/>
      <c r="E112" s="296"/>
    </row>
    <row r="113" spans="1:7" ht="115.5" x14ac:dyDescent="0.3">
      <c r="A113" s="299" t="s">
        <v>113</v>
      </c>
      <c r="B113" s="299" t="s">
        <v>114</v>
      </c>
      <c r="C113" s="299" t="s">
        <v>180</v>
      </c>
      <c r="D113" s="299" t="s">
        <v>115</v>
      </c>
      <c r="E113" s="296"/>
    </row>
    <row r="114" spans="1:7" x14ac:dyDescent="0.3">
      <c r="A114" s="298" t="s">
        <v>116</v>
      </c>
      <c r="B114" s="312"/>
      <c r="C114" s="313"/>
      <c r="D114" s="302"/>
      <c r="E114" s="296"/>
    </row>
    <row r="115" spans="1:7" x14ac:dyDescent="0.3">
      <c r="A115" s="300" t="s">
        <v>117</v>
      </c>
      <c r="B115" s="314">
        <v>0</v>
      </c>
      <c r="C115" s="304">
        <v>0</v>
      </c>
      <c r="D115" s="304">
        <v>0</v>
      </c>
      <c r="E115" s="296"/>
    </row>
    <row r="116" spans="1:7" x14ac:dyDescent="0.3">
      <c r="A116" s="300" t="s">
        <v>118</v>
      </c>
      <c r="B116" s="314">
        <v>0</v>
      </c>
      <c r="C116" s="304">
        <v>0</v>
      </c>
      <c r="D116" s="304">
        <v>0</v>
      </c>
      <c r="E116" s="296"/>
    </row>
    <row r="117" spans="1:7" x14ac:dyDescent="0.3">
      <c r="A117" s="300" t="s">
        <v>119</v>
      </c>
      <c r="B117" s="314">
        <v>0</v>
      </c>
      <c r="C117" s="304">
        <v>0</v>
      </c>
      <c r="D117" s="304">
        <v>0</v>
      </c>
      <c r="E117" s="296"/>
    </row>
    <row r="118" spans="1:7" x14ac:dyDescent="0.3">
      <c r="A118" s="298" t="s">
        <v>120</v>
      </c>
      <c r="B118" s="315"/>
      <c r="C118" s="316"/>
      <c r="D118" s="302"/>
      <c r="E118" s="296"/>
    </row>
    <row r="119" spans="1:7" x14ac:dyDescent="0.3">
      <c r="A119" s="300" t="s">
        <v>121</v>
      </c>
      <c r="B119" s="314">
        <v>0</v>
      </c>
      <c r="C119" s="304">
        <v>0</v>
      </c>
      <c r="D119" s="304">
        <v>0</v>
      </c>
      <c r="E119" s="296"/>
    </row>
    <row r="120" spans="1:7" x14ac:dyDescent="0.3">
      <c r="A120" s="300" t="s">
        <v>122</v>
      </c>
      <c r="B120" s="314">
        <v>0</v>
      </c>
      <c r="C120" s="304">
        <v>0</v>
      </c>
      <c r="D120" s="304">
        <v>0</v>
      </c>
      <c r="E120" s="296"/>
    </row>
    <row r="121" spans="1:7" x14ac:dyDescent="0.3">
      <c r="A121" s="300" t="s">
        <v>123</v>
      </c>
      <c r="B121" s="314">
        <v>0</v>
      </c>
      <c r="C121" s="304">
        <v>0</v>
      </c>
      <c r="D121" s="304">
        <v>0</v>
      </c>
      <c r="E121" s="296"/>
    </row>
    <row r="122" spans="1:7" x14ac:dyDescent="0.3">
      <c r="A122" s="298" t="s">
        <v>124</v>
      </c>
      <c r="B122" s="302"/>
      <c r="C122" s="316"/>
      <c r="D122" s="302"/>
      <c r="E122" s="296"/>
      <c r="F122" s="317"/>
    </row>
    <row r="123" spans="1:7" x14ac:dyDescent="0.3">
      <c r="A123" s="300" t="s">
        <v>125</v>
      </c>
      <c r="B123" s="314">
        <v>0</v>
      </c>
      <c r="C123" s="304">
        <v>0</v>
      </c>
      <c r="D123" s="304">
        <v>0</v>
      </c>
      <c r="E123" s="296"/>
    </row>
    <row r="124" spans="1:7" x14ac:dyDescent="0.3">
      <c r="A124" s="300" t="s">
        <v>126</v>
      </c>
      <c r="B124" s="314">
        <v>0</v>
      </c>
      <c r="C124" s="304">
        <v>0</v>
      </c>
      <c r="D124" s="304">
        <v>0</v>
      </c>
      <c r="E124" s="296"/>
      <c r="F124" s="318"/>
    </row>
    <row r="125" spans="1:7" s="351" customFormat="1" x14ac:dyDescent="0.3">
      <c r="A125" s="346" t="s">
        <v>127</v>
      </c>
      <c r="B125" s="345">
        <v>987.64684499999998</v>
      </c>
      <c r="C125" s="347">
        <v>1975293.69</v>
      </c>
      <c r="D125" s="347">
        <v>25</v>
      </c>
      <c r="E125" s="348"/>
      <c r="F125" s="349"/>
      <c r="G125" s="350"/>
    </row>
    <row r="126" spans="1:7" x14ac:dyDescent="0.3">
      <c r="A126" s="298" t="s">
        <v>128</v>
      </c>
      <c r="B126" s="343"/>
      <c r="C126" s="316"/>
      <c r="D126" s="302"/>
      <c r="E126" s="296"/>
      <c r="F126" s="318"/>
      <c r="G126" s="318"/>
    </row>
    <row r="127" spans="1:7" x14ac:dyDescent="0.3">
      <c r="A127" s="300" t="s">
        <v>129</v>
      </c>
      <c r="B127" s="344">
        <v>980.08513013497304</v>
      </c>
      <c r="C127" s="304">
        <v>1960170.2602699462</v>
      </c>
      <c r="D127" s="304">
        <v>38</v>
      </c>
      <c r="E127" s="342"/>
      <c r="F127" s="318"/>
      <c r="G127" s="318"/>
    </row>
    <row r="128" spans="1:7" x14ac:dyDescent="0.3">
      <c r="A128" s="300" t="s">
        <v>130</v>
      </c>
      <c r="B128" s="344">
        <v>968.59671925961504</v>
      </c>
      <c r="C128" s="304">
        <v>1937193.4385192301</v>
      </c>
      <c r="D128" s="304">
        <v>49</v>
      </c>
      <c r="E128" s="342"/>
      <c r="F128" s="318"/>
      <c r="G128" s="317"/>
    </row>
    <row r="129" spans="1:7" x14ac:dyDescent="0.3">
      <c r="A129" s="300" t="s">
        <v>131</v>
      </c>
      <c r="B129" s="344">
        <v>1036.6439997092609</v>
      </c>
      <c r="C129" s="304">
        <v>2964801.8391684862</v>
      </c>
      <c r="D129" s="304">
        <v>55</v>
      </c>
      <c r="E129" s="342"/>
      <c r="F129" s="318"/>
    </row>
    <row r="130" spans="1:7" x14ac:dyDescent="0.3">
      <c r="A130" s="297"/>
      <c r="B130" s="296"/>
      <c r="C130" s="296"/>
      <c r="D130" s="296"/>
      <c r="E130" s="296"/>
    </row>
    <row r="131" spans="1:7" x14ac:dyDescent="0.3">
      <c r="A131" s="379" t="s">
        <v>132</v>
      </c>
      <c r="B131" s="379"/>
      <c r="C131" s="379"/>
      <c r="D131" s="379"/>
      <c r="E131" s="379"/>
      <c r="F131" s="379"/>
      <c r="G131" s="379"/>
    </row>
    <row r="132" spans="1:7" x14ac:dyDescent="0.3">
      <c r="A132" s="297"/>
      <c r="B132" s="296"/>
      <c r="C132" s="296"/>
      <c r="D132" s="296"/>
      <c r="E132" s="296"/>
    </row>
    <row r="133" spans="1:7" x14ac:dyDescent="0.3">
      <c r="A133" s="297" t="s">
        <v>133</v>
      </c>
      <c r="B133" s="296"/>
      <c r="C133" s="296"/>
      <c r="D133" s="296"/>
      <c r="E133" s="296"/>
    </row>
    <row r="134" spans="1:7" x14ac:dyDescent="0.3">
      <c r="A134" s="378" t="s">
        <v>170</v>
      </c>
      <c r="B134" s="378"/>
      <c r="C134" s="378"/>
      <c r="D134" s="378"/>
      <c r="E134" s="378"/>
    </row>
    <row r="135" spans="1:7" x14ac:dyDescent="0.3">
      <c r="A135" s="378"/>
      <c r="B135" s="378"/>
      <c r="C135" s="378"/>
      <c r="D135" s="378"/>
      <c r="E135" s="378"/>
    </row>
    <row r="136" spans="1:7" x14ac:dyDescent="0.3">
      <c r="B136" s="385" t="s">
        <v>39</v>
      </c>
      <c r="C136" s="385"/>
      <c r="D136" s="385"/>
      <c r="E136" s="296"/>
    </row>
    <row r="137" spans="1:7" ht="33" x14ac:dyDescent="0.3">
      <c r="B137" s="299" t="s">
        <v>17</v>
      </c>
      <c r="C137" s="299" t="s">
        <v>219</v>
      </c>
      <c r="D137" s="299" t="s">
        <v>220</v>
      </c>
      <c r="E137" s="296"/>
    </row>
    <row r="138" spans="1:7" x14ac:dyDescent="0.3">
      <c r="B138" s="319" t="s">
        <v>192</v>
      </c>
      <c r="C138" s="320">
        <f>+'[2]BALANCE GENERAL'!$I$17</f>
        <v>249081.6646072297</v>
      </c>
      <c r="D138" s="321">
        <v>0</v>
      </c>
      <c r="E138" s="296"/>
    </row>
    <row r="139" spans="1:7" x14ac:dyDescent="0.3">
      <c r="B139" s="300" t="s">
        <v>193</v>
      </c>
      <c r="C139" s="320">
        <f>+'[2]BALANCE GENERAL'!$I$18</f>
        <v>11931.8</v>
      </c>
      <c r="D139" s="321">
        <v>0</v>
      </c>
      <c r="E139" s="296"/>
    </row>
    <row r="140" spans="1:7" x14ac:dyDescent="0.3">
      <c r="B140" s="300" t="s">
        <v>198</v>
      </c>
      <c r="C140" s="320">
        <v>0</v>
      </c>
      <c r="D140" s="321">
        <v>0</v>
      </c>
      <c r="E140" s="296"/>
    </row>
    <row r="141" spans="1:7" x14ac:dyDescent="0.3">
      <c r="B141" s="300" t="s">
        <v>199</v>
      </c>
      <c r="C141" s="320">
        <v>0</v>
      </c>
      <c r="D141" s="321">
        <v>0</v>
      </c>
      <c r="E141" s="296"/>
    </row>
    <row r="142" spans="1:7" x14ac:dyDescent="0.3">
      <c r="B142" s="298" t="s">
        <v>112</v>
      </c>
      <c r="C142" s="309">
        <f>SUM(C138:C141)</f>
        <v>261013.46460722969</v>
      </c>
      <c r="D142" s="309">
        <f>+SUM(D139)</f>
        <v>0</v>
      </c>
      <c r="E142" s="296"/>
    </row>
    <row r="143" spans="1:7" x14ac:dyDescent="0.3">
      <c r="A143" s="296"/>
      <c r="B143" s="296"/>
      <c r="C143" s="296"/>
      <c r="D143" s="296"/>
      <c r="E143" s="296"/>
    </row>
    <row r="144" spans="1:7" x14ac:dyDescent="0.3">
      <c r="A144" s="297" t="s">
        <v>154</v>
      </c>
      <c r="B144" s="296"/>
      <c r="C144" s="296"/>
      <c r="D144" s="296"/>
      <c r="E144" s="296"/>
    </row>
    <row r="145" spans="1:5" x14ac:dyDescent="0.3">
      <c r="A145" s="296"/>
      <c r="B145" s="296"/>
      <c r="C145" s="296"/>
      <c r="D145" s="296"/>
      <c r="E145" s="296"/>
    </row>
    <row r="146" spans="1:5" x14ac:dyDescent="0.3">
      <c r="A146" s="291" t="s">
        <v>155</v>
      </c>
      <c r="B146" s="296"/>
      <c r="C146" s="296"/>
      <c r="D146" s="296"/>
      <c r="E146" s="296"/>
    </row>
    <row r="147" spans="1:5" x14ac:dyDescent="0.3">
      <c r="A147" s="297"/>
      <c r="B147" s="296"/>
      <c r="C147" s="296"/>
      <c r="D147" s="296"/>
      <c r="E147" s="296"/>
    </row>
    <row r="148" spans="1:5" ht="17.25" customHeight="1" x14ac:dyDescent="0.3">
      <c r="A148" s="297" t="s">
        <v>134</v>
      </c>
      <c r="B148" s="296"/>
      <c r="C148" s="296"/>
      <c r="D148" s="296"/>
      <c r="E148" s="296"/>
    </row>
    <row r="149" spans="1:5" ht="17.25" customHeight="1" x14ac:dyDescent="0.3">
      <c r="A149" s="297"/>
      <c r="B149" s="296"/>
      <c r="C149" s="296"/>
      <c r="D149" s="296"/>
      <c r="E149" s="296"/>
    </row>
    <row r="150" spans="1:5" ht="17.25" customHeight="1" x14ac:dyDescent="0.3">
      <c r="A150" s="295" t="s">
        <v>159</v>
      </c>
      <c r="B150" s="296"/>
      <c r="C150" s="296"/>
      <c r="D150" s="296"/>
      <c r="E150" s="296"/>
    </row>
    <row r="151" spans="1:5" ht="17.25" customHeight="1" x14ac:dyDescent="0.3">
      <c r="A151" s="295"/>
      <c r="B151" s="296"/>
      <c r="C151" s="296"/>
      <c r="D151" s="296"/>
      <c r="E151" s="296"/>
    </row>
    <row r="152" spans="1:5" ht="17.25" customHeight="1" x14ac:dyDescent="0.3">
      <c r="A152" s="322" t="s">
        <v>160</v>
      </c>
      <c r="B152" s="296"/>
      <c r="C152" s="296"/>
      <c r="D152" s="296"/>
      <c r="E152" s="296"/>
    </row>
    <row r="153" spans="1:5" x14ac:dyDescent="0.3">
      <c r="A153" s="297"/>
      <c r="B153" s="296"/>
      <c r="C153" s="296"/>
      <c r="D153" s="296"/>
      <c r="E153" s="296"/>
    </row>
    <row r="154" spans="1:5" ht="33" x14ac:dyDescent="0.3">
      <c r="A154" s="299" t="s">
        <v>110</v>
      </c>
      <c r="B154" s="299" t="s">
        <v>98</v>
      </c>
      <c r="C154" s="299" t="s">
        <v>99</v>
      </c>
      <c r="E154" s="296"/>
    </row>
    <row r="155" spans="1:5" x14ac:dyDescent="0.3">
      <c r="A155" s="300" t="s">
        <v>135</v>
      </c>
      <c r="B155" s="323">
        <f>+'1.BG USD'!C37</f>
        <v>59319.89</v>
      </c>
      <c r="C155" s="321">
        <v>0</v>
      </c>
      <c r="E155" s="296"/>
    </row>
    <row r="156" spans="1:5" x14ac:dyDescent="0.3">
      <c r="A156" s="298" t="s">
        <v>112</v>
      </c>
      <c r="B156" s="324">
        <f>SUM(B155:B155)</f>
        <v>59319.89</v>
      </c>
      <c r="C156" s="324">
        <f>SUM(C155:C155)</f>
        <v>0</v>
      </c>
      <c r="E156" s="296"/>
    </row>
    <row r="157" spans="1:5" ht="15" customHeight="1" x14ac:dyDescent="0.3">
      <c r="A157" s="297"/>
      <c r="B157" s="296"/>
      <c r="C157" s="296"/>
      <c r="D157" s="296"/>
      <c r="E157" s="296"/>
    </row>
    <row r="158" spans="1:5" x14ac:dyDescent="0.3">
      <c r="A158" s="325" t="s">
        <v>167</v>
      </c>
      <c r="B158" s="296"/>
      <c r="C158" s="296"/>
      <c r="D158" s="296"/>
      <c r="E158" s="296"/>
    </row>
    <row r="159" spans="1:5" ht="15.6" customHeight="1" x14ac:dyDescent="0.3">
      <c r="A159" s="326" t="s">
        <v>223</v>
      </c>
      <c r="B159" s="326"/>
      <c r="C159" s="326"/>
      <c r="D159" s="296"/>
      <c r="E159" s="296"/>
    </row>
    <row r="160" spans="1:5" x14ac:dyDescent="0.3">
      <c r="A160" s="327"/>
      <c r="B160" s="328"/>
      <c r="C160" s="328"/>
      <c r="D160" s="328"/>
    </row>
    <row r="161" spans="1:4" x14ac:dyDescent="0.3">
      <c r="A161" s="328"/>
      <c r="B161" s="328"/>
      <c r="C161" s="328"/>
      <c r="D161" s="328"/>
    </row>
    <row r="162" spans="1:4" x14ac:dyDescent="0.3">
      <c r="A162" s="328"/>
      <c r="B162" s="328"/>
      <c r="C162" s="328"/>
      <c r="D162" s="328"/>
    </row>
    <row r="163" spans="1:4" x14ac:dyDescent="0.3">
      <c r="A163" s="328"/>
      <c r="B163" s="328"/>
      <c r="C163" s="328"/>
      <c r="D163" s="328"/>
    </row>
    <row r="164" spans="1:4" x14ac:dyDescent="0.3">
      <c r="A164" s="328"/>
      <c r="B164" s="328"/>
      <c r="C164" s="328"/>
      <c r="D164" s="328"/>
    </row>
    <row r="165" spans="1:4" x14ac:dyDescent="0.3">
      <c r="A165" s="328"/>
      <c r="B165" s="328"/>
      <c r="C165" s="328"/>
      <c r="D165" s="328"/>
    </row>
    <row r="166" spans="1:4" x14ac:dyDescent="0.3">
      <c r="A166" s="328"/>
      <c r="B166" s="328"/>
      <c r="C166" s="328"/>
      <c r="D166" s="328"/>
    </row>
    <row r="167" spans="1:4" x14ac:dyDescent="0.3">
      <c r="A167" s="328"/>
      <c r="B167" s="328"/>
      <c r="C167" s="328"/>
      <c r="D167" s="328"/>
    </row>
    <row r="168" spans="1:4" x14ac:dyDescent="0.3">
      <c r="A168" s="328"/>
      <c r="B168" s="328"/>
      <c r="C168" s="328"/>
      <c r="D168" s="328"/>
    </row>
    <row r="169" spans="1:4" x14ac:dyDescent="0.3">
      <c r="A169" s="328"/>
      <c r="B169" s="328"/>
      <c r="C169" s="328"/>
      <c r="D169" s="328"/>
    </row>
    <row r="170" spans="1:4" x14ac:dyDescent="0.3">
      <c r="A170" s="328"/>
      <c r="B170" s="328"/>
      <c r="C170" s="328"/>
      <c r="D170" s="328"/>
    </row>
    <row r="171" spans="1:4" x14ac:dyDescent="0.3">
      <c r="A171" s="328"/>
      <c r="B171" s="328"/>
      <c r="C171" s="328"/>
      <c r="D171" s="328"/>
    </row>
    <row r="172" spans="1:4" x14ac:dyDescent="0.3">
      <c r="A172" s="328"/>
      <c r="B172" s="328"/>
      <c r="C172" s="328"/>
      <c r="D172" s="328"/>
    </row>
    <row r="173" spans="1:4" x14ac:dyDescent="0.3">
      <c r="A173" s="328"/>
      <c r="B173" s="328"/>
      <c r="C173" s="328"/>
      <c r="D173" s="328"/>
    </row>
    <row r="174" spans="1:4" x14ac:dyDescent="0.3">
      <c r="A174" s="328"/>
      <c r="B174" s="328"/>
      <c r="C174" s="328"/>
      <c r="D174" s="328"/>
    </row>
    <row r="175" spans="1:4" x14ac:dyDescent="0.3">
      <c r="A175" s="328"/>
      <c r="B175" s="328"/>
      <c r="C175" s="328"/>
      <c r="D175" s="328"/>
    </row>
    <row r="176" spans="1:4" x14ac:dyDescent="0.3">
      <c r="A176" s="328"/>
      <c r="B176" s="328"/>
      <c r="C176" s="328"/>
      <c r="D176" s="328"/>
    </row>
    <row r="177" spans="1:4" x14ac:dyDescent="0.3">
      <c r="A177" s="328"/>
      <c r="B177" s="328"/>
      <c r="C177" s="328"/>
      <c r="D177" s="328"/>
    </row>
  </sheetData>
  <mergeCells count="54">
    <mergeCell ref="A96:F96"/>
    <mergeCell ref="A98:F99"/>
    <mergeCell ref="A100:F101"/>
    <mergeCell ref="A134:E135"/>
    <mergeCell ref="B136:D136"/>
    <mergeCell ref="A109:B109"/>
    <mergeCell ref="A131:G131"/>
    <mergeCell ref="A93:F95"/>
    <mergeCell ref="A64:G64"/>
    <mergeCell ref="A65:G66"/>
    <mergeCell ref="A68:G68"/>
    <mergeCell ref="A69:G70"/>
    <mergeCell ref="A71:G71"/>
    <mergeCell ref="A73:G73"/>
    <mergeCell ref="A75:G75"/>
    <mergeCell ref="A76:G76"/>
    <mergeCell ref="A77:XFD77"/>
    <mergeCell ref="A78:G78"/>
    <mergeCell ref="A92:F92"/>
    <mergeCell ref="A62:G63"/>
    <mergeCell ref="A43:G43"/>
    <mergeCell ref="A44:G45"/>
    <mergeCell ref="A46:G47"/>
    <mergeCell ref="A48:G49"/>
    <mergeCell ref="A50:G50"/>
    <mergeCell ref="A51:G53"/>
    <mergeCell ref="A54:G54"/>
    <mergeCell ref="A55:G56"/>
    <mergeCell ref="A58:G58"/>
    <mergeCell ref="A59:G59"/>
    <mergeCell ref="A61:G61"/>
    <mergeCell ref="A35:G35"/>
    <mergeCell ref="A37:G37"/>
    <mergeCell ref="A41:G41"/>
    <mergeCell ref="A39:G39"/>
    <mergeCell ref="A25:G25"/>
    <mergeCell ref="A27:G27"/>
    <mergeCell ref="A29:G29"/>
    <mergeCell ref="A31:G31"/>
    <mergeCell ref="A33:G33"/>
    <mergeCell ref="A19:G19"/>
    <mergeCell ref="A21:G21"/>
    <mergeCell ref="A23:G23"/>
    <mergeCell ref="A17:G17"/>
    <mergeCell ref="A2:G2"/>
    <mergeCell ref="A3:G3"/>
    <mergeCell ref="A5:G5"/>
    <mergeCell ref="A6:G6"/>
    <mergeCell ref="A7:G7"/>
    <mergeCell ref="A8:G8"/>
    <mergeCell ref="A9:G10"/>
    <mergeCell ref="A12:G12"/>
    <mergeCell ref="A13:G13"/>
    <mergeCell ref="A15:G15"/>
  </mergeCells>
  <hyperlinks>
    <hyperlink ref="A146" location="'11.Cuadro de Inversiones'!A1" display="Ver Cuadro" xr:uid="{00000000-0004-0000-0A00-000000000000}"/>
  </hyperlinks>
  <pageMargins left="0.7" right="0.7" top="0.75" bottom="0.75" header="0.3" footer="0.3"/>
  <pageSetup paperSize="9" scale="5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S20"/>
  <sheetViews>
    <sheetView showGridLines="0" zoomScale="85" zoomScaleNormal="85" workbookViewId="0">
      <pane ySplit="7" topLeftCell="A8" activePane="bottomLeft" state="frozen"/>
      <selection pane="bottomLeft" activeCell="I25" sqref="I25"/>
    </sheetView>
  </sheetViews>
  <sheetFormatPr baseColWidth="10" defaultColWidth="11.42578125" defaultRowHeight="16.5" x14ac:dyDescent="0.3"/>
  <cols>
    <col min="1" max="1" width="35.7109375" style="273" customWidth="1"/>
    <col min="2" max="2" width="33.140625" style="273" customWidth="1"/>
    <col min="3" max="3" width="25" style="273" customWidth="1"/>
    <col min="4" max="4" width="12.140625" style="273" customWidth="1"/>
    <col min="5" max="5" width="18.85546875" style="273" bestFit="1" customWidth="1"/>
    <col min="6" max="6" width="15.85546875" style="273" customWidth="1"/>
    <col min="7" max="7" width="21.5703125" style="273" customWidth="1"/>
    <col min="8" max="8" width="17" style="273" bestFit="1" customWidth="1"/>
    <col min="9" max="9" width="21.5703125" style="273" customWidth="1"/>
    <col min="10" max="10" width="22" style="273" customWidth="1"/>
    <col min="11" max="11" width="19" style="273" customWidth="1"/>
    <col min="12" max="12" width="12.85546875" style="273" customWidth="1"/>
    <col min="13" max="13" width="16.42578125" style="273" customWidth="1"/>
    <col min="14" max="14" width="18.5703125" style="273" customWidth="1"/>
    <col min="15" max="15" width="13.7109375" style="273" customWidth="1"/>
    <col min="16" max="16" width="12.7109375" style="317" customWidth="1"/>
    <col min="17" max="16384" width="11.42578125" style="273"/>
  </cols>
  <sheetData>
    <row r="1" spans="1:19" x14ac:dyDescent="0.3">
      <c r="A1" s="322" t="s">
        <v>136</v>
      </c>
      <c r="B1" s="322"/>
      <c r="C1" s="322"/>
      <c r="D1" s="322"/>
      <c r="E1" s="322"/>
      <c r="F1" s="322"/>
      <c r="G1" s="322"/>
    </row>
    <row r="2" spans="1:19" s="351" customFormat="1" x14ac:dyDescent="0.3">
      <c r="A2" s="388" t="str">
        <f>+"COMPOSICIÓN DE LAS INVERSIONES DEL FONDO DE INVERSION IN GANADERO DOLARES AMERICANOS CORRESPONDIENTE AL  "&amp;UPPER(TEXT(INDICE!O3,"DD \D\E MMMM \D\E AAAA"))</f>
        <v>COMPOSICIÓN DE LAS INVERSIONES DEL FONDO DE INVERSION IN GANADERO DOLARES AMERICANOS CORRESPONDIENTE AL  31 DE DICIEMBRE DE 2021</v>
      </c>
      <c r="B2" s="389"/>
      <c r="C2" s="389"/>
      <c r="D2" s="389"/>
      <c r="E2" s="389"/>
      <c r="F2" s="389"/>
      <c r="G2" s="389"/>
      <c r="H2" s="389"/>
      <c r="I2" s="389"/>
      <c r="J2" s="389"/>
      <c r="K2" s="354"/>
      <c r="L2" s="354"/>
      <c r="P2" s="349"/>
    </row>
    <row r="4" spans="1:19" ht="86.25" customHeight="1" x14ac:dyDescent="0.3">
      <c r="A4" s="341" t="s">
        <v>137</v>
      </c>
      <c r="B4" s="341" t="s">
        <v>138</v>
      </c>
      <c r="C4" s="341" t="s">
        <v>142</v>
      </c>
      <c r="D4" s="341" t="s">
        <v>143</v>
      </c>
      <c r="E4" s="341" t="s">
        <v>144</v>
      </c>
      <c r="F4" s="341" t="s">
        <v>139</v>
      </c>
      <c r="G4" s="341" t="s">
        <v>145</v>
      </c>
      <c r="H4" s="341" t="s">
        <v>140</v>
      </c>
      <c r="I4" s="341" t="s">
        <v>146</v>
      </c>
      <c r="J4" s="341" t="s">
        <v>147</v>
      </c>
      <c r="K4" s="341" t="s">
        <v>148</v>
      </c>
      <c r="L4" s="341" t="s">
        <v>149</v>
      </c>
      <c r="M4" s="341" t="s">
        <v>150</v>
      </c>
      <c r="N4" s="341" t="s">
        <v>151</v>
      </c>
      <c r="O4" s="341" t="s">
        <v>152</v>
      </c>
    </row>
    <row r="5" spans="1:19" ht="15" customHeight="1" x14ac:dyDescent="0.3">
      <c r="A5" s="329" t="s">
        <v>141</v>
      </c>
      <c r="B5" s="329" t="s">
        <v>183</v>
      </c>
      <c r="C5" s="329" t="s">
        <v>182</v>
      </c>
      <c r="D5" s="330" t="s">
        <v>153</v>
      </c>
      <c r="E5" s="331">
        <v>44468</v>
      </c>
      <c r="F5" s="331">
        <v>45324</v>
      </c>
      <c r="G5" s="329" t="s">
        <v>181</v>
      </c>
      <c r="H5" s="332">
        <v>88243.75612191284</v>
      </c>
      <c r="I5" s="332">
        <v>78234.238175702718</v>
      </c>
      <c r="J5" s="332">
        <v>79382.480888604085</v>
      </c>
      <c r="K5" s="332">
        <v>88243.75612191284</v>
      </c>
      <c r="L5" s="333">
        <v>7.0000000000000007E-2</v>
      </c>
      <c r="M5" s="334">
        <v>0.25</v>
      </c>
      <c r="N5" s="335">
        <f>J5/$J$10</f>
        <v>3.2035409637601209E-2</v>
      </c>
      <c r="O5" s="335">
        <f>SUMIFS($N$5:$N$9,$B$5:$B$9,B5)</f>
        <v>0.24360270744126969</v>
      </c>
      <c r="Q5" s="317"/>
      <c r="R5" s="317"/>
      <c r="S5" s="317"/>
    </row>
    <row r="6" spans="1:19" ht="15" customHeight="1" x14ac:dyDescent="0.3">
      <c r="A6" s="329" t="s">
        <v>171</v>
      </c>
      <c r="B6" s="329" t="s">
        <v>250</v>
      </c>
      <c r="C6" s="329" t="s">
        <v>251</v>
      </c>
      <c r="D6" s="330" t="s">
        <v>153</v>
      </c>
      <c r="E6" s="331">
        <v>44470</v>
      </c>
      <c r="F6" s="331">
        <v>47025</v>
      </c>
      <c r="G6" s="329" t="s">
        <v>181</v>
      </c>
      <c r="H6" s="332">
        <v>346693.67672807135</v>
      </c>
      <c r="I6" s="332">
        <v>232869.19591722082</v>
      </c>
      <c r="J6" s="332">
        <v>238734.47919532048</v>
      </c>
      <c r="K6" s="332">
        <v>346693.67672807135</v>
      </c>
      <c r="L6" s="333">
        <v>6.25E-2</v>
      </c>
      <c r="M6" s="334">
        <v>0.25</v>
      </c>
      <c r="N6" s="335">
        <f>J6/$J$10</f>
        <v>9.6343132011377994E-2</v>
      </c>
      <c r="O6" s="335">
        <f>SUMIFS($N$5:$N$9,$B$5:$B$9,B6)</f>
        <v>9.6343132011377994E-2</v>
      </c>
    </row>
    <row r="7" spans="1:19" x14ac:dyDescent="0.3">
      <c r="A7" s="329" t="s">
        <v>141</v>
      </c>
      <c r="B7" s="329" t="s">
        <v>183</v>
      </c>
      <c r="C7" s="329" t="s">
        <v>182</v>
      </c>
      <c r="D7" s="330" t="s">
        <v>153</v>
      </c>
      <c r="E7" s="331">
        <v>44545</v>
      </c>
      <c r="F7" s="331">
        <v>45135</v>
      </c>
      <c r="G7" s="329" t="s">
        <v>181</v>
      </c>
      <c r="H7" s="332">
        <v>403520.04901896574</v>
      </c>
      <c r="I7" s="332">
        <v>370353.12692389981</v>
      </c>
      <c r="J7" s="332">
        <v>371254.18487776548</v>
      </c>
      <c r="K7" s="332">
        <v>403520.04901896574</v>
      </c>
      <c r="L7" s="333">
        <v>7.0000000000000007E-2</v>
      </c>
      <c r="M7" s="334">
        <v>0.25</v>
      </c>
      <c r="N7" s="335">
        <f>J7/$J$10</f>
        <v>0.14982247668629253</v>
      </c>
      <c r="O7" s="335">
        <f>SUMIFS($N$5:$N$9,$B$5:$B$9,B7)</f>
        <v>0.24360270744126969</v>
      </c>
      <c r="Q7" s="317"/>
      <c r="R7" s="317"/>
      <c r="S7" s="317"/>
    </row>
    <row r="8" spans="1:19" x14ac:dyDescent="0.3">
      <c r="A8" s="329" t="s">
        <v>141</v>
      </c>
      <c r="B8" s="329" t="s">
        <v>183</v>
      </c>
      <c r="C8" s="329" t="s">
        <v>182</v>
      </c>
      <c r="D8" s="330" t="s">
        <v>153</v>
      </c>
      <c r="E8" s="331">
        <v>44546</v>
      </c>
      <c r="F8" s="331">
        <v>45135</v>
      </c>
      <c r="G8" s="329" t="s">
        <v>181</v>
      </c>
      <c r="H8" s="332">
        <v>168031.51826349439</v>
      </c>
      <c r="I8" s="332">
        <v>152647.13650937806</v>
      </c>
      <c r="J8" s="332">
        <v>153001.23013152744</v>
      </c>
      <c r="K8" s="332">
        <v>168031.51826349439</v>
      </c>
      <c r="L8" s="333">
        <v>7.0000000000000007E-2</v>
      </c>
      <c r="M8" s="334">
        <v>0.75</v>
      </c>
      <c r="N8" s="335">
        <f>J8/$J$10</f>
        <v>6.1744821117375948E-2</v>
      </c>
      <c r="O8" s="335">
        <f>SUMIFS($N$5:$N$9,$B$5:$B$9,B8)</f>
        <v>0.24360270744126969</v>
      </c>
      <c r="Q8" s="317"/>
      <c r="R8" s="317"/>
      <c r="S8" s="317"/>
    </row>
    <row r="9" spans="1:19" x14ac:dyDescent="0.3">
      <c r="A9" s="329" t="s">
        <v>252</v>
      </c>
      <c r="B9" s="329" t="s">
        <v>252</v>
      </c>
      <c r="C9" s="336" t="s">
        <v>184</v>
      </c>
      <c r="D9" s="330" t="s">
        <v>153</v>
      </c>
      <c r="E9" s="336">
        <v>0</v>
      </c>
      <c r="F9" s="336">
        <v>0</v>
      </c>
      <c r="G9" s="329" t="s">
        <v>181</v>
      </c>
      <c r="H9" s="332">
        <v>1635588.162531055</v>
      </c>
      <c r="I9" s="332">
        <v>1635588.162531055</v>
      </c>
      <c r="J9" s="332">
        <v>1635588.162531055</v>
      </c>
      <c r="K9" s="332">
        <v>1635588.162531055</v>
      </c>
      <c r="L9" s="333">
        <v>7.0000000000000007E-2</v>
      </c>
      <c r="M9" s="334">
        <v>0.75</v>
      </c>
      <c r="N9" s="335">
        <f>J9/$J$10</f>
        <v>0.66005416054735233</v>
      </c>
      <c r="O9" s="335">
        <f>SUMIFS($N$5:$N$9,$B$5:$B$9,B9)</f>
        <v>0.66005416054735233</v>
      </c>
      <c r="Q9" s="317"/>
      <c r="R9" s="317"/>
      <c r="S9" s="317"/>
    </row>
    <row r="10" spans="1:19" x14ac:dyDescent="0.3">
      <c r="A10" s="329"/>
      <c r="B10" s="336"/>
      <c r="C10" s="336"/>
      <c r="D10" s="330"/>
      <c r="E10" s="331"/>
      <c r="F10" s="337"/>
      <c r="G10" s="329"/>
      <c r="H10" s="338"/>
      <c r="I10" s="338"/>
      <c r="J10" s="339">
        <f>SUM(J5:J9)</f>
        <v>2477960.5376242725</v>
      </c>
      <c r="K10" s="338"/>
      <c r="L10" s="332"/>
      <c r="M10" s="334"/>
      <c r="N10" s="335"/>
      <c r="O10" s="335"/>
    </row>
    <row r="11" spans="1:19" x14ac:dyDescent="0.3">
      <c r="H11" s="317"/>
      <c r="I11" s="317"/>
      <c r="J11" s="317"/>
      <c r="K11" s="317"/>
    </row>
    <row r="12" spans="1:19" x14ac:dyDescent="0.3">
      <c r="B12" s="306"/>
      <c r="E12" s="317"/>
      <c r="F12" s="317"/>
      <c r="H12" s="352"/>
      <c r="I12" s="352"/>
      <c r="J12" s="352"/>
    </row>
    <row r="13" spans="1:19" x14ac:dyDescent="0.3">
      <c r="E13" s="353"/>
      <c r="H13" s="352"/>
      <c r="I13" s="352"/>
      <c r="J13" s="352"/>
    </row>
    <row r="14" spans="1:19" x14ac:dyDescent="0.3">
      <c r="H14" s="352"/>
      <c r="I14" s="352"/>
      <c r="J14" s="352"/>
    </row>
    <row r="15" spans="1:19" x14ac:dyDescent="0.3">
      <c r="H15" s="352"/>
      <c r="I15" s="352"/>
      <c r="J15" s="352"/>
    </row>
    <row r="17" spans="8:10" x14ac:dyDescent="0.3">
      <c r="H17" s="340"/>
      <c r="I17" s="340"/>
      <c r="J17" s="317"/>
    </row>
    <row r="18" spans="8:10" x14ac:dyDescent="0.3">
      <c r="H18" s="340"/>
      <c r="I18" s="340"/>
      <c r="J18" s="317"/>
    </row>
    <row r="19" spans="8:10" x14ac:dyDescent="0.3">
      <c r="H19" s="340"/>
      <c r="I19" s="340"/>
      <c r="J19" s="317"/>
    </row>
    <row r="20" spans="8:10" x14ac:dyDescent="0.3">
      <c r="H20" s="340"/>
      <c r="I20" s="340"/>
      <c r="J20" s="317"/>
    </row>
  </sheetData>
  <autoFilter ref="A4:S10" xr:uid="{00000000-0001-0000-0B00-000000000000}"/>
  <mergeCells count="1">
    <mergeCell ref="A2:J2"/>
  </mergeCells>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1"/>
  <sheetViews>
    <sheetView showGridLines="0" zoomScale="115" zoomScaleNormal="115" workbookViewId="0">
      <selection activeCell="B5" sqref="B5:D5"/>
    </sheetView>
  </sheetViews>
  <sheetFormatPr baseColWidth="10" defaultColWidth="9.140625" defaultRowHeight="15" x14ac:dyDescent="0.25"/>
  <cols>
    <col min="1" max="1" width="8.85546875" style="13" customWidth="1"/>
    <col min="2" max="2" width="50.5703125" style="13" customWidth="1"/>
    <col min="3" max="3" width="18" style="15" bestFit="1" customWidth="1"/>
    <col min="4" max="4" width="27.5703125" style="51" customWidth="1"/>
    <col min="5" max="5" width="8.85546875" style="13" customWidth="1"/>
    <col min="6" max="6" width="15.85546875" style="28" customWidth="1"/>
    <col min="7" max="7" width="16.140625" style="28" bestFit="1" customWidth="1"/>
    <col min="8" max="8" width="11.7109375" style="28" bestFit="1" customWidth="1"/>
    <col min="9" max="16384" width="9.140625" style="13"/>
  </cols>
  <sheetData>
    <row r="1" spans="1:8" s="27" customFormat="1" x14ac:dyDescent="0.25">
      <c r="A1" s="9"/>
      <c r="B1" s="23"/>
      <c r="C1" s="165"/>
      <c r="D1" s="25"/>
      <c r="E1" s="23"/>
      <c r="F1" s="26"/>
      <c r="G1" s="26"/>
      <c r="H1" s="26"/>
    </row>
    <row r="2" spans="1:8" s="27" customFormat="1" ht="23.25" x14ac:dyDescent="0.35">
      <c r="A2" s="9"/>
      <c r="B2" s="360" t="s">
        <v>173</v>
      </c>
      <c r="C2" s="360"/>
      <c r="D2" s="360"/>
      <c r="E2" s="360"/>
      <c r="F2" s="26"/>
      <c r="G2" s="26"/>
      <c r="H2" s="26"/>
    </row>
    <row r="3" spans="1:8" ht="21.75" customHeight="1" x14ac:dyDescent="0.35">
      <c r="B3" s="358" t="s">
        <v>201</v>
      </c>
      <c r="C3" s="358"/>
      <c r="D3" s="358"/>
    </row>
    <row r="4" spans="1:8" ht="21.75" customHeight="1" x14ac:dyDescent="0.25">
      <c r="B4" s="361" t="s">
        <v>206</v>
      </c>
      <c r="C4" s="361"/>
      <c r="D4" s="361"/>
    </row>
    <row r="5" spans="1:8" x14ac:dyDescent="0.25">
      <c r="B5" s="359" t="s">
        <v>200</v>
      </c>
      <c r="C5" s="359"/>
      <c r="D5" s="359"/>
      <c r="F5" s="10"/>
      <c r="G5" s="10"/>
      <c r="H5" s="10"/>
    </row>
    <row r="6" spans="1:8" ht="21.75" customHeight="1" x14ac:dyDescent="0.25">
      <c r="B6" s="29"/>
      <c r="C6" s="258"/>
      <c r="D6" s="29"/>
      <c r="F6" s="10"/>
      <c r="G6" s="10"/>
      <c r="H6" s="10"/>
    </row>
    <row r="7" spans="1:8" x14ac:dyDescent="0.25">
      <c r="B7" s="30" t="s">
        <v>37</v>
      </c>
      <c r="C7" s="31">
        <f>+INDICE!P3</f>
        <v>2021</v>
      </c>
      <c r="D7" s="31">
        <f>+INDICE!P2</f>
        <v>2020</v>
      </c>
      <c r="F7" s="10"/>
      <c r="G7" s="10"/>
      <c r="H7" s="10"/>
    </row>
    <row r="8" spans="1:8" ht="17.25" customHeight="1" x14ac:dyDescent="0.25">
      <c r="B8" s="32" t="s">
        <v>38</v>
      </c>
      <c r="C8" s="259"/>
      <c r="D8" s="33"/>
      <c r="F8" s="10"/>
      <c r="G8" s="34">
        <v>6979.36</v>
      </c>
      <c r="H8" s="10"/>
    </row>
    <row r="9" spans="1:8" ht="15" customHeight="1" x14ac:dyDescent="0.25">
      <c r="B9" s="32" t="s">
        <v>39</v>
      </c>
      <c r="C9" s="259"/>
      <c r="D9" s="35"/>
      <c r="F9" s="10"/>
      <c r="G9" s="10"/>
      <c r="H9" s="10"/>
    </row>
    <row r="10" spans="1:8" ht="14.25" customHeight="1" x14ac:dyDescent="0.25">
      <c r="B10" s="19" t="s">
        <v>161</v>
      </c>
      <c r="C10" s="261">
        <v>261013.46460722969</v>
      </c>
      <c r="D10" s="36"/>
      <c r="F10" s="10"/>
      <c r="G10" s="10"/>
      <c r="H10" s="10"/>
    </row>
    <row r="11" spans="1:8" ht="14.25" customHeight="1" x14ac:dyDescent="0.25">
      <c r="B11" s="37"/>
      <c r="C11" s="253"/>
      <c r="D11" s="35"/>
      <c r="F11" s="10"/>
      <c r="G11" s="10"/>
      <c r="H11" s="10"/>
    </row>
    <row r="12" spans="1:8" x14ac:dyDescent="0.25">
      <c r="B12" s="19"/>
      <c r="C12" s="262">
        <f>SUM(C10:C11)</f>
        <v>261013.46460722969</v>
      </c>
      <c r="D12" s="38">
        <f>SUM(D10:D11)</f>
        <v>0</v>
      </c>
      <c r="F12" s="10">
        <f>+C12-D12</f>
        <v>261013.46460722969</v>
      </c>
      <c r="G12" s="10">
        <f>+F12*6895.8</f>
        <v>1799896649.2385345</v>
      </c>
      <c r="H12" s="10"/>
    </row>
    <row r="13" spans="1:8" x14ac:dyDescent="0.25">
      <c r="B13" s="32" t="s">
        <v>41</v>
      </c>
      <c r="C13" s="253"/>
      <c r="D13" s="35"/>
      <c r="F13" s="10"/>
      <c r="G13" s="10"/>
      <c r="H13" s="10"/>
    </row>
    <row r="14" spans="1:8" x14ac:dyDescent="0.25">
      <c r="B14" s="37" t="s">
        <v>162</v>
      </c>
      <c r="C14" s="263">
        <v>57507.473645756458</v>
      </c>
      <c r="D14" s="36"/>
      <c r="F14" s="10">
        <f>+C14-D14+C30-D30</f>
        <v>842372.37414511538</v>
      </c>
      <c r="G14" s="10"/>
      <c r="H14" s="10"/>
    </row>
    <row r="15" spans="1:8" x14ac:dyDescent="0.25">
      <c r="B15" s="37" t="s">
        <v>43</v>
      </c>
      <c r="C15" s="253">
        <v>0</v>
      </c>
      <c r="D15" s="35"/>
      <c r="F15" s="10"/>
      <c r="G15" s="10"/>
      <c r="H15" s="10"/>
    </row>
    <row r="16" spans="1:8" x14ac:dyDescent="0.25">
      <c r="B16" s="37" t="s">
        <v>188</v>
      </c>
      <c r="C16" s="253">
        <v>1635588.162531055</v>
      </c>
      <c r="D16" s="35"/>
      <c r="F16" s="10"/>
      <c r="G16" s="10"/>
      <c r="H16" s="10"/>
    </row>
    <row r="17" spans="2:8" x14ac:dyDescent="0.25">
      <c r="B17" s="32"/>
      <c r="C17" s="262">
        <f>SUM(C14:C16)</f>
        <v>1693095.6361768115</v>
      </c>
      <c r="D17" s="38">
        <f>SUM(D14:D15)</f>
        <v>0</v>
      </c>
      <c r="F17" s="10"/>
      <c r="G17" s="10"/>
      <c r="H17" s="10"/>
    </row>
    <row r="18" spans="2:8" x14ac:dyDescent="0.25">
      <c r="B18" s="32" t="s">
        <v>185</v>
      </c>
      <c r="C18" s="253"/>
      <c r="D18" s="35"/>
      <c r="F18" s="10"/>
      <c r="G18" s="10"/>
      <c r="H18" s="10"/>
    </row>
    <row r="19" spans="2:8" x14ac:dyDescent="0.25">
      <c r="B19" s="37" t="s">
        <v>207</v>
      </c>
      <c r="C19" s="253">
        <v>2910.8649489652603</v>
      </c>
      <c r="D19" s="35"/>
      <c r="F19" s="10"/>
      <c r="G19" s="10"/>
      <c r="H19" s="10"/>
    </row>
    <row r="20" spans="2:8" x14ac:dyDescent="0.25">
      <c r="B20" s="37" t="s">
        <v>186</v>
      </c>
      <c r="C20" s="263">
        <v>104500.02677995752</v>
      </c>
      <c r="D20" s="36"/>
      <c r="F20" s="10"/>
      <c r="G20" s="10"/>
      <c r="H20" s="10"/>
    </row>
    <row r="21" spans="2:8" x14ac:dyDescent="0.25">
      <c r="B21" s="37" t="s">
        <v>187</v>
      </c>
      <c r="C21" s="253">
        <v>0</v>
      </c>
      <c r="D21" s="35"/>
      <c r="F21" s="10"/>
      <c r="G21" s="10"/>
      <c r="H21" s="10"/>
    </row>
    <row r="22" spans="2:8" x14ac:dyDescent="0.25">
      <c r="B22" s="32" t="s">
        <v>57</v>
      </c>
      <c r="C22" s="262">
        <f>SUM(C19:C21)</f>
        <v>107410.89172892278</v>
      </c>
      <c r="D22" s="38">
        <f>SUM(D20:D21)</f>
        <v>0</v>
      </c>
      <c r="F22" s="10"/>
      <c r="G22" s="10"/>
      <c r="H22" s="10"/>
    </row>
    <row r="23" spans="2:8" x14ac:dyDescent="0.25">
      <c r="B23" s="32"/>
      <c r="C23" s="264"/>
      <c r="D23" s="40"/>
      <c r="F23" s="10"/>
      <c r="G23" s="10"/>
      <c r="H23" s="10"/>
    </row>
    <row r="24" spans="2:8" x14ac:dyDescent="0.25">
      <c r="B24" s="32" t="s">
        <v>208</v>
      </c>
      <c r="C24" s="253"/>
      <c r="D24" s="35"/>
      <c r="F24" s="10"/>
      <c r="G24" s="10"/>
      <c r="H24" s="10"/>
    </row>
    <row r="25" spans="2:8" x14ac:dyDescent="0.25">
      <c r="B25" s="37" t="s">
        <v>209</v>
      </c>
      <c r="C25" s="253">
        <v>186777.79596153848</v>
      </c>
      <c r="D25" s="35">
        <v>0</v>
      </c>
      <c r="F25" s="10"/>
      <c r="G25" s="10"/>
      <c r="H25" s="10"/>
    </row>
    <row r="26" spans="2:8" x14ac:dyDescent="0.25">
      <c r="B26" s="32"/>
      <c r="C26" s="262">
        <f>SUM(C25:C25)</f>
        <v>186777.79596153848</v>
      </c>
      <c r="D26" s="38">
        <f>+D25</f>
        <v>0</v>
      </c>
      <c r="F26" s="10"/>
      <c r="G26" s="10"/>
      <c r="H26" s="10"/>
    </row>
    <row r="27" spans="2:8" ht="15.75" thickBot="1" x14ac:dyDescent="0.3">
      <c r="B27" s="32"/>
      <c r="C27" s="267">
        <f>+C26+C22+C17+C12</f>
        <v>2248297.7884745025</v>
      </c>
      <c r="D27" s="43">
        <f>+D26+D22+D17+D12</f>
        <v>0</v>
      </c>
      <c r="F27" s="10"/>
      <c r="G27" s="10"/>
      <c r="H27" s="10"/>
    </row>
    <row r="28" spans="2:8" ht="15.75" thickTop="1" x14ac:dyDescent="0.25">
      <c r="B28" s="32" t="s">
        <v>44</v>
      </c>
      <c r="C28" s="264"/>
      <c r="D28" s="40"/>
      <c r="F28" s="10"/>
      <c r="G28" s="10"/>
      <c r="H28" s="10"/>
    </row>
    <row r="29" spans="2:8" x14ac:dyDescent="0.25">
      <c r="B29" s="32" t="s">
        <v>41</v>
      </c>
      <c r="C29" s="264"/>
      <c r="D29" s="40"/>
      <c r="F29" s="10"/>
      <c r="G29" s="10"/>
      <c r="H29" s="10"/>
    </row>
    <row r="30" spans="2:8" x14ac:dyDescent="0.25">
      <c r="B30" s="37" t="s">
        <v>162</v>
      </c>
      <c r="C30" s="265">
        <v>784864.90049935889</v>
      </c>
      <c r="D30" s="41"/>
      <c r="F30" s="10"/>
      <c r="G30" s="10"/>
      <c r="H30" s="10"/>
    </row>
    <row r="31" spans="2:8" x14ac:dyDescent="0.25">
      <c r="B31" s="37" t="s">
        <v>43</v>
      </c>
      <c r="C31" s="266">
        <v>0</v>
      </c>
      <c r="D31" s="42"/>
      <c r="F31" s="10"/>
      <c r="G31" s="10"/>
      <c r="H31" s="10"/>
    </row>
    <row r="32" spans="2:8" x14ac:dyDescent="0.25">
      <c r="B32" s="32"/>
      <c r="C32" s="264">
        <f>SUM(C30:C31)</f>
        <v>784864.90049935889</v>
      </c>
      <c r="D32" s="40">
        <f>SUM(D30:D31)</f>
        <v>0</v>
      </c>
      <c r="F32" s="10"/>
      <c r="G32" s="10"/>
      <c r="H32" s="12"/>
    </row>
    <row r="33" spans="2:8" ht="15.75" thickBot="1" x14ac:dyDescent="0.3">
      <c r="B33" s="32" t="s">
        <v>45</v>
      </c>
      <c r="C33" s="267">
        <f>+C32+C27</f>
        <v>3033162.6889738613</v>
      </c>
      <c r="D33" s="271">
        <f>+D32+D27</f>
        <v>0</v>
      </c>
      <c r="F33" s="10"/>
      <c r="G33" s="10"/>
      <c r="H33" s="10"/>
    </row>
    <row r="34" spans="2:8" ht="27.75" customHeight="1" thickTop="1" x14ac:dyDescent="0.25">
      <c r="B34" s="44" t="s">
        <v>46</v>
      </c>
      <c r="C34" s="268"/>
      <c r="D34" s="45"/>
      <c r="F34" s="10"/>
      <c r="G34" s="10"/>
      <c r="H34" s="10"/>
    </row>
    <row r="35" spans="2:8" x14ac:dyDescent="0.25">
      <c r="B35" s="32" t="s">
        <v>47</v>
      </c>
      <c r="C35" s="253"/>
      <c r="D35" s="35"/>
      <c r="F35" s="10"/>
      <c r="G35" s="10"/>
      <c r="H35" s="10"/>
    </row>
    <row r="36" spans="2:8" x14ac:dyDescent="0.25">
      <c r="B36" s="32" t="s">
        <v>48</v>
      </c>
      <c r="C36" s="253"/>
      <c r="D36" s="35"/>
      <c r="F36" s="10"/>
      <c r="G36" s="10"/>
      <c r="H36" s="10"/>
    </row>
    <row r="37" spans="2:8" x14ac:dyDescent="0.25">
      <c r="B37" s="19" t="s">
        <v>49</v>
      </c>
      <c r="C37" s="253">
        <v>59319.89</v>
      </c>
      <c r="D37" s="35"/>
      <c r="F37" s="10"/>
      <c r="G37" s="10">
        <f>+C37-D37</f>
        <v>59319.89</v>
      </c>
      <c r="H37" s="10"/>
    </row>
    <row r="38" spans="2:8" x14ac:dyDescent="0.25">
      <c r="B38" s="37" t="s">
        <v>190</v>
      </c>
      <c r="C38" s="253">
        <v>9040.9599999999991</v>
      </c>
      <c r="D38" s="35"/>
      <c r="F38" s="10"/>
      <c r="G38" s="10"/>
      <c r="H38" s="10"/>
    </row>
    <row r="39" spans="2:8" ht="15.75" customHeight="1" x14ac:dyDescent="0.25">
      <c r="B39" s="32" t="s">
        <v>50</v>
      </c>
      <c r="C39" s="262">
        <f>SUM(C37:C38)</f>
        <v>68360.850000000006</v>
      </c>
      <c r="D39" s="38">
        <f>SUM(D37:D38)</f>
        <v>0</v>
      </c>
      <c r="F39" s="10"/>
      <c r="G39" s="10"/>
      <c r="H39" s="10"/>
    </row>
    <row r="40" spans="2:8" x14ac:dyDescent="0.25">
      <c r="B40" s="32" t="s">
        <v>189</v>
      </c>
      <c r="C40" s="264">
        <v>2860000</v>
      </c>
      <c r="D40" s="40"/>
      <c r="F40" s="10"/>
      <c r="G40" s="10"/>
      <c r="H40" s="10"/>
    </row>
    <row r="41" spans="2:8" x14ac:dyDescent="0.25">
      <c r="B41" s="32" t="s">
        <v>19</v>
      </c>
      <c r="C41" s="264">
        <v>104801.83916848601</v>
      </c>
      <c r="D41" s="35">
        <f>+D33-D37-D40</f>
        <v>0</v>
      </c>
      <c r="F41" s="12"/>
      <c r="G41" s="10"/>
      <c r="H41" s="10"/>
    </row>
    <row r="42" spans="2:8" x14ac:dyDescent="0.25">
      <c r="B42" s="32" t="s">
        <v>51</v>
      </c>
      <c r="C42" s="269">
        <f>SUM(C40:C41)</f>
        <v>2964801.8391684862</v>
      </c>
      <c r="D42" s="46">
        <f>SUM(D40:D41)</f>
        <v>0</v>
      </c>
      <c r="F42" s="255"/>
      <c r="G42" s="10"/>
      <c r="H42" s="10"/>
    </row>
    <row r="43" spans="2:8" ht="15.75" thickBot="1" x14ac:dyDescent="0.3">
      <c r="B43" s="32" t="s">
        <v>52</v>
      </c>
      <c r="C43" s="267">
        <f>+C39+C42</f>
        <v>3033162.6891684863</v>
      </c>
      <c r="D43" s="47">
        <f>+D39+D42</f>
        <v>0</v>
      </c>
      <c r="F43" s="254"/>
      <c r="G43" s="10"/>
      <c r="H43" s="10"/>
    </row>
    <row r="44" spans="2:8" ht="15.75" thickTop="1" x14ac:dyDescent="0.25">
      <c r="B44" s="37" t="s">
        <v>53</v>
      </c>
      <c r="C44" s="253">
        <v>2860</v>
      </c>
      <c r="D44" s="35"/>
    </row>
    <row r="45" spans="2:8" x14ac:dyDescent="0.25">
      <c r="B45" s="37" t="s">
        <v>54</v>
      </c>
      <c r="C45" s="253">
        <f>+C42/C44</f>
        <v>1036.6439997092609</v>
      </c>
      <c r="D45" s="35">
        <v>0</v>
      </c>
    </row>
    <row r="46" spans="2:8" ht="15.75" thickBot="1" x14ac:dyDescent="0.3">
      <c r="B46" s="48" t="s">
        <v>55</v>
      </c>
      <c r="C46" s="270">
        <f>+C44*C45</f>
        <v>2964801.8391684862</v>
      </c>
      <c r="D46" s="47">
        <f>+D44*D45</f>
        <v>0</v>
      </c>
    </row>
    <row r="47" spans="2:8" ht="15.75" thickTop="1" x14ac:dyDescent="0.25">
      <c r="B47" s="44"/>
      <c r="C47" s="260"/>
      <c r="D47" s="49"/>
    </row>
    <row r="48" spans="2:8" x14ac:dyDescent="0.25">
      <c r="B48" s="50"/>
    </row>
    <row r="49" spans="2:2" x14ac:dyDescent="0.25">
      <c r="B49" s="9" t="s">
        <v>163</v>
      </c>
    </row>
    <row r="61" spans="2:2" ht="21" customHeight="1" x14ac:dyDescent="0.25"/>
  </sheetData>
  <sheetProtection algorithmName="SHA-512" hashValue="d2g6YbPI37xldkMx8rXWXuugLnjeAu03/OiuCxe36OC80I54SFGGvkP5v1vOFQteDNIl+UZIvtpB+UKzTnisrQ==" saltValue="eIgaz4xbzYPBPaTDIFTwvw==" spinCount="100000" sheet="1" objects="1" scenarios="1"/>
  <mergeCells count="4">
    <mergeCell ref="B3:D3"/>
    <mergeCell ref="B5:D5"/>
    <mergeCell ref="B2:E2"/>
    <mergeCell ref="B4:D4"/>
  </mergeCells>
  <pageMargins left="0.25" right="0.25"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47"/>
  <sheetViews>
    <sheetView showGridLines="0" workbookViewId="0">
      <selection activeCell="B4" sqref="B4:D4"/>
    </sheetView>
  </sheetViews>
  <sheetFormatPr baseColWidth="10" defaultColWidth="9.140625" defaultRowHeight="15" x14ac:dyDescent="0.25"/>
  <cols>
    <col min="1" max="1" width="11.42578125" style="13" customWidth="1"/>
    <col min="2" max="2" width="75.42578125" style="13" customWidth="1"/>
    <col min="3" max="3" width="21.42578125" style="13" customWidth="1"/>
    <col min="4" max="4" width="12.85546875" style="13" customWidth="1"/>
    <col min="5" max="5" width="9.140625" style="13"/>
    <col min="6" max="6" width="14.42578125" style="28" customWidth="1"/>
    <col min="7" max="7" width="11.85546875" style="28" customWidth="1"/>
    <col min="8" max="9" width="10.140625" style="28" bestFit="1" customWidth="1"/>
    <col min="10" max="10" width="9.140625" style="28"/>
    <col min="11" max="16384" width="9.140625" style="13"/>
  </cols>
  <sheetData>
    <row r="1" spans="2:5" x14ac:dyDescent="0.25">
      <c r="B1" s="23"/>
      <c r="C1" s="24"/>
      <c r="D1" s="23"/>
      <c r="E1" s="23"/>
    </row>
    <row r="2" spans="2:5" ht="23.25" x14ac:dyDescent="0.35">
      <c r="B2" s="366" t="s">
        <v>173</v>
      </c>
      <c r="C2" s="366"/>
      <c r="D2" s="366"/>
      <c r="E2" s="366"/>
    </row>
    <row r="3" spans="2:5" ht="21" x14ac:dyDescent="0.35">
      <c r="B3" s="358" t="s">
        <v>202</v>
      </c>
      <c r="C3" s="358"/>
      <c r="D3" s="358"/>
    </row>
    <row r="4" spans="2:5" x14ac:dyDescent="0.25">
      <c r="B4" s="361" t="s">
        <v>206</v>
      </c>
      <c r="C4" s="361"/>
      <c r="D4" s="361"/>
    </row>
    <row r="5" spans="2:5" x14ac:dyDescent="0.25">
      <c r="B5" s="359" t="s">
        <v>200</v>
      </c>
      <c r="C5" s="359"/>
      <c r="D5" s="359"/>
    </row>
    <row r="6" spans="2:5" ht="21" x14ac:dyDescent="0.35">
      <c r="B6" s="52"/>
      <c r="C6" s="52"/>
      <c r="D6" s="52"/>
    </row>
    <row r="7" spans="2:5" x14ac:dyDescent="0.25">
      <c r="B7" s="53"/>
      <c r="C7" s="362">
        <f>+INDICE!P3</f>
        <v>2021</v>
      </c>
      <c r="D7" s="364">
        <f>+INDICE!P2</f>
        <v>2020</v>
      </c>
    </row>
    <row r="8" spans="2:5" ht="9" customHeight="1" x14ac:dyDescent="0.25">
      <c r="B8" s="54"/>
      <c r="C8" s="363"/>
      <c r="D8" s="365"/>
    </row>
    <row r="9" spans="2:5" x14ac:dyDescent="0.25">
      <c r="B9" s="32" t="s">
        <v>25</v>
      </c>
      <c r="C9" s="39"/>
      <c r="D9" s="36"/>
    </row>
    <row r="10" spans="2:5" x14ac:dyDescent="0.25">
      <c r="B10" s="19"/>
      <c r="C10" s="39"/>
      <c r="D10" s="36"/>
    </row>
    <row r="11" spans="2:5" x14ac:dyDescent="0.25">
      <c r="B11" s="32" t="s">
        <v>26</v>
      </c>
      <c r="C11" s="39"/>
      <c r="D11" s="36"/>
    </row>
    <row r="12" spans="2:5" x14ac:dyDescent="0.25">
      <c r="B12" s="37" t="s">
        <v>27</v>
      </c>
      <c r="C12" s="55">
        <v>14163.820899669938</v>
      </c>
      <c r="D12" s="56"/>
    </row>
    <row r="13" spans="2:5" x14ac:dyDescent="0.25">
      <c r="B13" s="57" t="s">
        <v>28</v>
      </c>
      <c r="C13" s="55">
        <f>76.7486478936111+2687.48+107.5</f>
        <v>2871.7286478936112</v>
      </c>
      <c r="D13" s="56"/>
    </row>
    <row r="14" spans="2:5" x14ac:dyDescent="0.25">
      <c r="B14" s="57" t="s">
        <v>210</v>
      </c>
      <c r="C14" s="58">
        <v>229152.39861234493</v>
      </c>
      <c r="D14" s="59"/>
    </row>
    <row r="15" spans="2:5" x14ac:dyDescent="0.25">
      <c r="B15" s="32" t="s">
        <v>29</v>
      </c>
      <c r="C15" s="60">
        <f>SUM(C12:C14)</f>
        <v>246187.94815990847</v>
      </c>
      <c r="D15" s="61">
        <f>SUM(D12:D13)</f>
        <v>0</v>
      </c>
    </row>
    <row r="16" spans="2:5" ht="21.75" customHeight="1" x14ac:dyDescent="0.25">
      <c r="B16" s="32" t="s">
        <v>30</v>
      </c>
      <c r="C16" s="55"/>
      <c r="D16" s="62"/>
    </row>
    <row r="17" spans="2:7" x14ac:dyDescent="0.25">
      <c r="B17" s="57" t="s">
        <v>31</v>
      </c>
      <c r="C17" s="55">
        <v>55480.929646124307</v>
      </c>
      <c r="D17" s="56"/>
      <c r="E17" s="63"/>
    </row>
    <row r="18" spans="2:7" hidden="1" x14ac:dyDescent="0.25">
      <c r="B18" s="64" t="s">
        <v>32</v>
      </c>
      <c r="C18" s="55"/>
      <c r="D18" s="56"/>
    </row>
    <row r="19" spans="2:7" x14ac:dyDescent="0.25">
      <c r="B19" s="57" t="s">
        <v>164</v>
      </c>
      <c r="C19" s="55">
        <v>470.01982153230347</v>
      </c>
      <c r="D19" s="56"/>
    </row>
    <row r="20" spans="2:7" x14ac:dyDescent="0.25">
      <c r="B20" s="37" t="s">
        <v>34</v>
      </c>
      <c r="C20" s="55">
        <f>29955.65+2984.31</f>
        <v>32939.96</v>
      </c>
      <c r="D20" s="56"/>
    </row>
    <row r="21" spans="2:7" x14ac:dyDescent="0.25">
      <c r="B21" s="37" t="s">
        <v>211</v>
      </c>
      <c r="C21" s="55">
        <v>52495.2036621796</v>
      </c>
      <c r="D21" s="56"/>
    </row>
    <row r="22" spans="2:7" x14ac:dyDescent="0.25">
      <c r="B22" s="67" t="s">
        <v>35</v>
      </c>
      <c r="C22" s="68">
        <f>SUM(C17:C21)</f>
        <v>141386.11312983622</v>
      </c>
      <c r="D22" s="69">
        <f>SUM(D17:D20)</f>
        <v>0</v>
      </c>
    </row>
    <row r="23" spans="2:7" ht="15.75" thickBot="1" x14ac:dyDescent="0.3">
      <c r="B23" s="67" t="s">
        <v>36</v>
      </c>
      <c r="C23" s="70">
        <f>+C15-C22</f>
        <v>104801.83503007225</v>
      </c>
      <c r="D23" s="71">
        <f>+D15-D22</f>
        <v>0</v>
      </c>
      <c r="G23" s="72"/>
    </row>
    <row r="24" spans="2:7" ht="15.75" thickTop="1" x14ac:dyDescent="0.25">
      <c r="B24" s="64"/>
      <c r="C24" s="73"/>
      <c r="D24" s="74"/>
    </row>
    <row r="25" spans="2:7" x14ac:dyDescent="0.25">
      <c r="B25" s="75"/>
      <c r="C25" s="76"/>
      <c r="D25" s="77"/>
      <c r="F25" s="3"/>
    </row>
    <row r="26" spans="2:7" x14ac:dyDescent="0.25">
      <c r="B26" s="78"/>
      <c r="C26" s="79"/>
      <c r="D26" s="79"/>
    </row>
    <row r="27" spans="2:7" x14ac:dyDescent="0.25">
      <c r="B27" s="9" t="s">
        <v>163</v>
      </c>
      <c r="C27" s="63"/>
      <c r="D27" s="63"/>
    </row>
    <row r="28" spans="2:7" x14ac:dyDescent="0.25">
      <c r="B28" s="50"/>
      <c r="C28" s="63"/>
      <c r="D28" s="63"/>
    </row>
    <row r="29" spans="2:7" x14ac:dyDescent="0.25">
      <c r="B29" s="80"/>
      <c r="C29" s="63"/>
      <c r="D29" s="63"/>
    </row>
    <row r="30" spans="2:7" x14ac:dyDescent="0.25">
      <c r="B30" s="50"/>
      <c r="C30" s="63"/>
      <c r="D30" s="63"/>
    </row>
    <row r="31" spans="2:7" x14ac:dyDescent="0.25">
      <c r="B31" s="80"/>
      <c r="C31" s="81"/>
      <c r="D31" s="81"/>
    </row>
    <row r="32" spans="2:7" x14ac:dyDescent="0.25">
      <c r="B32" s="80"/>
      <c r="C32" s="63"/>
      <c r="D32" s="63"/>
    </row>
    <row r="33" spans="2:4" x14ac:dyDescent="0.25">
      <c r="B33" s="27"/>
      <c r="C33" s="63"/>
      <c r="D33" s="63"/>
    </row>
    <row r="34" spans="2:4" x14ac:dyDescent="0.25">
      <c r="B34" s="80"/>
      <c r="C34" s="63"/>
      <c r="D34" s="63"/>
    </row>
    <row r="35" spans="2:4" x14ac:dyDescent="0.25">
      <c r="B35" s="27"/>
      <c r="C35" s="63"/>
      <c r="D35" s="63"/>
    </row>
    <row r="36" spans="2:4" x14ac:dyDescent="0.25">
      <c r="B36" s="80"/>
      <c r="C36" s="81"/>
      <c r="D36" s="81"/>
    </row>
    <row r="37" spans="2:4" x14ac:dyDescent="0.25">
      <c r="B37" s="27"/>
      <c r="C37" s="63"/>
      <c r="D37" s="63"/>
    </row>
    <row r="38" spans="2:4" x14ac:dyDescent="0.25">
      <c r="B38" s="80"/>
      <c r="C38" s="63"/>
      <c r="D38" s="63"/>
    </row>
    <row r="39" spans="2:4" x14ac:dyDescent="0.25">
      <c r="B39" s="80"/>
      <c r="C39" s="63"/>
      <c r="D39" s="63"/>
    </row>
    <row r="40" spans="2:4" x14ac:dyDescent="0.25">
      <c r="B40" s="80"/>
      <c r="C40" s="63"/>
      <c r="D40" s="63"/>
    </row>
    <row r="41" spans="2:4" x14ac:dyDescent="0.25">
      <c r="B41" s="80"/>
      <c r="C41" s="81"/>
      <c r="D41" s="81"/>
    </row>
    <row r="43" spans="2:4" x14ac:dyDescent="0.25">
      <c r="C43" s="63"/>
      <c r="D43" s="63"/>
    </row>
    <row r="45" spans="2:4" x14ac:dyDescent="0.25">
      <c r="C45" s="63"/>
    </row>
    <row r="46" spans="2:4" x14ac:dyDescent="0.25">
      <c r="C46" s="63"/>
    </row>
    <row r="47" spans="2:4" x14ac:dyDescent="0.25">
      <c r="C47" s="63"/>
    </row>
  </sheetData>
  <sheetProtection algorithmName="SHA-512" hashValue="lWFOFv8AvQ4+upLRDykLH6H4g1GkMwas6qs157KUPgkWBh09GLut7eAT2qiryZUQUyRTFG0Xx7C0RZJsyfUm7g==" saltValue="zdNIFOXLV975flcy9bvMiw==" spinCount="100000" sheet="1" objects="1" scenarios="1"/>
  <mergeCells count="6">
    <mergeCell ref="B3:D3"/>
    <mergeCell ref="C7:C8"/>
    <mergeCell ref="D7:D8"/>
    <mergeCell ref="B2:E2"/>
    <mergeCell ref="B4:D4"/>
    <mergeCell ref="B5:D5"/>
  </mergeCells>
  <pageMargins left="0.25" right="0.25"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workbookViewId="0">
      <selection activeCell="E17" sqref="E17"/>
    </sheetView>
  </sheetViews>
  <sheetFormatPr baseColWidth="10" defaultColWidth="9.140625" defaultRowHeight="15" x14ac:dyDescent="0.25"/>
  <cols>
    <col min="1" max="1" width="5.7109375" style="13" customWidth="1"/>
    <col min="2" max="2" width="39.5703125" style="13" customWidth="1"/>
    <col min="3" max="3" width="25.7109375" style="13" customWidth="1"/>
    <col min="4" max="4" width="22" style="13" customWidth="1"/>
    <col min="5" max="5" width="40.5703125" style="13" customWidth="1"/>
    <col min="6" max="6" width="7.42578125" style="13" customWidth="1"/>
    <col min="7" max="7" width="13" style="13" bestFit="1" customWidth="1"/>
    <col min="8" max="8" width="10.140625" style="28" bestFit="1" customWidth="1"/>
    <col min="9" max="11" width="12.42578125" style="13" customWidth="1"/>
    <col min="12" max="16384" width="9.140625" style="13"/>
  </cols>
  <sheetData>
    <row r="1" spans="1:11" x14ac:dyDescent="0.25">
      <c r="A1" s="126"/>
      <c r="B1" s="5"/>
      <c r="C1" s="5"/>
      <c r="D1" s="5"/>
    </row>
    <row r="2" spans="1:11" ht="23.25" x14ac:dyDescent="0.35">
      <c r="A2" s="5"/>
      <c r="B2" s="366" t="s">
        <v>173</v>
      </c>
      <c r="C2" s="366"/>
      <c r="D2" s="366"/>
      <c r="E2" s="366"/>
      <c r="F2" s="85"/>
      <c r="G2" s="5"/>
      <c r="H2" s="4"/>
      <c r="I2" s="5"/>
      <c r="J2" s="5"/>
      <c r="K2" s="5"/>
    </row>
    <row r="3" spans="1:11" ht="23.25" x14ac:dyDescent="0.35">
      <c r="A3" s="126"/>
      <c r="B3" s="369" t="s">
        <v>16</v>
      </c>
      <c r="C3" s="369"/>
      <c r="D3" s="369"/>
      <c r="E3" s="369"/>
      <c r="F3" s="127"/>
      <c r="G3" s="127"/>
      <c r="H3" s="127"/>
      <c r="I3" s="87"/>
      <c r="J3" s="87"/>
      <c r="K3" s="87"/>
    </row>
    <row r="4" spans="1:11" x14ac:dyDescent="0.25">
      <c r="A4" s="87"/>
      <c r="B4" s="361" t="s">
        <v>206</v>
      </c>
      <c r="C4" s="361"/>
      <c r="D4" s="361"/>
      <c r="E4" s="361"/>
      <c r="F4" s="88"/>
      <c r="G4" s="88"/>
      <c r="H4" s="88"/>
      <c r="I4" s="87"/>
      <c r="J4" s="87"/>
      <c r="K4" s="87"/>
    </row>
    <row r="5" spans="1:11" x14ac:dyDescent="0.25">
      <c r="A5" s="87"/>
      <c r="B5" s="359" t="s">
        <v>200</v>
      </c>
      <c r="C5" s="359"/>
      <c r="D5" s="359"/>
      <c r="E5" s="359"/>
      <c r="F5" s="88"/>
      <c r="G5" s="88"/>
      <c r="H5" s="88"/>
      <c r="I5" s="87"/>
      <c r="J5" s="87"/>
      <c r="K5" s="87"/>
    </row>
    <row r="6" spans="1:11" x14ac:dyDescent="0.25">
      <c r="A6" s="87"/>
      <c r="B6" s="367"/>
      <c r="C6" s="367"/>
      <c r="D6" s="367"/>
      <c r="E6" s="367"/>
      <c r="F6" s="367"/>
      <c r="G6" s="367"/>
      <c r="H6" s="367"/>
      <c r="I6" s="87"/>
      <c r="J6" s="87"/>
      <c r="K6" s="87"/>
    </row>
    <row r="7" spans="1:11" x14ac:dyDescent="0.25">
      <c r="A7" s="87"/>
      <c r="B7" s="89" t="s">
        <v>17</v>
      </c>
      <c r="C7" s="90" t="s">
        <v>18</v>
      </c>
      <c r="D7" s="89" t="s">
        <v>19</v>
      </c>
      <c r="E7" s="91" t="s">
        <v>212</v>
      </c>
      <c r="F7" s="87"/>
      <c r="G7" s="87"/>
      <c r="H7" s="92"/>
      <c r="I7" s="87"/>
      <c r="J7" s="87"/>
      <c r="K7" s="87"/>
    </row>
    <row r="8" spans="1:11" x14ac:dyDescent="0.25">
      <c r="A8" s="87"/>
      <c r="B8" s="93" t="s">
        <v>20</v>
      </c>
      <c r="C8" s="94">
        <f>+'1.BG USD'!D40</f>
        <v>0</v>
      </c>
      <c r="D8" s="95">
        <f>+'1.BG USD'!D41</f>
        <v>0</v>
      </c>
      <c r="E8" s="96">
        <f t="shared" ref="E8:E15" si="0">+C8+D8</f>
        <v>0</v>
      </c>
      <c r="F8" s="87"/>
      <c r="G8" s="87"/>
      <c r="H8" s="92"/>
      <c r="I8" s="87"/>
      <c r="J8" s="87"/>
      <c r="K8" s="109"/>
    </row>
    <row r="9" spans="1:11" x14ac:dyDescent="0.25">
      <c r="B9" s="98"/>
      <c r="C9" s="99"/>
      <c r="D9" s="99"/>
      <c r="E9" s="100"/>
    </row>
    <row r="10" spans="1:11" x14ac:dyDescent="0.25">
      <c r="A10" s="9"/>
      <c r="B10" s="98" t="s">
        <v>21</v>
      </c>
      <c r="C10" s="102"/>
      <c r="D10" s="102"/>
      <c r="E10" s="100"/>
      <c r="F10" s="21"/>
      <c r="G10" s="21"/>
      <c r="H10" s="103"/>
      <c r="I10" s="21"/>
      <c r="J10" s="21"/>
      <c r="K10" s="21"/>
    </row>
    <row r="11" spans="1:11" x14ac:dyDescent="0.25">
      <c r="A11" s="9"/>
      <c r="B11" s="105" t="s">
        <v>13</v>
      </c>
      <c r="C11" s="102">
        <f>+'1.BG USD'!C40</f>
        <v>2860000</v>
      </c>
      <c r="D11" s="102">
        <v>0</v>
      </c>
      <c r="E11" s="100">
        <f t="shared" si="0"/>
        <v>2860000</v>
      </c>
      <c r="F11" s="21"/>
      <c r="G11" s="21"/>
      <c r="H11" s="103"/>
      <c r="I11" s="21"/>
      <c r="J11" s="21"/>
      <c r="K11" s="21"/>
    </row>
    <row r="12" spans="1:11" x14ac:dyDescent="0.25">
      <c r="A12" s="109"/>
      <c r="B12" s="107" t="s">
        <v>22</v>
      </c>
      <c r="C12" s="100">
        <v>0</v>
      </c>
      <c r="D12" s="100">
        <v>0</v>
      </c>
      <c r="E12" s="100">
        <f t="shared" si="0"/>
        <v>0</v>
      </c>
      <c r="F12" s="108"/>
      <c r="G12" s="109"/>
      <c r="H12" s="110"/>
      <c r="I12" s="108"/>
      <c r="J12" s="128"/>
      <c r="K12" s="128"/>
    </row>
    <row r="13" spans="1:11" x14ac:dyDescent="0.25">
      <c r="A13" s="109"/>
      <c r="B13" s="107" t="s">
        <v>165</v>
      </c>
      <c r="C13" s="113">
        <v>0</v>
      </c>
      <c r="D13" s="100">
        <v>0</v>
      </c>
      <c r="E13" s="100">
        <f>+C13+D13</f>
        <v>0</v>
      </c>
      <c r="F13" s="108"/>
      <c r="G13" s="109"/>
      <c r="H13" s="110"/>
      <c r="I13" s="108"/>
      <c r="J13" s="128"/>
      <c r="K13" s="128"/>
    </row>
    <row r="14" spans="1:11" x14ac:dyDescent="0.25">
      <c r="A14" s="109"/>
      <c r="B14" s="107" t="s">
        <v>168</v>
      </c>
      <c r="C14" s="113">
        <v>0</v>
      </c>
      <c r="D14" s="100">
        <v>0</v>
      </c>
      <c r="E14" s="100"/>
      <c r="F14" s="108"/>
      <c r="G14" s="109"/>
      <c r="H14" s="110"/>
      <c r="I14" s="108"/>
      <c r="J14" s="128"/>
      <c r="K14" s="128"/>
    </row>
    <row r="15" spans="1:11" x14ac:dyDescent="0.25">
      <c r="A15" s="9"/>
      <c r="B15" s="114" t="s">
        <v>23</v>
      </c>
      <c r="C15" s="115"/>
      <c r="D15" s="100">
        <f>+'1.BG USD'!C41</f>
        <v>104801.83916848601</v>
      </c>
      <c r="E15" s="100">
        <f t="shared" si="0"/>
        <v>104801.83916848601</v>
      </c>
      <c r="F15" s="9"/>
      <c r="G15" s="9"/>
      <c r="H15" s="8"/>
      <c r="I15" s="9"/>
      <c r="J15" s="9"/>
      <c r="K15" s="9"/>
    </row>
    <row r="16" spans="1:11" x14ac:dyDescent="0.25">
      <c r="A16" s="9"/>
      <c r="B16" s="116" t="s">
        <v>24</v>
      </c>
      <c r="C16" s="117">
        <f>+C8+C11-C12</f>
        <v>2860000</v>
      </c>
      <c r="D16" s="117">
        <f>+D8+D13+D15+D14</f>
        <v>104801.83916848601</v>
      </c>
      <c r="E16" s="118" t="s">
        <v>213</v>
      </c>
      <c r="F16" s="119"/>
      <c r="G16" s="8"/>
      <c r="H16" s="8"/>
      <c r="I16" s="119"/>
      <c r="J16" s="119"/>
      <c r="K16" s="119"/>
    </row>
    <row r="17" spans="1:13" ht="22.5" customHeight="1" thickBot="1" x14ac:dyDescent="0.3">
      <c r="A17" s="9"/>
      <c r="B17" s="118"/>
      <c r="C17" s="121"/>
      <c r="D17" s="121"/>
      <c r="E17" s="122">
        <f>+C16+D16</f>
        <v>2964801.8391684862</v>
      </c>
      <c r="F17" s="119"/>
      <c r="G17" s="8"/>
      <c r="H17" s="8"/>
      <c r="I17" s="119"/>
      <c r="J17" s="119"/>
      <c r="K17" s="119"/>
      <c r="M17" s="63"/>
    </row>
    <row r="18" spans="1:13" ht="15.75" thickTop="1" x14ac:dyDescent="0.25">
      <c r="A18" s="129"/>
      <c r="B18" s="119"/>
      <c r="C18" s="119"/>
      <c r="D18" s="119"/>
      <c r="E18" s="8"/>
      <c r="F18" s="119"/>
      <c r="G18" s="8"/>
      <c r="H18" s="8"/>
      <c r="I18" s="119"/>
      <c r="J18" s="119"/>
      <c r="K18" s="119"/>
      <c r="M18" s="63"/>
    </row>
    <row r="19" spans="1:13" x14ac:dyDescent="0.25">
      <c r="A19" s="9"/>
      <c r="B19" s="9" t="s">
        <v>163</v>
      </c>
      <c r="C19" s="119"/>
      <c r="D19" s="119"/>
      <c r="E19" s="130">
        <f>+E17-'1.BG USD'!C46</f>
        <v>0</v>
      </c>
      <c r="F19" s="119"/>
      <c r="G19" s="119"/>
      <c r="H19" s="8"/>
      <c r="I19" s="119"/>
      <c r="J19" s="119"/>
      <c r="K19" s="119"/>
    </row>
    <row r="20" spans="1:13" x14ac:dyDescent="0.25">
      <c r="A20" s="9"/>
      <c r="B20" s="50"/>
      <c r="C20" s="119"/>
      <c r="D20" s="119"/>
      <c r="E20" s="8"/>
      <c r="F20" s="119"/>
      <c r="G20" s="119"/>
      <c r="H20" s="8"/>
      <c r="I20" s="119"/>
      <c r="J20" s="119"/>
      <c r="K20" s="119"/>
    </row>
    <row r="21" spans="1:13" ht="17.25" customHeight="1" x14ac:dyDescent="0.25">
      <c r="A21" s="9"/>
      <c r="B21" s="50"/>
      <c r="C21" s="50"/>
      <c r="D21" s="119"/>
      <c r="E21" s="8"/>
      <c r="F21" s="119"/>
      <c r="G21" s="119"/>
      <c r="H21" s="8"/>
      <c r="I21" s="8"/>
      <c r="J21" s="119"/>
      <c r="K21" s="119"/>
    </row>
    <row r="22" spans="1:13" x14ac:dyDescent="0.25">
      <c r="A22" s="9"/>
      <c r="B22" s="5"/>
      <c r="C22" s="119"/>
      <c r="D22" s="119"/>
      <c r="E22" s="8"/>
      <c r="F22" s="119"/>
      <c r="G22" s="119"/>
      <c r="H22" s="8"/>
      <c r="I22" s="119"/>
      <c r="J22" s="119"/>
      <c r="K22" s="119"/>
    </row>
    <row r="23" spans="1:13" x14ac:dyDescent="0.25">
      <c r="A23" s="9"/>
      <c r="B23" s="50"/>
      <c r="C23" s="119"/>
      <c r="D23" s="119"/>
      <c r="E23" s="119"/>
      <c r="F23" s="119"/>
      <c r="G23" s="119"/>
      <c r="H23" s="8"/>
      <c r="I23" s="119"/>
      <c r="J23" s="119"/>
      <c r="K23" s="119"/>
    </row>
    <row r="24" spans="1:13" x14ac:dyDescent="0.25">
      <c r="A24" s="9"/>
      <c r="B24" s="119"/>
      <c r="C24" s="119"/>
      <c r="D24" s="119"/>
      <c r="E24" s="119"/>
      <c r="F24" s="119"/>
      <c r="G24" s="119"/>
      <c r="H24" s="8"/>
      <c r="I24" s="119"/>
      <c r="J24" s="119"/>
      <c r="K24" s="119"/>
    </row>
    <row r="25" spans="1:13" x14ac:dyDescent="0.25">
      <c r="A25" s="9"/>
      <c r="B25" s="119"/>
      <c r="C25" s="119"/>
      <c r="D25" s="119"/>
      <c r="E25" s="119"/>
      <c r="F25" s="119"/>
      <c r="G25" s="119"/>
      <c r="H25" s="8"/>
      <c r="I25" s="119"/>
      <c r="J25" s="119"/>
      <c r="K25" s="119"/>
    </row>
    <row r="26" spans="1:13" x14ac:dyDescent="0.25">
      <c r="A26" s="9"/>
      <c r="B26" s="119"/>
      <c r="C26" s="119"/>
      <c r="D26" s="119"/>
      <c r="E26" s="119"/>
      <c r="F26" s="119"/>
      <c r="G26" s="119"/>
      <c r="H26" s="8"/>
      <c r="I26" s="119"/>
      <c r="J26" s="119"/>
      <c r="K26" s="119"/>
    </row>
    <row r="27" spans="1:13" x14ac:dyDescent="0.25">
      <c r="A27" s="5"/>
      <c r="B27" s="119"/>
      <c r="C27" s="119"/>
      <c r="D27" s="119"/>
      <c r="E27" s="119"/>
      <c r="F27" s="119"/>
      <c r="G27" s="119"/>
      <c r="H27" s="8"/>
      <c r="I27" s="119"/>
      <c r="J27" s="119"/>
      <c r="K27" s="119"/>
    </row>
    <row r="28" spans="1:13" x14ac:dyDescent="0.25">
      <c r="A28" s="5"/>
      <c r="B28" s="119"/>
      <c r="C28" s="119"/>
      <c r="D28" s="119"/>
      <c r="E28" s="119"/>
      <c r="F28" s="119"/>
      <c r="G28" s="119"/>
      <c r="H28" s="8"/>
      <c r="I28" s="119"/>
      <c r="J28" s="119"/>
      <c r="K28" s="119"/>
    </row>
    <row r="30" spans="1:13" x14ac:dyDescent="0.25">
      <c r="J30" s="63"/>
    </row>
    <row r="31" spans="1:13" x14ac:dyDescent="0.25">
      <c r="G31" s="63"/>
    </row>
    <row r="32" spans="1:13" x14ac:dyDescent="0.25">
      <c r="J32" s="63"/>
    </row>
    <row r="33" spans="2:10" x14ac:dyDescent="0.25">
      <c r="J33" s="63"/>
    </row>
    <row r="34" spans="2:10" x14ac:dyDescent="0.25">
      <c r="J34" s="63"/>
    </row>
    <row r="37" spans="2:10" x14ac:dyDescent="0.25">
      <c r="B37" s="109"/>
      <c r="C37" s="5"/>
      <c r="D37" s="5"/>
      <c r="E37" s="368"/>
      <c r="F37" s="368"/>
      <c r="G37" s="368"/>
      <c r="H37" s="368"/>
    </row>
    <row r="38" spans="2:10" x14ac:dyDescent="0.25">
      <c r="B38" s="109"/>
      <c r="C38" s="5"/>
      <c r="D38" s="5"/>
      <c r="E38" s="368"/>
      <c r="F38" s="368"/>
      <c r="G38" s="368"/>
      <c r="H38" s="368"/>
    </row>
  </sheetData>
  <sheetProtection algorithmName="SHA-512" hashValue="5ZSlXxsCbqfLofj3ZG/toemM1P3005J0oIlgrpZRZLT0Nuo7HkMyojrWwJ8MMArShzwIU41NS2fd8RB2bn8s/w==" saltValue="4sMe3m2qeI2MDeztCwFQUA==" spinCount="100000" sheet="1" objects="1" scenarios="1"/>
  <mergeCells count="7">
    <mergeCell ref="B6:H6"/>
    <mergeCell ref="E37:H37"/>
    <mergeCell ref="E38:H38"/>
    <mergeCell ref="B2:E2"/>
    <mergeCell ref="B3:E3"/>
    <mergeCell ref="B4:E4"/>
    <mergeCell ref="B5:E5"/>
  </mergeCells>
  <pageMargins left="0.25" right="0.25"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showGridLines="0" topLeftCell="A4" zoomScale="85" zoomScaleNormal="85" workbookViewId="0">
      <selection activeCell="B5" sqref="B5:E5"/>
    </sheetView>
  </sheetViews>
  <sheetFormatPr baseColWidth="10" defaultColWidth="9.140625" defaultRowHeight="15" x14ac:dyDescent="0.25"/>
  <cols>
    <col min="1" max="1" width="3.7109375" style="9" customWidth="1"/>
    <col min="2" max="2" width="70.85546875" style="9" customWidth="1"/>
    <col min="3" max="3" width="19.85546875" style="9" customWidth="1"/>
    <col min="4" max="4" width="2.85546875" style="9" customWidth="1"/>
    <col min="5" max="5" width="16.140625" style="9" customWidth="1"/>
    <col min="6" max="6" width="15.140625" style="9" bestFit="1" customWidth="1"/>
    <col min="7" max="7" width="7.42578125" style="9" customWidth="1"/>
    <col min="8" max="8" width="19.7109375" style="163" customWidth="1"/>
    <col min="9" max="9" width="12.28515625" style="9" bestFit="1" customWidth="1"/>
    <col min="10" max="10" width="12.85546875" style="9" bestFit="1" customWidth="1"/>
    <col min="11" max="16384" width="9.140625" style="9"/>
  </cols>
  <sheetData>
    <row r="1" spans="1:9" x14ac:dyDescent="0.25">
      <c r="B1" s="23"/>
      <c r="C1" s="23"/>
      <c r="E1" s="23"/>
      <c r="F1" s="23"/>
      <c r="G1" s="23"/>
      <c r="H1" s="132"/>
    </row>
    <row r="2" spans="1:9" x14ac:dyDescent="0.25">
      <c r="B2" s="23"/>
      <c r="C2" s="85"/>
      <c r="E2" s="372"/>
      <c r="F2" s="372"/>
      <c r="G2" s="372"/>
      <c r="H2" s="372"/>
    </row>
    <row r="3" spans="1:9" ht="23.25" x14ac:dyDescent="0.35">
      <c r="B3" s="366" t="s">
        <v>173</v>
      </c>
      <c r="C3" s="366"/>
      <c r="D3" s="366"/>
      <c r="E3" s="366"/>
      <c r="F3" s="85"/>
      <c r="G3" s="373"/>
      <c r="H3" s="373"/>
    </row>
    <row r="4" spans="1:9" ht="23.25" x14ac:dyDescent="0.35">
      <c r="B4" s="369" t="s">
        <v>203</v>
      </c>
      <c r="C4" s="369"/>
      <c r="D4" s="369"/>
      <c r="E4" s="369"/>
    </row>
    <row r="5" spans="1:9" x14ac:dyDescent="0.25">
      <c r="B5" s="361" t="s">
        <v>206</v>
      </c>
      <c r="C5" s="361"/>
      <c r="D5" s="361"/>
      <c r="E5" s="361"/>
    </row>
    <row r="6" spans="1:9" x14ac:dyDescent="0.25">
      <c r="B6" s="359" t="s">
        <v>200</v>
      </c>
      <c r="C6" s="359"/>
      <c r="D6" s="359"/>
      <c r="E6" s="359"/>
    </row>
    <row r="7" spans="1:9" x14ac:dyDescent="0.25">
      <c r="C7" s="133"/>
    </row>
    <row r="8" spans="1:9" x14ac:dyDescent="0.25">
      <c r="A8" s="50"/>
      <c r="B8" s="134"/>
      <c r="C8" s="362">
        <f>+INDICE!P3</f>
        <v>2021</v>
      </c>
      <c r="D8" s="135"/>
      <c r="E8" s="364">
        <f>+INDICE!P2</f>
        <v>2020</v>
      </c>
      <c r="G8" s="119"/>
      <c r="I8" s="119"/>
    </row>
    <row r="9" spans="1:9" x14ac:dyDescent="0.25">
      <c r="B9" s="137"/>
      <c r="C9" s="371"/>
      <c r="D9" s="138"/>
      <c r="E9" s="370"/>
      <c r="G9" s="119"/>
      <c r="I9" s="119"/>
    </row>
    <row r="10" spans="1:9" x14ac:dyDescent="0.25">
      <c r="A10" s="50"/>
      <c r="B10" s="137"/>
      <c r="C10" s="141" t="s">
        <v>79</v>
      </c>
      <c r="D10" s="141"/>
      <c r="E10" s="142" t="s">
        <v>79</v>
      </c>
      <c r="G10" s="119"/>
      <c r="I10" s="119"/>
    </row>
    <row r="11" spans="1:9" x14ac:dyDescent="0.25">
      <c r="B11" s="37"/>
      <c r="C11" s="143"/>
      <c r="D11" s="144"/>
      <c r="E11" s="145"/>
      <c r="G11" s="119"/>
      <c r="I11" s="119"/>
    </row>
    <row r="12" spans="1:9" x14ac:dyDescent="0.25">
      <c r="A12" s="50"/>
      <c r="B12" s="32" t="s">
        <v>1</v>
      </c>
      <c r="C12" s="256">
        <v>0</v>
      </c>
      <c r="D12" s="147"/>
      <c r="E12" s="146"/>
      <c r="G12" s="119"/>
      <c r="I12" s="119"/>
    </row>
    <row r="13" spans="1:9" x14ac:dyDescent="0.25">
      <c r="B13" s="37" t="s">
        <v>2</v>
      </c>
      <c r="C13" s="147"/>
      <c r="D13" s="147"/>
      <c r="E13" s="148"/>
      <c r="G13" s="119"/>
      <c r="I13" s="119"/>
    </row>
    <row r="14" spans="1:9" x14ac:dyDescent="0.25">
      <c r="A14" s="50"/>
      <c r="B14" s="32" t="s">
        <v>80</v>
      </c>
      <c r="C14" s="65"/>
      <c r="D14" s="65"/>
      <c r="E14" s="149"/>
      <c r="G14" s="119"/>
      <c r="I14" s="119"/>
    </row>
    <row r="15" spans="1:9" x14ac:dyDescent="0.25">
      <c r="B15" s="32" t="s">
        <v>4</v>
      </c>
      <c r="C15" s="65"/>
      <c r="D15" s="65"/>
      <c r="E15" s="149"/>
      <c r="G15" s="119"/>
      <c r="I15" s="119"/>
    </row>
    <row r="16" spans="1:9" x14ac:dyDescent="0.25">
      <c r="A16" s="50"/>
      <c r="B16" s="37" t="s">
        <v>5</v>
      </c>
      <c r="C16" s="65">
        <f>+'[1]Flujo de Fondos Calculo GS U$S'!$B$63+'[1]Flujo de Fondos Calculo GS U$S'!$B$64</f>
        <v>-31960.89186548561</v>
      </c>
      <c r="D16" s="65"/>
      <c r="E16" s="149"/>
      <c r="G16" s="119"/>
      <c r="I16" s="119"/>
    </row>
    <row r="17" spans="1:10" x14ac:dyDescent="0.25">
      <c r="B17" s="37" t="s">
        <v>81</v>
      </c>
      <c r="C17" s="65"/>
      <c r="D17" s="65"/>
      <c r="E17" s="149"/>
      <c r="G17" s="119"/>
      <c r="I17" s="119"/>
    </row>
    <row r="18" spans="1:10" x14ac:dyDescent="0.25">
      <c r="A18" s="50"/>
      <c r="B18" s="37" t="s">
        <v>214</v>
      </c>
      <c r="C18" s="65">
        <f>+'[1]Flujo de Fondos Calculo GS U$S'!$B$67</f>
        <v>-314718.74595934554</v>
      </c>
      <c r="D18" s="65"/>
      <c r="E18" s="204"/>
      <c r="G18" s="119"/>
      <c r="H18" s="8"/>
      <c r="I18" s="119"/>
    </row>
    <row r="19" spans="1:10" x14ac:dyDescent="0.25">
      <c r="B19" s="37" t="s">
        <v>8</v>
      </c>
      <c r="C19" s="151"/>
      <c r="D19" s="65"/>
      <c r="E19" s="152"/>
      <c r="G19" s="119"/>
      <c r="H19" s="8"/>
      <c r="I19" s="119"/>
    </row>
    <row r="20" spans="1:10" x14ac:dyDescent="0.25">
      <c r="A20" s="50"/>
      <c r="B20" s="37" t="s">
        <v>9</v>
      </c>
      <c r="C20" s="68">
        <f>SUM(C16:C19)</f>
        <v>-346679.63782483118</v>
      </c>
      <c r="D20" s="147"/>
      <c r="E20" s="153">
        <f>SUM(E16:E19)</f>
        <v>0</v>
      </c>
      <c r="G20" s="119"/>
      <c r="H20" s="8"/>
      <c r="I20" s="119"/>
    </row>
    <row r="21" spans="1:10" x14ac:dyDescent="0.25">
      <c r="B21" s="37"/>
      <c r="C21" s="65"/>
      <c r="D21" s="65"/>
      <c r="E21" s="149"/>
      <c r="G21" s="119"/>
      <c r="I21" s="119"/>
    </row>
    <row r="22" spans="1:10" x14ac:dyDescent="0.25">
      <c r="A22" s="50"/>
      <c r="B22" s="37" t="s">
        <v>10</v>
      </c>
      <c r="C22" s="65"/>
      <c r="D22" s="65"/>
      <c r="E22" s="149"/>
      <c r="G22" s="119"/>
      <c r="I22" s="119"/>
    </row>
    <row r="23" spans="1:10" x14ac:dyDescent="0.25">
      <c r="B23" s="32" t="s">
        <v>11</v>
      </c>
      <c r="C23" s="65"/>
      <c r="D23" s="65"/>
      <c r="E23" s="149"/>
      <c r="G23" s="119"/>
      <c r="H23" s="154"/>
      <c r="I23" s="119"/>
    </row>
    <row r="24" spans="1:10" x14ac:dyDescent="0.25">
      <c r="A24" s="50"/>
      <c r="B24" s="37" t="s">
        <v>12</v>
      </c>
      <c r="C24" s="65">
        <f>+'[1]Flujo de Fondos Calculo GS U$S'!$C$80</f>
        <v>-2252306.8979247054</v>
      </c>
      <c r="D24" s="65"/>
      <c r="E24" s="149"/>
      <c r="G24" s="119"/>
      <c r="H24" s="154"/>
      <c r="I24" s="119"/>
    </row>
    <row r="25" spans="1:10" x14ac:dyDescent="0.25">
      <c r="B25" s="37" t="s">
        <v>13</v>
      </c>
      <c r="C25" s="155">
        <v>2860000</v>
      </c>
      <c r="D25" s="65"/>
      <c r="E25" s="66"/>
    </row>
    <row r="26" spans="1:10" x14ac:dyDescent="0.25">
      <c r="A26" s="50"/>
      <c r="B26" s="37" t="s">
        <v>14</v>
      </c>
      <c r="C26" s="156">
        <f>SUM(C24:C25)</f>
        <v>607693.10207529459</v>
      </c>
      <c r="D26" s="65"/>
      <c r="E26" s="149">
        <f>SUM(E24:E25)</f>
        <v>0</v>
      </c>
    </row>
    <row r="27" spans="1:10" ht="15.75" thickBot="1" x14ac:dyDescent="0.3">
      <c r="B27" s="30" t="s">
        <v>15</v>
      </c>
      <c r="C27" s="157">
        <f>+C12+C20+C26</f>
        <v>261013.46425046341</v>
      </c>
      <c r="D27" s="70"/>
      <c r="E27" s="158">
        <f>+E12+E20+E26</f>
        <v>0</v>
      </c>
      <c r="H27" s="8"/>
      <c r="I27" s="119"/>
      <c r="J27" s="119"/>
    </row>
    <row r="28" spans="1:10" ht="15.75" thickTop="1" x14ac:dyDescent="0.25">
      <c r="A28" s="50"/>
      <c r="B28" s="137"/>
      <c r="C28" s="272">
        <f>+C27-'1.BG USD'!C12</f>
        <v>-3.5676627885550261E-4</v>
      </c>
      <c r="D28" s="159"/>
      <c r="E28" s="160"/>
      <c r="I28" s="119"/>
    </row>
    <row r="29" spans="1:10" x14ac:dyDescent="0.25">
      <c r="C29" s="161"/>
      <c r="D29" s="162"/>
      <c r="E29" s="162"/>
    </row>
    <row r="30" spans="1:10" x14ac:dyDescent="0.25">
      <c r="B30" s="9" t="s">
        <v>163</v>
      </c>
      <c r="C30" s="162"/>
      <c r="D30" s="162"/>
      <c r="E30" s="162"/>
    </row>
    <row r="31" spans="1:10" x14ac:dyDescent="0.25">
      <c r="C31" s="119"/>
      <c r="D31" s="119"/>
      <c r="E31" s="119"/>
    </row>
    <row r="32" spans="1:10" x14ac:dyDescent="0.25">
      <c r="B32" s="50"/>
      <c r="C32" s="119"/>
      <c r="D32" s="119"/>
      <c r="E32" s="119"/>
      <c r="F32" s="119"/>
      <c r="G32" s="119"/>
      <c r="I32" s="119"/>
    </row>
    <row r="33" spans="2:7" x14ac:dyDescent="0.25">
      <c r="B33" s="5"/>
      <c r="C33" s="119"/>
      <c r="D33" s="119"/>
      <c r="E33" s="119"/>
    </row>
    <row r="34" spans="2:7" x14ac:dyDescent="0.25">
      <c r="B34" s="50"/>
      <c r="C34" s="154"/>
      <c r="D34" s="119"/>
      <c r="E34" s="119"/>
    </row>
    <row r="35" spans="2:7" x14ac:dyDescent="0.25">
      <c r="C35" s="119"/>
      <c r="D35" s="119"/>
      <c r="E35" s="119"/>
      <c r="F35" s="164"/>
    </row>
    <row r="36" spans="2:7" x14ac:dyDescent="0.25">
      <c r="B36" s="109"/>
      <c r="C36" s="368"/>
      <c r="D36" s="368"/>
      <c r="E36" s="368"/>
      <c r="F36" s="368"/>
      <c r="G36" s="368"/>
    </row>
    <row r="37" spans="2:7" x14ac:dyDescent="0.25">
      <c r="B37" s="109"/>
      <c r="C37" s="368"/>
      <c r="D37" s="368"/>
      <c r="E37" s="368"/>
      <c r="F37" s="368"/>
      <c r="G37" s="368"/>
    </row>
    <row r="38" spans="2:7" x14ac:dyDescent="0.25">
      <c r="C38" s="119"/>
      <c r="D38" s="119"/>
      <c r="E38" s="119"/>
    </row>
  </sheetData>
  <sheetProtection algorithmName="SHA-512" hashValue="czDcDbFSh55P088y6gteUTyCBSpfKLpujmA50+kYIvmdfl6TMzh09re7x/xVP35MoxpavjGuDR22M94fv5dQnQ==" saltValue="RRQjTMnLCVOlmBom2orY2g==" spinCount="100000" sheet="1" objects="1" scenarios="1"/>
  <mergeCells count="11">
    <mergeCell ref="C37:G37"/>
    <mergeCell ref="B3:E3"/>
    <mergeCell ref="E8:E9"/>
    <mergeCell ref="C8:C9"/>
    <mergeCell ref="E2:F2"/>
    <mergeCell ref="B4:E4"/>
    <mergeCell ref="G2:H2"/>
    <mergeCell ref="G3:H3"/>
    <mergeCell ref="C36:G36"/>
    <mergeCell ref="B5:E5"/>
    <mergeCell ref="B6:E6"/>
  </mergeCells>
  <pageMargins left="0.25" right="0.25"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9"/>
  <sheetViews>
    <sheetView showGridLines="0" zoomScale="85" zoomScaleNormal="85" workbookViewId="0">
      <selection activeCell="C45" sqref="C45"/>
    </sheetView>
  </sheetViews>
  <sheetFormatPr baseColWidth="10" defaultColWidth="9.140625" defaultRowHeight="15" x14ac:dyDescent="0.25"/>
  <cols>
    <col min="1" max="1" width="11.42578125" style="13" customWidth="1"/>
    <col min="2" max="2" width="56.5703125" style="13" customWidth="1"/>
    <col min="3" max="3" width="19.85546875" style="15" customWidth="1"/>
    <col min="4" max="4" width="17.7109375" style="15" customWidth="1"/>
    <col min="5" max="5" width="17.28515625" style="13" bestFit="1" customWidth="1"/>
    <col min="6" max="6" width="15.85546875" style="28" customWidth="1"/>
    <col min="7" max="7" width="16.42578125" style="28" bestFit="1" customWidth="1"/>
    <col min="8" max="16384" width="9.140625" style="13"/>
  </cols>
  <sheetData>
    <row r="1" spans="1:8" s="27" customFormat="1" x14ac:dyDescent="0.25">
      <c r="A1" s="9"/>
      <c r="B1" s="23"/>
      <c r="C1" s="165"/>
      <c r="D1" s="166"/>
      <c r="E1" s="23"/>
      <c r="F1" s="26"/>
      <c r="G1" s="26"/>
    </row>
    <row r="2" spans="1:8" s="27" customFormat="1" ht="23.25" x14ac:dyDescent="0.35">
      <c r="A2" s="9"/>
      <c r="B2" s="366" t="s">
        <v>173</v>
      </c>
      <c r="C2" s="366"/>
      <c r="D2" s="366"/>
      <c r="E2" s="234"/>
      <c r="F2" s="26"/>
      <c r="G2" s="26"/>
    </row>
    <row r="3" spans="1:8" ht="21.75" customHeight="1" x14ac:dyDescent="0.35">
      <c r="B3" s="369" t="s">
        <v>201</v>
      </c>
      <c r="C3" s="369"/>
      <c r="D3" s="369"/>
    </row>
    <row r="4" spans="1:8" ht="21.75" customHeight="1" x14ac:dyDescent="0.25">
      <c r="B4" s="361" t="s">
        <v>215</v>
      </c>
      <c r="C4" s="361"/>
      <c r="D4" s="361"/>
      <c r="E4" s="131"/>
    </row>
    <row r="5" spans="1:8" ht="14.25" customHeight="1" x14ac:dyDescent="0.25">
      <c r="B5" s="374" t="s">
        <v>56</v>
      </c>
      <c r="C5" s="374"/>
      <c r="D5" s="374"/>
      <c r="G5" s="8"/>
      <c r="H5" s="9"/>
    </row>
    <row r="6" spans="1:8" ht="14.25" customHeight="1" x14ac:dyDescent="0.25">
      <c r="B6" s="235"/>
      <c r="C6" s="235"/>
      <c r="D6" s="235"/>
      <c r="G6" s="8"/>
      <c r="H6" s="9"/>
    </row>
    <row r="7" spans="1:8" x14ac:dyDescent="0.25">
      <c r="B7" s="30" t="s">
        <v>37</v>
      </c>
      <c r="C7" s="167">
        <f>+INDICE!P3</f>
        <v>2021</v>
      </c>
      <c r="D7" s="168">
        <f>+INDICE!P2</f>
        <v>2020</v>
      </c>
      <c r="G7" s="8"/>
      <c r="H7" s="9"/>
    </row>
    <row r="8" spans="1:8" ht="17.25" customHeight="1" x14ac:dyDescent="0.25">
      <c r="B8" s="32" t="s">
        <v>38</v>
      </c>
      <c r="C8" s="169"/>
      <c r="D8" s="170"/>
      <c r="F8" s="34">
        <v>6979.36</v>
      </c>
      <c r="G8" s="34">
        <v>6979.36</v>
      </c>
      <c r="H8" s="9"/>
    </row>
    <row r="9" spans="1:8" ht="15" customHeight="1" x14ac:dyDescent="0.25">
      <c r="B9" s="32" t="s">
        <v>39</v>
      </c>
      <c r="C9" s="169"/>
      <c r="D9" s="170"/>
      <c r="G9" s="8"/>
      <c r="H9" s="9"/>
    </row>
    <row r="10" spans="1:8" ht="14.25" customHeight="1" x14ac:dyDescent="0.25">
      <c r="B10" s="19" t="s">
        <v>40</v>
      </c>
      <c r="C10" s="169">
        <f>+'[2]BALANCE GENERAL'!$E$15</f>
        <v>1793373924</v>
      </c>
      <c r="D10" s="170">
        <f>+G8*'1.BG USD'!D10</f>
        <v>0</v>
      </c>
      <c r="E10" s="3"/>
      <c r="G10" s="8"/>
      <c r="H10" s="9"/>
    </row>
    <row r="11" spans="1:8" ht="14.25" customHeight="1" x14ac:dyDescent="0.25">
      <c r="B11" s="37"/>
      <c r="C11" s="169"/>
      <c r="D11" s="170">
        <v>0</v>
      </c>
      <c r="G11" s="8"/>
      <c r="H11" s="9"/>
    </row>
    <row r="12" spans="1:8" x14ac:dyDescent="0.25">
      <c r="B12" s="19"/>
      <c r="C12" s="167">
        <f>SUM(C10:C11)</f>
        <v>1793373924</v>
      </c>
      <c r="D12" s="168">
        <f>+SUM(D10:D11)</f>
        <v>0</v>
      </c>
      <c r="F12" s="171"/>
      <c r="G12" s="8"/>
      <c r="H12" s="9"/>
    </row>
    <row r="13" spans="1:8" x14ac:dyDescent="0.25">
      <c r="B13" s="32" t="s">
        <v>41</v>
      </c>
      <c r="C13" s="169"/>
      <c r="D13" s="170"/>
      <c r="G13" s="8"/>
      <c r="H13" s="9"/>
    </row>
    <row r="14" spans="1:8" x14ac:dyDescent="0.25">
      <c r="B14" s="37" t="s">
        <v>42</v>
      </c>
      <c r="C14" s="169">
        <f>+'[2]BALANCE GENERAL'!$E$20</f>
        <v>395122925</v>
      </c>
      <c r="D14" s="170">
        <f>+'1.BG USD'!D14*'5.BG G'!G8</f>
        <v>0</v>
      </c>
      <c r="F14" s="171"/>
      <c r="G14" s="8"/>
      <c r="H14" s="9"/>
    </row>
    <row r="15" spans="1:8" x14ac:dyDescent="0.25">
      <c r="B15" s="37" t="s">
        <v>43</v>
      </c>
      <c r="C15" s="169">
        <f>+'1.BG USD'!C15*INDICE!$M$3</f>
        <v>0</v>
      </c>
      <c r="D15" s="170">
        <v>0</v>
      </c>
    </row>
    <row r="16" spans="1:8" x14ac:dyDescent="0.25">
      <c r="B16" s="37" t="str">
        <f>+'1.BG USD'!B16</f>
        <v>Activos Biologicos en Producción</v>
      </c>
      <c r="C16" s="169">
        <f>+'[2]BALANCE GENERAL'!$E$33</f>
        <v>11237815503</v>
      </c>
      <c r="D16" s="170"/>
    </row>
    <row r="17" spans="2:7" x14ac:dyDescent="0.25">
      <c r="B17" s="32"/>
      <c r="C17" s="167">
        <f>SUM(C14:C16)</f>
        <v>11632938428</v>
      </c>
      <c r="D17" s="168">
        <f>+SUM(D14:D15)</f>
        <v>0</v>
      </c>
      <c r="F17" s="172"/>
      <c r="G17" s="171"/>
    </row>
    <row r="18" spans="2:7" x14ac:dyDescent="0.25">
      <c r="B18" s="32" t="str">
        <f>+'1.BG USD'!B18</f>
        <v>CREDITOS</v>
      </c>
      <c r="C18" s="169">
        <f>+'1.BG USD'!C18</f>
        <v>0</v>
      </c>
      <c r="D18" s="170"/>
      <c r="F18" s="172"/>
      <c r="G18" s="171"/>
    </row>
    <row r="19" spans="2:7" x14ac:dyDescent="0.25">
      <c r="B19" s="37" t="str">
        <f>+'1.BG USD'!B19</f>
        <v xml:space="preserve">Clientes </v>
      </c>
      <c r="C19" s="169">
        <f>+'[2]BALANCE GENERAL'!$E$30</f>
        <v>20000000</v>
      </c>
      <c r="D19" s="170"/>
      <c r="F19" s="172"/>
      <c r="G19" s="171"/>
    </row>
    <row r="20" spans="2:7" x14ac:dyDescent="0.25">
      <c r="B20" s="37" t="str">
        <f>+'1.BG USD'!B20</f>
        <v>Impuestos Corrientes</v>
      </c>
      <c r="C20" s="169">
        <f>+'[2]BALANCE GENERAL'!$E$32</f>
        <v>717999829</v>
      </c>
      <c r="D20" s="170"/>
      <c r="F20" s="172"/>
      <c r="G20" s="171"/>
    </row>
    <row r="21" spans="2:7" x14ac:dyDescent="0.25">
      <c r="B21" s="37" t="str">
        <f>+'1.BG USD'!B21</f>
        <v>Anticipos a Proveedores</v>
      </c>
      <c r="C21" s="169">
        <v>0</v>
      </c>
      <c r="D21" s="170"/>
      <c r="F21" s="172"/>
      <c r="G21" s="171"/>
    </row>
    <row r="22" spans="2:7" x14ac:dyDescent="0.25">
      <c r="B22" s="37"/>
      <c r="C22" s="167">
        <f>SUM(C18:C21)</f>
        <v>737999829</v>
      </c>
      <c r="D22" s="168">
        <f>+SUM(D18:D20)</f>
        <v>0</v>
      </c>
      <c r="F22" s="172"/>
      <c r="G22" s="171"/>
    </row>
    <row r="23" spans="2:7" x14ac:dyDescent="0.25">
      <c r="B23" s="37"/>
      <c r="C23" s="169"/>
      <c r="D23" s="170"/>
      <c r="F23" s="51"/>
    </row>
    <row r="24" spans="2:7" x14ac:dyDescent="0.25">
      <c r="B24" s="32" t="str">
        <f>+'1.BG USD'!B24</f>
        <v>GASTOS PAGADOS POR ADELANTADO</v>
      </c>
      <c r="C24" s="169"/>
      <c r="D24" s="170"/>
    </row>
    <row r="25" spans="2:7" x14ac:dyDescent="0.25">
      <c r="B25" s="37" t="str">
        <f>+'1.BG USD'!B25</f>
        <v>Alquileres pagados por adelantado</v>
      </c>
      <c r="C25" s="169">
        <f>+'[2]BALANCE GENERAL'!$E$39</f>
        <v>1283530119</v>
      </c>
      <c r="D25" s="170"/>
    </row>
    <row r="26" spans="2:7" x14ac:dyDescent="0.25">
      <c r="B26" s="37"/>
      <c r="C26" s="167">
        <f>+C25</f>
        <v>1283530119</v>
      </c>
      <c r="D26" s="168">
        <f>+D25</f>
        <v>0</v>
      </c>
    </row>
    <row r="27" spans="2:7" x14ac:dyDescent="0.25">
      <c r="B27" s="37"/>
      <c r="C27" s="169"/>
      <c r="D27" s="170"/>
    </row>
    <row r="28" spans="2:7" x14ac:dyDescent="0.25">
      <c r="B28" s="32" t="s">
        <v>57</v>
      </c>
      <c r="C28" s="167">
        <f>+C12+C17+C22+C26</f>
        <v>15447842300</v>
      </c>
      <c r="D28" s="167">
        <f>+D12+D17+D22+D26</f>
        <v>0</v>
      </c>
    </row>
    <row r="29" spans="2:7" x14ac:dyDescent="0.25">
      <c r="B29" s="32"/>
      <c r="C29" s="173"/>
      <c r="D29" s="174"/>
    </row>
    <row r="30" spans="2:7" x14ac:dyDescent="0.25">
      <c r="B30" s="32" t="s">
        <v>44</v>
      </c>
      <c r="C30" s="173"/>
      <c r="D30" s="174"/>
    </row>
    <row r="31" spans="2:7" x14ac:dyDescent="0.25">
      <c r="B31" s="32" t="s">
        <v>41</v>
      </c>
      <c r="C31" s="173"/>
      <c r="D31" s="174"/>
      <c r="F31" s="172"/>
    </row>
    <row r="32" spans="2:7" ht="27.75" customHeight="1" x14ac:dyDescent="0.25">
      <c r="B32" s="37" t="s">
        <v>42</v>
      </c>
      <c r="C32" s="175">
        <f>+'[2]BALANCE GENERAL'!$E$41</f>
        <v>5392657607</v>
      </c>
      <c r="D32" s="176">
        <f>+G8*'1.BG USD'!D30</f>
        <v>0</v>
      </c>
    </row>
    <row r="33" spans="2:5" x14ac:dyDescent="0.25">
      <c r="B33" s="37" t="s">
        <v>43</v>
      </c>
      <c r="C33" s="175">
        <v>0</v>
      </c>
      <c r="D33" s="176"/>
    </row>
    <row r="34" spans="2:5" x14ac:dyDescent="0.25">
      <c r="B34" s="32" t="s">
        <v>58</v>
      </c>
      <c r="C34" s="167">
        <f>SUM(C32:C33)</f>
        <v>5392657607</v>
      </c>
      <c r="D34" s="168">
        <f>+SUM(D32:D33)</f>
        <v>0</v>
      </c>
    </row>
    <row r="35" spans="2:5" x14ac:dyDescent="0.25">
      <c r="B35" s="32"/>
      <c r="C35" s="173"/>
      <c r="D35" s="174"/>
    </row>
    <row r="36" spans="2:5" ht="15.75" thickBot="1" x14ac:dyDescent="0.3">
      <c r="B36" s="32" t="s">
        <v>45</v>
      </c>
      <c r="C36" s="177">
        <f>+C28+C34</f>
        <v>20840499907</v>
      </c>
      <c r="D36" s="178">
        <f>+D28+D34</f>
        <v>0</v>
      </c>
    </row>
    <row r="37" spans="2:5" ht="15.75" customHeight="1" thickTop="1" x14ac:dyDescent="0.25">
      <c r="B37" s="44" t="s">
        <v>46</v>
      </c>
      <c r="C37" s="179"/>
      <c r="D37" s="180"/>
    </row>
    <row r="38" spans="2:5" x14ac:dyDescent="0.25">
      <c r="B38" s="32" t="s">
        <v>47</v>
      </c>
      <c r="C38" s="169"/>
      <c r="D38" s="170"/>
    </row>
    <row r="39" spans="2:5" x14ac:dyDescent="0.25">
      <c r="B39" s="32" t="s">
        <v>48</v>
      </c>
      <c r="C39" s="169"/>
      <c r="D39" s="170"/>
    </row>
    <row r="40" spans="2:5" x14ac:dyDescent="0.25">
      <c r="B40" s="19" t="s">
        <v>49</v>
      </c>
      <c r="C40" s="169">
        <f>+'[2]Proveedores Locales ML'!$I$19</f>
        <v>375485408</v>
      </c>
      <c r="D40" s="170">
        <f>+'1.BG USD'!D37*'5.BG G'!G8</f>
        <v>0</v>
      </c>
    </row>
    <row r="41" spans="2:5" x14ac:dyDescent="0.25">
      <c r="B41" s="37" t="s">
        <v>190</v>
      </c>
      <c r="C41" s="169">
        <f>+'[2]BALANCE GENERAL'!$E$54-C40</f>
        <v>94209000</v>
      </c>
      <c r="D41" s="170">
        <v>0</v>
      </c>
    </row>
    <row r="42" spans="2:5" x14ac:dyDescent="0.25">
      <c r="B42" s="32" t="s">
        <v>50</v>
      </c>
      <c r="C42" s="167">
        <f>SUM(C40:C41)</f>
        <v>469694408</v>
      </c>
      <c r="D42" s="168">
        <f>SUM(D40:D41)</f>
        <v>0</v>
      </c>
      <c r="E42" s="63"/>
    </row>
    <row r="43" spans="2:5" x14ac:dyDescent="0.25">
      <c r="B43" s="32" t="str">
        <f>+'1.BG USD'!B40</f>
        <v>PLAN FONDO DE INVERSION IN GANADERO U$S</v>
      </c>
      <c r="C43" s="181">
        <f>+'[2]BALANCE GENERAL'!$E$57</f>
        <v>19697964000</v>
      </c>
      <c r="D43" s="170">
        <f>+'1.BG USD'!D40*'5.BG G'!G8</f>
        <v>0</v>
      </c>
    </row>
    <row r="44" spans="2:5" x14ac:dyDescent="0.25">
      <c r="B44" s="32" t="str">
        <f>+'1.BG USD'!B41</f>
        <v>RESULTADOS</v>
      </c>
      <c r="C44" s="173">
        <f>+'[2]BALANCE GENERAL'!$E$60</f>
        <v>672841498.83000004</v>
      </c>
      <c r="D44" s="174">
        <f>+G8*'1.BG USD'!D41</f>
        <v>0</v>
      </c>
    </row>
    <row r="45" spans="2:5" x14ac:dyDescent="0.25">
      <c r="B45" s="32" t="s">
        <v>51</v>
      </c>
      <c r="C45" s="182">
        <f>SUM(C43:C44)</f>
        <v>20370805498.830002</v>
      </c>
      <c r="D45" s="183">
        <f>SUM(D43:D44)</f>
        <v>0</v>
      </c>
    </row>
    <row r="46" spans="2:5" ht="15.75" thickBot="1" x14ac:dyDescent="0.3">
      <c r="B46" s="32" t="s">
        <v>52</v>
      </c>
      <c r="C46" s="177">
        <f>+C42+C45</f>
        <v>20840499906.830002</v>
      </c>
      <c r="D46" s="178">
        <f>+D42+D45</f>
        <v>0</v>
      </c>
    </row>
    <row r="47" spans="2:5" ht="15.75" thickTop="1" x14ac:dyDescent="0.25">
      <c r="B47" s="54"/>
      <c r="C47" s="184"/>
      <c r="D47" s="185"/>
    </row>
    <row r="48" spans="2:5" x14ac:dyDescent="0.25">
      <c r="C48" s="14">
        <f>+C46-C36</f>
        <v>-0.1699981689453125</v>
      </c>
      <c r="D48" s="14"/>
    </row>
    <row r="49" spans="2:4" x14ac:dyDescent="0.25">
      <c r="B49" s="9" t="s">
        <v>163</v>
      </c>
      <c r="C49" s="186"/>
      <c r="D49" s="14"/>
    </row>
    <row r="50" spans="2:4" x14ac:dyDescent="0.25">
      <c r="B50" s="80"/>
    </row>
    <row r="51" spans="2:4" x14ac:dyDescent="0.25">
      <c r="B51" s="50"/>
    </row>
    <row r="59" spans="2:4" ht="21" customHeight="1" x14ac:dyDescent="0.25"/>
  </sheetData>
  <sheetProtection algorithmName="SHA-512" hashValue="cDJatRoKdUcpEmNo1XQgu0N7QoNEee01jL4Af0mRKhqmwLUGGBRi2Kjh9Hbj1FD4CRWvqwTPUp3QgyzG3ufB6w==" saltValue="P4OJ+uS+ukpuiYurzdf8Eg==" spinCount="100000" sheet="1" objects="1" scenarios="1"/>
  <mergeCells count="4">
    <mergeCell ref="B3:D3"/>
    <mergeCell ref="B5:D5"/>
    <mergeCell ref="B2:D2"/>
    <mergeCell ref="B4:D4"/>
  </mergeCells>
  <pageMargins left="0.25" right="0.25"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41"/>
  <sheetViews>
    <sheetView showGridLines="0" workbookViewId="0">
      <selection activeCell="F15" sqref="F15"/>
    </sheetView>
  </sheetViews>
  <sheetFormatPr baseColWidth="10" defaultColWidth="9.140625" defaultRowHeight="15" x14ac:dyDescent="0.25"/>
  <cols>
    <col min="1" max="1" width="11.42578125" style="13" customWidth="1"/>
    <col min="2" max="2" width="64.28515625" style="13" customWidth="1"/>
    <col min="3" max="3" width="16.28515625" style="18" bestFit="1" customWidth="1"/>
    <col min="4" max="4" width="22.140625" style="18" customWidth="1"/>
    <col min="5" max="5" width="16.42578125" style="13" customWidth="1"/>
    <col min="6" max="6" width="17.5703125" style="13" bestFit="1" customWidth="1"/>
    <col min="7" max="7" width="13.7109375" style="13" bestFit="1" customWidth="1"/>
    <col min="8" max="16384" width="9.140625" style="13"/>
  </cols>
  <sheetData>
    <row r="1" spans="2:12" x14ac:dyDescent="0.25">
      <c r="B1" s="23"/>
      <c r="C1" s="236"/>
      <c r="D1" s="237"/>
      <c r="E1" s="23"/>
      <c r="F1" s="23"/>
    </row>
    <row r="2" spans="2:12" ht="23.25" x14ac:dyDescent="0.35">
      <c r="B2" s="366" t="s">
        <v>173</v>
      </c>
      <c r="C2" s="366"/>
      <c r="D2" s="366"/>
      <c r="E2" s="234"/>
      <c r="F2" s="85"/>
    </row>
    <row r="3" spans="2:12" ht="23.25" x14ac:dyDescent="0.35">
      <c r="B3" s="369" t="s">
        <v>204</v>
      </c>
      <c r="C3" s="369"/>
      <c r="D3" s="369"/>
      <c r="E3" s="238"/>
      <c r="F3" s="187"/>
    </row>
    <row r="4" spans="2:12" x14ac:dyDescent="0.25">
      <c r="B4" s="361" t="s">
        <v>206</v>
      </c>
      <c r="C4" s="361"/>
      <c r="D4" s="361"/>
      <c r="E4" s="131"/>
      <c r="F4" s="187"/>
    </row>
    <row r="5" spans="2:12" x14ac:dyDescent="0.25">
      <c r="B5" s="374" t="s">
        <v>59</v>
      </c>
      <c r="C5" s="374"/>
      <c r="D5" s="374"/>
      <c r="G5" s="1"/>
      <c r="H5" s="1"/>
      <c r="I5" s="1"/>
      <c r="J5" s="1"/>
      <c r="K5" s="1"/>
      <c r="L5" s="1"/>
    </row>
    <row r="6" spans="2:12" x14ac:dyDescent="0.25">
      <c r="B6" s="374"/>
      <c r="C6" s="374"/>
      <c r="D6" s="374"/>
      <c r="E6" s="1"/>
      <c r="G6" s="1"/>
      <c r="H6" s="1"/>
      <c r="I6" s="1"/>
      <c r="J6" s="1"/>
      <c r="K6" s="1"/>
      <c r="L6" s="1"/>
    </row>
    <row r="7" spans="2:12" x14ac:dyDescent="0.25">
      <c r="B7" s="239"/>
      <c r="C7" s="240">
        <f>+INDICE!P3</f>
        <v>2021</v>
      </c>
      <c r="D7" s="241">
        <f>+INDICE!P2</f>
        <v>2020</v>
      </c>
      <c r="E7" s="1"/>
      <c r="G7" s="6"/>
      <c r="H7" s="6"/>
      <c r="I7" s="1"/>
      <c r="J7" s="1"/>
      <c r="K7" s="1"/>
      <c r="L7" s="1"/>
    </row>
    <row r="8" spans="2:12" x14ac:dyDescent="0.25">
      <c r="B8" s="32" t="s">
        <v>25</v>
      </c>
      <c r="C8" s="242"/>
      <c r="D8" s="243"/>
      <c r="E8" s="1"/>
      <c r="G8" s="6"/>
      <c r="H8" s="1"/>
      <c r="I8" s="1"/>
      <c r="J8" s="1"/>
      <c r="K8" s="1"/>
      <c r="L8" s="1"/>
    </row>
    <row r="9" spans="2:12" x14ac:dyDescent="0.25">
      <c r="B9" s="32"/>
      <c r="C9" s="242"/>
      <c r="D9" s="243"/>
      <c r="E9" s="1"/>
      <c r="G9" s="4"/>
      <c r="H9" s="5"/>
      <c r="I9" s="5"/>
      <c r="J9" s="1"/>
      <c r="K9" s="1"/>
      <c r="L9" s="1"/>
    </row>
    <row r="10" spans="2:12" x14ac:dyDescent="0.25">
      <c r="B10" s="32" t="s">
        <v>26</v>
      </c>
      <c r="C10" s="242"/>
      <c r="D10" s="243"/>
      <c r="E10" s="1"/>
      <c r="G10" s="5"/>
      <c r="H10" s="5"/>
      <c r="I10" s="5"/>
      <c r="J10" s="1"/>
      <c r="K10" s="1"/>
      <c r="L10" s="1"/>
    </row>
    <row r="11" spans="2:12" x14ac:dyDescent="0.25">
      <c r="B11" s="37" t="str">
        <f>+'2.EERR USD'!B12</f>
        <v xml:space="preserve">Intereses </v>
      </c>
      <c r="C11" s="242">
        <v>155673318</v>
      </c>
      <c r="D11" s="243">
        <f>6375.54*'2.EERR USD'!D12</f>
        <v>0</v>
      </c>
      <c r="E11" s="1"/>
      <c r="G11" s="244"/>
      <c r="H11" s="244"/>
      <c r="I11" s="5"/>
      <c r="J11" s="1"/>
      <c r="K11" s="1"/>
      <c r="L11" s="1"/>
    </row>
    <row r="12" spans="2:12" x14ac:dyDescent="0.25">
      <c r="B12" s="37" t="str">
        <f>+'2.EERR USD'!B13</f>
        <v xml:space="preserve">Otros </v>
      </c>
      <c r="C12" s="242">
        <f>+'[2]ESTADOS DE RESULTADOS'!$C$23</f>
        <v>18181818</v>
      </c>
      <c r="D12" s="243">
        <f>6375.54*'2.EERR USD'!D13</f>
        <v>0</v>
      </c>
      <c r="E12" s="1"/>
      <c r="G12" s="5"/>
      <c r="H12" s="5"/>
      <c r="I12" s="5"/>
      <c r="J12" s="1"/>
      <c r="K12" s="1"/>
      <c r="L12" s="1"/>
    </row>
    <row r="13" spans="2:12" x14ac:dyDescent="0.25">
      <c r="B13" s="37" t="str">
        <f>+'2.EERR USD'!B14</f>
        <v>Valuación de Ganado</v>
      </c>
      <c r="C13" s="242">
        <f>+'[2]ESTADOS DE RESULTADOS'!$C$26+'[2]ESTADOS DE RESULTADOS'!$C$29</f>
        <v>1551028035</v>
      </c>
      <c r="D13" s="243"/>
      <c r="E13" s="1"/>
      <c r="G13" s="5"/>
      <c r="H13" s="5"/>
      <c r="I13" s="5"/>
      <c r="J13" s="1"/>
      <c r="K13" s="1"/>
      <c r="L13" s="1"/>
    </row>
    <row r="14" spans="2:12" x14ac:dyDescent="0.25">
      <c r="B14" s="32" t="s">
        <v>29</v>
      </c>
      <c r="C14" s="245">
        <f>SUM(C10:C13)</f>
        <v>1724883171</v>
      </c>
      <c r="D14" s="246">
        <f>SUM(D10:D12)</f>
        <v>0</v>
      </c>
      <c r="E14" s="1"/>
      <c r="G14" s="5"/>
      <c r="I14" s="5"/>
      <c r="J14" s="1"/>
      <c r="K14" s="1"/>
      <c r="L14" s="1"/>
    </row>
    <row r="15" spans="2:12" ht="21.75" customHeight="1" x14ac:dyDescent="0.25">
      <c r="B15" s="32" t="s">
        <v>30</v>
      </c>
      <c r="C15" s="242"/>
      <c r="D15" s="243"/>
      <c r="E15" s="1"/>
      <c r="G15" s="5"/>
      <c r="I15" s="5"/>
      <c r="J15" s="1"/>
      <c r="K15" s="1"/>
      <c r="L15" s="1"/>
    </row>
    <row r="16" spans="2:12" x14ac:dyDescent="0.25">
      <c r="B16" s="57" t="s">
        <v>31</v>
      </c>
      <c r="C16" s="242">
        <f>+'[2]ESTADOS DE RESULTADOS'!$C$48</f>
        <v>375349017</v>
      </c>
      <c r="D16" s="243">
        <f>6375.54*'2.EERR USD'!D17</f>
        <v>0</v>
      </c>
      <c r="E16" s="1"/>
      <c r="F16" s="63"/>
      <c r="G16" s="1"/>
      <c r="H16" s="1"/>
      <c r="I16" s="1"/>
      <c r="J16" s="1"/>
      <c r="K16" s="1"/>
      <c r="L16" s="1"/>
    </row>
    <row r="17" spans="2:12" hidden="1" x14ac:dyDescent="0.25">
      <c r="B17" s="64" t="s">
        <v>32</v>
      </c>
      <c r="C17" s="242"/>
      <c r="D17" s="243"/>
      <c r="E17" s="1"/>
      <c r="G17" s="1"/>
      <c r="H17" s="1"/>
      <c r="I17" s="1"/>
      <c r="J17" s="1"/>
      <c r="K17" s="1"/>
      <c r="L17" s="1"/>
    </row>
    <row r="18" spans="2:12" x14ac:dyDescent="0.25">
      <c r="B18" s="57" t="s">
        <v>33</v>
      </c>
      <c r="C18" s="242">
        <f>+'[2]ESTADOS DE RESULTADOS'!$C$53</f>
        <v>3179858</v>
      </c>
      <c r="D18" s="243">
        <f>6375.54*'2.EERR USD'!D19</f>
        <v>0</v>
      </c>
      <c r="E18" s="1"/>
      <c r="G18" s="1"/>
      <c r="H18" s="1"/>
      <c r="I18" s="1"/>
      <c r="J18" s="1"/>
      <c r="K18" s="1"/>
      <c r="L18" s="1"/>
    </row>
    <row r="19" spans="2:12" x14ac:dyDescent="0.25">
      <c r="B19" s="37" t="s">
        <v>34</v>
      </c>
      <c r="C19" s="247">
        <f>202661044+'[2]ESTADOS DE RESULTADOS'!$C$59</f>
        <v>318363321</v>
      </c>
      <c r="D19" s="243">
        <f>6375.54*'2.EERR USD'!D20</f>
        <v>0</v>
      </c>
      <c r="E19" s="1"/>
      <c r="G19" s="72"/>
      <c r="H19" s="1"/>
      <c r="I19" s="1"/>
      <c r="J19" s="1"/>
      <c r="K19" s="1"/>
      <c r="L19" s="1"/>
    </row>
    <row r="20" spans="2:12" x14ac:dyDescent="0.25">
      <c r="B20" s="37" t="str">
        <f>+'2.EERR USD'!B21</f>
        <v>Costo de Trasformacion de Activo Biologico</v>
      </c>
      <c r="C20" s="247">
        <v>355149476</v>
      </c>
      <c r="D20" s="243"/>
      <c r="E20" s="1"/>
      <c r="G20" s="72"/>
      <c r="H20" s="1"/>
      <c r="I20" s="1"/>
      <c r="J20" s="1"/>
      <c r="K20" s="1"/>
      <c r="L20" s="1"/>
    </row>
    <row r="21" spans="2:12" x14ac:dyDescent="0.25">
      <c r="B21" s="67" t="s">
        <v>35</v>
      </c>
      <c r="C21" s="240">
        <f>SUM(C16:C20)</f>
        <v>1052041672</v>
      </c>
      <c r="D21" s="241">
        <f>SUM(D16:D19)</f>
        <v>0</v>
      </c>
      <c r="E21" s="1"/>
      <c r="G21" s="1"/>
      <c r="H21" s="1"/>
      <c r="I21" s="1"/>
      <c r="J21" s="1"/>
      <c r="K21" s="1"/>
      <c r="L21" s="1"/>
    </row>
    <row r="22" spans="2:12" ht="15.75" thickBot="1" x14ac:dyDescent="0.3">
      <c r="B22" s="67" t="s">
        <v>36</v>
      </c>
      <c r="C22" s="248">
        <f>+C14-C21</f>
        <v>672841499</v>
      </c>
      <c r="D22" s="249">
        <f>+D14-D21</f>
        <v>0</v>
      </c>
      <c r="E22" s="1"/>
      <c r="G22" s="7"/>
      <c r="H22" s="1"/>
      <c r="I22" s="1"/>
      <c r="J22" s="1"/>
      <c r="K22" s="1"/>
      <c r="L22" s="1"/>
    </row>
    <row r="23" spans="2:12" ht="15.75" thickTop="1" x14ac:dyDescent="0.25">
      <c r="B23" s="75"/>
      <c r="C23" s="16"/>
      <c r="D23" s="17"/>
      <c r="E23" s="1"/>
      <c r="G23" s="1"/>
      <c r="H23" s="1"/>
      <c r="I23" s="1"/>
      <c r="J23" s="1"/>
      <c r="K23" s="1"/>
      <c r="L23" s="1"/>
    </row>
    <row r="24" spans="2:12" x14ac:dyDescent="0.25">
      <c r="B24" s="252"/>
      <c r="C24" s="242">
        <f>+C22-'5.BG G'!C44</f>
        <v>0.16999995708465576</v>
      </c>
      <c r="D24" s="242"/>
      <c r="E24" s="1"/>
      <c r="G24" s="1"/>
      <c r="H24" s="1"/>
      <c r="I24" s="1"/>
      <c r="J24" s="1"/>
      <c r="K24" s="1"/>
      <c r="L24" s="1"/>
    </row>
    <row r="25" spans="2:12" x14ac:dyDescent="0.25">
      <c r="B25" s="9" t="s">
        <v>163</v>
      </c>
      <c r="E25" s="1"/>
      <c r="G25" s="1"/>
      <c r="H25" s="1"/>
      <c r="I25" s="1"/>
      <c r="J25" s="1"/>
      <c r="K25" s="1"/>
      <c r="L25" s="1"/>
    </row>
    <row r="26" spans="2:12" x14ac:dyDescent="0.25">
      <c r="B26" s="250"/>
      <c r="C26" s="251"/>
      <c r="D26" s="251"/>
      <c r="E26" s="1"/>
      <c r="G26" s="1"/>
      <c r="H26" s="1"/>
      <c r="I26" s="7"/>
      <c r="J26" s="1"/>
      <c r="K26" s="1"/>
      <c r="L26" s="1"/>
    </row>
    <row r="27" spans="2:12" x14ac:dyDescent="0.25">
      <c r="E27" s="1"/>
      <c r="G27" s="1"/>
      <c r="H27" s="1"/>
      <c r="I27" s="1"/>
      <c r="J27" s="1"/>
      <c r="K27" s="1"/>
      <c r="L27" s="1"/>
    </row>
    <row r="28" spans="2:12" x14ac:dyDescent="0.25">
      <c r="E28" s="1"/>
      <c r="G28" s="1"/>
      <c r="H28" s="1"/>
      <c r="I28" s="7"/>
      <c r="J28" s="1"/>
      <c r="K28" s="1"/>
      <c r="L28" s="1"/>
    </row>
    <row r="29" spans="2:12" x14ac:dyDescent="0.25">
      <c r="B29" s="80"/>
      <c r="E29" s="1"/>
      <c r="G29" s="1"/>
      <c r="H29" s="1"/>
      <c r="I29" s="1"/>
      <c r="J29" s="1"/>
      <c r="K29" s="1"/>
      <c r="L29" s="1"/>
    </row>
    <row r="30" spans="2:12" x14ac:dyDescent="0.25">
      <c r="B30" s="50"/>
      <c r="E30" s="1"/>
    </row>
    <row r="31" spans="2:12" x14ac:dyDescent="0.25">
      <c r="B31" s="80"/>
      <c r="C31" s="251"/>
      <c r="D31" s="251"/>
      <c r="E31" s="1"/>
    </row>
    <row r="32" spans="2:12" x14ac:dyDescent="0.25">
      <c r="B32" s="80"/>
      <c r="E32" s="1"/>
    </row>
    <row r="33" spans="2:5" x14ac:dyDescent="0.25">
      <c r="B33" s="27"/>
      <c r="E33" s="1"/>
    </row>
    <row r="34" spans="2:5" x14ac:dyDescent="0.25">
      <c r="B34" s="80"/>
      <c r="E34" s="1"/>
    </row>
    <row r="35" spans="2:5" x14ac:dyDescent="0.25">
      <c r="B35" s="27"/>
      <c r="E35" s="1"/>
    </row>
    <row r="36" spans="2:5" x14ac:dyDescent="0.25">
      <c r="B36" s="80"/>
      <c r="C36" s="251"/>
      <c r="D36" s="251"/>
      <c r="E36" s="1"/>
    </row>
    <row r="37" spans="2:5" x14ac:dyDescent="0.25">
      <c r="B37" s="27"/>
      <c r="E37" s="1"/>
    </row>
    <row r="38" spans="2:5" x14ac:dyDescent="0.25">
      <c r="B38" s="80"/>
      <c r="E38" s="1"/>
    </row>
    <row r="39" spans="2:5" x14ac:dyDescent="0.25">
      <c r="B39" s="80"/>
      <c r="E39" s="1"/>
    </row>
    <row r="40" spans="2:5" x14ac:dyDescent="0.25">
      <c r="B40" s="80"/>
      <c r="E40" s="1"/>
    </row>
    <row r="41" spans="2:5" x14ac:dyDescent="0.25">
      <c r="B41" s="80"/>
      <c r="C41" s="251"/>
      <c r="D41" s="251"/>
      <c r="E41" s="1"/>
    </row>
  </sheetData>
  <sheetProtection algorithmName="SHA-512" hashValue="hSdHJWXZ4ix5lfAFUzNj2U0zdPQFYgDxYYjygYCkVQki+EKHwG/z+Q0UU3/GhKQKwnQAXpOIpn0ktqSq4oRr1g==" saltValue="7FX0pbPNTe0PrylxH2TziQ==" spinCount="100000" sheet="1" objects="1" scenarios="1"/>
  <mergeCells count="5">
    <mergeCell ref="B3:D3"/>
    <mergeCell ref="B5:D5"/>
    <mergeCell ref="B6:D6"/>
    <mergeCell ref="B4:D4"/>
    <mergeCell ref="B2:D2"/>
  </mergeCells>
  <pageMargins left="0.25" right="0.25"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8"/>
  <sheetViews>
    <sheetView showGridLines="0" topLeftCell="A2" workbookViewId="0">
      <selection activeCell="E17" sqref="E17"/>
    </sheetView>
  </sheetViews>
  <sheetFormatPr baseColWidth="10" defaultColWidth="9.140625" defaultRowHeight="15" x14ac:dyDescent="0.25"/>
  <cols>
    <col min="1" max="1" width="5.7109375" style="13" customWidth="1"/>
    <col min="2" max="2" width="40.42578125" style="13" customWidth="1"/>
    <col min="3" max="3" width="20.7109375" style="13" customWidth="1"/>
    <col min="4" max="4" width="21.28515625" style="13" customWidth="1"/>
    <col min="5" max="5" width="24.42578125" style="13" customWidth="1"/>
    <col min="6" max="6" width="13.7109375" style="13" customWidth="1"/>
    <col min="7" max="7" width="12.42578125" style="13" customWidth="1"/>
    <col min="8" max="8" width="11.42578125" style="13" bestFit="1" customWidth="1"/>
    <col min="9" max="9" width="13.28515625" style="13" customWidth="1"/>
    <col min="10" max="11" width="12.42578125" style="13" customWidth="1"/>
    <col min="12" max="16384" width="9.140625" style="13"/>
  </cols>
  <sheetData>
    <row r="1" spans="1:11" ht="21" x14ac:dyDescent="0.35">
      <c r="A1" s="82"/>
      <c r="B1" s="83"/>
      <c r="C1" s="83"/>
      <c r="D1" s="83"/>
    </row>
    <row r="2" spans="1:11" ht="23.25" x14ac:dyDescent="0.35">
      <c r="A2" s="84"/>
      <c r="B2" s="366" t="s">
        <v>173</v>
      </c>
      <c r="C2" s="366"/>
      <c r="D2" s="366"/>
      <c r="E2" s="366"/>
      <c r="F2" s="85"/>
      <c r="G2" s="80"/>
      <c r="H2" s="80"/>
      <c r="I2" s="80"/>
      <c r="J2" s="80"/>
      <c r="K2" s="80"/>
    </row>
    <row r="3" spans="1:11" ht="23.25" x14ac:dyDescent="0.35">
      <c r="A3" s="86"/>
      <c r="B3" s="369" t="s">
        <v>16</v>
      </c>
      <c r="C3" s="369"/>
      <c r="D3" s="369"/>
      <c r="E3" s="369"/>
      <c r="F3" s="217"/>
      <c r="G3" s="217"/>
      <c r="H3" s="217"/>
      <c r="I3" s="87"/>
      <c r="J3" s="87"/>
      <c r="K3" s="87"/>
    </row>
    <row r="4" spans="1:11" ht="15.75" x14ac:dyDescent="0.25">
      <c r="A4" s="86"/>
      <c r="B4" s="361" t="s">
        <v>206</v>
      </c>
      <c r="C4" s="361"/>
      <c r="D4" s="361"/>
      <c r="E4" s="361"/>
      <c r="F4" s="217"/>
      <c r="G4" s="217"/>
      <c r="H4" s="217"/>
      <c r="I4" s="87"/>
      <c r="J4" s="87"/>
      <c r="K4" s="87"/>
    </row>
    <row r="5" spans="1:11" x14ac:dyDescent="0.25">
      <c r="A5" s="87"/>
      <c r="B5" s="375" t="s">
        <v>59</v>
      </c>
      <c r="C5" s="375"/>
      <c r="D5" s="375"/>
      <c r="E5" s="375"/>
      <c r="F5" s="218"/>
      <c r="G5" s="218"/>
      <c r="H5" s="218"/>
      <c r="I5" s="87"/>
      <c r="J5" s="87"/>
      <c r="K5" s="87"/>
    </row>
    <row r="6" spans="1:11" x14ac:dyDescent="0.25">
      <c r="A6" s="87"/>
      <c r="B6" s="11"/>
      <c r="C6" s="11"/>
      <c r="D6" s="11"/>
      <c r="E6" s="11"/>
      <c r="F6" s="218"/>
      <c r="G6" s="218"/>
      <c r="H6" s="218"/>
      <c r="I6" s="87"/>
      <c r="J6" s="87"/>
      <c r="K6" s="87"/>
    </row>
    <row r="7" spans="1:11" ht="30" x14ac:dyDescent="0.25">
      <c r="A7" s="87"/>
      <c r="B7" s="118" t="s">
        <v>17</v>
      </c>
      <c r="C7" s="118" t="s">
        <v>18</v>
      </c>
      <c r="D7" s="118" t="s">
        <v>19</v>
      </c>
      <c r="E7" s="91" t="s">
        <v>212</v>
      </c>
      <c r="F7" s="87"/>
      <c r="G7" s="87"/>
      <c r="H7" s="87"/>
      <c r="I7" s="28"/>
      <c r="J7" s="28"/>
      <c r="K7" s="87"/>
    </row>
    <row r="8" spans="1:11" ht="23.25" customHeight="1" x14ac:dyDescent="0.25">
      <c r="A8" s="87"/>
      <c r="B8" s="219" t="s">
        <v>20</v>
      </c>
      <c r="C8" s="220">
        <f>+'5.BG G'!D43</f>
        <v>0</v>
      </c>
      <c r="D8" s="220">
        <f>+'5.BG G'!D44</f>
        <v>0</v>
      </c>
      <c r="E8" s="221">
        <f>+C8+D8</f>
        <v>0</v>
      </c>
      <c r="F8" s="87"/>
      <c r="G8" s="87"/>
      <c r="H8" s="87"/>
      <c r="I8" s="222"/>
      <c r="J8" s="87"/>
      <c r="K8" s="97"/>
    </row>
    <row r="9" spans="1:11" x14ac:dyDescent="0.25">
      <c r="B9" s="223"/>
      <c r="C9" s="224"/>
      <c r="D9" s="224"/>
      <c r="E9" s="225"/>
      <c r="I9" s="63"/>
    </row>
    <row r="10" spans="1:11" x14ac:dyDescent="0.25">
      <c r="A10" s="101"/>
      <c r="B10" s="98" t="s">
        <v>21</v>
      </c>
      <c r="C10" s="226"/>
      <c r="D10" s="226"/>
      <c r="E10" s="225"/>
      <c r="F10" s="104"/>
      <c r="G10" s="104"/>
      <c r="H10" s="104"/>
      <c r="I10" s="104"/>
      <c r="J10" s="104"/>
      <c r="K10" s="104"/>
    </row>
    <row r="11" spans="1:11" x14ac:dyDescent="0.25">
      <c r="A11" s="101"/>
      <c r="B11" s="105" t="s">
        <v>156</v>
      </c>
      <c r="C11" s="227">
        <f>+'5.BG G'!C43</f>
        <v>19697964000</v>
      </c>
      <c r="D11" s="225">
        <v>0</v>
      </c>
      <c r="E11" s="225">
        <f t="shared" ref="E11:E15" si="0">+C11+D11</f>
        <v>19697964000</v>
      </c>
      <c r="F11" s="104"/>
      <c r="G11" s="104"/>
      <c r="H11" s="104"/>
      <c r="I11" s="104"/>
      <c r="J11" s="104"/>
      <c r="K11" s="104"/>
    </row>
    <row r="12" spans="1:11" x14ac:dyDescent="0.25">
      <c r="A12" s="106"/>
      <c r="B12" s="228" t="s">
        <v>22</v>
      </c>
      <c r="C12" s="227">
        <v>0</v>
      </c>
      <c r="D12" s="225">
        <v>0</v>
      </c>
      <c r="E12" s="225">
        <f t="shared" si="0"/>
        <v>0</v>
      </c>
      <c r="F12" s="111"/>
      <c r="G12" s="106"/>
      <c r="H12" s="106"/>
      <c r="I12" s="111"/>
      <c r="J12" s="112"/>
      <c r="K12" s="112"/>
    </row>
    <row r="13" spans="1:11" x14ac:dyDescent="0.25">
      <c r="A13" s="106"/>
      <c r="B13" s="228" t="s">
        <v>166</v>
      </c>
      <c r="C13" s="227">
        <v>0</v>
      </c>
      <c r="D13" s="229">
        <f>+'3.VARIAC. PA USD'!D13*6895.8</f>
        <v>0</v>
      </c>
      <c r="E13" s="229">
        <f>+C13+D13</f>
        <v>0</v>
      </c>
      <c r="F13" s="111"/>
      <c r="G13" s="106"/>
      <c r="H13" s="106"/>
      <c r="I13" s="111"/>
      <c r="J13" s="112"/>
      <c r="K13" s="112"/>
    </row>
    <row r="14" spans="1:11" x14ac:dyDescent="0.25">
      <c r="A14" s="106"/>
      <c r="B14" s="228" t="s">
        <v>169</v>
      </c>
      <c r="C14" s="227">
        <v>0</v>
      </c>
      <c r="D14" s="229">
        <f>+'3.VARIAC. PA USD'!D14*6895.8</f>
        <v>0</v>
      </c>
      <c r="E14" s="229"/>
      <c r="F14" s="111"/>
      <c r="G14" s="106"/>
      <c r="H14" s="106"/>
      <c r="I14" s="111"/>
      <c r="J14" s="112"/>
      <c r="K14" s="112"/>
    </row>
    <row r="15" spans="1:11" x14ac:dyDescent="0.25">
      <c r="A15" s="101"/>
      <c r="B15" s="230" t="s">
        <v>23</v>
      </c>
      <c r="C15" s="231">
        <v>0</v>
      </c>
      <c r="D15" s="232">
        <f>+'5.BG G'!C44</f>
        <v>672841498.83000004</v>
      </c>
      <c r="E15" s="229">
        <f t="shared" si="0"/>
        <v>672841498.83000004</v>
      </c>
      <c r="F15" s="101"/>
      <c r="G15" s="101"/>
      <c r="H15" s="233"/>
      <c r="I15" s="101"/>
      <c r="J15" s="101"/>
      <c r="K15" s="101"/>
    </row>
    <row r="16" spans="1:11" ht="58.5" customHeight="1" x14ac:dyDescent="0.25">
      <c r="A16" s="101"/>
      <c r="B16" s="116" t="s">
        <v>24</v>
      </c>
      <c r="C16" s="117">
        <f>+C8+C11-C12+C9</f>
        <v>19697964000</v>
      </c>
      <c r="D16" s="117">
        <f>+D8+D15+D13+D11+D14</f>
        <v>672841498.83000004</v>
      </c>
      <c r="E16" s="118" t="s">
        <v>213</v>
      </c>
      <c r="F16" s="120"/>
      <c r="G16" s="120"/>
      <c r="H16" s="120"/>
      <c r="I16" s="120"/>
      <c r="J16" s="120"/>
      <c r="K16" s="120"/>
    </row>
    <row r="17" spans="1:13" ht="21" customHeight="1" thickBot="1" x14ac:dyDescent="0.3">
      <c r="A17" s="101"/>
      <c r="B17" s="119"/>
      <c r="C17" s="119"/>
      <c r="D17" s="119"/>
      <c r="E17" s="122">
        <f>+C16+D16</f>
        <v>20370805498.830002</v>
      </c>
      <c r="F17" s="120"/>
      <c r="G17" s="120"/>
      <c r="H17" s="120"/>
      <c r="I17" s="120"/>
      <c r="J17" s="120"/>
      <c r="K17" s="120"/>
      <c r="M17" s="63"/>
    </row>
    <row r="18" spans="1:13" ht="15.75" thickTop="1" x14ac:dyDescent="0.25">
      <c r="A18" s="123"/>
      <c r="B18" s="140"/>
      <c r="C18" s="120"/>
      <c r="D18" s="120"/>
      <c r="E18" s="120"/>
      <c r="F18" s="120"/>
      <c r="G18" s="120"/>
      <c r="H18" s="120"/>
      <c r="I18" s="120"/>
      <c r="J18" s="120"/>
      <c r="K18" s="120"/>
      <c r="M18" s="63"/>
    </row>
    <row r="19" spans="1:13" x14ac:dyDescent="0.25">
      <c r="A19" s="101"/>
      <c r="B19" s="9" t="s">
        <v>163</v>
      </c>
      <c r="C19" s="120"/>
      <c r="D19" s="120"/>
      <c r="E19" s="124">
        <f>+E17-'5.BG G'!C45</f>
        <v>0</v>
      </c>
      <c r="F19" s="120"/>
      <c r="G19" s="120"/>
      <c r="H19" s="120"/>
      <c r="I19" s="120"/>
      <c r="J19" s="120"/>
      <c r="K19" s="120"/>
    </row>
    <row r="20" spans="1:13" x14ac:dyDescent="0.25">
      <c r="A20" s="101"/>
      <c r="B20" s="50"/>
      <c r="C20" s="120"/>
      <c r="D20" s="120"/>
      <c r="E20" s="120"/>
      <c r="F20" s="120"/>
      <c r="G20" s="120"/>
      <c r="H20" s="120"/>
      <c r="I20" s="120"/>
      <c r="J20" s="120"/>
      <c r="K20" s="120"/>
    </row>
    <row r="21" spans="1:13" x14ac:dyDescent="0.25">
      <c r="A21" s="101"/>
      <c r="B21" s="80"/>
      <c r="C21" s="120"/>
      <c r="D21" s="120"/>
      <c r="E21" s="120"/>
      <c r="F21" s="120"/>
      <c r="G21" s="120"/>
      <c r="H21" s="120"/>
      <c r="I21" s="120"/>
      <c r="J21" s="120"/>
      <c r="K21" s="120"/>
    </row>
    <row r="22" spans="1:13" x14ac:dyDescent="0.25">
      <c r="A22" s="101"/>
      <c r="B22" s="50"/>
      <c r="C22" s="120"/>
      <c r="D22" s="120"/>
      <c r="E22" s="120"/>
      <c r="F22" s="120"/>
      <c r="G22" s="120"/>
      <c r="H22" s="120"/>
      <c r="I22" s="120"/>
      <c r="J22" s="120"/>
      <c r="K22" s="120"/>
    </row>
    <row r="23" spans="1:13" x14ac:dyDescent="0.25">
      <c r="A23" s="101"/>
      <c r="B23" s="80"/>
      <c r="C23" s="120"/>
      <c r="D23" s="120"/>
      <c r="E23" s="120"/>
      <c r="F23" s="120"/>
      <c r="G23" s="120"/>
      <c r="H23" s="120"/>
      <c r="I23" s="120"/>
      <c r="J23" s="120"/>
      <c r="K23" s="120"/>
    </row>
    <row r="24" spans="1:13" x14ac:dyDescent="0.25">
      <c r="A24" s="101"/>
      <c r="B24" s="120"/>
      <c r="C24" s="120"/>
      <c r="D24" s="120"/>
      <c r="E24" s="120"/>
      <c r="F24" s="120"/>
      <c r="G24" s="120"/>
      <c r="H24" s="120"/>
      <c r="I24" s="120"/>
      <c r="J24" s="120"/>
      <c r="K24" s="120"/>
    </row>
    <row r="25" spans="1:13" x14ac:dyDescent="0.25">
      <c r="A25" s="101"/>
      <c r="B25" s="120"/>
      <c r="C25" s="120"/>
      <c r="D25" s="120"/>
      <c r="E25" s="120"/>
      <c r="F25" s="120"/>
      <c r="G25" s="120"/>
      <c r="H25" s="120"/>
      <c r="I25" s="120"/>
      <c r="J25" s="120"/>
      <c r="K25" s="120"/>
    </row>
    <row r="26" spans="1:13" x14ac:dyDescent="0.25">
      <c r="A26" s="101"/>
      <c r="B26" s="120"/>
      <c r="C26" s="120"/>
      <c r="D26" s="120"/>
      <c r="E26" s="120"/>
      <c r="F26" s="120"/>
      <c r="G26" s="120"/>
      <c r="H26" s="120"/>
      <c r="I26" s="120"/>
      <c r="J26" s="120"/>
      <c r="K26" s="120"/>
    </row>
    <row r="27" spans="1:13" x14ac:dyDescent="0.25">
      <c r="A27" s="125"/>
      <c r="B27" s="120"/>
      <c r="C27" s="120"/>
      <c r="D27" s="120"/>
      <c r="E27" s="120"/>
      <c r="F27" s="120"/>
      <c r="G27" s="120"/>
      <c r="H27" s="120"/>
      <c r="I27" s="120"/>
      <c r="J27" s="120"/>
      <c r="K27" s="120"/>
    </row>
    <row r="28" spans="1:13" x14ac:dyDescent="0.25">
      <c r="A28" s="125"/>
      <c r="B28" s="120"/>
      <c r="C28" s="120"/>
      <c r="D28" s="120"/>
      <c r="E28" s="120"/>
      <c r="F28" s="120"/>
      <c r="G28" s="120"/>
      <c r="H28" s="120"/>
      <c r="I28" s="120"/>
      <c r="J28" s="120"/>
      <c r="K28" s="120"/>
    </row>
    <row r="30" spans="1:13" x14ac:dyDescent="0.25">
      <c r="J30" s="63"/>
    </row>
    <row r="31" spans="1:13" x14ac:dyDescent="0.25">
      <c r="G31" s="63"/>
    </row>
    <row r="32" spans="1:13" x14ac:dyDescent="0.25">
      <c r="J32" s="63"/>
    </row>
    <row r="33" spans="2:10" x14ac:dyDescent="0.25">
      <c r="J33" s="63"/>
    </row>
    <row r="34" spans="2:10" x14ac:dyDescent="0.25">
      <c r="J34" s="63"/>
    </row>
    <row r="37" spans="2:10" x14ac:dyDescent="0.25">
      <c r="B37" s="109"/>
      <c r="C37" s="5"/>
      <c r="D37" s="5"/>
      <c r="E37" s="368"/>
      <c r="F37" s="368"/>
      <c r="G37" s="368"/>
      <c r="H37" s="368"/>
    </row>
    <row r="38" spans="2:10" x14ac:dyDescent="0.25">
      <c r="B38" s="109"/>
      <c r="C38" s="5"/>
      <c r="D38" s="5"/>
      <c r="E38" s="368"/>
      <c r="F38" s="368"/>
      <c r="G38" s="368"/>
      <c r="H38" s="368"/>
    </row>
  </sheetData>
  <sheetProtection algorithmName="SHA-512" hashValue="Hs2NU+OW/FKu5C50WIATVN4hyzRdsG/9bZRfv15ALRWiYg9xWnoYcR2wDzMmHstOyactMnWRVuXUYP3rWOJpSg==" saltValue="FhI6BEFEJGZhUWamkx/ibg==" spinCount="100000" sheet="1" objects="1" scenarios="1"/>
  <mergeCells count="6">
    <mergeCell ref="E37:H37"/>
    <mergeCell ref="E38:H38"/>
    <mergeCell ref="B2:E2"/>
    <mergeCell ref="B3:E3"/>
    <mergeCell ref="B5:E5"/>
    <mergeCell ref="B4:E4"/>
  </mergeCells>
  <pageMargins left="0.25" right="0.25"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7"/>
  <sheetViews>
    <sheetView showGridLines="0" workbookViewId="0">
      <selection activeCell="C31" sqref="C31"/>
    </sheetView>
  </sheetViews>
  <sheetFormatPr baseColWidth="10" defaultColWidth="9.140625" defaultRowHeight="15" x14ac:dyDescent="0.25"/>
  <cols>
    <col min="1" max="1" width="11.85546875" style="9" customWidth="1"/>
    <col min="2" max="2" width="63.42578125" style="9" customWidth="1"/>
    <col min="3" max="3" width="23.5703125" style="9" customWidth="1"/>
    <col min="4" max="4" width="3.5703125" style="9" customWidth="1"/>
    <col min="5" max="5" width="21.28515625" style="9" customWidth="1"/>
    <col min="6" max="6" width="6.5703125" style="27" customWidth="1"/>
    <col min="7" max="7" width="17" style="27" bestFit="1" customWidth="1"/>
    <col min="8" max="8" width="12.28515625" style="27" bestFit="1" customWidth="1"/>
    <col min="9" max="9" width="19.140625" style="27" customWidth="1"/>
    <col min="10" max="10" width="12.85546875" style="27" bestFit="1" customWidth="1"/>
    <col min="11" max="16384" width="9.140625" style="27"/>
  </cols>
  <sheetData>
    <row r="1" spans="1:10" x14ac:dyDescent="0.25">
      <c r="B1" s="23"/>
      <c r="C1" s="23"/>
      <c r="E1" s="23"/>
      <c r="F1" s="23"/>
      <c r="G1" s="23"/>
      <c r="H1" s="187"/>
    </row>
    <row r="2" spans="1:10" x14ac:dyDescent="0.25">
      <c r="B2" s="23"/>
      <c r="C2" s="85"/>
      <c r="E2" s="372"/>
      <c r="F2" s="372"/>
      <c r="G2" s="372"/>
      <c r="H2" s="372"/>
    </row>
    <row r="3" spans="1:10" ht="23.25" x14ac:dyDescent="0.35">
      <c r="B3" s="366" t="s">
        <v>173</v>
      </c>
      <c r="C3" s="366"/>
      <c r="D3" s="366"/>
      <c r="E3" s="366"/>
      <c r="F3" s="85"/>
      <c r="G3" s="373"/>
      <c r="H3" s="373"/>
    </row>
    <row r="4" spans="1:10" ht="23.25" x14ac:dyDescent="0.35">
      <c r="A4" s="27"/>
      <c r="B4" s="369" t="s">
        <v>203</v>
      </c>
      <c r="C4" s="369"/>
      <c r="D4" s="369"/>
      <c r="E4" s="369"/>
    </row>
    <row r="5" spans="1:10" x14ac:dyDescent="0.25">
      <c r="A5" s="27"/>
      <c r="B5" s="361" t="s">
        <v>206</v>
      </c>
      <c r="C5" s="361"/>
      <c r="D5" s="361"/>
      <c r="E5" s="361"/>
    </row>
    <row r="6" spans="1:10" ht="16.5" customHeight="1" x14ac:dyDescent="0.25">
      <c r="A6" s="5"/>
      <c r="B6" s="368" t="s">
        <v>59</v>
      </c>
      <c r="C6" s="368"/>
      <c r="D6" s="368"/>
      <c r="E6" s="368"/>
    </row>
    <row r="7" spans="1:10" x14ac:dyDescent="0.25">
      <c r="A7" s="5"/>
      <c r="B7" s="88"/>
      <c r="C7" s="88"/>
      <c r="G7" s="136"/>
      <c r="H7" s="136"/>
      <c r="I7" s="136"/>
    </row>
    <row r="8" spans="1:10" s="139" customFormat="1" x14ac:dyDescent="0.25">
      <c r="A8" s="9"/>
      <c r="B8" s="134"/>
      <c r="C8" s="188">
        <f>+INDICE!P3</f>
        <v>2021</v>
      </c>
      <c r="D8" s="189"/>
      <c r="E8" s="190">
        <f>+INDICE!P2</f>
        <v>2020</v>
      </c>
      <c r="G8" s="140"/>
      <c r="H8" s="140"/>
      <c r="I8" s="28"/>
      <c r="J8" s="28"/>
    </row>
    <row r="9" spans="1:10" s="139" customFormat="1" x14ac:dyDescent="0.25">
      <c r="A9" s="9"/>
      <c r="B9" s="137"/>
      <c r="C9" s="191" t="s">
        <v>0</v>
      </c>
      <c r="D9" s="192"/>
      <c r="E9" s="193" t="s">
        <v>0</v>
      </c>
      <c r="G9" s="140"/>
      <c r="H9" s="140"/>
      <c r="I9" s="140"/>
    </row>
    <row r="10" spans="1:10" s="139" customFormat="1" x14ac:dyDescent="0.25">
      <c r="A10" s="9"/>
      <c r="B10" s="37"/>
      <c r="C10" s="194"/>
      <c r="D10" s="195"/>
      <c r="E10" s="196"/>
      <c r="G10" s="140"/>
      <c r="H10" s="140"/>
      <c r="I10" s="140"/>
    </row>
    <row r="11" spans="1:10" s="139" customFormat="1" x14ac:dyDescent="0.25">
      <c r="A11" s="9"/>
      <c r="B11" s="32" t="s">
        <v>1</v>
      </c>
      <c r="C11" s="197">
        <v>0</v>
      </c>
      <c r="D11" s="198"/>
      <c r="E11" s="199">
        <f>+'4.FLUJO EFECTIVO USD'!E12*6979.36</f>
        <v>0</v>
      </c>
      <c r="G11" s="140"/>
      <c r="H11" s="140"/>
      <c r="I11" s="140"/>
    </row>
    <row r="12" spans="1:10" s="139" customFormat="1" x14ac:dyDescent="0.25">
      <c r="A12" s="9"/>
      <c r="B12" s="37" t="s">
        <v>2</v>
      </c>
      <c r="C12" s="198"/>
      <c r="D12" s="198"/>
      <c r="E12" s="200"/>
      <c r="G12" s="140"/>
      <c r="H12" s="140"/>
      <c r="I12" s="140"/>
    </row>
    <row r="13" spans="1:10" s="139" customFormat="1" x14ac:dyDescent="0.25">
      <c r="A13" s="5"/>
      <c r="B13" s="32" t="s">
        <v>3</v>
      </c>
      <c r="C13" s="201"/>
      <c r="D13" s="201"/>
      <c r="E13" s="202"/>
      <c r="G13" s="140"/>
      <c r="H13" s="257"/>
      <c r="I13" s="140"/>
    </row>
    <row r="14" spans="1:10" s="139" customFormat="1" x14ac:dyDescent="0.25">
      <c r="A14" s="5"/>
      <c r="B14" s="32" t="s">
        <v>4</v>
      </c>
      <c r="C14" s="201"/>
      <c r="D14" s="201"/>
      <c r="E14" s="202"/>
      <c r="G14" s="140"/>
      <c r="H14" s="257"/>
      <c r="I14" s="150"/>
    </row>
    <row r="15" spans="1:10" s="139" customFormat="1" x14ac:dyDescent="0.25">
      <c r="A15" s="9"/>
      <c r="B15" s="37" t="s">
        <v>5</v>
      </c>
      <c r="C15" s="203">
        <f>+'[1]Flujo de Fondos Calculo GS'!$B$63+'[1]Flujo de Fondos Calculo GS'!$B$64</f>
        <v>-217484576</v>
      </c>
      <c r="D15" s="201"/>
      <c r="E15" s="204">
        <f>+'4.FLUJO EFECTIVO USD'!E16*6979.36</f>
        <v>0</v>
      </c>
      <c r="G15" s="140"/>
      <c r="H15" s="257"/>
      <c r="I15" s="51"/>
    </row>
    <row r="16" spans="1:10" s="139" customFormat="1" x14ac:dyDescent="0.25">
      <c r="A16" s="9"/>
      <c r="B16" s="37" t="s">
        <v>6</v>
      </c>
      <c r="C16" s="205">
        <v>0</v>
      </c>
      <c r="D16" s="201"/>
      <c r="E16" s="204">
        <v>0</v>
      </c>
      <c r="G16" s="140"/>
      <c r="H16" s="257"/>
      <c r="I16" s="140"/>
    </row>
    <row r="17" spans="1:10" s="139" customFormat="1" x14ac:dyDescent="0.25">
      <c r="A17" s="9"/>
      <c r="B17" s="37" t="s">
        <v>7</v>
      </c>
      <c r="C17" s="203">
        <f>+'[1]Flujo de Fondos Calculo GS'!$B$67</f>
        <v>-2133025459</v>
      </c>
      <c r="D17" s="201"/>
      <c r="E17" s="204">
        <f>+'4.FLUJO EFECTIVO USD'!E18*6979.36</f>
        <v>0</v>
      </c>
      <c r="G17" s="140"/>
      <c r="H17" s="140"/>
      <c r="I17" s="140"/>
    </row>
    <row r="18" spans="1:10" s="139" customFormat="1" x14ac:dyDescent="0.25">
      <c r="A18" s="9"/>
      <c r="B18" s="37" t="s">
        <v>8</v>
      </c>
      <c r="C18" s="206">
        <f>+'4.FLUJO EFECTIVO USD'!C19*INDICE!M3</f>
        <v>0</v>
      </c>
      <c r="D18" s="201"/>
      <c r="E18" s="204">
        <v>0</v>
      </c>
      <c r="G18" s="140"/>
      <c r="H18" s="140"/>
      <c r="I18" s="140"/>
    </row>
    <row r="19" spans="1:10" s="139" customFormat="1" x14ac:dyDescent="0.25">
      <c r="A19" s="9"/>
      <c r="B19" s="37" t="s">
        <v>9</v>
      </c>
      <c r="C19" s="207">
        <f>+C15+C16+C17+C18</f>
        <v>-2350510035</v>
      </c>
      <c r="D19" s="201"/>
      <c r="E19" s="208">
        <f>+E15+E16+E17+E18</f>
        <v>0</v>
      </c>
      <c r="G19" s="140"/>
      <c r="H19" s="140"/>
      <c r="I19" s="140"/>
    </row>
    <row r="20" spans="1:10" s="139" customFormat="1" x14ac:dyDescent="0.25">
      <c r="A20" s="9"/>
      <c r="B20" s="37"/>
      <c r="C20" s="201"/>
      <c r="D20" s="201"/>
      <c r="E20" s="202"/>
      <c r="G20" s="140"/>
      <c r="H20" s="140"/>
      <c r="I20" s="140"/>
    </row>
    <row r="21" spans="1:10" s="139" customFormat="1" x14ac:dyDescent="0.25">
      <c r="A21" s="9"/>
      <c r="B21" s="32" t="s">
        <v>10</v>
      </c>
      <c r="C21" s="201"/>
      <c r="D21" s="201"/>
      <c r="E21" s="209"/>
      <c r="G21" s="140"/>
      <c r="H21" s="140"/>
      <c r="I21" s="140"/>
    </row>
    <row r="22" spans="1:10" s="139" customFormat="1" x14ac:dyDescent="0.25">
      <c r="A22" s="5"/>
      <c r="B22" s="37" t="s">
        <v>11</v>
      </c>
      <c r="C22" s="205">
        <v>0</v>
      </c>
      <c r="D22" s="201"/>
      <c r="E22" s="209">
        <v>0</v>
      </c>
      <c r="G22" s="140"/>
      <c r="H22" s="140"/>
      <c r="I22" s="140"/>
    </row>
    <row r="23" spans="1:10" s="139" customFormat="1" x14ac:dyDescent="0.25">
      <c r="A23" s="5"/>
      <c r="B23" s="37" t="s">
        <v>60</v>
      </c>
      <c r="C23" s="205">
        <v>0</v>
      </c>
      <c r="D23" s="201"/>
      <c r="E23" s="209">
        <v>0</v>
      </c>
      <c r="G23" s="140"/>
      <c r="H23" s="140"/>
      <c r="I23" s="140"/>
    </row>
    <row r="24" spans="1:10" s="139" customFormat="1" x14ac:dyDescent="0.25">
      <c r="A24" s="5"/>
      <c r="B24" s="37" t="s">
        <v>12</v>
      </c>
      <c r="C24" s="205">
        <f>+'[1]Flujo de Fondos Calculo GS'!$C$80</f>
        <v>-15554080041</v>
      </c>
      <c r="D24" s="201"/>
      <c r="E24" s="209">
        <f>+'4.FLUJO EFECTIVO USD'!E24*6979.36</f>
        <v>0</v>
      </c>
      <c r="G24" s="140"/>
      <c r="H24" s="140"/>
      <c r="I24" s="140"/>
    </row>
    <row r="25" spans="1:10" s="139" customFormat="1" x14ac:dyDescent="0.25">
      <c r="A25" s="9"/>
      <c r="B25" s="37" t="s">
        <v>13</v>
      </c>
      <c r="C25" s="210">
        <f>+'[1]Flujo de Fondos Calculo GS'!$C$88</f>
        <v>19697964000</v>
      </c>
      <c r="D25" s="201"/>
      <c r="E25" s="211"/>
      <c r="G25" s="140"/>
    </row>
    <row r="26" spans="1:10" s="139" customFormat="1" x14ac:dyDescent="0.25">
      <c r="A26" s="9"/>
      <c r="B26" s="37" t="s">
        <v>14</v>
      </c>
      <c r="C26" s="212">
        <f>+C24+C25+C23</f>
        <v>4143883959</v>
      </c>
      <c r="D26" s="201"/>
      <c r="E26" s="211">
        <f>+E24+E25</f>
        <v>0</v>
      </c>
      <c r="G26" s="213"/>
    </row>
    <row r="27" spans="1:10" s="139" customFormat="1" ht="15.75" thickBot="1" x14ac:dyDescent="0.3">
      <c r="A27" s="5"/>
      <c r="B27" s="32" t="s">
        <v>15</v>
      </c>
      <c r="C27" s="214">
        <f>+C19+C26+C11</f>
        <v>1793373924</v>
      </c>
      <c r="D27" s="215"/>
      <c r="E27" s="216">
        <f>+E19+E26+E11</f>
        <v>0</v>
      </c>
      <c r="G27" s="140"/>
      <c r="I27" s="140"/>
      <c r="J27" s="140"/>
    </row>
    <row r="28" spans="1:10" s="139" customFormat="1" ht="15.75" thickTop="1" x14ac:dyDescent="0.25">
      <c r="A28" s="9"/>
      <c r="B28" s="137"/>
      <c r="C28" s="159"/>
      <c r="D28" s="159"/>
      <c r="E28" s="160"/>
      <c r="G28" s="213"/>
      <c r="I28" s="140"/>
    </row>
    <row r="29" spans="1:10" s="139" customFormat="1" x14ac:dyDescent="0.25">
      <c r="A29" s="9"/>
      <c r="B29" s="9"/>
      <c r="C29" s="130">
        <f>+C27-'5.BG G'!C12</f>
        <v>0</v>
      </c>
      <c r="D29" s="162"/>
      <c r="E29" s="162"/>
      <c r="G29" s="140"/>
    </row>
    <row r="30" spans="1:10" x14ac:dyDescent="0.25">
      <c r="B30" s="9" t="s">
        <v>163</v>
      </c>
      <c r="C30" s="119"/>
      <c r="D30" s="119"/>
      <c r="E30" s="119"/>
      <c r="G30" s="136"/>
    </row>
    <row r="31" spans="1:10" x14ac:dyDescent="0.25">
      <c r="B31" s="50"/>
      <c r="C31" s="136"/>
      <c r="D31" s="136"/>
      <c r="E31" s="136"/>
      <c r="F31" s="136"/>
      <c r="G31" s="136"/>
      <c r="H31" s="136"/>
      <c r="I31" s="136"/>
    </row>
    <row r="32" spans="1:10" x14ac:dyDescent="0.25">
      <c r="B32" s="80"/>
      <c r="C32" s="119"/>
      <c r="D32" s="119"/>
      <c r="E32" s="119"/>
    </row>
    <row r="33" spans="2:7" x14ac:dyDescent="0.25">
      <c r="B33" s="50"/>
      <c r="C33" s="119"/>
      <c r="D33" s="119"/>
      <c r="E33" s="119"/>
    </row>
    <row r="34" spans="2:7" x14ac:dyDescent="0.25">
      <c r="C34" s="119"/>
      <c r="D34" s="119"/>
      <c r="E34" s="119"/>
    </row>
    <row r="35" spans="2:7" x14ac:dyDescent="0.25">
      <c r="B35" s="109"/>
      <c r="C35" s="368"/>
      <c r="D35" s="368"/>
      <c r="E35" s="368"/>
      <c r="F35" s="368"/>
      <c r="G35" s="368"/>
    </row>
    <row r="36" spans="2:7" x14ac:dyDescent="0.25">
      <c r="B36" s="109"/>
      <c r="C36" s="368"/>
      <c r="D36" s="368"/>
      <c r="E36" s="368"/>
      <c r="F36" s="368"/>
      <c r="G36" s="368"/>
    </row>
    <row r="37" spans="2:7" x14ac:dyDescent="0.25">
      <c r="C37" s="119"/>
      <c r="D37" s="119"/>
      <c r="E37" s="119"/>
    </row>
  </sheetData>
  <sheetProtection algorithmName="SHA-512" hashValue="Drv0tWfLLsN4KBavyKe8nqFV7Cw5+1WVVR/5hpGpxgERs74RROpBfqbuHFlk1yLYCUDS6bJRYzAReLmELffNBw==" saltValue="LLFOVCcLc5kdaKFiSpVqew==" spinCount="100000" sheet="1" objects="1" scenarios="1"/>
  <mergeCells count="9">
    <mergeCell ref="C36:G36"/>
    <mergeCell ref="B3:E3"/>
    <mergeCell ref="B6:E6"/>
    <mergeCell ref="E2:F2"/>
    <mergeCell ref="G2:H2"/>
    <mergeCell ref="G3:H3"/>
    <mergeCell ref="B4:E4"/>
    <mergeCell ref="C35:G35"/>
    <mergeCell ref="B5:E5"/>
  </mergeCells>
  <pageMargins left="0.25" right="0.25" top="0.75" bottom="0.75" header="0.3" footer="0.3"/>
  <pageSetup paperSize="9" scale="55" fitToHeight="0" orientation="portrait" r:id="rId1"/>
</worksheet>
</file>

<file path=_xmlsignatures/_rels/origin1.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1.xml"/><Relationship Id="rId1" Type="http://schemas.openxmlformats.org/package/2006/relationships/digital-signature/signature" Target="sig2.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rjJl5XgWhIDAComNUh1n+HqmOFb3TloxPQhmpvTMG88=</DigestValue>
    </Reference>
    <Reference Type="http://www.w3.org/2000/09/xmldsig#Object" URI="#idOfficeObject">
      <DigestMethod Algorithm="http://www.w3.org/2001/04/xmlenc#sha256"/>
      <DigestValue>ToAnmQVHMYVa5ZxkiIXQ/w81ppPvCiwaww5eZA4Cjkc=</DigestValue>
    </Reference>
    <Reference Type="http://uri.etsi.org/01903#SignedProperties" URI="#idSignedProperties">
      <Transforms>
        <Transform Algorithm="http://www.w3.org/TR/2001/REC-xml-c14n-20010315"/>
      </Transforms>
      <DigestMethod Algorithm="http://www.w3.org/2001/04/xmlenc#sha256"/>
      <DigestValue>3sZN0S5UxsxlBIiwHEJq7f/scdxgKb24iVuaOqCCu/w=</DigestValue>
    </Reference>
    <Reference Type="http://www.w3.org/2000/09/xmldsig#Object" URI="#idValidSigLnImg">
      <DigestMethod Algorithm="http://www.w3.org/2001/04/xmlenc#sha256"/>
      <DigestValue>fw7qsud+94bGpopiT5WXVD4DXxE0QrHhVhqnZWO0YHY=</DigestValue>
    </Reference>
    <Reference Type="http://www.w3.org/2000/09/xmldsig#Object" URI="#idInvalidSigLnImg">
      <DigestMethod Algorithm="http://www.w3.org/2001/04/xmlenc#sha256"/>
      <DigestValue>WSTZ1UJz50qCrJ2eWSiLdDUuNL9HuJi1Ep3Tw0/HuOs=</DigestValue>
    </Reference>
  </SignedInfo>
  <SignatureValue>Sy4qf5BqySQKMQ4X7jM2Tssaf7oLtHByfNDWna6Eo/6sUWiXyth08Af59Dh5v8mb3pmtJmia9ydW
AFSH8hJVynGaSftUZDqA8SlKB+qiXPmaj63uqe2azQpDkEVqC0KBfdyZvsHp7x3kZIZRbQ7eSRhb
4+cEu4iAmFPG9FoIKjzC6yTc0gD098sUG8wIRorme1L6ZtJDYayZ7lWwQL2FR4p6JIcQ740c9UbV
Gyfg4E6yua6iZfYvQ0TDnHhphOTs1GMO7QgmiuA60hwmVRx96oHdKZ2aMKrcP6YFsVfoNGASs2f3
ybfjlJnrpVjE6LKn3kLD7sNzQ4nT6t2TKhMdXg==</SignatureValue>
  <KeyInfo>
    <X509Data>
      <X509Certificate>MIIIATCCBemgAwIBAgIIJuI7aX5/vlcwDQYJKoZIhvcNAQELBQAwWzEXMBUGA1UEBRMOUlVDIDgwMDUwMTcyLTExGjAYBgNVBAMTEUNBLURPQ1VNRU5UQSBTLkEuMRcwFQYDVQQKEw5ET0NVTUVOVEEgUy5BLjELMAkGA1UEBhMCUFkwHhcNMjEwNzI4MTQxMjQzWhcNMjMwNzI4MTQyMjQzWjCBoTELMAkGA1UEBhMCUFkxGTAXBgNVBAQMEFRBTEFWRVJBIFNBR1VJRVIxEjAQBgNVBAUTCUNJMTI0NjU3NzESMBAGA1UEKgwJSlVBTiBKT1NFMRcwFQYDVQQKDA5QRVJTT05BIEZJU0lDQTERMA8GA1UECwwIRklSTUEgRjIxIzAhBgNVBAMMGkpVQU4gSk9TRSBUQUxBVkVSQSBTQUdVSUVSMIIBIjANBgkqhkiG9w0BAQEFAAOCAQ8AMIIBCgKCAQEAp38T/ZoEWZZlB5PtEVAm1Y4znjZFh4QsHpP+3EHtMr/e6FWLpjfmJqsceb/aI2XB4hk+9x1EMjgRMBgRzaw91AgxGe9TzlF8SZBpHzm+MGjISOB+h95pAPo5SDkkB6zszpDA/SoyB9E1oWxqP8jMvscZ2CAvI+0LQ5xR5YY+wGH1L2JcsQPGBf5Y2aTtJSOxP0qF33JJmeCWL6G/pY/OaNNq6v4MHcWVZnTqsNqy9Ja1ONz2xqREkrPcChtA6xhj5m6ll3d1I4TbksLvGb9+nXchqUizlfgMnlaVvSHNeNUmS7ud5FelG5A2jSyMbJsxN1GJ4dqJhbrpzVGWN9oKDQIDAQABo4IDgDCCA3wwDAYDVR0TAQH/BAIwADAOBgNVHQ8BAf8EBAMCBeAwKgYDVR0lAQH/BCAwHgYIKwYBBQUHAwEGCCsGAQUFBwMCBggrBgEFBQcDBDAdBgNVHQ4EFgQU3nsZOG5V/AZJjhGwv+6j8HvD8K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p1YW4udGFsYXZlcmFAZWRnZ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BS76E/qCnwxcvz9C+nGV8KuZ7d86V3DyBZCBJmwFU8aer9VTjJFZwwbq/o63CoCCG7yNUu+1T3qbcp0bdhRZK7on8pkV0v8zp/WsxXZbOYsgrzvSgT93xzFRa4L8I0gXSn8xQL0lts0h2I0T6ZKEdxakyWJ3BcxSPCBpk73sbnu4RUIYQGp1dIdy0Y/vlVbTikgAdSvbHLlqzwnO6xL5P9nDWfnTnRIR7oLK9z0cNWOWYg57kH6FZCNfkKLkVzxqbqRgNEpSBZBwLce3m+91LdQ2N/kCgMr7giHV64WXeFY/YMzddrnGjn606ffgK5RMQMBgcfPiEMMUlVo/MTHtvsPVYwhBYaocpkPHSaLTa3eTmEII80aiDtZojdghe8QWZMwCbFbs4VJzzMZq3SqyiCJ2QK+D+ZFEv2d26rh6gLX3iKKc09AVVYU72Rtp9O5nvuRGkzIvLXjP8lTR/F8JXLbtDES4aJJ+uZYk4EeFR5qgPQAOGWhRcZfJzE8AyRSNvKF+kN9niBDP+KeRbCnm+MxHhEMgd0k66hBIe+e9FZlsEYmgEyaMYjL8PYI/OdAFU9dSUoW2vx0xLctKkBfVk0v7bF7iKf1CsagzF5HdprUhH9n7cs4IHc7JkcOtcb2sJ+e289lJjDYMYkW8EybbAu3hJhbj75pBzPHZeaTxp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nTs6TpPyATKtuGQ+A23UppUB90bAEZKhaaiapQQLBtc=</DigestValue>
      </Reference>
      <Reference URI="/xl/calcChain.xml?ContentType=application/vnd.openxmlformats-officedocument.spreadsheetml.calcChain+xml">
        <DigestMethod Algorithm="http://www.w3.org/2001/04/xmlenc#sha256"/>
        <DigestValue>9cAnYTgYwk+RChRE7HpcllGKfCVLIpja8rE8z8Y9YhU=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MudTBrCXnyLJ5LAaSfD/KXWuH7VsxK/LJB4+XxvLu5c=</DigestValue>
      </Reference>
      <Reference URI="/xl/drawings/vmlDrawing1.vml?ContentType=application/vnd.openxmlformats-officedocument.vmlDrawing">
        <DigestMethod Algorithm="http://www.w3.org/2001/04/xmlenc#sha256"/>
        <DigestValue>UjomJoDgraB5kgcPXm6/wMX2ygB7x1llEjLwyubJDiU=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Y+hMKPbXJa3l1b2MMyV30+dPKJsi4J424UBaQhCD/nU=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ueG9RU2xsv3KnwoVXAbDmrwj11XdLpSw3ZCsPM3yxyM=</DigestValue>
      </Reference>
      <Reference URI="/xl/externalLinks/externalLink1.xml?ContentType=application/vnd.openxmlformats-officedocument.spreadsheetml.externalLink+xml">
        <DigestMethod Algorithm="http://www.w3.org/2001/04/xmlenc#sha256"/>
        <DigestValue>iYAZLVDXY2nxGbYqc1cdH4zj1U6ZWtLpL336zhVoaU0=</DigestValue>
      </Reference>
      <Reference URI="/xl/externalLinks/externalLink2.xml?ContentType=application/vnd.openxmlformats-officedocument.spreadsheetml.externalLink+xml">
        <DigestMethod Algorithm="http://www.w3.org/2001/04/xmlenc#sha256"/>
        <DigestValue>oykC5WkykIFFXnBK+IPsP3idITUH7GBHbyT12L+JDNk=</DigestValue>
      </Reference>
      <Reference URI="/xl/media/image1.png?ContentType=image/png">
        <DigestMethod Algorithm="http://www.w3.org/2001/04/xmlenc#sha256"/>
        <DigestValue>Xn8X0jndzueEqY8n3mRhU47VDc06/kw9YTidB02F1yQ=</DigestValue>
      </Reference>
      <Reference URI="/xl/media/image2.emf?ContentType=image/x-emf">
        <DigestMethod Algorithm="http://www.w3.org/2001/04/xmlenc#sha256"/>
        <DigestValue>C5FYe2TmVJReip79TKp3tsJGDc/qFWHUosQs6YFzUwE=</DigestValue>
      </Reference>
      <Reference URI="/xl/media/image3.emf?ContentType=image/x-emf">
        <DigestMethod Algorithm="http://www.w3.org/2001/04/xmlenc#sha256"/>
        <DigestValue>q/fDNQ3rDQZ0UZ/4djr/vcnIUudx3cm/y00S3aE5Wy8=</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garquz45zfzRLGSSdqE8t1hf1Iqhtgs8dwdppuHic+k=</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10.bin?ContentType=application/vnd.openxmlformats-officedocument.spreadsheetml.printerSettings">
        <DigestMethod Algorithm="http://www.w3.org/2001/04/xmlenc#sha256"/>
        <DigestValue>DhLX4rjnwdbQPweXYyD7kdwa3XMRHLSS9YTCJAaRbUc=</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B/L2b8Zajrio67mxZScUFqSwsm0UTpCqwTqvoApXh58=</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DhLX4rjnwdbQPweXYyD7kdwa3XMRHLSS9YTCJAaRbUc=</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3WaOYdXVnnD0tzG4AR7PfKbiB7YL+8GZnZ9cp/O8JFo=</DigestValue>
      </Reference>
      <Reference URI="/xl/styles.xml?ContentType=application/vnd.openxmlformats-officedocument.spreadsheetml.styles+xml">
        <DigestMethod Algorithm="http://www.w3.org/2001/04/xmlenc#sha256"/>
        <DigestValue>2DR+8E5YjqMj1rpWgIfbfiIYVm6Iiy654/9WPJokdZg=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E2YIhWKkY1gmHKIofvunqyH67qDUC5jlWnlmKhqn2f0=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6Swp2PGoWay9y80CokmZW/ebcPJ+keoZazuDHfaJGCs=</DigestValue>
      </Reference>
      <Reference URI="/xl/worksheets/sheet10.xml?ContentType=application/vnd.openxmlformats-officedocument.spreadsheetml.worksheet+xml">
        <DigestMethod Algorithm="http://www.w3.org/2001/04/xmlenc#sha256"/>
        <DigestValue>X3A349rZDvuruv739v+Tl6o7pVjXJFAjQmLF8ESQZug=</DigestValue>
      </Reference>
      <Reference URI="/xl/worksheets/sheet11.xml?ContentType=application/vnd.openxmlformats-officedocument.spreadsheetml.worksheet+xml">
        <DigestMethod Algorithm="http://www.w3.org/2001/04/xmlenc#sha256"/>
        <DigestValue>T8UK5x7iTUaFt+rP5HO8hnADdUZpA7D/SICoQzlNFC4=</DigestValue>
      </Reference>
      <Reference URI="/xl/worksheets/sheet12.xml?ContentType=application/vnd.openxmlformats-officedocument.spreadsheetml.worksheet+xml">
        <DigestMethod Algorithm="http://www.w3.org/2001/04/xmlenc#sha256"/>
        <DigestValue>Or9l5RwCvwmzvQBN2kXsrXCPk23uPce4A8pGMhi5JYg=</DigestValue>
      </Reference>
      <Reference URI="/xl/worksheets/sheet2.xml?ContentType=application/vnd.openxmlformats-officedocument.spreadsheetml.worksheet+xml">
        <DigestMethod Algorithm="http://www.w3.org/2001/04/xmlenc#sha256"/>
        <DigestValue>oSi8ZfpUOqKJ3tS52f5JE8osjeRojcV9WN9un05uf/4=</DigestValue>
      </Reference>
      <Reference URI="/xl/worksheets/sheet3.xml?ContentType=application/vnd.openxmlformats-officedocument.spreadsheetml.worksheet+xml">
        <DigestMethod Algorithm="http://www.w3.org/2001/04/xmlenc#sha256"/>
        <DigestValue>CdlV9oVhykdqfThN3exAVfeLPaIAA6mLVrGQrY+rIWE=</DigestValue>
      </Reference>
      <Reference URI="/xl/worksheets/sheet4.xml?ContentType=application/vnd.openxmlformats-officedocument.spreadsheetml.worksheet+xml">
        <DigestMethod Algorithm="http://www.w3.org/2001/04/xmlenc#sha256"/>
        <DigestValue>pmUp0EwmwM/bLsJ0mYIOSJ6eOLRkK6AoQJhopOH7yuk=</DigestValue>
      </Reference>
      <Reference URI="/xl/worksheets/sheet5.xml?ContentType=application/vnd.openxmlformats-officedocument.spreadsheetml.worksheet+xml">
        <DigestMethod Algorithm="http://www.w3.org/2001/04/xmlenc#sha256"/>
        <DigestValue>tswYwmcGeg1OYp3FPPLP5rrOIVam4Cn49467EHsXCzM=</DigestValue>
      </Reference>
      <Reference URI="/xl/worksheets/sheet6.xml?ContentType=application/vnd.openxmlformats-officedocument.spreadsheetml.worksheet+xml">
        <DigestMethod Algorithm="http://www.w3.org/2001/04/xmlenc#sha256"/>
        <DigestValue>xOTIQbFVxhY92GCqb24qkxYQD8vj5/KXVLrUYuLafFo=</DigestValue>
      </Reference>
      <Reference URI="/xl/worksheets/sheet7.xml?ContentType=application/vnd.openxmlformats-officedocument.spreadsheetml.worksheet+xml">
        <DigestMethod Algorithm="http://www.w3.org/2001/04/xmlenc#sha256"/>
        <DigestValue>MXMCuC9LaG9z1X91v4y6AM1ZNjxrhmukQpnx5Egjl0k=</DigestValue>
      </Reference>
      <Reference URI="/xl/worksheets/sheet8.xml?ContentType=application/vnd.openxmlformats-officedocument.spreadsheetml.worksheet+xml">
        <DigestMethod Algorithm="http://www.w3.org/2001/04/xmlenc#sha256"/>
        <DigestValue>SGqHSiFGsHcH3jvjWmF5hVU7x4p2lXgHHzI41ooSC8g=</DigestValue>
      </Reference>
      <Reference URI="/xl/worksheets/sheet9.xml?ContentType=application/vnd.openxmlformats-officedocument.spreadsheetml.worksheet+xml">
        <DigestMethod Algorithm="http://www.w3.org/2001/04/xmlenc#sha256"/>
        <DigestValue>Zr32JdQRvJrrKvuX7F+b2cbVni252F5hsKLn+xBO3dI=</DigestValue>
      </Reference>
    </Manifest>
    <SignatureProperties>
      <SignatureProperty Id="idSignatureTime" Target="#idPackageSignature">
        <mdssi:SignatureTime xmlns:mdssi="http://schemas.openxmlformats.org/package/2006/digital-signature">
          <mdssi:Format>YYYY-MM-DDThh:mm:ssTZD</mdssi:Format>
          <mdssi:Value>2022-03-31T21:57:12Z</mdssi:Value>
        </mdssi:SignatureTime>
      </SignatureProperty>
    </SignatureProperties>
  </Object>
  <Object Id="idOfficeObject">
    <SignatureProperties>
      <SignatureProperty Id="idOfficeV1Details" Target="#idPackageSignature">
        <SignatureInfoV1 xmlns="http://schemas.microsoft.com/office/2006/digsig">
          <SetupID>{8DAA70EF-7A35-4F2A-BB6F-50964A60EFF9}</SetupID>
          <SignatureText>Juan Talavera</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2022-03-31T21:57:12Z</xd:SigningTime>
          <xd:SigningCertificate>
            <xd:Cert>
              <xd:CertDigest>
                <DigestMethod Algorithm="http://www.w3.org/2001/04/xmlenc#sha256"/>
                <DigestValue>NzyQOkOpnuBS5UnBYfPWfUjFIrVPzgvD1M4bJpKvT1M=</DigestValue>
              </xd:CertDigest>
              <xd:IssuerSerial>
                <X509IssuerName>C=PY, O=DOCUMENTA S.A., CN=CA-DOCUMENTA S.A., SERIALNUMBER=RUC 80050172-1</X509IssuerName>
                <X509SerialNumber>2801867242457775703</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YEAAAAwgAACBFTUYAAAEA6BsAAKo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CAQe0lgEHEAAAABAAAAAkAAABMAAAAAAAAAAAAAAAAAAAA//////////9gAAAAMwAvADMAMQAvADIAMAAyADI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IBB7SW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gAAABHAAAAKQAAADMAAABg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IkAAABIAAAAJQAAAAwAAAAEAAAAVAAAAJwAAAAqAAAAMwAAAIcAAABHAAAAAQAAAADAgEHtJYBBKgAAADMAAAANAAAATAAAAAAAAAAAAAAAAAAAAP//////////aAAAAEoAdQBhAG4AIABUAGEAbABhAHYAZQByAGEAAAAGAAAACQAAAAgAAAAJAAAABAAAAAgAAAAIAAAABAAAAAgAAAAIAAAACAAAAAY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OgAAAAKAAAAUAAAAJEAAABcAAAAAQAAAADAgEHtJYBBCgAAAFAAAAAaAAAATAAAAAAAAAAAAAAAAAAAAP//////////gAAAAEoAdQBhAG4AIABKAG8AcwBlACAAVABhAGwAYQB2AGUAcgBhACAAUwBhAGcAdQBpAGUAcgAEAAAABwAAAAYAAAAHAAAAAwAAAAQAAAAHAAAABQAAAAYAAAADAAAABgAAAAYAAAADAAAABgAAAAUAAAAGAAAABAAAAAYAAAADAAAABgAAAAYAAAAHAAAABwAAAAMAAAAGAAAABA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ADAgEHtJYB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hAAAAfAAAAAkAAABwAAAA2QAAAA0AAAAhAPAAAAAAAAAAAAAAAIA/AAAAAAAAAAAAAIA/AAAAAAAAAAAAAAAAAAAAAAAAAAAAAAAAAAAAAAAAAAAlAAAADAAAAAAAAIAoAAAADAAAAAUAAAAlAAAADAAAAAEAAAAYAAAADAAAAAAAAAASAAAADAAAAAEAAAAWAAAADAAAAAAAAABUAAAALAEAAAoAAABwAAAA4AAAAHwAAAABAAAAAMCAQe0lgEEKAAAAcAAAACUAAABMAAAABAAAAAkAAABwAAAA4gAAAH0AAACYAAAAUwBpAGcAbgBlAGQAIABiAHkAOgAgAEoAVQBBAE4AIABKAE8AUwBFACAAVABBAEwAQQBWAEUAUgBBACAAUwBBAEcAVQBJAEUAUgAAAAYAAAADAAAABwAAAAcAAAAGAAAABwAAAAMAAAAHAAAABQAAAAMAAAADAAAABAAAAAgAAAAHAAAACAAAAAMAAAAEAAAACQAAAAYAAAAGAAAAAwAAAAYAAAAHAAAABQAAAAcAAAAHAAAABgAAAAcAAAAHAAAAAwAAAAYAAAAHAAAACAAAAAgAAAADAAAABgAAAAcAAAAWAAAADAAAAAAAAAAlAAAADAAAAAIAAAAOAAAAFAAAAAAAAAAQAAAAFAAAAA==</Object>
  <Object Id="idInvalidSigLnImg">AQAAAGwAAAAAAAAAAAAAAP8AAAB/AAAAAAAAAAAAAAAYEAAAAwgAACBFTUYAAAEAlB8AALA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Z9gAAAAcKDQcKDQcJDQ4WMShFrjFU1TJV1gECBAIDBAECBQoRKyZBowsTMQAAAAAAfqbJd6PIeqDCQFZ4JTd0Lk/HMVPSGy5uFiE4GypVJ0KnHjN9AAAB9PYAAACcz+7S6ffb7fnC0t1haH0hMm8aLXIuT8ggOIwoRKslP58cK08AAAEAAAAAAMHg9P///////////+bm5k9SXjw/SzBRzTFU0y1NwSAyVzFGXwEBApn2CA8mnM/u69/SvI9jt4tgjIR9FBosDBEjMVTUMlXWMVPRKUSeDxk4AAAAAAAAAADT6ff///////+Tk5MjK0krSbkvUcsuT8YVJFoTIFIrSbgtTcEQHEdN9wAAAJzP7vT6/bTa8kRleixHhy1Nwi5PxiQtTnBwcJKSki81SRwtZAgOIwAAAAAAweD02+35gsLqZ5q6Jz1jNEJyOUZ4qamp+/v7////wdPeVnCJAQECmfYAAACv1/Ho8/ubzu6CwuqMudS3u769vb3////////////L5fZymsABAgMAAAAAAK/X8fz9/uLx+snk9uTy+vz9/v///////////////8vl9nKawAECA1r3AAAAotHvtdryxOL1xOL1tdry0+r32+350+r3tdryxOL1pdPvc5rAAQIDAAAAAABpj7ZnjrZqj7Zqj7ZnjrZtkbdukrdtkbdnjrZqj7ZojrZ3rdUCAwSZ9g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oAAAARAAAAJQAAAAwAAAABAAAAVAAAALQAAAAjAAAABAAAAHgAAAAQAAAAAQAAAADAgEHtJYB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CAQe0lg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Y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JAAAASAAAACUAAAAMAAAABAAAAFQAAACcAAAAKgAAADMAAACHAAAARwAAAAEAAAAAwIBB7SWAQSoAAAAzAAAADQAAAEwAAAAAAAAAAAAAAAAAAAD//////////2gAAABKAHUAYQBuACAAVABhAGwAYQB2AGUAcgBhAAAABgAAAAkAAAAIAAAACQAAAAQAAAAIAAAACAAAAAQAAAAIAAAACAAAAAgAAAAG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oAAAACgAAAFAAAACRAAAAXAAAAAEAAAAAwIBB7SWAQQoAAABQAAAAGgAAAEwAAAAAAAAAAAAAAAAAAAD//////////4AAAABKAHUAYQBuACAASgBvAHMAZQAgAFQAYQBsAGEAdgBlAHIAYQAgAFMAYQBnAHUAaQBlAHIABAAAAAcAAAAGAAAABwAAAAMAAAAEAAAABwAAAAUAAAAGAAAAAwAAAAYAAAAGAAAAAwAAAAYAAAAFAAAABgAAAAQAAAAGAAAAAwAAAAYAAAAGAAAABwAAAAcAAAADAAAABgAAAAQ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AAwIBB7SWA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4QAAAHwAAAAJAAAAcAAAANkAAAANAAAAIQDwAAAAAAAAAAAAAACAPwAAAAAAAAAAAACAPwAAAAAAAAAAAAAAAAAAAAAAAAAAAAAAAAAAAAAAAAAAJQAAAAwAAAAAAACAKAAAAAwAAAAFAAAAJQAAAAwAAAABAAAAGAAAAAwAAAAAAAAAEgAAAAwAAAABAAAAFgAAAAwAAAAAAAAAVAAAACwBAAAKAAAAcAAAAOAAAAB8AAAAAQAAAADAgEHtJYBBCgAAAHAAAAAlAAAATAAAAAQAAAAJAAAAcAAAAOIAAAB9AAAAmAAAAFMAaQBnAG4AZQBkACAAYgB5ADoAIABKAFUAQQBOACAASgBPAFMARQAgAFQAQQBMAEEAVgBFAFIAQQAgAFMAQQBHAFUASQBFAFIAAAAGAAAAAwAAAAcAAAAHAAAABgAAAAcAAAADAAAABwAAAAUAAAADAAAAAwAAAAQAAAAIAAAABwAAAAgAAAADAAAABAAAAAkAAAAGAAAABgAAAAMAAAAGAAAABwAAAAUAAAAHAAAABwAAAAYAAAAHAAAABwAAAAMAAAAGAAAABwAAAAgAAAAIAAAAAwAAAAY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bSHgzWnjEWvlRveKFSMVK9GVT/+KwnIAttDb7bxvSVY=</DigestValue>
    </Reference>
    <Reference Type="http://www.w3.org/2000/09/xmldsig#Object" URI="#idOfficeObject">
      <DigestMethod Algorithm="http://www.w3.org/2001/04/xmlenc#sha256"/>
      <DigestValue>yAJK66zn6M0QZGkiZllEa6fNwssVjG4hab9dAGPdwwo=</DigestValue>
    </Reference>
    <Reference Type="http://uri.etsi.org/01903#SignedProperties" URI="#idSignedProperties">
      <Transforms>
        <Transform Algorithm="http://www.w3.org/TR/2001/REC-xml-c14n-20010315"/>
      </Transforms>
      <DigestMethod Algorithm="http://www.w3.org/2001/04/xmlenc#sha256"/>
      <DigestValue>StrFY0vtwIQVfg4NEZPR/QhKbvZ8NTLryUD7fHZqTzE=</DigestValue>
    </Reference>
    <Reference Type="http://www.w3.org/2000/09/xmldsig#Object" URI="#idValidSigLnImg">
      <DigestMethod Algorithm="http://www.w3.org/2001/04/xmlenc#sha256"/>
      <DigestValue>UVEiGC/GQs/MwEuvaB3SqD7CUMfIzbevTRbZAeQmkYM=</DigestValue>
    </Reference>
    <Reference Type="http://www.w3.org/2000/09/xmldsig#Object" URI="#idInvalidSigLnImg">
      <DigestMethod Algorithm="http://www.w3.org/2001/04/xmlenc#sha256"/>
      <DigestValue>gOk0sEMNCOyKPcwkzAcFKtN86LZ+z/NSdn4nxF1XChg=</DigestValue>
    </Reference>
  </SignedInfo>
  <SignatureValue>a2/+PADL92Wig32KV08nKv0VzyVYu5/jQxqukDxKUVeLk3+iz9M3EVTG4eaIMQnRI6YeJ10mzLr1
5W2jain64eiGI5NR0f/SH5IstoockQCiasZ8O7NCnwq5L3DhMxAKbzYXlA3AQNbY9fRqrWaqpJEe
Z5DteOI/vlqid/GM5a0BG4U93U4UJh6XpeeprjR+jAB79LU+T/lHvwsiW9VYBs4rqrcYUXf5OmSK
Gpi89l8kxvnrXJTFxxFV08rvtkkVw3MUYGEjJW3SZsUcjFcz57eprc5o28pAKlBJOWt9n21O8b3K
3/pU9U1oUu2ZFz3oHOFwA9P+Bc0gPAydRoICng==</SignatureValue>
  <KeyInfo>
    <X509Data>
      <X509Certificate>MIIIHTCCBgWgAwIBAgITXAAArzgSp33rOSLeCAAAAACvODANBgkqhkiG9w0BAQsFADBXMRcwFQYDVQQFEw5SVUMgODAwODA2MTAtNzEVMBMGA1UEChMMQ09ERTEwMCBTLkEuMQswCQYDVQQGEwJQWTEYMBYGA1UEAxMPQ0EtQ09ERTEwMCBTLkEuMB4XDTIyMDIxODE4MDYxNFoXDTI0MDIxODE4MDYxNFowga0xKTAnBgNVBAMTIEZBQklPIE1BUkNFTE8gUEVTU09MQU5JIFJJUVVFTE1FMRcwFQYDVQQKEw5QRVJTT05BIEZJU0lDQTELMAkGA1UEBhMCUFkxFjAUBgNVBCoTDUZBQklPIE1BUkNFTE8xGzAZBgNVBAQTElBFU1NPTEFOSSBSSVFVRUxNRTESMBAGA1UEBRMJQ0kyNjM3NzA2MREwDwYDVQQLEwhGSVJNQSBGMjCCASIwDQYJKoZIhvcNAQEBBQADggEPADCCAQoCggEBAIuZjFIgQ5hil9p/+G9Uano1V1/IUPo9wE1DMb3AnLzwYqkTENjUSnsvAE9r5GdCXVXHfmiWrDOei0Rc28aAq2/sdx/oZSeWcwbYD5IKmALGPlUQL49EYQfTQrh4NEw3vIxxMu60XOmrE4tCK0Ma+WCs6g/RWrwjW3x0l3VIyX/stmgtb+FphEWhuBlhoCQlfvd5sCaU9q66tLw5khG3iOwmkbJaj6TK20+MjtH5eazWrHoBTUO/opBBvWYKh/qYNLtMB+iKMSQFYPFZa1wyDtTrn1SCbG2XA/0WntqajHPsaSwbePy2SeqphHaNWBlHkCYVcEsW8+sp7nfjou2xSkUCAwEAAaOCA4kwggOFMA4GA1UdDwEB/wQEAwIF4DAMBgNVHRMBAf8EAjAAMCAGA1UdJQEB/wQWMBQGCCsGAQUFBwMCBggrBgEFBQcDBDAdBgNVHQ4EFgQUA/ErpBlRdsj1xg4AAS4hLB0j8z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RkFCSU8uUEVTU09MQU5JQEhQQVVESVRPUkVTLkNPTTANBgkqhkiG9w0BAQsFAAOCAgEAo5U+8oVd6BtsXshJ0rcuAKn6A1ypGykQiFCAc0oRajr9iwG/1mXf70G6Lz5FvxgMG59LGsJb9VzHxeflunAteBUMddc0tlCb2tvGa3i1kGeap+9dnrmVGRvAzBCsg7+bdR2DraQB9npa45yF7W3u6UKLWPBj/A99GdwSMESZxcGsvCNIlImuom6zIrhYaWTktGWjUeEaZMPFQOSo8ND27TujnLVwJn7C0hBsq4lH6dEjXLlRxW0duNwjxaqOcPx8D3TkSt28thmLZ/+zM14mFC1tSlOdHROPfJuTP/NDPep7CslKbTeACwmevke3cQivSfa34JO/mqasHJ7YnD+gHu6gPUBiB0wdBM/r5aaypBRpfZa/Fu124IRPh74QPSr64LAYO6bFWqU3/nRmgQq+b05i6swoa5Etab39Qga9TH5mcr5waCMP21lgBKOG4gRxkXYu3mIJHEwws8e2Foz3XRBkg2RDyI9DbpIuo/ljbHetFj52mnW1hzO76xAmWjYR6K3RA+8KPrqfaPR+YQ/fwLzynUnQ2XFtubk2Reag+EU4p8FCmfeWbFdJ6FU6E1Uy2wD8uTDPiABdEQXDpPPFEuI52x4rtWyfZzbjCaLu5t/EMItATXClN4/UgzFJClRk6T6g8akkFnah4PT1RWsVzdrOUTmWaC7Gn4QWmjbZdo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nTs6TpPyATKtuGQ+A23UppUB90bAEZKhaaiapQQLBtc=</DigestValue>
      </Reference>
      <Reference URI="/xl/calcChain.xml?ContentType=application/vnd.openxmlformats-officedocument.spreadsheetml.calcChain+xml">
        <DigestMethod Algorithm="http://www.w3.org/2001/04/xmlenc#sha256"/>
        <DigestValue>9cAnYTgYwk+RChRE7HpcllGKfCVLIpja8rE8z8Y9YhU=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MudTBrCXnyLJ5LAaSfD/KXWuH7VsxK/LJB4+XxvLu5c=</DigestValue>
      </Reference>
      <Reference URI="/xl/drawings/vmlDrawing1.vml?ContentType=application/vnd.openxmlformats-officedocument.vmlDrawing">
        <DigestMethod Algorithm="http://www.w3.org/2001/04/xmlenc#sha256"/>
        <DigestValue>UjomJoDgraB5kgcPXm6/wMX2ygB7x1llEjLwyubJDiU=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Y+hMKPbXJa3l1b2MMyV30+dPKJsi4J424UBaQhCD/nU=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ueG9RU2xsv3KnwoVXAbDmrwj11XdLpSw3ZCsPM3yxyM=</DigestValue>
      </Reference>
      <Reference URI="/xl/externalLinks/externalLink1.xml?ContentType=application/vnd.openxmlformats-officedocument.spreadsheetml.externalLink+xml">
        <DigestMethod Algorithm="http://www.w3.org/2001/04/xmlenc#sha256"/>
        <DigestValue>iYAZLVDXY2nxGbYqc1cdH4zj1U6ZWtLpL336zhVoaU0=</DigestValue>
      </Reference>
      <Reference URI="/xl/externalLinks/externalLink2.xml?ContentType=application/vnd.openxmlformats-officedocument.spreadsheetml.externalLink+xml">
        <DigestMethod Algorithm="http://www.w3.org/2001/04/xmlenc#sha256"/>
        <DigestValue>oykC5WkykIFFXnBK+IPsP3idITUH7GBHbyT12L+JDNk=</DigestValue>
      </Reference>
      <Reference URI="/xl/media/image1.png?ContentType=image/png">
        <DigestMethod Algorithm="http://www.w3.org/2001/04/xmlenc#sha256"/>
        <DigestValue>Xn8X0jndzueEqY8n3mRhU47VDc06/kw9YTidB02F1yQ=</DigestValue>
      </Reference>
      <Reference URI="/xl/media/image2.emf?ContentType=image/x-emf">
        <DigestMethod Algorithm="http://www.w3.org/2001/04/xmlenc#sha256"/>
        <DigestValue>C5FYe2TmVJReip79TKp3tsJGDc/qFWHUosQs6YFzUwE=</DigestValue>
      </Reference>
      <Reference URI="/xl/media/image3.emf?ContentType=image/x-emf">
        <DigestMethod Algorithm="http://www.w3.org/2001/04/xmlenc#sha256"/>
        <DigestValue>q/fDNQ3rDQZ0UZ/4djr/vcnIUudx3cm/y00S3aE5Wy8=</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garquz45zfzRLGSSdqE8t1hf1Iqhtgs8dwdppuHic+k=</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10.bin?ContentType=application/vnd.openxmlformats-officedocument.spreadsheetml.printerSettings">
        <DigestMethod Algorithm="http://www.w3.org/2001/04/xmlenc#sha256"/>
        <DigestValue>DhLX4rjnwdbQPweXYyD7kdwa3XMRHLSS9YTCJAaRbUc=</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B/L2b8Zajrio67mxZScUFqSwsm0UTpCqwTqvoApXh58=</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DhLX4rjnwdbQPweXYyD7kdwa3XMRHLSS9YTCJAaRbUc=</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3WaOYdXVnnD0tzG4AR7PfKbiB7YL+8GZnZ9cp/O8JFo=</DigestValue>
      </Reference>
      <Reference URI="/xl/styles.xml?ContentType=application/vnd.openxmlformats-officedocument.spreadsheetml.styles+xml">
        <DigestMethod Algorithm="http://www.w3.org/2001/04/xmlenc#sha256"/>
        <DigestValue>2DR+8E5YjqMj1rpWgIfbfiIYVm6Iiy654/9WPJokdZg=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E2YIhWKkY1gmHKIofvunqyH67qDUC5jlWnlmKhqn2f0=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6Swp2PGoWay9y80CokmZW/ebcPJ+keoZazuDHfaJGCs=</DigestValue>
      </Reference>
      <Reference URI="/xl/worksheets/sheet10.xml?ContentType=application/vnd.openxmlformats-officedocument.spreadsheetml.worksheet+xml">
        <DigestMethod Algorithm="http://www.w3.org/2001/04/xmlenc#sha256"/>
        <DigestValue>X3A349rZDvuruv739v+Tl6o7pVjXJFAjQmLF8ESQZug=</DigestValue>
      </Reference>
      <Reference URI="/xl/worksheets/sheet11.xml?ContentType=application/vnd.openxmlformats-officedocument.spreadsheetml.worksheet+xml">
        <DigestMethod Algorithm="http://www.w3.org/2001/04/xmlenc#sha256"/>
        <DigestValue>T8UK5x7iTUaFt+rP5HO8hnADdUZpA7D/SICoQzlNFC4=</DigestValue>
      </Reference>
      <Reference URI="/xl/worksheets/sheet12.xml?ContentType=application/vnd.openxmlformats-officedocument.spreadsheetml.worksheet+xml">
        <DigestMethod Algorithm="http://www.w3.org/2001/04/xmlenc#sha256"/>
        <DigestValue>Or9l5RwCvwmzvQBN2kXsrXCPk23uPce4A8pGMhi5JYg=</DigestValue>
      </Reference>
      <Reference URI="/xl/worksheets/sheet2.xml?ContentType=application/vnd.openxmlformats-officedocument.spreadsheetml.worksheet+xml">
        <DigestMethod Algorithm="http://www.w3.org/2001/04/xmlenc#sha256"/>
        <DigestValue>oSi8ZfpUOqKJ3tS52f5JE8osjeRojcV9WN9un05uf/4=</DigestValue>
      </Reference>
      <Reference URI="/xl/worksheets/sheet3.xml?ContentType=application/vnd.openxmlformats-officedocument.spreadsheetml.worksheet+xml">
        <DigestMethod Algorithm="http://www.w3.org/2001/04/xmlenc#sha256"/>
        <DigestValue>CdlV9oVhykdqfThN3exAVfeLPaIAA6mLVrGQrY+rIWE=</DigestValue>
      </Reference>
      <Reference URI="/xl/worksheets/sheet4.xml?ContentType=application/vnd.openxmlformats-officedocument.spreadsheetml.worksheet+xml">
        <DigestMethod Algorithm="http://www.w3.org/2001/04/xmlenc#sha256"/>
        <DigestValue>pmUp0EwmwM/bLsJ0mYIOSJ6eOLRkK6AoQJhopOH7yuk=</DigestValue>
      </Reference>
      <Reference URI="/xl/worksheets/sheet5.xml?ContentType=application/vnd.openxmlformats-officedocument.spreadsheetml.worksheet+xml">
        <DigestMethod Algorithm="http://www.w3.org/2001/04/xmlenc#sha256"/>
        <DigestValue>tswYwmcGeg1OYp3FPPLP5rrOIVam4Cn49467EHsXCzM=</DigestValue>
      </Reference>
      <Reference URI="/xl/worksheets/sheet6.xml?ContentType=application/vnd.openxmlformats-officedocument.spreadsheetml.worksheet+xml">
        <DigestMethod Algorithm="http://www.w3.org/2001/04/xmlenc#sha256"/>
        <DigestValue>xOTIQbFVxhY92GCqb24qkxYQD8vj5/KXVLrUYuLafFo=</DigestValue>
      </Reference>
      <Reference URI="/xl/worksheets/sheet7.xml?ContentType=application/vnd.openxmlformats-officedocument.spreadsheetml.worksheet+xml">
        <DigestMethod Algorithm="http://www.w3.org/2001/04/xmlenc#sha256"/>
        <DigestValue>MXMCuC9LaG9z1X91v4y6AM1ZNjxrhmukQpnx5Egjl0k=</DigestValue>
      </Reference>
      <Reference URI="/xl/worksheets/sheet8.xml?ContentType=application/vnd.openxmlformats-officedocument.spreadsheetml.worksheet+xml">
        <DigestMethod Algorithm="http://www.w3.org/2001/04/xmlenc#sha256"/>
        <DigestValue>SGqHSiFGsHcH3jvjWmF5hVU7x4p2lXgHHzI41ooSC8g=</DigestValue>
      </Reference>
      <Reference URI="/xl/worksheets/sheet9.xml?ContentType=application/vnd.openxmlformats-officedocument.spreadsheetml.worksheet+xml">
        <DigestMethod Algorithm="http://www.w3.org/2001/04/xmlenc#sha256"/>
        <DigestValue>Zr32JdQRvJrrKvuX7F+b2cbVni252F5hsKLn+xBO3dI=</DigestValue>
      </Reference>
    </Manifest>
    <SignatureProperties>
      <SignatureProperty Id="idSignatureTime" Target="#idPackageSignature">
        <mdssi:SignatureTime xmlns:mdssi="http://schemas.openxmlformats.org/package/2006/digital-signature">
          <mdssi:Format>YYYY-MM-DDThh:mm:ssTZD</mdssi:Format>
          <mdssi:Value>2022-03-31T21:05:20Z</mdssi:Value>
        </mdssi:SignatureTime>
      </SignatureProperty>
    </SignatureProperties>
  </Object>
  <Object Id="idOfficeObject">
    <SignatureProperties>
      <SignatureProperty Id="idOfficeV1Details" Target="#idPackageSignature">
        <SignatureInfoV1 xmlns="http://schemas.microsoft.com/office/2006/digsig">
          <SetupID>{1B59BD99-96DC-4217-86B9-1B85FBC46CB5}</SetupID>
          <SignatureText>Fabio Marcelo Pessolani</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2022-03-31T21:05:20Z</xd:SigningTime>
          <xd:SigningCertificate>
            <xd:Cert>
              <xd:CertDigest>
                <DigestMethod Algorithm="http://www.w3.org/2001/04/xmlenc#sha256"/>
                <DigestValue>DRvAoMsQ+LFnYcbHRbnBZ07EGF0uWjkBSwBzXDh8sTk=</DigestValue>
              </xd:CertDigest>
              <xd:IssuerSerial>
                <X509IssuerName>CN=CA-CODE100 S.A., C=PY, O=CODE100 S.A., SERIALNUMBER=RUC 80080610-7</X509IssuerName>
                <X509SerialNumber>2051668791170863568905513412015032973198929720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BuHAAAkQwAACBFTUYAAAEARBwAAKoAAAAGAAAAAAAAAAAAAAAAAAAAVgUAAAADAABYAQAAwQAAAAAAAAAAAAAAAAAAAMA/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Lyb+38AAADQvJv7fwAAVDagm/t/AAAAAKYM/H8AAEFpEpv7fwAAMBamDPx/AABUNqCb+38AAMgWAAAAAAAAQAAAwPt/AAAAAKYM/H8AABFsEpv7fwAABAAAAAAAAAAwFqYM/H8AACC0TxSqAAAAVDagmwAAAABIAAAAAAAAAFQ2oJv7fwAAqNO8m/t/AACAOqCb+38AAAEAAAAAAAAA/l+gm/t/AAAAAKYM/H8AAAAAAAAAAAAAAAAAAAAAAAAAAAAAAAAAAACNVHLLAQAAW6YaC/x/AAAAtU8UqgAAAJm1TxSqAAAAAAAAAAAAAAAAAAAAZHYACAAAAAAlAAAADAAAAAEAAAAYAAAADAAAAAAAAAASAAAADAAAAAEAAAAeAAAAGAAAAMMAAAAEAAAA9wAAABEAAAAlAAAADAAAAAEAAABUAAAAhAAAAMQAAAAEAAAA9QAAABAAAAABAAAA0XbJQasKyUHEAAAABAAAAAkAAABMAAAAAAAAAAAAAAAAAAAA//////////9gAAAAMwAxAC8AMwAvADIAMAAyADIAAAAGAAAABgAAAAQAAAAGAAAABAAAAAYAAAAGAAAABgAAAAYAAABLAAAAQAAAADAAAAAFAAAAIAAAAAEAAAABAAAAEAAAAAAAAAAAAAAAIQEAAIAAAAAAAAAAAAAAACEBAACAAAAAUgAAAHABAAACAAAAEAAAAAcAAAAAAAAAAAAAALwCAAAAAAAAAQICIlMAeQBzAHQAZQBtAAAAAAAAAAAAAAAAAAAAAAAAAAAAAAAAAAAAAAAAAAAAAAAAAAAAAAAAAAAAAAAAAAAAAAAAAAAAAPIWcMsBAAAAAAAAAAAAAAEAAAD7/gAAiK49C/x/AAAAAAAAAAAAAIA/pgz8fwAACQAAAAEAAAAJAAAAAAAAAAAAAAAAAAAAAAAAAAAAAAATmjFGl7EAAACNVHLLAQAABAAAAAAAAAAAl11yywEAAACNVHLLAQAAoBNOFAAAAAAAAAAAAAAAAAcAAAAAAAAAAAAAAAAAAADcEk4UqgAAABkTThSqAAAAYbcWC/x/AABpAGEAbAAAAAAAAAAAAAAAAAAAAAAAAAAAAAAAAAAAAACNVHLLAQAAW6YaC/x/AACAEk4UqgAAABkTThSqAAAAsJyaf8s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CdwywEAAAIAAADLAQAAKAAAAAAAAACIrj0L/H8AAAAAAAAAAAAAIFN7pvt/AAD/////AgAAAEAtrwHLAQAAAAAAAAAAAAAAAAAAAAAAAJOaMUaXsQAAAAAAAAAAAAAAAAAA+38AAOD///8AAAAAAI1UcssBAAA4E04UAAAAAAAAAAAAAAAABgAAAAAAAAAAAAAAAAAAAFwSThSqAAAAmRJOFKoAAABhtxYL/H8AAKAqrwHLAQAAMD26AQAAAACYkoim+38AAKAqrwHLAQAAAI1UcssBAABbphoL/H8AAAASThSqAAAAmRJOFKoAAAAAfZp/y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DhLYqb7fwAAAAAAAPt/AAA4S2Km+38AAIiuPQv8fwAAAAAAAAAAAAAAAAAAAAAAACA1ugHLAQAAAAAAAAAAAAAAAAAAAAAAAAAAAAAAAAAAI5oxRpexAACWztul+38AACBIYqb7fwAA8P///wAAAAAAjVRyywEAAKgTThQAAAAAAAAAAAAAAAAJAAAAAAAAAAAAAAAAAAAAzBJOFKoAAAAJE04UqgAAAGG3Fgv8fwAAOEtipvt/AAAAAAAAAAAAAAAbThSqAAAAAAAAAAAAAAAAjVRyywEAAFumGgv8fwAAcBJOFKoAAAAJE04UqgAAAPCSmn/LAQAAAAAAAGR2AAgAAAAAJQAAAAwAAAAEAAAAGAAAAAwAAAAAAAAAEgAAAAwAAAABAAAAHgAAABgAAAApAAAAMwAAANIAAABIAAAAJQAAAAwAAAAEAAAAVAAAANgAAAAqAAAAMwAAANAAAABHAAAAAQAAANF2yUGrCslBKgAAADMAAAAXAAAATAAAAAAAAAAAAAAAAAAAAP//////////fAAAAEYAYQBiAGkAbwAgAE0AYQByAGMAZQBsAG8AIABQAGUAcwBzAG8AbABhAG4AaQAAAAgAAAAIAAAACQAAAAQAAAAJAAAABAAAAA4AAAAIAAAABgAAAAcAAAAIAAAABAAAAAkAAAAEAAAACQAAAAgAAAAHAAAABwAAAAkAAAAEAAAACAAAAAkAAAAE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UAAABcAAAAAQAAANF2yUGrCslBCgAAAFAAAAAXAAAATAAAAAAAAAAAAAAAAAAAAP//////////fAAAAEYAYQBiAGkAbwAgAE0AYQByAGMAZQBsAG8AIABQAGUAcwBzAG8AbABhAG4AaQB45wYAAAAGAAAABwAAAAMAAAAHAAAAAwAAAAoAAAAGAAAABAAAAAUAAAAGAAAAAwAAAAcAAAADAAAABgAAAAYAAAAFAAAABQAAAAcAAAADAAAABgAAAAcAAAAD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WgAAAGwAAAABAAAA0XbJQasKyUEKAAAAYAAAAA8AAABMAAAAAAAAAAAAAAAAAAAA//////////9sAAAAQQB1AGQAaQB0AG8AcgAgAEUAeAB0AGUAcgBuAG8ACOoHAAAABwAAAAcAAAADAAAABAAAAAcAAAAEAAAAAwAAAAYAAAAFAAAABAAAAAYAAAAEAAAABwAAAAcAAABLAAAAQAAAADAAAAAFAAAAIAAAAAEAAAABAAAAEAAAAAAAAAAAAAAAIQEAAIAAAAAAAAAAAAAAACEBAACAAAAAJQAAAAwAAAACAAAAJwAAABgAAAAFAAAAAAAAAP///wAAAAAAJQAAAAwAAAAFAAAATAAAAGQAAAAJAAAAcAAAABcBAAB8AAAACQAAAHAAAAAPAQAADQAAACEA8AAAAAAAAAAAAAAAgD8AAAAAAAAAAAAAgD8AAAAAAAAAAAAAAAAAAAAAAAAAAAAAAAAAAAAAAAAAACUAAAAMAAAAAAAAgCgAAAAMAAAABQAAACUAAAAMAAAAAQAAABgAAAAMAAAAAAAAABIAAAAMAAAAAQAAABYAAAAMAAAAAAAAAFQAAABcAQAACgAAAHAAAAAWAQAAfAAAAAEAAADRdslBqwrJQQoAAABwAAAALQAAAEwAAAAEAAAACQAAAHAAAAAYAQAAfQAAAKgAAABGAGkAcgBtAGEAZABvACAAcABvAHIAOgAgAEYAQQBCAEkATwAgAE0AQQBSAEMARQBMAE8AIABQAEUAUwBTAE8ATABBAE4ASQAgAFIASQBRAFUARQBMAE0ARQAnOQYAAAADAAAABAAAAAkAAAAGAAAABwAAAAcAAAADAAAABwAAAAcAAAAEAAAAAwAAAAMAAAAGAAAABwAAAAYAAAADAAAACQAAAAMAAAAKAAAABwAAAAcAAAAHAAAABgAAAAUAAAAJAAAAAwAAAAYAAAAGAAAABgAAAAYAAAAJAAAABQAAAAcAAAAIAAAAAwAAAAMAAAAHAAAAAwAAAAgAAAAIAAAABgAAAAUAAAAKAAAABgAAABYAAAAMAAAAAAAAACUAAAAMAAAAAgAAAA4AAAAUAAAAAAAAABAAAAAUAAAA</Object>
  <Object Id="idInvalidSigLnImg">AQAAAGwAAAAAAAAAAAAAACABAAB/AAAAAAAAAAAAAABuHAAAkQwAACBFTUYAAAEAxCAAALEAAAAGAAAAAAAAAAAAAAAAAAAAVgUAAAADAABYAQAAwQAAAAAAAAAAAAAAAAAAAMA/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Lyb+38AAADQvJv7fwAAVDagm/t/AAAAAKYM/H8AAEFpEpv7fwAAMBamDPx/AABUNqCb+38AAMgWAAAAAAAAQAAAwPt/AAAAAKYM/H8AABFsEpv7fwAABAAAAAAAAAAwFqYM/H8AACC0TxSqAAAAVDagmwAAAABIAAAAAAAAAFQ2oJv7fwAAqNO8m/t/AACAOqCb+38AAAEAAAAAAAAA/l+gm/t/AAAAAKYM/H8AAAAAAAAAAAAAAAAAAAAAAAAAAAAAAAAAAACNVHLLAQAAW6YaC/x/AAAAtU8UqgAAAJm1TxSq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IQEAAIAAAAAAAAAAAAAAACEBAACAAAAAUgAAAHABAAACAAAAEAAAAAcAAAAAAAAAAAAAALwCAAAAAAAAAQICIlMAeQBzAHQAZQBtAAAAAAAAAAAAAAAAAAAAAAAAAAAAAAAAAAAAAAAAAAAAAAAAAAAAAAAAAAAAAAAAAAAAAAAAAAAAAPIWcMsBAAAAAAAAAAAAAAEAAAD7/gAAiK49C/x/AAAAAAAAAAAAAIA/pgz8fwAACQAAAAEAAAAJAAAAAAAAAAAAAAAAAAAAAAAAAAAAAAATmjFGl7EAAACNVHLLAQAABAAAAAAAAAAAl11yywEAAACNVHLLAQAAoBNOFAAAAAAAAAAAAAAAAAcAAAAAAAAAAAAAAAAAAADcEk4UqgAAABkTThSqAAAAYbcWC/x/AABpAGEAbAAAAAAAAAAAAAAAAAAAAAAAAAAAAAAAAAAAAACNVHLLAQAAW6YaC/x/AACAEk4UqgAAABkTThSqAAAAsJyaf8s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CdwywEAAAIAAADLAQAAKAAAAAAAAACIrj0L/H8AAAAAAAAAAAAAIFN7pvt/AAD/////AgAAAEAtrwHLAQAAAAAAAAAAAAAAAAAAAAAAAJOaMUaXsQAAAAAAAAAAAAAAAAAA+38AAOD///8AAAAAAI1UcssBAAA4E04UAAAAAAAAAAAAAAAABgAAAAAAAAAAAAAAAAAAAFwSThSqAAAAmRJOFKoAAABhtxYL/H8AAKAqrwHLAQAAMD26AQAAAACYkoim+38AAKAqrwHLAQAAAI1UcssBAABbphoL/H8AAAASThSqAAAAmRJOFKoAAAAAfZp/y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DhLYqb7fwAAAAAAAPt/AAA4S2Km+38AAIiuPQv8fwAAAAAAAAAAAAAAAAAAAAAAACA1ugHLAQAAAAAAAAAAAAAAAAAAAAAAAAAAAAAAAAAAI5oxRpexAACWztul+38AACBIYqb7fwAA8P///wAAAAAAjVRyywEAAKgTThQAAAAAAAAAAAAAAAAJAAAAAAAAAAAAAAAAAAAAzBJOFKoAAAAJE04UqgAAAGG3Fgv8fwAAOEtipvt/AAAAAAAAAAAAAAAbThSqAAAAAAAAAAAAAAAAjVRyywEAAFumGgv8fwAAcBJOFKoAAAAJE04UqgAAAPCSmn/LAQAAAAAAAGR2AAgAAAAAJQAAAAwAAAAEAAAAGAAAAAwAAAAAAAAAEgAAAAwAAAABAAAAHgAAABgAAAApAAAAMwAAANIAAABIAAAAJQAAAAwAAAAEAAAAVAAAANgAAAAqAAAAMwAAANAAAABHAAAAAQAAANF2yUGrCslBKgAAADMAAAAXAAAATAAAAAAAAAAAAAAAAAAAAP//////////fAAAAEYAYQBiAGkAbwAgAE0AYQByAGMAZQBsAG8AIABQAGUAcwBzAG8AbABhAG4AaQD//wgAAAAIAAAACQAAAAQAAAAJAAAABAAAAA4AAAAIAAAABgAAAAcAAAAIAAAABAAAAAkAAAAEAAAACQAAAAgAAAAHAAAABwAAAAkAAAAEAAAACAAAAAkAAAAE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UAAABcAAAAAQAAANF2yUGrCslBCgAAAFAAAAAXAAAATAAAAAAAAAAAAAAAAAAAAP//////////fAAAAEYAYQBiAGkAbwAgAE0AYQByAGMAZQBsAG8AIABQAGUAcwBzAG8AbABhAG4AaQAAAAYAAAAGAAAABwAAAAMAAAAHAAAAAwAAAAoAAAAGAAAABAAAAAUAAAAGAAAAAwAAAAcAAAADAAAABgAAAAYAAAAFAAAABQAAAAcAAAADAAAABgAAAAcAAAAD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WgAAAGwAAAABAAAA0XbJQasKyUEKAAAAYAAAAA8AAABMAAAAAAAAAAAAAAAAAAAA//////////9sAAAAQQB1AGQAaQB0AG8AcgAgAEUAeAB0AGUAcgBuAG8AozcHAAAABwAAAAcAAAADAAAABAAAAAcAAAAEAAAAAwAAAAYAAAAFAAAABAAAAAYAAAAEAAAABwAAAAcAAABLAAAAQAAAADAAAAAFAAAAIAAAAAEAAAABAAAAEAAAAAAAAAAAAAAAIQEAAIAAAAAAAAAAAAAAACEBAACAAAAAJQAAAAwAAAACAAAAJwAAABgAAAAFAAAAAAAAAP///wAAAAAAJQAAAAwAAAAFAAAATAAAAGQAAAAJAAAAcAAAABcBAAB8AAAACQAAAHAAAAAPAQAADQAAACEA8AAAAAAAAAAAAAAAgD8AAAAAAAAAAAAAgD8AAAAAAAAAAAAAAAAAAAAAAAAAAAAAAAAAAAAAAAAAACUAAAAMAAAAAAAAgCgAAAAMAAAABQAAACUAAAAMAAAAAQAAABgAAAAMAAAAAAAAABIAAAAMAAAAAQAAABYAAAAMAAAAAAAAAFQAAABcAQAACgAAAHAAAAAWAQAAfAAAAAEAAADRdslBqwrJQQoAAABwAAAALQAAAEwAAAAEAAAACQAAAHAAAAAYAQAAfQAAAKgAAABGAGkAcgBtAGEAZABvACAAcABvAHIAOgAgAEYAQQBCAEkATwAgAE0AQQBSAEMARQBMAE8AIABQAEUAUwBTAE8ATABBAE4ASQAgAFIASQBRAFUARQBMAE0ARQC6iwYAAAADAAAABAAAAAkAAAAGAAAABwAAAAcAAAADAAAABwAAAAcAAAAEAAAAAwAAAAMAAAAGAAAABwAAAAYAAAADAAAACQAAAAMAAAAKAAAABwAAAAcAAAAHAAAABgAAAAUAAAAJAAAAAwAAAAYAAAAGAAAABgAAAAYAAAAJAAAABQAAAAcAAAAIAAAAAwAAAAMAAAAHAAAAAwAAAAgAAAAIAAAABgAAAAUAAAAK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SXlZ8q7v17CA3KIlljp8uXth/ccjNwIHV9j5H9dnrTA=</DigestValue>
    </Reference>
    <Reference Type="http://www.w3.org/2000/09/xmldsig#Object" URI="#idOfficeObject">
      <DigestMethod Algorithm="http://www.w3.org/2001/04/xmlenc#sha256"/>
      <DigestValue>TUY/QxQRs6ZLqOYJEaYn9QnSR5OKNyxXj5Z24OdOYec=</DigestValue>
    </Reference>
    <Reference Type="http://uri.etsi.org/01903#SignedProperties" URI="#idSignedProperties">
      <Transforms>
        <Transform Algorithm="http://www.w3.org/TR/2001/REC-xml-c14n-20010315"/>
      </Transforms>
      <DigestMethod Algorithm="http://www.w3.org/2001/04/xmlenc#sha256"/>
      <DigestValue>NZ4iFNB9bdDwwf3aUIACCBZ8SNf4uuBObI/kCp3kQIs=</DigestValue>
    </Reference>
    <Reference Type="http://www.w3.org/2000/09/xmldsig#Object" URI="#idValidSigLnImg">
      <DigestMethod Algorithm="http://www.w3.org/2001/04/xmlenc#sha256"/>
      <DigestValue>QR/rw5YH7/TmWxs85m64Q50t07jDyQ0/M0otlqMw1Is=</DigestValue>
    </Reference>
    <Reference Type="http://www.w3.org/2000/09/xmldsig#Object" URI="#idInvalidSigLnImg">
      <DigestMethod Algorithm="http://www.w3.org/2001/04/xmlenc#sha256"/>
      <DigestValue>O4+zO3T1DpufbeXDXNghpBzUMvBXdDR6rEwAAmtHpSo=</DigestValue>
    </Reference>
  </SignedInfo>
  <SignatureValue>Y8w8U29bPogR6WPj3hzR1JMOww0TIHJ7L5ZRtXW0/UxV7GEsdDa6kRfbwi8Hfa9n9Z0eaiJeeZC5
kRXasUu2MdpohnMAAesXwD+L1VRpQx8yBHxGGR84nX5bACOaaWe3SJEo8QrX6x7S4FJTNota5YCq
QHdxeFEnyVE4U4QwawTJZ4lW5LXhZg7yymxsndtm7II893IGCfU5Wf1tb+K1gfsGd3VVqerS8WDm
Rq+0i1yHwrRvKWh/XyLEJ9RoOBpqer/hqJ1mfMmS3sNGBKclIdUl6X9pr32FUANeYTZ9pPHYpT3q
e/JbFvOtKduWVCxXHNXFth/3fD7xh+PBP9bKcA==</SignatureValue>
  <KeyInfo>
    <X509Data>
      <X509Certificate>MIIH9DCCBdygAwIBAgIIUtUs/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NE4qktvu+e+Hbx7hYCeyZsjgD47+ZOYpJer4/57Gp95icMpwFI8WDd31Cg7w4Yu2j+oZSEyKvL5tpa2x0RR3FdnsNu9vu5xziRk6BZ48nb701+Hp6inkVOgF6UPl9RDeddz3mgDRflWG4hfZluMaqfs6uMdMQ6F+nez9VXmf2YX72TUzCSxzI9F1QHHhPozMy8bnOnhQkKrssStO5gpSxwrl9OEaCQDYbNd1IK1T66148LmektBBqiDI099RFLUYXTrlcBuSSqWU7dt1mC+V0/c/AFU8O6jW1fLapXzx2VR5pY2BQIDAQABo4IDhTCCA4EwDAYDVR0TAQH/BAIwADAOBgNVHQ8BAf8EBAMCBeAwKgYDVR0lAQH/BCAwHgYIKwYBBQUHAwEGCCsGAQUFBwMCBggrBgEFBQcDBDAdBgNVHQ4EFgQUVPthvMLN92wA+cWG7NWsBfWynq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NhZHkucGVyZWlyYUBpbnBvc2l0aXZ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xJkT/FfdwugysWEhSs3ePJmJ3RqsSsGbJCLay1uwUDLXTwNFrO23Qtu3+Huc61jrzZkxqdMzzPToBw2QeoxeTsywerWvbIM04MDczr+OPSe5o5VvyQ+kSS3+FY47ecHIMhYkCn8+zUjcT8lJ701cGSH6PcjjKPOs2yqTCADtS19YauiQeUVcoS0YipSBztVteeXYzu0IVMwsWOHmkwDEtKwuDo07XwSUAnaNRK2qpgLfhU+M8kSsUhcwZ3oMdr2gK/qHMhdDqwzzqHbxCXj2+3m7cpMpeauftQp98qAORlqQixSTgw9hnQ36ItxjVg1cvmImDj8q7qsz5PKzG4INCRYb8eJk9XCVAQi24EeaviLr7imIf5NyRO7as7rWT/Jxle/iaeJgdrUj7eoSZAgjxJoOKwPI34jr07NRUoYBgnXNBOb5YpSTY3UGh1CLIrw2vG6t9YYimneJfJdjuoymv56BrmfYMgKGj59aQ5lSVQSJVsfznkSj7fMVCs8dvdpjfGOS18DQOxDQlZNE8aWPIs21ysE0+YnudfXvIG/yDRGDgPLJspyxPqfi2DnfVBAQ5EJ5jC7Fx79DzQiWPeH915B5vpoX4IfxIcEJqQMWMhk+Qs/el5Qwx7D1AgpsBWAvPjPZ7CyJmK2llI47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nTs6TpPyATKtuGQ+A23UppUB90bAEZKhaaiapQQLBtc=</DigestValue>
      </Reference>
      <Reference URI="/xl/calcChain.xml?ContentType=application/vnd.openxmlformats-officedocument.spreadsheetml.calcChain+xml">
        <DigestMethod Algorithm="http://www.w3.org/2001/04/xmlenc#sha256"/>
        <DigestValue>9cAnYTgYwk+RChRE7HpcllGKfCVLIpja8rE8z8Y9YhU=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MudTBrCXnyLJ5LAaSfD/KXWuH7VsxK/LJB4+XxvLu5c=</DigestValue>
      </Reference>
      <Reference URI="/xl/drawings/vmlDrawing1.vml?ContentType=application/vnd.openxmlformats-officedocument.vmlDrawing">
        <DigestMethod Algorithm="http://www.w3.org/2001/04/xmlenc#sha256"/>
        <DigestValue>UjomJoDgraB5kgcPXm6/wMX2ygB7x1llEjLwyubJDiU=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Y+hMKPbXJa3l1b2MMyV30+dPKJsi4J424UBaQhCD/nU=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ueG9RU2xsv3KnwoVXAbDmrwj11XdLpSw3ZCsPM3yxyM=</DigestValue>
      </Reference>
      <Reference URI="/xl/externalLinks/externalLink1.xml?ContentType=application/vnd.openxmlformats-officedocument.spreadsheetml.externalLink+xml">
        <DigestMethod Algorithm="http://www.w3.org/2001/04/xmlenc#sha256"/>
        <DigestValue>iYAZLVDXY2nxGbYqc1cdH4zj1U6ZWtLpL336zhVoaU0=</DigestValue>
      </Reference>
      <Reference URI="/xl/externalLinks/externalLink2.xml?ContentType=application/vnd.openxmlformats-officedocument.spreadsheetml.externalLink+xml">
        <DigestMethod Algorithm="http://www.w3.org/2001/04/xmlenc#sha256"/>
        <DigestValue>oykC5WkykIFFXnBK+IPsP3idITUH7GBHbyT12L+JDNk=</DigestValue>
      </Reference>
      <Reference URI="/xl/media/image1.png?ContentType=image/png">
        <DigestMethod Algorithm="http://www.w3.org/2001/04/xmlenc#sha256"/>
        <DigestValue>Xn8X0jndzueEqY8n3mRhU47VDc06/kw9YTidB02F1yQ=</DigestValue>
      </Reference>
      <Reference URI="/xl/media/image2.emf?ContentType=image/x-emf">
        <DigestMethod Algorithm="http://www.w3.org/2001/04/xmlenc#sha256"/>
        <DigestValue>C5FYe2TmVJReip79TKp3tsJGDc/qFWHUosQs6YFzUwE=</DigestValue>
      </Reference>
      <Reference URI="/xl/media/image3.emf?ContentType=image/x-emf">
        <DigestMethod Algorithm="http://www.w3.org/2001/04/xmlenc#sha256"/>
        <DigestValue>q/fDNQ3rDQZ0UZ/4djr/vcnIUudx3cm/y00S3aE5Wy8=</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garquz45zfzRLGSSdqE8t1hf1Iqhtgs8dwdppuHic+k=</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10.bin?ContentType=application/vnd.openxmlformats-officedocument.spreadsheetml.printerSettings">
        <DigestMethod Algorithm="http://www.w3.org/2001/04/xmlenc#sha256"/>
        <DigestValue>DhLX4rjnwdbQPweXYyD7kdwa3XMRHLSS9YTCJAaRbUc=</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B/L2b8Zajrio67mxZScUFqSwsm0UTpCqwTqvoApXh58=</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DhLX4rjnwdbQPweXYyD7kdwa3XMRHLSS9YTCJAaRbUc=</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3WaOYdXVnnD0tzG4AR7PfKbiB7YL+8GZnZ9cp/O8JFo=</DigestValue>
      </Reference>
      <Reference URI="/xl/styles.xml?ContentType=application/vnd.openxmlformats-officedocument.spreadsheetml.styles+xml">
        <DigestMethod Algorithm="http://www.w3.org/2001/04/xmlenc#sha256"/>
        <DigestValue>2DR+8E5YjqMj1rpWgIfbfiIYVm6Iiy654/9WPJokdZg=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E2YIhWKkY1gmHKIofvunqyH67qDUC5jlWnlmKhqn2f0=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6Swp2PGoWay9y80CokmZW/ebcPJ+keoZazuDHfaJGCs=</DigestValue>
      </Reference>
      <Reference URI="/xl/worksheets/sheet10.xml?ContentType=application/vnd.openxmlformats-officedocument.spreadsheetml.worksheet+xml">
        <DigestMethod Algorithm="http://www.w3.org/2001/04/xmlenc#sha256"/>
        <DigestValue>X3A349rZDvuruv739v+Tl6o7pVjXJFAjQmLF8ESQZug=</DigestValue>
      </Reference>
      <Reference URI="/xl/worksheets/sheet11.xml?ContentType=application/vnd.openxmlformats-officedocument.spreadsheetml.worksheet+xml">
        <DigestMethod Algorithm="http://www.w3.org/2001/04/xmlenc#sha256"/>
        <DigestValue>T8UK5x7iTUaFt+rP5HO8hnADdUZpA7D/SICoQzlNFC4=</DigestValue>
      </Reference>
      <Reference URI="/xl/worksheets/sheet12.xml?ContentType=application/vnd.openxmlformats-officedocument.spreadsheetml.worksheet+xml">
        <DigestMethod Algorithm="http://www.w3.org/2001/04/xmlenc#sha256"/>
        <DigestValue>Or9l5RwCvwmzvQBN2kXsrXCPk23uPce4A8pGMhi5JYg=</DigestValue>
      </Reference>
      <Reference URI="/xl/worksheets/sheet2.xml?ContentType=application/vnd.openxmlformats-officedocument.spreadsheetml.worksheet+xml">
        <DigestMethod Algorithm="http://www.w3.org/2001/04/xmlenc#sha256"/>
        <DigestValue>oSi8ZfpUOqKJ3tS52f5JE8osjeRojcV9WN9un05uf/4=</DigestValue>
      </Reference>
      <Reference URI="/xl/worksheets/sheet3.xml?ContentType=application/vnd.openxmlformats-officedocument.spreadsheetml.worksheet+xml">
        <DigestMethod Algorithm="http://www.w3.org/2001/04/xmlenc#sha256"/>
        <DigestValue>CdlV9oVhykdqfThN3exAVfeLPaIAA6mLVrGQrY+rIWE=</DigestValue>
      </Reference>
      <Reference URI="/xl/worksheets/sheet4.xml?ContentType=application/vnd.openxmlformats-officedocument.spreadsheetml.worksheet+xml">
        <DigestMethod Algorithm="http://www.w3.org/2001/04/xmlenc#sha256"/>
        <DigestValue>pmUp0EwmwM/bLsJ0mYIOSJ6eOLRkK6AoQJhopOH7yuk=</DigestValue>
      </Reference>
      <Reference URI="/xl/worksheets/sheet5.xml?ContentType=application/vnd.openxmlformats-officedocument.spreadsheetml.worksheet+xml">
        <DigestMethod Algorithm="http://www.w3.org/2001/04/xmlenc#sha256"/>
        <DigestValue>tswYwmcGeg1OYp3FPPLP5rrOIVam4Cn49467EHsXCzM=</DigestValue>
      </Reference>
      <Reference URI="/xl/worksheets/sheet6.xml?ContentType=application/vnd.openxmlformats-officedocument.spreadsheetml.worksheet+xml">
        <DigestMethod Algorithm="http://www.w3.org/2001/04/xmlenc#sha256"/>
        <DigestValue>xOTIQbFVxhY92GCqb24qkxYQD8vj5/KXVLrUYuLafFo=</DigestValue>
      </Reference>
      <Reference URI="/xl/worksheets/sheet7.xml?ContentType=application/vnd.openxmlformats-officedocument.spreadsheetml.worksheet+xml">
        <DigestMethod Algorithm="http://www.w3.org/2001/04/xmlenc#sha256"/>
        <DigestValue>MXMCuC9LaG9z1X91v4y6AM1ZNjxrhmukQpnx5Egjl0k=</DigestValue>
      </Reference>
      <Reference URI="/xl/worksheets/sheet8.xml?ContentType=application/vnd.openxmlformats-officedocument.spreadsheetml.worksheet+xml">
        <DigestMethod Algorithm="http://www.w3.org/2001/04/xmlenc#sha256"/>
        <DigestValue>SGqHSiFGsHcH3jvjWmF5hVU7x4p2lXgHHzI41ooSC8g=</DigestValue>
      </Reference>
      <Reference URI="/xl/worksheets/sheet9.xml?ContentType=application/vnd.openxmlformats-officedocument.spreadsheetml.worksheet+xml">
        <DigestMethod Algorithm="http://www.w3.org/2001/04/xmlenc#sha256"/>
        <DigestValue>Zr32JdQRvJrrKvuX7F+b2cbVni252F5hsKLn+xBO3dI=</DigestValue>
      </Reference>
    </Manifest>
    <SignatureProperties>
      <SignatureProperty Id="idSignatureTime" Target="#idPackageSignature">
        <mdssi:SignatureTime xmlns:mdssi="http://schemas.openxmlformats.org/package/2006/digital-signature">
          <mdssi:Format>YYYY-MM-DDThh:mm:ssTZD</mdssi:Format>
          <mdssi:Value>2022-03-31T22:30:30Z</mdssi:Value>
        </mdssi:SignatureTime>
      </SignatureProperty>
    </SignatureProperties>
  </Object>
  <Object Id="idOfficeObject">
    <SignatureProperties>
      <SignatureProperty Id="idOfficeV1Details" Target="#idPackageSignature">
        <SignatureInfoV1 xmlns="http://schemas.microsoft.com/office/2006/digsig">
          <SetupID>{BEE95137-5DD2-4FB8-8538-4E0DE4D69258}</SetupID>
          <SignatureText>Sady Pereira</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2022-03-31T22:30:30Z</xd:SigningTime>
          <xd:SigningCertificate>
            <xd:Cert>
              <xd:CertDigest>
                <DigestMethod Algorithm="http://www.w3.org/2001/04/xmlenc#sha256"/>
                <DigestValue>RR82xaApwsdPRi5aWWFB1dGt18jdore6L+DwQwFIPoU=</DigestValue>
              </xd:CertDigest>
              <xd:IssuerSerial>
                <X509IssuerName>C=PY, O=DOCUMENTA S.A., CN=CA-DOCUMENTA S.A., SERIALNUMBER=RUC 80050172-1</X509IssuerName>
                <X509SerialNumber>5968726355129023616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N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A75+X8AAADQDvn5fwAAVDby+Pl/AAAAAPdh+n8AAEFpZPj5fwAAMBb3Yfp/AABUNvL4+X8AAMgWAAAAAAAAQAAAwPl/AAAAAPdh+n8AABFsZPj5fwAABAAAAAAAAAAwFvdh+n8AAEC19p0dAAAAVDby+AAAAABIAAAAAAAAAFQ28vj5fwAAqNMO+fl/AACAOvL4+X8AAAEAAAAAAAAA/l/y+Pl/AAAAAPdh+n8AAAAAAAAAAAAAAAAAAAAAAAAAAAAAAAAAALAH3j2tAQAAW6ZeYfp/AAAgtvadHQAAALm29p0dAAAAAAAAAAAAAAAAAAAAZHYACAAAAAAlAAAADAAAAAEAAAAYAAAADAAAAAAAAAASAAAADAAAAAEAAAAeAAAAGAAAAPUAAAAFAAAAMgEAABYAAAAlAAAADAAAAAEAAABUAAAAhAAAAPYAAAAFAAAAMAEAABUAAAABAAAAVVWPQYX2jk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kOzZO60BAAAAAAAAAAAAAAEAAADEswAAiK6BYfp/AAAAAAAAAAAAAIA/92H6fwAACQAAAAEAAAAJAAAAAAAAAAAAAAAAAAAAAAAAAAAAAAABbXVc6vwAALAH3j2tAQAABAAAAAAAAAAgLDRNrQEAALAH3j2tAQAAwBT1nQAAAAAAAAAAAAAAAAcAAAAAAAAAAAAAAAAAAAD8E/WdHQAAADkU9Z0dAAAAYbdaYfp/AABpAGEAbAAAAAAAAAAAAAAAAAAAAAAAAAAAAAAAAAAAALAH3j2tAQAAW6ZeYfp/AACgE/WdHQAAADkU9Z0dAAAAwMkxUq0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NI7rQEAAAQAAACtAQAAKAAAAAAAAACIroFh+n8AAAAAAAAAAAAAIFOj9vl/AAD/////AgAAAHCR0GOtAQAAAAAAAAAAAAAAAAAAAAAAAIFsdVzq/AAAAAAAAAAAAAAAAAAA+X8AAOD///8AAAAAsAfePa0BAABYFPWdAAAAAAAAAAAAAAAABgAAAAAAAAAAAAAAAAAAAHwT9Z0dAAAAuRP1nR0AAABht1ph+n8AAJCQ0GOtAQAA8CDRYwAAAACYkrD2+X8AAJCQ0GOtAQAAsAfePa0BAABbpl5h+n8AACAT9Z0dAAAAuRP1nR0AAADAsARNrQE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DhLivb5fwAAAAAAAPl/AAA4S4r2+X8AAIiugWH6fwAAAAAAAAAAAAAAAAAAAAAAAFAn0WOtAQAAAAAAAAAAAAAAAAAAAAAAAAAAAAAAAAAA8Wx1XOr8AACWzgP2+X8AACBIivb5fwAA7P///wAAAACwB949rQEAAMgU9Z0AAAAAAAAAAAAAAAAJAAAAAAAAAAAAAAAAAAAA7BP1nR0AAAApFPWdHQAAAGG3WmH6fwAAOEuK9vl/AAAAAAAAAAAAACAc9Z0dAAAAAAAAAAAAAACwB949rQEAAFumXmH6fwAAkBP1nR0AAAApFPWdHQAAAEC2MVKtAQ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2QAAABTAGEAZAB5ACAAUABlAHIAZQBpAHIAYQ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Object>
  <Object Id="idInvalidSigLnImg">AQAAAGwAAAAAAAAAAAAAAD8BAACfAAAAAAAAAAAAAABmFgAALAsAACBFTUYAAAEAt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QDvn5fwAAANAO+fl/AABUNvL4+X8AAAAA92H6fwAAQWlk+Pl/AAAwFvdh+n8AAFQ28vj5fwAAyBYAAAAAAABAAADA+X8AAAAA92H6fwAAEWxk+Pl/AAAEAAAAAAAAADAW92H6fwAAQLX2nR0AAABUNvL4AAAAAEgAAAAAAAAAVDby+Pl/AACo0w75+X8AAIA68vj5fwAAAQAAAAAAAAD+X/L4+X8AAAAA92H6fwAAAAAAAAAAAAAAAAAAAAAAAAAAAAAAAAAAsAfePa0BAABbpl5h+n8AACC29p0dAAAAubb2nR0AAAAAAAAAAAAAAAAAAABkdgAIAAAAACUAAAAMAAAAAQAAABgAAAAMAAAA/wAAABIAAAAMAAAAAQAAAB4AAAAYAAAAMAAAAAUAAACLAAAAFgAAACUAAAAMAAAAAQAAAFQAAACoAAAAMQAAAAUAAACJAAAAFQAAAAEAAABVVY9BhfaOQTEAAAAFAAAADwAAAEwAAAAAAAAAAAAAAAAAAAD//////////2wAAABGAGkAcgBtAGEAIABuAG8AIAB2AOEAbABpAGQAYQA2Z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Q7Nk7rQEAAAAAAAAAAAAAAQAAAMSzAACIroFh+n8AAAAAAAAAAAAAgD/3Yfp/AAAJAAAAAQAAAAkAAAAAAAAAAAAAAAAAAAAAAAAAAAAAAAFtdVzq/AAAsAfePa0BAAAEAAAAAAAAACAsNE2tAQAAsAfePa0BAADAFPWdAAAAAAAAAAAAAAAABwAAAAAAAAAAAAAAAAAAAPwT9Z0dAAAAORT1nR0AAABht1ph+n8AAGkAYQBsAAAAAAAAAAAAAAAAAAAAAAAAAAAAAAAAAAAAsAfePa0BAABbpl5h+n8AAKAT9Z0dAAAAORT1nR0AAADAyTFSr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0jutAQAABAAAAK0BAAAoAAAAAAAAAIiugWH6fwAAAAAAAAAAAAAgU6P2+X8AAP////8CAAAAcJHQY60BAAAAAAAAAAAAAAAAAAAAAAAAgWx1XOr8AAAAAAAAAAAAAAAAAAD5fwAA4P///wAAAACwB949rQEAAFgU9Z0AAAAAAAAAAAAAAAAGAAAAAAAAAAAAAAAAAAAAfBP1nR0AAAC5E/WdHQAAAGG3WmH6fwAAkJDQY60BAADwINFjAAAAAJiSsPb5fwAAkJDQY60BAACwB949rQEAAFumXmH6fwAAIBP1nR0AAAC5E/WdHQAAAMCwBE2tAQAAAAAAAGR2AAgAAAAAJQAAAAwAAAADAAAAGAAAAAwAAAAAAAAAEgAAAAwAAAABAAAAFgAAAAwAAAAIAAAAVAAAAFQAAAAMAAAANwAAACAAAABaAAAAAQAAAFVVj0GF9o5BDAAAAFsAAAABAAAATAAAAAQAAAALAAAANwAAACIAAABbAAAAUAAAAFgA72o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nQAAAFYAAAAwAAAAOwAAAG4AAAAcAAAAIQDwAAAAAAAAAAAAAACAPwAAAAAAAAAAAACAPwAAAAAAAAAAAAAAAAAAAAAAAAAAAAAAAAAAAAAAAAAAJQAAAAwAAAAAAACAKAAAAAwAAAAEAAAAUgAAAHABAAAEAAAA7P///wAAAAAAAAAAAAAAAJABAAAAAAABAAAAAHMAZQBnAG8AZQAgAHUAaQAAAAAAAAAAAAAAAAAAAAAAAAAAAAAAAAAAAAAAAAAAAAAAAAAAAAAAAAAAAAAAAAAAAAAAOEuK9vl/AAAAAAAA+X8AADhLivb5fwAAiK6BYfp/AAAAAAAAAAAAAAAAAAAAAAAAUCfRY60BAAAAAAAAAAAAAAAAAAAAAAAAAAAAAAAAAADxbHVc6vwAAJbOA/b5fwAAIEiK9vl/AADs////AAAAALAH3j2tAQAAyBT1nQAAAAAAAAAAAAAAAAkAAAAAAAAAAAAAAAAAAADsE/WdHQAAACkU9Z0dAAAAYbdaYfp/AAA4S4r2+X8AAAAAAAAAAAAAIBz1nR0AAAAAAAAAAAAAALAH3j2tAQAAW6ZeYfp/AACQE/WdHQAAACkU9Z0dAAAAQLYxUq0BAAAAAAAAZHYACAAAAAAlAAAADAAAAAQAAAAYAAAADAAAAAAAAAASAAAADAAAAAEAAAAeAAAAGAAAADAAAAA7AAAAngAAAFcAAAAlAAAADAAAAAQAAABUAAAAlAAAADEAAAA7AAAAnAAAAFYAAAABAAAAVVWPQYX2jkExAAAAOwAAAAwAAABMAAAAAAAAAAAAAAAAAAAA//////////9kAAAAUwBhAGQAeQAgAFAAZQByAGUAaQByAGEACwAAAAoAAAAMAAAACgAAAAUAAAALAAAACgAAAAcAAAAKAAAABQ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GF9o5BDwAAAGEAAAAMAAAATAAAAAAAAAAAAAAAAAAAAP//////////ZAAAAFMAYQBkAHkAIABQAGUAcgBlAGkAcgBh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4HA8p3uqD1qfxYKDkaQIopPD9tR9JVD6w/iY3hdUmPU=</DigestValue>
    </Reference>
    <Reference Type="http://www.w3.org/2000/09/xmldsig#Object" URI="#idOfficeObject">
      <DigestMethod Algorithm="http://www.w3.org/2001/04/xmlenc#sha256"/>
      <DigestValue>tdTJIvm1Zvbh1WJBuQH7UHuF5OvgLSHb7272UWqprws=</DigestValue>
    </Reference>
    <Reference Type="http://uri.etsi.org/01903#SignedProperties" URI="#idSignedProperties">
      <Transforms>
        <Transform Algorithm="http://www.w3.org/TR/2001/REC-xml-c14n-20010315"/>
      </Transforms>
      <DigestMethod Algorithm="http://www.w3.org/2001/04/xmlenc#sha256"/>
      <DigestValue>5zgIXbcgsZP9AmQ21h6AGbj1/u4yJa5rtvbuUAQpAp0=</DigestValue>
    </Reference>
    <Reference Type="http://www.w3.org/2000/09/xmldsig#Object" URI="#idValidSigLnImg">
      <DigestMethod Algorithm="http://www.w3.org/2001/04/xmlenc#sha256"/>
      <DigestValue>sDAWqyYnbM55PPRvxIHDS+6wMWSRS1tn2MhOy1inv0E=</DigestValue>
    </Reference>
    <Reference Type="http://www.w3.org/2000/09/xmldsig#Object" URI="#idInvalidSigLnImg">
      <DigestMethod Algorithm="http://www.w3.org/2001/04/xmlenc#sha256"/>
      <DigestValue>WNx8FZvBj4B3ziDUicnaIbJEQbhJ68G221xVD5XiIgE=</DigestValue>
    </Reference>
  </SignedInfo>
  <SignatureValue>XF+sAP1cYiwnJR9iPOu2BrSr6PEmreiEdsoJpNXtRyUaGRRfADPrKOZmWuc9HP0SFYmUgEyq4gx7
OXlHM4Iq1QkPg0idtxJvKSpYhNhQy54J/UBOSPQJjWGDIMJrMa2hTLj+seoMNMp2WZVvjFTE1gBA
edCgmKgbkxtZhXCuyuMZMLEiJm1gI7u3YSOZe8+RWiRcZYqEPGQcMLIKNAb+PeaVj/VZ1UUT2OlL
oqjb6X8cG47C3aWJK+x0iFkXACQDx6uo9Etkf3EZ7nqYUQfgAHwwqAbfmeJGjSVm5yVbsHx+fSxL
TaAq8iliZJfUk16SiDmK9nzb7L9/e0KGOOTn/A==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nTs6TpPyATKtuGQ+A23UppUB90bAEZKhaaiapQQLBtc=</DigestValue>
      </Reference>
      <Reference URI="/xl/calcChain.xml?ContentType=application/vnd.openxmlformats-officedocument.spreadsheetml.calcChain+xml">
        <DigestMethod Algorithm="http://www.w3.org/2001/04/xmlenc#sha256"/>
        <DigestValue>9cAnYTgYwk+RChRE7HpcllGKfCVLIpja8rE8z8Y9YhU=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MudTBrCXnyLJ5LAaSfD/KXWuH7VsxK/LJB4+XxvLu5c=</DigestValue>
      </Reference>
      <Reference URI="/xl/drawings/vmlDrawing1.vml?ContentType=application/vnd.openxmlformats-officedocument.vmlDrawing">
        <DigestMethod Algorithm="http://www.w3.org/2001/04/xmlenc#sha256"/>
        <DigestValue>UjomJoDgraB5kgcPXm6/wMX2ygB7x1llEjLwyubJDiU=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Y+hMKPbXJa3l1b2MMyV30+dPKJsi4J424UBaQhCD/nU=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ueG9RU2xsv3KnwoVXAbDmrwj11XdLpSw3ZCsPM3yxyM=</DigestValue>
      </Reference>
      <Reference URI="/xl/externalLinks/externalLink1.xml?ContentType=application/vnd.openxmlformats-officedocument.spreadsheetml.externalLink+xml">
        <DigestMethod Algorithm="http://www.w3.org/2001/04/xmlenc#sha256"/>
        <DigestValue>iYAZLVDXY2nxGbYqc1cdH4zj1U6ZWtLpL336zhVoaU0=</DigestValue>
      </Reference>
      <Reference URI="/xl/externalLinks/externalLink2.xml?ContentType=application/vnd.openxmlformats-officedocument.spreadsheetml.externalLink+xml">
        <DigestMethod Algorithm="http://www.w3.org/2001/04/xmlenc#sha256"/>
        <DigestValue>oykC5WkykIFFXnBK+IPsP3idITUH7GBHbyT12L+JDNk=</DigestValue>
      </Reference>
      <Reference URI="/xl/media/image1.png?ContentType=image/png">
        <DigestMethod Algorithm="http://www.w3.org/2001/04/xmlenc#sha256"/>
        <DigestValue>Xn8X0jndzueEqY8n3mRhU47VDc06/kw9YTidB02F1yQ=</DigestValue>
      </Reference>
      <Reference URI="/xl/media/image2.emf?ContentType=image/x-emf">
        <DigestMethod Algorithm="http://www.w3.org/2001/04/xmlenc#sha256"/>
        <DigestValue>C5FYe2TmVJReip79TKp3tsJGDc/qFWHUosQs6YFzUwE=</DigestValue>
      </Reference>
      <Reference URI="/xl/media/image3.emf?ContentType=image/x-emf">
        <DigestMethod Algorithm="http://www.w3.org/2001/04/xmlenc#sha256"/>
        <DigestValue>q/fDNQ3rDQZ0UZ/4djr/vcnIUudx3cm/y00S3aE5Wy8=</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garquz45zfzRLGSSdqE8t1hf1Iqhtgs8dwdppuHic+k=</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10.bin?ContentType=application/vnd.openxmlformats-officedocument.spreadsheetml.printerSettings">
        <DigestMethod Algorithm="http://www.w3.org/2001/04/xmlenc#sha256"/>
        <DigestValue>DhLX4rjnwdbQPweXYyD7kdwa3XMRHLSS9YTCJAaRbUc=</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B/L2b8Zajrio67mxZScUFqSwsm0UTpCqwTqvoApXh58=</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DhLX4rjnwdbQPweXYyD7kdwa3XMRHLSS9YTCJAaRbUc=</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3WaOYdXVnnD0tzG4AR7PfKbiB7YL+8GZnZ9cp/O8JFo=</DigestValue>
      </Reference>
      <Reference URI="/xl/styles.xml?ContentType=application/vnd.openxmlformats-officedocument.spreadsheetml.styles+xml">
        <DigestMethod Algorithm="http://www.w3.org/2001/04/xmlenc#sha256"/>
        <DigestValue>2DR+8E5YjqMj1rpWgIfbfiIYVm6Iiy654/9WPJokdZg=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E2YIhWKkY1gmHKIofvunqyH67qDUC5jlWnlmKhqn2f0=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6Swp2PGoWay9y80CokmZW/ebcPJ+keoZazuDHfaJGCs=</DigestValue>
      </Reference>
      <Reference URI="/xl/worksheets/sheet10.xml?ContentType=application/vnd.openxmlformats-officedocument.spreadsheetml.worksheet+xml">
        <DigestMethod Algorithm="http://www.w3.org/2001/04/xmlenc#sha256"/>
        <DigestValue>X3A349rZDvuruv739v+Tl6o7pVjXJFAjQmLF8ESQZug=</DigestValue>
      </Reference>
      <Reference URI="/xl/worksheets/sheet11.xml?ContentType=application/vnd.openxmlformats-officedocument.spreadsheetml.worksheet+xml">
        <DigestMethod Algorithm="http://www.w3.org/2001/04/xmlenc#sha256"/>
        <DigestValue>T8UK5x7iTUaFt+rP5HO8hnADdUZpA7D/SICoQzlNFC4=</DigestValue>
      </Reference>
      <Reference URI="/xl/worksheets/sheet12.xml?ContentType=application/vnd.openxmlformats-officedocument.spreadsheetml.worksheet+xml">
        <DigestMethod Algorithm="http://www.w3.org/2001/04/xmlenc#sha256"/>
        <DigestValue>Or9l5RwCvwmzvQBN2kXsrXCPk23uPce4A8pGMhi5JYg=</DigestValue>
      </Reference>
      <Reference URI="/xl/worksheets/sheet2.xml?ContentType=application/vnd.openxmlformats-officedocument.spreadsheetml.worksheet+xml">
        <DigestMethod Algorithm="http://www.w3.org/2001/04/xmlenc#sha256"/>
        <DigestValue>oSi8ZfpUOqKJ3tS52f5JE8osjeRojcV9WN9un05uf/4=</DigestValue>
      </Reference>
      <Reference URI="/xl/worksheets/sheet3.xml?ContentType=application/vnd.openxmlformats-officedocument.spreadsheetml.worksheet+xml">
        <DigestMethod Algorithm="http://www.w3.org/2001/04/xmlenc#sha256"/>
        <DigestValue>CdlV9oVhykdqfThN3exAVfeLPaIAA6mLVrGQrY+rIWE=</DigestValue>
      </Reference>
      <Reference URI="/xl/worksheets/sheet4.xml?ContentType=application/vnd.openxmlformats-officedocument.spreadsheetml.worksheet+xml">
        <DigestMethod Algorithm="http://www.w3.org/2001/04/xmlenc#sha256"/>
        <DigestValue>pmUp0EwmwM/bLsJ0mYIOSJ6eOLRkK6AoQJhopOH7yuk=</DigestValue>
      </Reference>
      <Reference URI="/xl/worksheets/sheet5.xml?ContentType=application/vnd.openxmlformats-officedocument.spreadsheetml.worksheet+xml">
        <DigestMethod Algorithm="http://www.w3.org/2001/04/xmlenc#sha256"/>
        <DigestValue>tswYwmcGeg1OYp3FPPLP5rrOIVam4Cn49467EHsXCzM=</DigestValue>
      </Reference>
      <Reference URI="/xl/worksheets/sheet6.xml?ContentType=application/vnd.openxmlformats-officedocument.spreadsheetml.worksheet+xml">
        <DigestMethod Algorithm="http://www.w3.org/2001/04/xmlenc#sha256"/>
        <DigestValue>xOTIQbFVxhY92GCqb24qkxYQD8vj5/KXVLrUYuLafFo=</DigestValue>
      </Reference>
      <Reference URI="/xl/worksheets/sheet7.xml?ContentType=application/vnd.openxmlformats-officedocument.spreadsheetml.worksheet+xml">
        <DigestMethod Algorithm="http://www.w3.org/2001/04/xmlenc#sha256"/>
        <DigestValue>MXMCuC9LaG9z1X91v4y6AM1ZNjxrhmukQpnx5Egjl0k=</DigestValue>
      </Reference>
      <Reference URI="/xl/worksheets/sheet8.xml?ContentType=application/vnd.openxmlformats-officedocument.spreadsheetml.worksheet+xml">
        <DigestMethod Algorithm="http://www.w3.org/2001/04/xmlenc#sha256"/>
        <DigestValue>SGqHSiFGsHcH3jvjWmF5hVU7x4p2lXgHHzI41ooSC8g=</DigestValue>
      </Reference>
      <Reference URI="/xl/worksheets/sheet9.xml?ContentType=application/vnd.openxmlformats-officedocument.spreadsheetml.worksheet+xml">
        <DigestMethod Algorithm="http://www.w3.org/2001/04/xmlenc#sha256"/>
        <DigestValue>Zr32JdQRvJrrKvuX7F+b2cbVni252F5hsKLn+xBO3dI=</DigestValue>
      </Reference>
    </Manifest>
    <SignatureProperties>
      <SignatureProperty Id="idSignatureTime" Target="#idPackageSignature">
        <mdssi:SignatureTime xmlns:mdssi="http://schemas.openxmlformats.org/package/2006/digital-signature">
          <mdssi:Format>YYYY-MM-DDThh:mm:ssTZD</mdssi:Format>
          <mdssi:Value>2022-03-31T22:43:42Z</mdssi:Value>
        </mdssi:SignatureTime>
      </SignatureProperty>
    </SignatureProperties>
  </Object>
  <Object Id="idOfficeObject">
    <SignatureProperties>
      <SignatureProperty Id="idOfficeV1Details" Target="#idPackageSignature">
        <SignatureInfoV1 xmlns="http://schemas.microsoft.com/office/2006/digsig">
          <SetupID>{6D81DFB0-DD73-4593-B4E1-2220608FB06F}</SetupID>
          <SignatureText>Federico CALLIZO PECCI</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2022-03-31T22:43:42Z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AAz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t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Fs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ZAAGAAAAAwAAAAQAAAAJAAAABgAAAAcAAAAHAAAAAwAAAAcAAAAHAAAABAAAAAMAAAADAAAABgAAAAYAAAAIAAAABgAAAAcAAAADAAAABwAAAAkAAAADAAAABwAAAAcAAAAFAAAABQAAAAMAAAAGAAAACQAAAAMAAAAGAAAABgAAAAcAAAAHAAAAA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INDICE</vt:lpstr>
      <vt:lpstr>1.BG USD</vt:lpstr>
      <vt:lpstr>2.EERR USD</vt:lpstr>
      <vt:lpstr>3.VARIAC. PA USD</vt:lpstr>
      <vt:lpstr>4.FLUJO EFECTIVO USD</vt:lpstr>
      <vt:lpstr>5.BG G</vt:lpstr>
      <vt:lpstr>6.EERR G</vt:lpstr>
      <vt:lpstr>7.VARIAC. PN G</vt:lpstr>
      <vt:lpstr>8.FLUJO EFECTIVO G</vt:lpstr>
      <vt:lpstr>9.INFORME DEL SINDICO</vt:lpstr>
      <vt:lpstr>10.Notas a EEFF</vt:lpstr>
      <vt:lpstr>11.Cuadro de Inversiones</vt:lpstr>
      <vt:lpstr>'10.Notas a EEFF'!_Hlk492023274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cp:lastPrinted>2021-11-12T21:20:39Z</cp:lastPrinted>
  <dcterms:created xsi:type="dcterms:W3CDTF">2015-06-05T18:19:34Z</dcterms:created>
  <dcterms:modified xsi:type="dcterms:W3CDTF">2022-03-31T21:01:01Z</dcterms:modified>
</cp:coreProperties>
</file>