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docs.edgelan\investor\iaf\04-FONDO OPPORTUNITY FUND RENTA FIJA USD\Balance General Fondo Opportunity\19- BALANCE OPPORTUNITY USD SEPTIEMBRE 2022\"/>
    </mc:Choice>
  </mc:AlternateContent>
  <xr:revisionPtr revIDLastSave="0" documentId="13_ncr:201_{1D33294B-B630-40EE-B8AF-2188A7A3D9F0}" xr6:coauthVersionLast="47" xr6:coauthVersionMax="47" xr10:uidLastSave="{00000000-0000-0000-0000-000000000000}"/>
  <bookViews>
    <workbookView xWindow="-120" yWindow="-120" windowWidth="29040" windowHeight="15720" xr2:uid="{00000000-000D-0000-FFFF-FFFF00000000}"/>
  </bookViews>
  <sheets>
    <sheet name="INDICE" sheetId="9" r:id="rId1"/>
    <sheet name="1" sheetId="1" r:id="rId2"/>
    <sheet name="2" sheetId="2" r:id="rId3"/>
    <sheet name="3" sheetId="3" r:id="rId4"/>
    <sheet name="4" sheetId="4" r:id="rId5"/>
    <sheet name="5" sheetId="5" r:id="rId6"/>
    <sheet name="6" sheetId="6" r:id="rId7"/>
    <sheet name="7" sheetId="7" r:id="rId8"/>
    <sheet name="8" sheetId="8" r:id="rId9"/>
    <sheet name="9" sheetId="11" r:id="rId10"/>
    <sheet name="10" sheetId="12" r:id="rId11"/>
  </sheets>
  <definedNames>
    <definedName name="_Hlk492023274" localSheetId="9">'9'!$A$91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5" l="1"/>
  <c r="C18" i="1"/>
  <c r="N47"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5" i="12"/>
  <c r="J48" i="12"/>
  <c r="C9" i="5"/>
  <c r="C8" i="5"/>
  <c r="C11" i="5" s="1"/>
  <c r="C22" i="1" l="1"/>
  <c r="C24" i="1" s="1"/>
  <c r="D15" i="2" l="1"/>
  <c r="C23" i="8" l="1"/>
  <c r="C17" i="8"/>
  <c r="C16" i="8"/>
  <c r="C14" i="8"/>
  <c r="D14" i="7"/>
  <c r="D13" i="7"/>
  <c r="C17" i="6"/>
  <c r="C16" i="6"/>
  <c r="C14" i="6"/>
  <c r="C11" i="6"/>
  <c r="C10" i="6"/>
  <c r="C32" i="5"/>
  <c r="C28" i="5"/>
  <c r="C20" i="5"/>
  <c r="C13" i="5"/>
  <c r="E23" i="8" l="1"/>
  <c r="E16" i="8"/>
  <c r="E14" i="8"/>
  <c r="D7" i="7"/>
  <c r="C7" i="7"/>
  <c r="D12" i="7"/>
  <c r="C31" i="5"/>
  <c r="D15" i="7" l="1"/>
  <c r="E82" i="11"/>
  <c r="C24" i="8"/>
  <c r="E25" i="8"/>
  <c r="D17" i="6"/>
  <c r="D16" i="6"/>
  <c r="D14" i="6"/>
  <c r="D11" i="6"/>
  <c r="D10" i="6"/>
  <c r="E7" i="7" l="1"/>
  <c r="C25" i="8"/>
  <c r="C14" i="5" l="1"/>
  <c r="N6" i="12" l="1"/>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5" i="12"/>
  <c r="E98" i="11"/>
  <c r="E99" i="11"/>
  <c r="E100" i="11"/>
  <c r="E101" i="11"/>
  <c r="E97" i="11"/>
  <c r="C102" i="11"/>
  <c r="E81" i="11"/>
  <c r="D30" i="5"/>
  <c r="D15" i="5"/>
  <c r="D22" i="5"/>
  <c r="E18" i="1"/>
  <c r="E24" i="1"/>
  <c r="D137" i="11"/>
  <c r="C137" i="11"/>
  <c r="E18" i="8"/>
  <c r="D12" i="6"/>
  <c r="D18" i="6"/>
  <c r="C15" i="4"/>
  <c r="C21" i="4"/>
  <c r="C28" i="4"/>
  <c r="D15" i="4"/>
  <c r="C10" i="9"/>
  <c r="C152" i="11"/>
  <c r="B152" i="11"/>
  <c r="D18" i="3"/>
  <c r="D12" i="3"/>
  <c r="C18" i="3"/>
  <c r="C12" i="3"/>
  <c r="D28" i="4"/>
  <c r="D21" i="4"/>
  <c r="D11" i="4"/>
  <c r="A2" i="12"/>
  <c r="E7" i="8"/>
  <c r="C7" i="8"/>
  <c r="D6" i="6"/>
  <c r="C6" i="6"/>
  <c r="D5" i="5"/>
  <c r="C5" i="5"/>
  <c r="D6" i="4"/>
  <c r="C6" i="4"/>
  <c r="D5" i="3"/>
  <c r="C5" i="3"/>
  <c r="E6" i="1"/>
  <c r="C6" i="1"/>
  <c r="O4" i="9"/>
  <c r="C18" i="8"/>
  <c r="C26" i="8" s="1"/>
  <c r="C15" i="7"/>
  <c r="E11" i="7"/>
  <c r="E10" i="7"/>
  <c r="E36" i="6"/>
  <c r="C18" i="6"/>
  <c r="E12" i="6"/>
  <c r="E19" i="6" s="1"/>
  <c r="E22" i="6" s="1"/>
  <c r="E32" i="6" s="1"/>
  <c r="E37" i="6" s="1"/>
  <c r="C12" i="6"/>
  <c r="C30" i="5"/>
  <c r="C22" i="5"/>
  <c r="C15" i="5"/>
  <c r="C31" i="4"/>
  <c r="C15" i="2"/>
  <c r="E16" i="2" s="1"/>
  <c r="E11" i="2"/>
  <c r="E10" i="2"/>
  <c r="E7" i="2"/>
  <c r="E14" i="2"/>
  <c r="E14" i="7"/>
  <c r="E12" i="7"/>
  <c r="E12" i="2"/>
  <c r="C34" i="4" l="1"/>
  <c r="C35" i="4" s="1"/>
  <c r="C32" i="4"/>
  <c r="E25" i="1"/>
  <c r="C10" i="1" s="1"/>
  <c r="C25" i="1" s="1"/>
  <c r="C33" i="5"/>
  <c r="C34" i="5" s="1"/>
  <c r="E16" i="7"/>
  <c r="C19" i="6"/>
  <c r="C19" i="3"/>
  <c r="D16" i="4"/>
  <c r="D22" i="4" s="1"/>
  <c r="D19" i="3"/>
  <c r="D19" i="6"/>
  <c r="D16" i="5"/>
  <c r="D24" i="5" s="1"/>
  <c r="E102" i="11"/>
  <c r="D33" i="5" l="1"/>
  <c r="D34" i="5" s="1"/>
  <c r="D31" i="4"/>
  <c r="C11" i="4"/>
  <c r="C16" i="5"/>
  <c r="C24" i="5" s="1"/>
  <c r="C16" i="4" l="1"/>
  <c r="C22" i="4" s="1"/>
  <c r="D35" i="4"/>
  <c r="D32" i="4"/>
</calcChain>
</file>

<file path=xl/sharedStrings.xml><?xml version="1.0" encoding="utf-8"?>
<sst xmlns="http://schemas.openxmlformats.org/spreadsheetml/2006/main" count="680" uniqueCount="328">
  <si>
    <t>FONDO DE INVERSIÓN OPPORTUNITY</t>
  </si>
  <si>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</si>
  <si>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</si>
  <si>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</si>
  <si>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</si>
  <si>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</si>
  <si>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</si>
  <si>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</si>
  <si>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</si>
  <si>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</si>
  <si>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</si>
  <si>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</si>
  <si>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</si>
  <si>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</si>
  <si>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</si>
  <si>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</si>
  <si>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</si>
  <si>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</si>
  <si>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</si>
  <si>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</si>
  <si>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</si>
  <si>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</si>
  <si>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</si>
  <si>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</si>
  <si>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</si>
  <si>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</si>
  <si>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</si>
  <si>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</si>
  <si>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</si>
  <si>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</si>
  <si>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</si>
  <si>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</si>
  <si>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</si>
  <si>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</si>
  <si>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</si>
  <si>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</si>
  <si>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</si>
  <si>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</si>
  <si>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(EN MONEDA EXTRANJERA)</t>
  </si>
  <si>
    <t>ACTIVOS</t>
  </si>
  <si>
    <t>ACTIVO CORRIENTE</t>
  </si>
  <si>
    <t>DISPONIBILIDADES</t>
  </si>
  <si>
    <t>Valores al cobro  (Nota    )</t>
  </si>
  <si>
    <t xml:space="preserve">INVERSIONES </t>
  </si>
  <si>
    <t>Titulo de Renta fija (Nota    )</t>
  </si>
  <si>
    <t>Titulo de Renta Variable</t>
  </si>
  <si>
    <t>ACTIVO NO CORRIENTE</t>
  </si>
  <si>
    <t>Total de Activo Bruto</t>
  </si>
  <si>
    <t xml:space="preserve">PASIVOS </t>
  </si>
  <si>
    <t xml:space="preserve">PASIVO </t>
  </si>
  <si>
    <t>ACREEDORES POR OPERACIONES</t>
  </si>
  <si>
    <t>Comisiones a Pagar a la Administradora</t>
  </si>
  <si>
    <t>Rescates a Pagar</t>
  </si>
  <si>
    <t xml:space="preserve">Total Pasivo </t>
  </si>
  <si>
    <t xml:space="preserve">PLAN OPPORTUNITY </t>
  </si>
  <si>
    <t>RESULTADOS ACUMULADOS</t>
  </si>
  <si>
    <t>TOTAL PATRIMONIO</t>
  </si>
  <si>
    <t>TOTAL PASIVO Y PATRIMONIO NETO</t>
  </si>
  <si>
    <t>CANTIDAD CUOTAS PARTE</t>
  </si>
  <si>
    <t>VALOR CUOTA</t>
  </si>
  <si>
    <t>TOTAL ACTIVO NETO</t>
  </si>
  <si>
    <t>(EN MONEDA LOCAL)</t>
  </si>
  <si>
    <t>TOTAL ACTIVO CORRIENTE</t>
  </si>
  <si>
    <t>TOTAL ACTIVO NO CORRIENTE</t>
  </si>
  <si>
    <t>(Moneda Local)</t>
  </si>
  <si>
    <t>Diferencia de Cambio saldo inicial de caja y bancos</t>
  </si>
  <si>
    <t>Desde</t>
  </si>
  <si>
    <t>Tipo de cambio Vendedor</t>
  </si>
  <si>
    <t>Comparativo</t>
  </si>
  <si>
    <t>Tipo de cambio Comprador</t>
  </si>
  <si>
    <t>FECHA DE REPORTE</t>
  </si>
  <si>
    <t>Estados Financieros</t>
  </si>
  <si>
    <t>(Anexo D)</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</si>
  <si>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</si>
  <si>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</si>
  <si>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</si>
  <si>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</si>
  <si>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</si>
  <si>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</si>
  <si>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</si>
  <si>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</si>
  <si>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</si>
  <si>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</si>
  <si>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</si>
  <si>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USD</t>
  </si>
  <si>
    <t>Causa de las Variaciones de efectivo</t>
  </si>
  <si>
    <t>Aumento o disminucion intereses a cobrar</t>
  </si>
  <si>
    <t>NOTAS A LOS ESTADOS CONTABLES</t>
  </si>
  <si>
    <t>CARACTERISTICAS DE LA EMISIÓN DE CUOTAS DE PARTICIPACIÓN</t>
  </si>
  <si>
    <t>El valor nominal de cada cuota: USD 1.000,00 (Dólares americanos Un mil).</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</si>
  <si>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</si>
  <si>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</si>
  <si>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</si>
  <si>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</si>
  <si>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</si>
  <si>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</si>
  <si>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Límites de permanencia: 7 años, prorrogable sucesivamente por periodos de 5 años, a criterio de la Asamblea Extraordinaria de Aportantes.</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</si>
  <si>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</si>
  <si>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</si>
  <si>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</si>
  <si>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</si>
  <si>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</si>
  <si>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</si>
  <si>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Nota 3.- Principales políticas y prácticas contables aplicadas.</t>
  </si>
  <si>
    <t>3.1 Los Estados Financieros han sido preparados de acuerdo a las normas establecidas por la comisión Nacional de Valores y Normas Internacionales de Información Financiera</t>
  </si>
  <si>
    <t xml:space="preserve">3.2. La moneda de cuenta </t>
  </si>
  <si>
    <t>3.3 Política de Constitución de Previsiones:</t>
  </si>
  <si>
    <t xml:space="preserve">La entidad no tiene saldos de clientes, por tanto no existen partidas que requieran la constitución de previsiones. </t>
  </si>
  <si>
    <t>3.5 – Valuación de las Inversiones</t>
  </si>
  <si>
    <t>3.6 Política de Reconocimiento de Ingresos:</t>
  </si>
  <si>
    <t xml:space="preserve">3.7  Flujo de Efectivo  </t>
  </si>
  <si>
    <t>3.9 La Administradora no ha realizado cambios en la aplicación de los criterios contables del Fondo.</t>
  </si>
  <si>
    <t>3.10 – Valorización de las Inversiones. Las inversiones son incorporadas al valor de costo, y ajustadas diariamente por devengamiento de los intereses, y las ganancias a realizar, afectando a resultados como Intereses Ganados.</t>
  </si>
  <si>
    <t>3.11 – Los ingresos y gastos del fondo son reconocidos aplicando el criterio de lo devengado;</t>
  </si>
  <si>
    <t>3.12 -  A la fecha de la información financiera, no se ajustaron los precios.</t>
  </si>
  <si>
    <t>3.13 Tipos de cambio utilizados para convertir en moneda nacional los saldos en Moneda Extranjera:</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</si>
  <si>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</si>
  <si>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</si>
  <si>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</si>
  <si>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</si>
  <si>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</si>
  <si>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</si>
  <si>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</si>
  <si>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</si>
  <si>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</si>
  <si>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</si>
  <si>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</si>
  <si>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</si>
  <si>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NO APLICABLE. Los fondos se constituyeron y registran en moneda extranjera, y su conversión a Guaraníes se efectúa al cierre al solo efecto de su presentación a los entes reguladores. Las diferencias de cambio que se exponen en el Flujo de Efectivo y la Variación del activo neto, es al sólo efecto de ajustar los saldos iniciales a los tipos de cambo del presente ejercicio.</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</si>
  <si>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</si>
  <si>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</si>
  <si>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</si>
  <si>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</si>
  <si>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</si>
  <si>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</si>
  <si>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</si>
  <si>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</si>
  <si>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</si>
  <si>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</si>
  <si>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</si>
  <si>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</si>
  <si>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</si>
  <si>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</si>
  <si>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</si>
  <si>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</si>
  <si>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</si>
  <si>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</si>
  <si>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</si>
  <si>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</si>
  <si>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</si>
  <si>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</si>
  <si>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</si>
  <si>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</si>
  <si>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4.3 – ACREEDORES  POR OPERACIONES</t>
  </si>
  <si>
    <t>Comisión por Administración ( en usd)</t>
  </si>
  <si>
    <t>Nota  1 – INFORMACIÓN BÁSICA DEL OPPORTUNITY EN MONEDA EXTRANJERA</t>
  </si>
  <si>
    <t>Patrimonio Neto del Opportunity Fund Renta Fija USD</t>
  </si>
  <si>
    <t xml:space="preserve">       4.2 INVERSIONES</t>
  </si>
  <si>
    <t>Instrumento</t>
  </si>
  <si>
    <t>Emisor</t>
  </si>
  <si>
    <t>Fecha de vencimiento</t>
  </si>
  <si>
    <t>Monto</t>
  </si>
  <si>
    <t>Total de las Inversiones</t>
  </si>
  <si>
    <t>CDA</t>
  </si>
  <si>
    <t>BANCO BASA S.A.</t>
  </si>
  <si>
    <t>BANCO BILBAO VIZCAYA ARGENTARIA PARAGUAY S.A.</t>
  </si>
  <si>
    <t>BANCO REGIONAL S.A.E.C.A.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</si>
  <si>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</si>
  <si>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</si>
  <si>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</si>
  <si>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</si>
  <si>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</si>
  <si>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</si>
  <si>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</si>
  <si>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</si>
  <si>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</si>
  <si>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</si>
  <si>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</si>
  <si>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Bonos Subordinados</t>
  </si>
  <si>
    <t xml:space="preserve">BANCO CONTINENTAL S.A.E.C.A. </t>
  </si>
  <si>
    <t>Financiero (Bancos)</t>
  </si>
  <si>
    <t>Paraguay</t>
  </si>
  <si>
    <t>15/02/2018</t>
  </si>
  <si>
    <t>29/10/2027</t>
  </si>
  <si>
    <t>10.00%</t>
  </si>
  <si>
    <t>Financiero (Financieras)</t>
  </si>
  <si>
    <t>Bonos Financieros</t>
  </si>
  <si>
    <t xml:space="preserve">BANCO ATLAS S.A. </t>
  </si>
  <si>
    <t>18/11/2022</t>
  </si>
  <si>
    <t xml:space="preserve">VISION BANCO S.A.E.C.A. </t>
  </si>
  <si>
    <t>28/08/2018</t>
  </si>
  <si>
    <t>04/04/2023</t>
  </si>
  <si>
    <t>26/09/2018</t>
  </si>
  <si>
    <t>17/08/2023</t>
  </si>
  <si>
    <t>29/11/2024</t>
  </si>
  <si>
    <t>13/03/2019</t>
  </si>
  <si>
    <t>29/04/2019</t>
  </si>
  <si>
    <t>21/04/2025</t>
  </si>
  <si>
    <t>10/05/2024</t>
  </si>
  <si>
    <t>CRISOL Y ENCARNACION FINANCIERA S.A.E.C.A.</t>
  </si>
  <si>
    <t>18/06/2019</t>
  </si>
  <si>
    <t xml:space="preserve">FINEXPAR S.A.E.C.A. </t>
  </si>
  <si>
    <t>23/08/2019</t>
  </si>
  <si>
    <t>11/09/2019</t>
  </si>
  <si>
    <t>27/06/2024</t>
  </si>
  <si>
    <t xml:space="preserve">Valor mínimo de compra: 10 cuotas por USD 1.000 (Dólares Americanos un mil) por valor nominal de cada cuota = USD10.000 (Dólares Americanos diez mil). </t>
  </si>
  <si>
    <t xml:space="preserve">Valor máximo de compra: hasta 25% de las cuotas del fondo (1.750 cuotas) por valor nominal de cada cuota USD 1.000 (Dólares Americanos un mil) = USD 1.750.000 (Dólares Americanos Un millón setecientos cincuenta mil). </t>
  </si>
  <si>
    <t>4.2 INVERSIONES</t>
  </si>
  <si>
    <t>Ver Cuadro</t>
  </si>
  <si>
    <t>Suscripciones (*)</t>
  </si>
  <si>
    <t>Valor total del Fondo: USD 5.000.000,00 (Dólares americanos Siete millones).</t>
  </si>
  <si>
    <t>Cantidad de cuotas: 5.000 (cinco mil).</t>
  </si>
  <si>
    <t>OTROS GASTOS</t>
  </si>
  <si>
    <t>Comisión por Aranceles y corretajes</t>
  </si>
  <si>
    <t>Ajustes por redondeos</t>
  </si>
  <si>
    <t>Pérdida en Operaciones</t>
  </si>
  <si>
    <t>No aplica</t>
  </si>
  <si>
    <t>4.4 – COMISIONES A PAGAR A LA ADMINISTRADORA</t>
  </si>
  <si>
    <t>08/11/2019</t>
  </si>
  <si>
    <t>29/11/2019</t>
  </si>
  <si>
    <t>04/04/2024</t>
  </si>
  <si>
    <t>Valores al cobro  (Nota 4.1 )</t>
  </si>
  <si>
    <t>Titulo de Renta fija (Nota 4.2 )</t>
  </si>
  <si>
    <t>FONDO DE INVERSIÓN OPPORTUNITY FUND RENTA FIJA USD</t>
  </si>
  <si>
    <t>21/02/2020</t>
  </si>
  <si>
    <t>27/03/2020</t>
  </si>
  <si>
    <t>Las cinco (5) Notas que se acompañan son parte integrante de de estos Estados Financieros</t>
  </si>
  <si>
    <t>El flujo de efectivos fue preparado de acuerdo con la Resolución CG N° 06/2019 de la Comisión Nacional de Valores.</t>
  </si>
  <si>
    <t>Comisión por Corretaje y Aranceles</t>
  </si>
  <si>
    <t>Resultados Distribuidos</t>
  </si>
  <si>
    <t>Resultados acumulados Distrib</t>
  </si>
  <si>
    <t>Nota 5. HECHOS POSTERIORES AL CIERRE</t>
  </si>
  <si>
    <t>ESTADO DE FLUJOS DE CAJA AL 30-09-2020</t>
  </si>
  <si>
    <t>Correspondiente al periodo cerrado el 30 de setiembre de 2021</t>
  </si>
  <si>
    <t>TOTAL DEL ACTIVO NETO AL 31-09-2020</t>
  </si>
  <si>
    <t>TOTAL DEL ACTIVO NETO AL 30-09-2021</t>
  </si>
  <si>
    <t>Resultados Acumulados</t>
  </si>
  <si>
    <t>ESTADO DE RESULTADOS AL30 DE SETIEMBRE DE 2021</t>
  </si>
  <si>
    <t xml:space="preserve">Resultados acumulados  </t>
  </si>
  <si>
    <t>Los estados financieros están preparados en Dólares Americanos. Para la conversión de los estados financieros se utiliza el tipo de cambio comprador establecido para el cierre del mes por la Administración Tributaria 1USD = 6.895,80</t>
  </si>
  <si>
    <t>Saldo al 30/09/2021</t>
  </si>
  <si>
    <t>Banco Familiar Cta.Ce. USD</t>
  </si>
  <si>
    <t>Investor Casa de Bolsa</t>
  </si>
  <si>
    <t>Efectivos en moneda estranjera depositadas en las cuentas bancarias y Casa de Bolsa</t>
  </si>
  <si>
    <t>ESTADO DE FLUJOS DE CAJA AL 30-09-2022</t>
  </si>
  <si>
    <t>Correspondiente al periodo cerrado el 30 de setiembre de 2022</t>
  </si>
  <si>
    <t>TOTAL DEL ACTIVO NETO AL 31-09-2021</t>
  </si>
  <si>
    <t>TOTAL DEL ACTIVO NETO AL 30-09-2022</t>
  </si>
  <si>
    <t>ESTADO DE INGRESOS Y EGRESOS AL  30/09/2022</t>
  </si>
  <si>
    <t>ESTADO DEL ACTIVO NETO AL 30/09/2022</t>
  </si>
  <si>
    <t>ESTADO DEL ACTIVO NETO AL 30 DE SETEMBRE DE 2022</t>
  </si>
  <si>
    <t>Saldo al 30/09/2022</t>
  </si>
  <si>
    <t>3.8 – Los estados contables corresponden al trimestre cerrado el 30 de setiembre de 2022</t>
  </si>
  <si>
    <t>Bancos</t>
  </si>
  <si>
    <t xml:space="preserve">No existen hechos posteriores al cierre del trimestre que modifique significativamente los estados financieros cerrado el 30 de setiembre de 2022. </t>
  </si>
  <si>
    <r>
      <t xml:space="preserve"> Naturaleza jurídica: </t>
    </r>
    <r>
      <rPr>
        <sz val="10"/>
        <color theme="1"/>
        <rFont val="Noto sans"/>
        <family val="2"/>
      </rPr>
      <t xml:space="preserve">        FONDO DE INVERSION OPPORTUNITY FUND RENTA FIJA USD.</t>
    </r>
  </si>
  <si>
    <r>
      <t>-       Autorizados por Resolución Nro. 34 E/17 de fecha 24 de Agosto de 2017 de la Comisión Nacional de Valores</t>
    </r>
    <r>
      <rPr>
        <b/>
        <sz val="10"/>
        <color theme="1"/>
        <rFont val="Noto sans"/>
        <family val="2"/>
      </rPr>
      <t>;</t>
    </r>
  </si>
  <si>
    <t>-       Objetivo principal del Fondo: El objetivo principal del Fondo será el de entregar a sus partícipes una rentabilidad de mediano y largo plazo para lo cual invertirá en instrumentos de deuda en dólares americanos emitidos por emisores nacionales principalmente o extranjeros en casos aislados, con la finalidad de formar una cartera de instrumentos con una duración promedio del portafolio de 5 a 7 años,  con una gestión activa del mismo, y con características de diversificación que permitan obtener retornos periódicos a través de un riesgo  diversificado y controlado.</t>
  </si>
  <si>
    <r>
      <t xml:space="preserve">-       </t>
    </r>
    <r>
      <rPr>
        <b/>
        <sz val="10"/>
        <color theme="1"/>
        <rFont val="Noto sans"/>
        <family val="2"/>
      </rPr>
      <t xml:space="preserve"> </t>
    </r>
    <r>
      <rPr>
        <sz val="10"/>
        <color theme="1"/>
        <rFont val="Noto sans"/>
        <family val="2"/>
      </rPr>
      <t>Política de Inversión: se basará en el análisis fundamental y en la capacidad de pago de los distintos emisores, así como en el estudio de las distintas condiciones de cobertura que entregue cada emisión en particular.</t>
    </r>
  </si>
  <si>
    <t>-       El procedimiento para la selección de los instrumentos a ser adquiridos por el Fondo, se establecerá según la sección II. Política de inversión del Reglamento Interno del Fondo.</t>
  </si>
  <si>
    <t xml:space="preserve">  .   La emisión de cuotas de participación se realizará en moneda extranjera (Dólares americanos), los valores serán de oferta pública, inscriptas en el registro de la Comisión Nacional de Valores (C.N.V.) y registrada en la Bolsa de Valores y Productos de Asunción S.A. (B.V.P.A.S.A).</t>
  </si>
  <si>
    <t>a)    Títulos emitidos por el Tesoro Público o garantizados por el mismo, cuya emisión haya sido registrada en el Registro de Valores que lleva la CNV;</t>
  </si>
  <si>
    <t>b)    Títulos emitidos por las Gobernaciones, Municipalidades y otros organismos y entidades del Estado, cuya emisión haya sido registrada en el Registro de Valores que lleva la CNV;</t>
  </si>
  <si>
    <t xml:space="preserve">c)    Títulos emitidos por el Banco Central del Paraguay; </t>
  </si>
  <si>
    <t xml:space="preserve">d)    Títulos a plazo de instituciones habilitadas por el Banco Central del Paraguay y que cuenten con calificación de riesgo BBB o superior; </t>
  </si>
  <si>
    <t xml:space="preserve">e)    Letras o cédulas hipotecarias establecidas en la Ley General de Bancos, Financieras y Otras Entidades de Crédito, cuya emisión haya sido registrada en el Registro de Valores que lleva la CNV; </t>
  </si>
  <si>
    <t>f)     Bonos, títulos de deuda o títulos emitidos en desarrollo de titularizaciones, cuya emisión haya sido registrada en el Registro de Valores que lleva la CNV, y que cuenten con calificación de riesgo BBB o superior;</t>
  </si>
  <si>
    <t xml:space="preserve">g)    Operaciones de venta con compromiso de compra y las operaciones de compra con compromiso de venta debiendo ser con títulos desmaterializados custodiados en la Bolsa. </t>
  </si>
  <si>
    <t>h)    Títulos emitidos por un Estado extranjero que tengan calificación A similar o superior, que se transen habitualmente en los mercados locales o internacionales; si un mismo título fuere calificado en categorías de riesgo discordantes se deberá considerar la categoría más baja.</t>
  </si>
  <si>
    <t xml:space="preserve">i)     Otros valores de inversión que determine la CNV por normas de carácter general. </t>
  </si>
  <si>
    <r>
      <t>Fue inscripta en la Comisión Nacional de Valores por medio de la Resolucion Nº  34 E/17 de fecha 24 de Agosto de 2017 de la Comisión Nacional de Valores</t>
    </r>
    <r>
      <rPr>
        <b/>
        <sz val="10"/>
        <color theme="1"/>
        <rFont val="Noto sans"/>
        <family val="2"/>
      </rPr>
      <t>;</t>
    </r>
  </si>
  <si>
    <t>2.2 – Entidad encargada de la custodia: BVPASA e INVESTOR Casa de Bolsa S.A.</t>
  </si>
  <si>
    <t xml:space="preserve"> Las inversiones (Bonos y CDA en cartera), se exponen a sus valores actualizados. Las diferencias  se exponen en el estado de resultados en el rubro intereses ganados.</t>
  </si>
  <si>
    <r>
      <t>Los ingresos son reconocidos con base en el criterio de lo devengado, de conformidad con las disposiciones de las Normas contables emitidas por el Consejo de Contadores Públicos del Paraguay</t>
    </r>
    <r>
      <rPr>
        <b/>
        <sz val="10"/>
        <color theme="1"/>
        <rFont val="Noto sans"/>
        <family val="2"/>
      </rPr>
      <t>.</t>
    </r>
  </si>
  <si>
    <t>a)    Diferencia de cambio en Moneda Extranjera</t>
  </si>
  <si>
    <t>b)   Gastos operacionales y comisiones de la administradora con cargo al Fondo:</t>
  </si>
  <si>
    <r>
      <t xml:space="preserve">Ø  </t>
    </r>
    <r>
      <rPr>
        <u/>
        <sz val="10"/>
        <color theme="1"/>
        <rFont val="Noto sans"/>
        <family val="2"/>
      </rPr>
      <t>Comisión de administración</t>
    </r>
    <r>
      <rPr>
        <sz val="10"/>
        <color theme="1"/>
        <rFont val="Noto sans"/>
        <family val="2"/>
      </rPr>
      <t xml:space="preserve">: 0.55% nominal anual (base 365) más IVA  sobre el patrimonio neto de pre cierre administrado. La comisión se devenga diariamente y se cobra mensualmente. </t>
    </r>
  </si>
  <si>
    <r>
      <t xml:space="preserve">Ø  </t>
    </r>
    <r>
      <rPr>
        <u/>
        <sz val="10"/>
        <color theme="1"/>
        <rFont val="Noto sans"/>
        <family val="2"/>
      </rPr>
      <t xml:space="preserve">Gastos y comisiones bancarias: </t>
    </r>
    <r>
      <rPr>
        <sz val="10"/>
        <color theme="1"/>
        <rFont val="Noto sans"/>
        <family val="2"/>
      </rPr>
      <t>mantenimiento de cuentas, transferencias interbancarias y otras de similar naturaleza).</t>
    </r>
  </si>
  <si>
    <t>c)    Información Estadística</t>
  </si>
  <si>
    <t xml:space="preserve">SUDAMERIS BANK S.A.E.C.A. </t>
  </si>
  <si>
    <t>PTP PARAGUAY S.A.E.</t>
  </si>
  <si>
    <t>FIC S.A. DE FINANZAS</t>
  </si>
  <si>
    <t>TECNOLOGIA DEL SUR S.A.E.</t>
  </si>
  <si>
    <t>BRICAPAR S.A.</t>
  </si>
  <si>
    <t>Bonos Corporativos</t>
  </si>
  <si>
    <t>Transporte</t>
  </si>
  <si>
    <t>Construcción</t>
  </si>
  <si>
    <t>Comercial</t>
  </si>
  <si>
    <t>09/02/2022</t>
  </si>
  <si>
    <t>16/04/2020</t>
  </si>
  <si>
    <t>25/06/2020</t>
  </si>
  <si>
    <t>06/05/2020</t>
  </si>
  <si>
    <t>16/06/2020</t>
  </si>
  <si>
    <t>06/12/2029</t>
  </si>
  <si>
    <t>05/08/2020</t>
  </si>
  <si>
    <t>10/07/2025</t>
  </si>
  <si>
    <t>06/08/2020</t>
  </si>
  <si>
    <t>31/08/2020</t>
  </si>
  <si>
    <t>02/10/2020</t>
  </si>
  <si>
    <t>27/09/2030</t>
  </si>
  <si>
    <t>12/10/2020</t>
  </si>
  <si>
    <t>21/10/2020</t>
  </si>
  <si>
    <t>13/11/2020</t>
  </si>
  <si>
    <t>30/12/2020</t>
  </si>
  <si>
    <t>11/02/2021</t>
  </si>
  <si>
    <t>24/09/2025</t>
  </si>
  <si>
    <t>29/03/2021</t>
  </si>
  <si>
    <t>29/07/2024</t>
  </si>
  <si>
    <t>20/05/2021</t>
  </si>
  <si>
    <t>14/09/2021</t>
  </si>
  <si>
    <t>10/03/2026</t>
  </si>
  <si>
    <t>06/01/2022</t>
  </si>
  <si>
    <t>09/09/2025</t>
  </si>
  <si>
    <t>28/11/2031</t>
  </si>
  <si>
    <t>14/06/2022</t>
  </si>
  <si>
    <t>04/11/2031</t>
  </si>
  <si>
    <t>31/08/2022</t>
  </si>
  <si>
    <t>25/04/2023</t>
  </si>
  <si>
    <t>17/07/2024</t>
  </si>
  <si>
    <t>17/05/2023</t>
  </si>
  <si>
    <t>24/07/2024</t>
  </si>
  <si>
    <t>22/07/2024</t>
  </si>
  <si>
    <t>16/02/2023</t>
  </si>
  <si>
    <t>30/09/2022</t>
  </si>
  <si>
    <t>24/07/2023</t>
  </si>
  <si>
    <t>Dólares Americanos</t>
  </si>
  <si>
    <t>PATRIMONIO DEL FONDO AL 31/09/2022</t>
  </si>
  <si>
    <t>Fondo de Inversón Opportunity Fund Renta Fija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</si>
</sst>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 #,##0_);_(* \(#,##0\);_(* &quot;-&quot;_);_(@_)"/>
    <numFmt numFmtId="165" formatCode="_(* #,##0.00_);_(* \(#,##0.00\);_(* &quot;-&quot;??_);_(@_)"/>
    <numFmt numFmtId="166" formatCode="0_);\(#,#00\)"/>
    <numFmt numFmtId="167" formatCode="#,##0.00_ ;\-#,##0.00\ "/>
    <numFmt numFmtId="168" formatCode="#,##0.000000"/>
    <numFmt numFmtId="169" formatCode="#,##0.##"/>
    <numFmt numFmtId="170" formatCode="_-* #,##0_-;\-* #,##0_-;_-* &quot;-&quot;??_-;_-@_-"/>
    <numFmt numFmtId="171" formatCode="_ * #,##0.00_ ;_ * \-#,##0.00_ ;_ * &quot;-&quot;_ ;_ @_ "/>
    <numFmt numFmtId="172" formatCode="_-* #,##0.000000_-;\-* #,##0.000000_-;_-* &quot;-&quot;??_-;_-@_-"/>
    <numFmt numFmtId="173" formatCode="_ * #,##0_ ;_ * \-#,##0_ ;_ * &quot;-&quot;_ ;_ @_ "/>
    <numFmt numFmtId="174" formatCode="_ * #,##0.00_ ;_ * \-#,##0.00_ ;_ * &quot;-&quot;??_ ;_ @_ "/>
  </numFmts>
  <fonts count="52">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color indexed="8"/>
      <name val="Subway"/>
    </font>
    <font>
      <sz val="10"/>
      <name val="Arial"/>
      <family val="2"/>
    </font>
    <font>
      <b/>
      <sz val="11"/>
      <name val="Arial"/>
      <family val="2"/>
    </font>
    <font>
      <sz val="9"/>
      <name val="Arial"/>
      <family val="2"/>
    </font>
    <font>
      <b/>
      <sz val="11"/>
      <color indexed="8"/>
      <name val="Subway"/>
    </font>
    <font>
      <b/>
      <sz val="11"/>
      <color indexed="8"/>
      <name val="Arial"/>
      <family val="2"/>
    </font>
    <font>
      <b/>
      <sz val="12"/>
      <name val="Arial"/>
      <family val="2"/>
    </font>
    <font>
      <b/>
      <sz val="10"/>
      <name val="Arial"/>
      <family val="2"/>
    </font>
    <font>
      <sz val="8"/>
      <name val="Arial"/>
      <family val="2"/>
    </font>
    <font>
      <b/>
      <sz val="8"/>
      <name val="Arial"/>
      <family val="2"/>
    </font>
    <font>
      <u/>
      <sz val="11"/>
      <color theme="10"/>
      <name val="Calibri"/>
      <family val="2"/>
      <scheme val="minor"/>
    </font>
    <font>
      <sz val="18"/>
      <color theme="0"/>
      <name val="Arial"/>
      <family val="2"/>
    </font>
    <font>
      <sz val="18"/>
      <name val="Arial"/>
      <family val="2"/>
    </font>
    <font>
      <sz val="11"/>
      <color theme="1"/>
      <name val="Arial"/>
      <family val="2"/>
    </font>
    <font>
      <b/>
      <sz val="12"/>
      <color theme="1"/>
      <name val="Arial"/>
      <family val="2"/>
    </font>
    <font>
      <sz val="11"/>
      <color theme="0"/>
      <name val="Arial"/>
      <family val="2"/>
    </font>
    <font>
      <b/>
      <sz val="11"/>
      <name val="Calibri"/>
      <family val="2"/>
      <scheme val="minor"/>
    </font>
    <font>
      <sz val="11"/>
      <name val="Calibri"/>
      <family val="2"/>
      <scheme val="minor"/>
    </font>
    <font>
      <sz val="18"/>
      <color theme="0"/>
      <name val="Noto sans"/>
      <family val="2"/>
    </font>
    <font>
      <sz val="11"/>
      <color theme="1"/>
      <name val="Noto sans"/>
      <family val="2"/>
    </font>
    <font>
      <sz val="18"/>
      <name val="Noto sans"/>
      <family val="2"/>
    </font>
    <font>
      <sz val="28"/>
      <color theme="0"/>
      <name val="Noto sans"/>
      <family val="2"/>
    </font>
    <font>
      <sz val="10"/>
      <color theme="1"/>
      <name val="Noto sans"/>
      <family val="2"/>
    </font>
    <font>
      <sz val="11"/>
      <name val="Noto sans"/>
      <family val="2"/>
    </font>
    <font>
      <sz val="10"/>
      <name val="Noto sans"/>
      <family val="2"/>
    </font>
    <font>
      <u/>
      <sz val="10"/>
      <color theme="1"/>
      <name val="Noto sans"/>
      <family val="2"/>
    </font>
    <font>
      <sz val="11"/>
      <color indexed="8"/>
      <name val="Noto Sans"/>
      <family val="2"/>
    </font>
    <font>
      <b/>
      <sz val="18"/>
      <color indexed="8"/>
      <name val="Noto Sans"/>
      <family val="2"/>
    </font>
    <font>
      <b/>
      <u/>
      <sz val="14"/>
      <name val="Noto Sans"/>
      <family val="2"/>
    </font>
    <font>
      <b/>
      <sz val="11"/>
      <color indexed="8"/>
      <name val="Noto Sans"/>
      <family val="2"/>
    </font>
    <font>
      <b/>
      <sz val="11"/>
      <name val="Noto Sans"/>
      <family val="2"/>
    </font>
    <font>
      <sz val="9"/>
      <name val="Noto Sans"/>
      <family val="2"/>
    </font>
    <font>
      <b/>
      <sz val="10"/>
      <color indexed="8"/>
      <name val="Noto sans"/>
      <family val="2"/>
    </font>
    <font>
      <b/>
      <sz val="10"/>
      <name val="Noto sans"/>
      <family val="2"/>
    </font>
    <font>
      <b/>
      <u/>
      <sz val="16"/>
      <name val="Noto Sans"/>
      <family val="2"/>
    </font>
    <font>
      <b/>
      <sz val="12"/>
      <name val="Noto Sans"/>
      <family val="2"/>
    </font>
    <font>
      <b/>
      <sz val="16"/>
      <name val="Noto Sans"/>
      <family val="2"/>
    </font>
    <font>
      <b/>
      <sz val="16"/>
      <color indexed="8"/>
      <name val="Noto Sans"/>
      <family val="2"/>
    </font>
    <font>
      <b/>
      <u/>
      <sz val="12"/>
      <name val="Noto Sans"/>
      <family val="2"/>
    </font>
    <font>
      <sz val="8"/>
      <name val="Noto Sans"/>
      <family val="2"/>
    </font>
    <font>
      <b/>
      <sz val="11"/>
      <color theme="1"/>
      <name val="Noto Sans"/>
      <family val="2"/>
    </font>
    <font>
      <b/>
      <sz val="10"/>
      <color theme="1"/>
      <name val="Noto sans"/>
      <family val="2"/>
    </font>
    <font>
      <u/>
      <sz val="10"/>
      <name val="Noto sans"/>
      <family val="2"/>
    </font>
    <font>
      <b/>
      <sz val="20"/>
      <color indexed="8"/>
      <name val="Noto Sans"/>
      <family val="2"/>
    </font>
    <font>
      <b/>
      <sz val="8"/>
      <color indexed="8"/>
      <name val="Noto Sans"/>
      <family val="2"/>
    </font>
    <font>
      <sz val="10"/>
      <color rgb="FF000000"/>
      <name val="Noto Sans"/>
      <family val="2"/>
    </font>
    <font>
      <b/>
      <sz val="10"/>
      <color rgb="FF000000"/>
      <name val="Noto sans"/>
      <family val="2"/>
    </font>
    <font>
      <b/>
      <u/>
      <sz val="10"/>
      <color theme="1"/>
      <name val="Noto Sans"/>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4">
    <xf numFmtId="0" fontId="0" fillId="0" borderId="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9" fontId="1" fillId="0" borderId="0" applyFont="0" applyFill="0" applyBorder="0" applyAlignment="0" applyProtection="0"/>
    <xf numFmtId="0" fontId="5" fillId="0" borderId="0"/>
    <xf numFmtId="0" fontId="5" fillId="0" borderId="0"/>
    <xf numFmtId="174" fontId="5" fillId="0" borderId="0" applyFont="0" applyFill="0" applyBorder="0" applyAlignment="0" applyProtection="0"/>
    <xf numFmtId="173" fontId="5"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5" fillId="0" borderId="0"/>
    <xf numFmtId="9" fontId="5" fillId="0" borderId="0" applyFont="0" applyFill="0" applyBorder="0" applyAlignment="0" applyProtection="0"/>
  </cellStyleXfs>
  <cellXfs count="41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7" fillId="0" borderId="0" xfId="0" applyFont="1"/>
    <xf numFmtId="0" fontId="6" fillId="0" borderId="0" xfId="0" applyFont="1" applyAlignment="1">
      <alignment horizontal="center"/>
    </xf>
    <xf numFmtId="4" fontId="0" fillId="2" borderId="0" xfId="0" applyNumberFormat="1" applyFill="1"/>
    <xf numFmtId="4" fontId="3" fillId="0" borderId="0" xfId="0" applyNumberFormat="1" applyFont="1"/>
    <xf numFmtId="2" fontId="8" fillId="0" borderId="0" xfId="0" applyNumberFormat="1" applyFont="1" applyAlignment="1">
      <alignment horizontal="center"/>
    </xf>
    <xf numFmtId="2" fontId="5" fillId="0" borderId="0" xfId="0" applyNumberFormat="1" applyFont="1"/>
    <xf numFmtId="3" fontId="5" fillId="0" borderId="0" xfId="0" applyNumberFormat="1" applyFont="1"/>
    <xf numFmtId="3" fontId="7" fillId="0" borderId="0" xfId="0" applyNumberFormat="1" applyFont="1"/>
    <xf numFmtId="2" fontId="7" fillId="0" borderId="0" xfId="0" applyNumberFormat="1" applyFont="1"/>
    <xf numFmtId="4" fontId="7" fillId="0" borderId="0" xfId="0" applyNumberFormat="1" applyFont="1"/>
    <xf numFmtId="3" fontId="3" fillId="0" borderId="0" xfId="0" applyNumberFormat="1" applyFont="1"/>
    <xf numFmtId="0" fontId="9" fillId="0" borderId="0" xfId="0" applyFont="1"/>
    <xf numFmtId="4" fontId="0" fillId="0" borderId="0" xfId="0" applyNumberFormat="1"/>
    <xf numFmtId="0" fontId="11" fillId="0" borderId="0" xfId="0" applyFont="1"/>
    <xf numFmtId="4" fontId="11" fillId="0" borderId="0" xfId="0" applyNumberFormat="1" applyFont="1"/>
    <xf numFmtId="0" fontId="0" fillId="0" borderId="0" xfId="0" applyAlignment="1">
      <alignment horizontal="center"/>
    </xf>
    <xf numFmtId="0" fontId="10" fillId="0" borderId="0" xfId="0" applyFont="1" applyAlignment="1">
      <alignment horizontal="center"/>
    </xf>
    <xf numFmtId="0" fontId="12"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Alignment="1">
      <alignment horizontal="center" wrapText="1"/>
    </xf>
    <xf numFmtId="14" fontId="13" fillId="0" borderId="0" xfId="0" applyNumberFormat="1" applyFont="1" applyAlignment="1">
      <alignment horizontal="center"/>
    </xf>
    <xf numFmtId="4" fontId="12" fillId="0" borderId="0" xfId="0" applyNumberFormat="1" applyFont="1"/>
    <xf numFmtId="3" fontId="12" fillId="0" borderId="0" xfId="0" applyNumberFormat="1" applyFont="1"/>
    <xf numFmtId="3" fontId="0" fillId="0" borderId="0" xfId="0" applyNumberFormat="1"/>
    <xf numFmtId="0" fontId="13" fillId="0" borderId="0" xfId="0" applyFont="1"/>
    <xf numFmtId="0" fontId="8" fillId="0" borderId="0" xfId="0" applyFont="1" applyAlignment="1">
      <alignment horizontal="centerContinuous"/>
    </xf>
    <xf numFmtId="14" fontId="8" fillId="0" borderId="0" xfId="0" applyNumberFormat="1" applyFont="1" applyAlignment="1">
      <alignment horizontal="center"/>
    </xf>
    <xf numFmtId="0" fontId="11" fillId="0" borderId="1" xfId="0" applyFont="1" applyBorder="1" applyAlignment="1">
      <alignment horizontal="center"/>
    </xf>
    <xf numFmtId="3" fontId="0" fillId="0" borderId="1" xfId="0" applyNumberFormat="1" applyBorder="1"/>
    <xf numFmtId="3" fontId="11" fillId="0" borderId="1" xfId="0" applyNumberFormat="1" applyFont="1" applyBorder="1"/>
    <xf numFmtId="4" fontId="5" fillId="0" borderId="0" xfId="0" applyNumberFormat="1" applyFont="1"/>
    <xf numFmtId="3" fontId="11" fillId="0" borderId="0" xfId="0" applyNumberFormat="1" applyFont="1"/>
    <xf numFmtId="3" fontId="11" fillId="0" borderId="2" xfId="0" applyNumberFormat="1" applyFont="1" applyBorder="1"/>
    <xf numFmtId="3" fontId="11" fillId="0" borderId="10" xfId="0" applyNumberFormat="1" applyFont="1" applyBorder="1"/>
    <xf numFmtId="0" fontId="0" fillId="2" borderId="0" xfId="0" applyFill="1"/>
    <xf numFmtId="4" fontId="11" fillId="2" borderId="0" xfId="0" applyNumberFormat="1" applyFont="1" applyFill="1"/>
    <xf numFmtId="3" fontId="11" fillId="2" borderId="0" xfId="0" applyNumberFormat="1" applyFont="1" applyFill="1"/>
    <xf numFmtId="3" fontId="0" fillId="0" borderId="0" xfId="0" applyNumberFormat="1" applyAlignment="1">
      <alignment horizontal="center"/>
    </xf>
    <xf numFmtId="37" fontId="12" fillId="0" borderId="0" xfId="0" applyNumberFormat="1" applyFont="1"/>
    <xf numFmtId="0" fontId="0" fillId="3" borderId="0" xfId="0" applyFill="1"/>
    <xf numFmtId="0" fontId="2" fillId="0" borderId="0" xfId="0" applyFont="1"/>
    <xf numFmtId="14" fontId="2" fillId="4" borderId="0" xfId="0" applyNumberFormat="1" applyFont="1" applyFill="1" applyAlignment="1">
      <alignment horizontal="center"/>
    </xf>
    <xf numFmtId="0" fontId="15" fillId="3" borderId="0" xfId="0" applyFont="1" applyFill="1" applyAlignment="1">
      <alignment vertical="center" wrapText="1"/>
    </xf>
    <xf numFmtId="0" fontId="16" fillId="3" borderId="0" xfId="0" applyFont="1" applyFill="1"/>
    <xf numFmtId="0" fontId="15" fillId="3" borderId="0" xfId="0" applyFont="1" applyFill="1" applyAlignment="1">
      <alignment horizontal="center" vertical="center"/>
    </xf>
    <xf numFmtId="43" fontId="2" fillId="4" borderId="0" xfId="1" applyFont="1" applyFill="1" applyAlignment="1">
      <alignment horizontal="center"/>
    </xf>
    <xf numFmtId="1" fontId="2" fillId="4" borderId="0" xfId="0" applyNumberFormat="1" applyFont="1" applyFill="1" applyAlignment="1">
      <alignment horizontal="center"/>
    </xf>
    <xf numFmtId="0" fontId="15" fillId="3" borderId="0" xfId="0" applyFont="1" applyFill="1" applyAlignment="1">
      <alignment vertical="center"/>
    </xf>
    <xf numFmtId="17" fontId="2" fillId="4" borderId="0" xfId="0" applyNumberFormat="1" applyFont="1" applyFill="1" applyAlignment="1">
      <alignment horizontal="center"/>
    </xf>
    <xf numFmtId="4" fontId="17" fillId="2" borderId="0" xfId="0" applyNumberFormat="1" applyFont="1" applyFill="1" applyAlignment="1">
      <alignment horizontal="center" vertical="center"/>
    </xf>
    <xf numFmtId="43" fontId="5" fillId="0" borderId="0" xfId="0" applyNumberFormat="1" applyFont="1"/>
    <xf numFmtId="0" fontId="18" fillId="0" borderId="0" xfId="0" applyFont="1" applyAlignment="1">
      <alignment vertical="center" wrapText="1"/>
    </xf>
    <xf numFmtId="0" fontId="0" fillId="0" borderId="0" xfId="0" applyAlignment="1">
      <alignment vertical="top"/>
    </xf>
    <xf numFmtId="3" fontId="0" fillId="0" borderId="0" xfId="0" applyNumberFormat="1" applyAlignment="1">
      <alignment horizontal="right"/>
    </xf>
    <xf numFmtId="3" fontId="11" fillId="0" borderId="0" xfId="0" applyNumberFormat="1" applyFont="1" applyAlignment="1">
      <alignment horizontal="right"/>
    </xf>
    <xf numFmtId="0" fontId="0" fillId="0" borderId="0" xfId="0" applyAlignment="1">
      <alignment horizontal="right"/>
    </xf>
    <xf numFmtId="4" fontId="20" fillId="0" borderId="0" xfId="0" applyNumberFormat="1" applyFont="1"/>
    <xf numFmtId="0" fontId="20" fillId="0" borderId="0" xfId="0" applyFont="1"/>
    <xf numFmtId="4" fontId="2" fillId="0" borderId="0" xfId="0" applyNumberFormat="1" applyFont="1"/>
    <xf numFmtId="4" fontId="19" fillId="0" borderId="0" xfId="5" applyNumberFormat="1" applyFont="1" applyAlignment="1">
      <alignment vertical="center"/>
    </xf>
    <xf numFmtId="3" fontId="2" fillId="0" borderId="0" xfId="0" applyNumberFormat="1" applyFont="1"/>
    <xf numFmtId="4" fontId="6" fillId="0" borderId="0" xfId="5" applyNumberFormat="1" applyFont="1" applyAlignment="1">
      <alignment vertical="center"/>
    </xf>
    <xf numFmtId="4" fontId="21" fillId="0" borderId="0" xfId="0" applyNumberFormat="1" applyFont="1"/>
    <xf numFmtId="0" fontId="21" fillId="0" borderId="0" xfId="0" applyFont="1"/>
    <xf numFmtId="165" fontId="7" fillId="0" borderId="0" xfId="0" applyNumberFormat="1" applyFont="1"/>
    <xf numFmtId="0" fontId="23" fillId="3" borderId="0" xfId="0" applyFont="1" applyFill="1"/>
    <xf numFmtId="0" fontId="26" fillId="3" borderId="0" xfId="0" applyFont="1" applyFill="1"/>
    <xf numFmtId="0" fontId="23" fillId="3" borderId="0" xfId="0" applyFont="1" applyFill="1" applyAlignment="1">
      <alignment horizontal="center"/>
    </xf>
    <xf numFmtId="0" fontId="23" fillId="2" borderId="0" xfId="0" applyFont="1" applyFill="1"/>
    <xf numFmtId="0" fontId="23" fillId="2" borderId="0" xfId="0" applyFont="1" applyFill="1" applyAlignment="1">
      <alignment horizontal="center"/>
    </xf>
    <xf numFmtId="0" fontId="26" fillId="2" borderId="0" xfId="0" applyFont="1" applyFill="1"/>
    <xf numFmtId="0" fontId="23" fillId="0" borderId="0" xfId="0" applyFont="1"/>
    <xf numFmtId="0" fontId="26" fillId="0" borderId="0" xfId="0" applyFont="1"/>
    <xf numFmtId="0" fontId="24" fillId="0" borderId="0" xfId="0" applyFont="1" applyAlignment="1">
      <alignment horizontal="center"/>
    </xf>
    <xf numFmtId="0" fontId="27" fillId="0" borderId="0" xfId="0" applyFont="1"/>
    <xf numFmtId="0" fontId="28" fillId="0" borderId="0" xfId="0" applyFont="1"/>
    <xf numFmtId="0" fontId="29" fillId="0" borderId="0" xfId="3" quotePrefix="1" applyFont="1"/>
    <xf numFmtId="0" fontId="29" fillId="0" borderId="0" xfId="3" applyFont="1"/>
    <xf numFmtId="0" fontId="30" fillId="0" borderId="0" xfId="0" applyFont="1"/>
    <xf numFmtId="0" fontId="30" fillId="0" borderId="0" xfId="0" applyFont="1" applyAlignment="1">
      <alignment horizontal="center"/>
    </xf>
    <xf numFmtId="0" fontId="33" fillId="0" borderId="0" xfId="0" applyFont="1"/>
    <xf numFmtId="0" fontId="35" fillId="0" borderId="0" xfId="0" applyFont="1"/>
    <xf numFmtId="3" fontId="27" fillId="0" borderId="0" xfId="0" applyNumberFormat="1" applyFont="1"/>
    <xf numFmtId="166" fontId="28" fillId="0" borderId="0" xfId="0" applyNumberFormat="1" applyFont="1" applyAlignment="1">
      <alignment horizontal="right"/>
    </xf>
    <xf numFmtId="0" fontId="36" fillId="0" borderId="0" xfId="0" applyFont="1"/>
    <xf numFmtId="0" fontId="28" fillId="0" borderId="6" xfId="0" applyFont="1" applyBorder="1"/>
    <xf numFmtId="0" fontId="28" fillId="0" borderId="11" xfId="0" applyFont="1" applyBorder="1"/>
    <xf numFmtId="0" fontId="28" fillId="0" borderId="16" xfId="0" applyFont="1" applyBorder="1"/>
    <xf numFmtId="1" fontId="37" fillId="0" borderId="1" xfId="0" applyNumberFormat="1" applyFont="1" applyBorder="1" applyAlignment="1">
      <alignment horizontal="center" vertical="center"/>
    </xf>
    <xf numFmtId="3" fontId="37" fillId="0" borderId="1" xfId="0" applyNumberFormat="1" applyFont="1" applyBorder="1" applyAlignment="1">
      <alignment horizontal="center" vertical="center"/>
    </xf>
    <xf numFmtId="3" fontId="37" fillId="0" borderId="14" xfId="0" applyNumberFormat="1" applyFont="1" applyBorder="1" applyAlignment="1">
      <alignment horizontal="center" vertical="center"/>
    </xf>
    <xf numFmtId="0" fontId="28" fillId="0" borderId="12" xfId="0" applyFont="1" applyBorder="1"/>
    <xf numFmtId="3" fontId="37" fillId="0" borderId="0" xfId="0" applyNumberFormat="1" applyFont="1" applyAlignment="1">
      <alignment horizontal="center" vertical="center"/>
    </xf>
    <xf numFmtId="0" fontId="37" fillId="0" borderId="0" xfId="0" applyFont="1" applyAlignment="1">
      <alignment horizontal="center" vertical="center"/>
    </xf>
    <xf numFmtId="43" fontId="37" fillId="0" borderId="13" xfId="1" applyFont="1" applyBorder="1" applyAlignment="1">
      <alignment horizontal="center" vertical="center"/>
    </xf>
    <xf numFmtId="0" fontId="37" fillId="0" borderId="12" xfId="0" applyFont="1" applyBorder="1"/>
    <xf numFmtId="43" fontId="37" fillId="0" borderId="14" xfId="1" applyFont="1" applyBorder="1" applyAlignment="1">
      <alignment horizontal="right" vertical="center"/>
    </xf>
    <xf numFmtId="43" fontId="37" fillId="0" borderId="0" xfId="1" applyFont="1" applyBorder="1" applyAlignment="1">
      <alignment horizontal="right" vertical="center"/>
    </xf>
    <xf numFmtId="43" fontId="37" fillId="0" borderId="13" xfId="1" applyFont="1" applyBorder="1" applyAlignment="1">
      <alignment horizontal="right" vertical="center"/>
    </xf>
    <xf numFmtId="43" fontId="28" fillId="0" borderId="0" xfId="1" applyFont="1" applyBorder="1" applyAlignment="1">
      <alignment horizontal="right" vertical="center"/>
    </xf>
    <xf numFmtId="43" fontId="28" fillId="0" borderId="13" xfId="1" applyFont="1" applyBorder="1" applyAlignment="1">
      <alignment horizontal="right" vertical="center"/>
    </xf>
    <xf numFmtId="43" fontId="26" fillId="2" borderId="0" xfId="1" applyFont="1" applyFill="1" applyBorder="1" applyAlignment="1">
      <alignment horizontal="right" vertical="center"/>
    </xf>
    <xf numFmtId="43" fontId="28" fillId="0" borderId="14" xfId="1" quotePrefix="1" applyFont="1" applyBorder="1" applyAlignment="1">
      <alignment horizontal="right" vertical="center"/>
    </xf>
    <xf numFmtId="43" fontId="37" fillId="0" borderId="2" xfId="1" applyFont="1" applyBorder="1" applyAlignment="1">
      <alignment horizontal="right" vertical="center"/>
    </xf>
    <xf numFmtId="43" fontId="37" fillId="0" borderId="15" xfId="1" applyFont="1" applyBorder="1" applyAlignment="1">
      <alignment horizontal="right" vertical="center"/>
    </xf>
    <xf numFmtId="43" fontId="28" fillId="0" borderId="1" xfId="1" applyFont="1" applyBorder="1" applyAlignment="1">
      <alignment horizontal="right" vertical="center"/>
    </xf>
    <xf numFmtId="43" fontId="28" fillId="0" borderId="14" xfId="1" applyFont="1" applyBorder="1" applyAlignment="1">
      <alignment horizontal="right" vertical="center"/>
    </xf>
    <xf numFmtId="43" fontId="28" fillId="0" borderId="2" xfId="1" applyFont="1" applyBorder="1" applyAlignment="1">
      <alignment horizontal="right" vertical="center"/>
    </xf>
    <xf numFmtId="0" fontId="37" fillId="0" borderId="17" xfId="0" applyFont="1" applyBorder="1"/>
    <xf numFmtId="43" fontId="37" fillId="0" borderId="3" xfId="1" applyFont="1" applyBorder="1" applyAlignment="1">
      <alignment horizontal="right" vertical="center"/>
    </xf>
    <xf numFmtId="43" fontId="37" fillId="0" borderId="18" xfId="1" applyFont="1" applyBorder="1" applyAlignment="1">
      <alignment horizontal="right" vertical="center"/>
    </xf>
    <xf numFmtId="167" fontId="28" fillId="0" borderId="1" xfId="0" applyNumberFormat="1" applyFont="1" applyBorder="1"/>
    <xf numFmtId="37" fontId="28" fillId="0" borderId="1" xfId="0" applyNumberFormat="1" applyFont="1" applyBorder="1"/>
    <xf numFmtId="37" fontId="28" fillId="0" borderId="14" xfId="0" applyNumberFormat="1" applyFont="1" applyBorder="1"/>
    <xf numFmtId="167" fontId="28" fillId="0" borderId="0" xfId="0" applyNumberFormat="1" applyFont="1"/>
    <xf numFmtId="37" fontId="28" fillId="0" borderId="0" xfId="0" applyNumberFormat="1" applyFont="1"/>
    <xf numFmtId="0" fontId="38" fillId="0" borderId="0" xfId="0" applyFont="1"/>
    <xf numFmtId="0" fontId="39" fillId="0" borderId="0" xfId="0" applyFont="1"/>
    <xf numFmtId="4" fontId="23" fillId="0" borderId="0" xfId="0" applyNumberFormat="1" applyFont="1"/>
    <xf numFmtId="0" fontId="40" fillId="0" borderId="0" xfId="0" applyFont="1"/>
    <xf numFmtId="0" fontId="37" fillId="0" borderId="0" xfId="0" applyFont="1"/>
    <xf numFmtId="4" fontId="37" fillId="0" borderId="0" xfId="0" applyNumberFormat="1" applyFont="1"/>
    <xf numFmtId="0" fontId="42" fillId="0" borderId="0" xfId="0" applyFont="1"/>
    <xf numFmtId="0" fontId="32" fillId="0" borderId="0" xfId="0" applyFont="1"/>
    <xf numFmtId="0" fontId="23" fillId="0" borderId="0" xfId="0" applyFont="1" applyAlignment="1">
      <alignment horizontal="center"/>
    </xf>
    <xf numFmtId="0" fontId="34" fillId="0" borderId="0" xfId="0" applyFont="1"/>
    <xf numFmtId="0" fontId="43" fillId="0" borderId="0" xfId="0" applyFont="1"/>
    <xf numFmtId="3" fontId="43" fillId="0" borderId="0" xfId="0" applyNumberFormat="1" applyFont="1"/>
    <xf numFmtId="0" fontId="26" fillId="0" borderId="0" xfId="0" applyFont="1" applyAlignment="1">
      <alignment horizont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Border="1" applyAlignment="1">
      <alignment horizontal="center" vertical="center" wrapText="1"/>
    </xf>
    <xf numFmtId="4" fontId="26" fillId="0" borderId="0" xfId="0" applyNumberFormat="1" applyFont="1" applyAlignment="1">
      <alignment horizontal="center"/>
    </xf>
    <xf numFmtId="0" fontId="37" fillId="0" borderId="6" xfId="0" applyFont="1" applyBorder="1" applyAlignment="1">
      <alignment horizontal="center" vertical="center" wrapText="1"/>
    </xf>
    <xf numFmtId="43" fontId="26" fillId="0" borderId="7" xfId="1" applyFont="1" applyBorder="1" applyAlignment="1">
      <alignment horizontal="center" vertical="center"/>
    </xf>
    <xf numFmtId="43" fontId="28" fillId="0" borderId="5" xfId="1" applyFont="1" applyBorder="1" applyAlignment="1">
      <alignment horizontal="center"/>
    </xf>
    <xf numFmtId="0" fontId="37" fillId="0" borderId="8" xfId="0" applyFont="1" applyBorder="1" applyAlignment="1">
      <alignment horizontal="center" vertical="center" wrapText="1"/>
    </xf>
    <xf numFmtId="43" fontId="28" fillId="0" borderId="8" xfId="1" applyFont="1" applyBorder="1" applyAlignment="1">
      <alignment horizontal="center"/>
    </xf>
    <xf numFmtId="4" fontId="26" fillId="0" borderId="0" xfId="0" applyNumberFormat="1" applyFont="1"/>
    <xf numFmtId="0" fontId="37" fillId="0" borderId="0" xfId="0" applyFont="1" applyAlignment="1">
      <alignment vertical="center"/>
    </xf>
    <xf numFmtId="4" fontId="37" fillId="0" borderId="0" xfId="0" applyNumberFormat="1" applyFont="1" applyAlignment="1">
      <alignment vertical="center"/>
    </xf>
    <xf numFmtId="0" fontId="28" fillId="0" borderId="8" xfId="0" applyFont="1" applyBorder="1" applyAlignment="1">
      <alignment vertical="center"/>
    </xf>
    <xf numFmtId="43" fontId="37" fillId="0" borderId="8" xfId="1" applyFont="1" applyBorder="1" applyAlignment="1">
      <alignment vertical="center"/>
    </xf>
    <xf numFmtId="0" fontId="37" fillId="0" borderId="0" xfId="0" applyFont="1" applyAlignment="1">
      <alignment horizontal="center"/>
    </xf>
    <xf numFmtId="0" fontId="28" fillId="0" borderId="8" xfId="0" applyFont="1" applyBorder="1" applyAlignment="1">
      <alignment horizontal="left"/>
    </xf>
    <xf numFmtId="43" fontId="37" fillId="0" borderId="8" xfId="1" applyFont="1" applyBorder="1" applyAlignment="1">
      <alignment horizontal="center"/>
    </xf>
    <xf numFmtId="0" fontId="37" fillId="0" borderId="0" xfId="0" applyFont="1" applyAlignment="1">
      <alignment horizontal="center" wrapText="1"/>
    </xf>
    <xf numFmtId="4" fontId="37" fillId="0" borderId="0" xfId="0" applyNumberFormat="1" applyFont="1" applyAlignment="1">
      <alignment horizontal="center"/>
    </xf>
    <xf numFmtId="43" fontId="28" fillId="0" borderId="8" xfId="1" applyFont="1" applyBorder="1" applyAlignment="1">
      <alignment horizontal="right"/>
    </xf>
    <xf numFmtId="0" fontId="28" fillId="0" borderId="9" xfId="0" applyFont="1" applyBorder="1"/>
    <xf numFmtId="4" fontId="28" fillId="0" borderId="0" xfId="0" applyNumberFormat="1" applyFont="1"/>
    <xf numFmtId="3" fontId="37" fillId="0" borderId="4" xfId="0" applyNumberFormat="1" applyFont="1" applyBorder="1" applyAlignment="1">
      <alignment horizontal="center" vertical="center"/>
    </xf>
    <xf numFmtId="43" fontId="45" fillId="0" borderId="4" xfId="1" applyFont="1" applyBorder="1" applyAlignment="1">
      <alignment horizontal="center" vertical="center"/>
    </xf>
    <xf numFmtId="3" fontId="28" fillId="0" borderId="0" xfId="0" applyNumberFormat="1" applyFont="1"/>
    <xf numFmtId="3" fontId="28" fillId="0" borderId="16" xfId="0" applyNumberFormat="1" applyFont="1" applyBorder="1"/>
    <xf numFmtId="4" fontId="28" fillId="0" borderId="1" xfId="0" applyNumberFormat="1" applyFont="1" applyBorder="1"/>
    <xf numFmtId="43" fontId="45" fillId="0" borderId="19" xfId="1" applyFont="1" applyBorder="1" applyAlignment="1">
      <alignment horizontal="center" vertical="center"/>
    </xf>
    <xf numFmtId="0" fontId="46" fillId="0" borderId="0" xfId="0" applyFont="1"/>
    <xf numFmtId="0" fontId="30" fillId="2" borderId="0" xfId="0" applyFont="1" applyFill="1"/>
    <xf numFmtId="0" fontId="38" fillId="0" borderId="0" xfId="0" applyFont="1" applyAlignment="1">
      <alignment horizontal="center"/>
    </xf>
    <xf numFmtId="3" fontId="23" fillId="0" borderId="0" xfId="0" applyNumberFormat="1" applyFont="1"/>
    <xf numFmtId="0" fontId="26" fillId="0" borderId="6" xfId="0" applyFont="1" applyBorder="1"/>
    <xf numFmtId="0" fontId="26" fillId="0" borderId="16" xfId="0" applyFont="1" applyBorder="1"/>
    <xf numFmtId="3" fontId="26" fillId="0" borderId="0" xfId="0" applyNumberFormat="1" applyFont="1" applyAlignment="1">
      <alignment horizontal="center" vertical="center"/>
    </xf>
    <xf numFmtId="3" fontId="26" fillId="0" borderId="13" xfId="0" applyNumberFormat="1" applyFont="1" applyBorder="1" applyAlignment="1">
      <alignment horizontal="center" vertical="center"/>
    </xf>
    <xf numFmtId="0" fontId="26" fillId="0" borderId="12" xfId="0" applyFont="1" applyBorder="1"/>
    <xf numFmtId="4" fontId="26" fillId="0" borderId="13" xfId="0" applyNumberFormat="1" applyFont="1" applyBorder="1" applyAlignment="1">
      <alignment horizontal="center" vertical="center"/>
    </xf>
    <xf numFmtId="4" fontId="26" fillId="0" borderId="0" xfId="0" applyNumberFormat="1" applyFont="1" applyAlignment="1">
      <alignment horizontal="right" vertical="center"/>
    </xf>
    <xf numFmtId="49" fontId="28" fillId="0" borderId="12" xfId="0" applyNumberFormat="1" applyFont="1" applyBorder="1"/>
    <xf numFmtId="3" fontId="26" fillId="0" borderId="0" xfId="0" applyNumberFormat="1" applyFont="1" applyAlignment="1">
      <alignment horizontal="right" vertical="center"/>
    </xf>
    <xf numFmtId="49" fontId="26" fillId="0" borderId="12" xfId="0" applyNumberFormat="1" applyFont="1" applyBorder="1"/>
    <xf numFmtId="49" fontId="37" fillId="0" borderId="12" xfId="0" applyNumberFormat="1" applyFont="1" applyBorder="1"/>
    <xf numFmtId="49" fontId="26" fillId="0" borderId="16" xfId="0" applyNumberFormat="1" applyFont="1" applyBorder="1"/>
    <xf numFmtId="3" fontId="26" fillId="0" borderId="1" xfId="0" applyNumberFormat="1" applyFont="1" applyBorder="1"/>
    <xf numFmtId="3" fontId="26" fillId="0" borderId="14" xfId="0" applyNumberFormat="1" applyFont="1" applyBorder="1"/>
    <xf numFmtId="49" fontId="37" fillId="0" borderId="0" xfId="0" applyNumberFormat="1" applyFont="1"/>
    <xf numFmtId="3" fontId="37" fillId="0" borderId="0" xfId="0" applyNumberFormat="1" applyFont="1"/>
    <xf numFmtId="3" fontId="26" fillId="0" borderId="0" xfId="0" applyNumberFormat="1" applyFont="1"/>
    <xf numFmtId="4" fontId="30" fillId="0" borderId="0" xfId="0" applyNumberFormat="1" applyFont="1"/>
    <xf numFmtId="0" fontId="36" fillId="0" borderId="0" xfId="0" applyFont="1" applyAlignment="1">
      <alignment horizontal="center"/>
    </xf>
    <xf numFmtId="1" fontId="37" fillId="2" borderId="2" xfId="0" applyNumberFormat="1" applyFont="1" applyFill="1" applyBorder="1" applyAlignment="1">
      <alignment horizontal="center" vertical="center"/>
    </xf>
    <xf numFmtId="1" fontId="37" fillId="2" borderId="15" xfId="0" applyNumberFormat="1" applyFont="1" applyFill="1" applyBorder="1" applyAlignment="1">
      <alignment horizontal="center" vertical="center"/>
    </xf>
    <xf numFmtId="3" fontId="26" fillId="2" borderId="0" xfId="0" applyNumberFormat="1" applyFont="1" applyFill="1" applyAlignment="1">
      <alignment horizontal="center" vertical="center"/>
    </xf>
    <xf numFmtId="4" fontId="26" fillId="2" borderId="13" xfId="0" applyNumberFormat="1" applyFont="1" applyFill="1" applyBorder="1" applyAlignment="1">
      <alignment horizontal="center" vertical="center"/>
    </xf>
    <xf numFmtId="43" fontId="45" fillId="0" borderId="0" xfId="1" applyFont="1"/>
    <xf numFmtId="0" fontId="37" fillId="0" borderId="16" xfId="0" applyFont="1" applyBorder="1"/>
    <xf numFmtId="0" fontId="36" fillId="0" borderId="12" xfId="0" applyFont="1" applyBorder="1"/>
    <xf numFmtId="0" fontId="26" fillId="2" borderId="1" xfId="0" applyFont="1" applyFill="1" applyBorder="1"/>
    <xf numFmtId="4" fontId="26" fillId="2" borderId="14" xfId="0" applyNumberFormat="1" applyFont="1" applyFill="1" applyBorder="1"/>
    <xf numFmtId="4" fontId="26" fillId="2" borderId="0" xfId="0" applyNumberFormat="1" applyFont="1" applyFill="1"/>
    <xf numFmtId="3" fontId="26" fillId="2" borderId="0" xfId="0" applyNumberFormat="1" applyFont="1" applyFill="1" applyAlignment="1">
      <alignment horizontal="center"/>
    </xf>
    <xf numFmtId="3" fontId="26" fillId="2" borderId="13" xfId="0" applyNumberFormat="1" applyFont="1" applyFill="1" applyBorder="1" applyAlignment="1">
      <alignment horizontal="center"/>
    </xf>
    <xf numFmtId="170" fontId="26" fillId="0" borderId="0" xfId="1" applyNumberFormat="1" applyFont="1"/>
    <xf numFmtId="168" fontId="26" fillId="2" borderId="1" xfId="0" applyNumberFormat="1" applyFont="1" applyFill="1" applyBorder="1" applyAlignment="1">
      <alignment horizontal="center"/>
    </xf>
    <xf numFmtId="0" fontId="26" fillId="2" borderId="14" xfId="0" applyFont="1" applyFill="1" applyBorder="1" applyAlignment="1">
      <alignment horizontal="center"/>
    </xf>
    <xf numFmtId="168" fontId="26" fillId="2" borderId="0" xfId="0" applyNumberFormat="1" applyFont="1" applyFill="1" applyAlignment="1">
      <alignment horizontal="center"/>
    </xf>
    <xf numFmtId="0" fontId="26" fillId="2" borderId="0" xfId="0" applyFont="1" applyFill="1" applyAlignment="1">
      <alignment horizontal="center"/>
    </xf>
    <xf numFmtId="3" fontId="36" fillId="2" borderId="0" xfId="0" applyNumberFormat="1" applyFont="1" applyFill="1" applyAlignment="1">
      <alignment horizontal="center"/>
    </xf>
    <xf numFmtId="3" fontId="26" fillId="2" borderId="0" xfId="0" applyNumberFormat="1" applyFont="1" applyFill="1"/>
    <xf numFmtId="0" fontId="30" fillId="2" borderId="0" xfId="0" applyFont="1" applyFill="1" applyAlignment="1">
      <alignment horizontal="right"/>
    </xf>
    <xf numFmtId="0" fontId="30" fillId="0" borderId="0" xfId="0" applyFont="1" applyAlignment="1">
      <alignment horizontal="right"/>
    </xf>
    <xf numFmtId="3" fontId="23" fillId="0" borderId="0" xfId="0" applyNumberFormat="1" applyFont="1" applyAlignment="1">
      <alignment horizontal="right"/>
    </xf>
    <xf numFmtId="3" fontId="37" fillId="0" borderId="0" xfId="0" applyNumberFormat="1" applyFont="1" applyAlignment="1">
      <alignment horizontal="right"/>
    </xf>
    <xf numFmtId="0" fontId="26" fillId="0" borderId="17" xfId="0" applyFont="1" applyBorder="1"/>
    <xf numFmtId="1" fontId="37" fillId="0" borderId="2" xfId="0" applyNumberFormat="1" applyFont="1" applyBorder="1" applyAlignment="1">
      <alignment horizontal="right" vertical="center"/>
    </xf>
    <xf numFmtId="1" fontId="37" fillId="0" borderId="15" xfId="0" applyNumberFormat="1" applyFont="1" applyBorder="1" applyAlignment="1">
      <alignment horizontal="right" vertical="center"/>
    </xf>
    <xf numFmtId="3" fontId="26" fillId="0" borderId="13" xfId="0" applyNumberFormat="1" applyFont="1" applyBorder="1" applyAlignment="1">
      <alignment horizontal="right" vertical="center"/>
    </xf>
    <xf numFmtId="3" fontId="26" fillId="0" borderId="1" xfId="0" applyNumberFormat="1" applyFont="1" applyBorder="1" applyAlignment="1">
      <alignment horizontal="right" vertical="center"/>
    </xf>
    <xf numFmtId="3" fontId="26" fillId="0" borderId="14" xfId="0" applyNumberFormat="1" applyFont="1" applyBorder="1" applyAlignment="1">
      <alignment horizontal="right" vertical="center"/>
    </xf>
    <xf numFmtId="49" fontId="26" fillId="0" borderId="0" xfId="0" applyNumberFormat="1" applyFont="1"/>
    <xf numFmtId="3" fontId="26" fillId="0" borderId="0" xfId="0" applyNumberFormat="1" applyFont="1" applyAlignment="1">
      <alignment horizontal="right"/>
    </xf>
    <xf numFmtId="0" fontId="37" fillId="0" borderId="5" xfId="0" applyFont="1" applyBorder="1" applyAlignment="1">
      <alignment horizontal="center" vertical="center" wrapText="1"/>
    </xf>
    <xf numFmtId="0" fontId="28" fillId="0" borderId="8" xfId="0" applyFont="1" applyBorder="1" applyAlignment="1">
      <alignment horizontal="center"/>
    </xf>
    <xf numFmtId="0" fontId="28" fillId="0" borderId="8" xfId="0" applyFont="1" applyBorder="1" applyAlignment="1">
      <alignment horizontal="left" vertical="center"/>
    </xf>
    <xf numFmtId="0" fontId="28" fillId="0" borderId="9" xfId="0" applyFont="1" applyBorder="1" applyAlignment="1">
      <alignment vertical="center"/>
    </xf>
    <xf numFmtId="37" fontId="45" fillId="0" borderId="19" xfId="0" applyNumberFormat="1" applyFont="1" applyBorder="1" applyAlignment="1">
      <alignment horizontal="center" vertical="center"/>
    </xf>
    <xf numFmtId="1" fontId="37" fillId="0" borderId="11" xfId="0" applyNumberFormat="1" applyFont="1" applyBorder="1" applyAlignment="1">
      <alignment horizontal="center"/>
    </xf>
    <xf numFmtId="0" fontId="37" fillId="0" borderId="11" xfId="0" applyFont="1" applyBorder="1" applyAlignment="1">
      <alignment horizontal="center"/>
    </xf>
    <xf numFmtId="1" fontId="37" fillId="0" borderId="7" xfId="0" applyNumberFormat="1" applyFont="1" applyBorder="1" applyAlignment="1">
      <alignment horizontal="center"/>
    </xf>
    <xf numFmtId="3" fontId="37" fillId="0" borderId="1" xfId="0" applyNumberFormat="1" applyFont="1" applyBorder="1" applyAlignment="1">
      <alignment horizontal="center"/>
    </xf>
    <xf numFmtId="0" fontId="37" fillId="0" borderId="1" xfId="0" applyFont="1" applyBorder="1" applyAlignment="1">
      <alignment horizontal="center"/>
    </xf>
    <xf numFmtId="3" fontId="37" fillId="0" borderId="14" xfId="0" applyNumberFormat="1" applyFont="1" applyBorder="1" applyAlignment="1">
      <alignment horizontal="center"/>
    </xf>
    <xf numFmtId="3" fontId="37" fillId="0" borderId="0" xfId="0" applyNumberFormat="1" applyFont="1" applyAlignment="1">
      <alignment horizontal="center"/>
    </xf>
    <xf numFmtId="3" fontId="37" fillId="0" borderId="13" xfId="0" applyNumberFormat="1" applyFont="1" applyBorder="1" applyAlignment="1">
      <alignment horizontal="center"/>
    </xf>
    <xf numFmtId="170" fontId="28" fillId="0" borderId="0" xfId="1" applyNumberFormat="1" applyFont="1" applyBorder="1" applyAlignment="1">
      <alignment horizontal="right"/>
    </xf>
    <xf numFmtId="170" fontId="28" fillId="0" borderId="1" xfId="1" applyNumberFormat="1" applyFont="1" applyBorder="1" applyAlignment="1">
      <alignment vertical="center"/>
    </xf>
    <xf numFmtId="170" fontId="28" fillId="0" borderId="14" xfId="1" applyNumberFormat="1" applyFont="1" applyBorder="1" applyAlignment="1">
      <alignment horizontal="right"/>
    </xf>
    <xf numFmtId="0" fontId="26" fillId="0" borderId="0" xfId="0" applyFont="1" applyAlignment="1">
      <alignment horizontal="left" vertical="center"/>
    </xf>
    <xf numFmtId="0" fontId="45" fillId="0" borderId="0" xfId="0" applyFont="1" applyAlignment="1">
      <alignment horizontal="left" vertical="center"/>
    </xf>
    <xf numFmtId="0" fontId="26" fillId="0" borderId="0" xfId="0" applyFont="1" applyAlignment="1">
      <alignment horizontal="left" vertical="center" wrapText="1"/>
    </xf>
    <xf numFmtId="4" fontId="49" fillId="0" borderId="4" xfId="0" applyNumberFormat="1" applyFont="1" applyBorder="1" applyAlignment="1">
      <alignment horizontal="center" vertical="center"/>
    </xf>
    <xf numFmtId="3" fontId="49" fillId="0" borderId="4" xfId="0" applyNumberFormat="1" applyFont="1" applyBorder="1" applyAlignment="1">
      <alignment horizontal="center" vertical="center"/>
    </xf>
    <xf numFmtId="0" fontId="26" fillId="0" borderId="0" xfId="0" applyFont="1" applyAlignment="1">
      <alignment horizontal="left" wrapText="1"/>
    </xf>
    <xf numFmtId="0" fontId="26" fillId="0" borderId="0" xfId="0" applyFont="1" applyAlignment="1">
      <alignment wrapText="1"/>
    </xf>
    <xf numFmtId="0" fontId="26" fillId="0" borderId="0" xfId="0" applyFont="1" applyAlignment="1">
      <alignment horizontal="left"/>
    </xf>
    <xf numFmtId="0" fontId="49" fillId="0" borderId="4" xfId="0" applyFont="1" applyBorder="1" applyAlignment="1">
      <alignment horizontal="left" vertical="center"/>
    </xf>
    <xf numFmtId="0" fontId="49" fillId="0" borderId="4" xfId="0" applyFont="1" applyBorder="1" applyAlignment="1">
      <alignment horizontal="center" vertical="center" wrapText="1"/>
    </xf>
    <xf numFmtId="4" fontId="28" fillId="0" borderId="4" xfId="5" applyNumberFormat="1" applyFont="1" applyBorder="1" applyAlignment="1">
      <alignment vertical="center"/>
    </xf>
    <xf numFmtId="0" fontId="50" fillId="0" borderId="4" xfId="0" applyFont="1" applyBorder="1" applyAlignment="1">
      <alignment horizontal="center" vertical="center" wrapText="1"/>
    </xf>
    <xf numFmtId="0" fontId="49" fillId="0" borderId="4" xfId="0" applyFont="1" applyBorder="1" applyAlignment="1">
      <alignment horizontal="center" vertical="center"/>
    </xf>
    <xf numFmtId="4" fontId="26" fillId="2" borderId="4" xfId="0" applyNumberFormat="1" applyFont="1" applyFill="1" applyBorder="1" applyAlignment="1">
      <alignment horizontal="center" vertical="center"/>
    </xf>
    <xf numFmtId="43" fontId="50" fillId="0" borderId="4" xfId="1" applyFont="1" applyBorder="1" applyAlignment="1">
      <alignment horizontal="center" vertical="center"/>
    </xf>
    <xf numFmtId="170" fontId="50" fillId="0" borderId="4" xfId="1" applyNumberFormat="1" applyFont="1" applyBorder="1" applyAlignment="1">
      <alignment horizontal="center" vertical="center"/>
    </xf>
    <xf numFmtId="0" fontId="50" fillId="0" borderId="4" xfId="0" applyFont="1" applyBorder="1" applyAlignment="1">
      <alignment horizontal="left" vertical="center"/>
    </xf>
    <xf numFmtId="0" fontId="50" fillId="0" borderId="4" xfId="0" applyFont="1" applyBorder="1" applyAlignment="1">
      <alignment horizontal="center" vertical="center"/>
    </xf>
    <xf numFmtId="0" fontId="26" fillId="0" borderId="4" xfId="0" applyFont="1" applyBorder="1" applyAlignment="1">
      <alignment horizontal="center" vertical="center"/>
    </xf>
    <xf numFmtId="168" fontId="49" fillId="0" borderId="4" xfId="0" applyNumberFormat="1" applyFont="1" applyBorder="1" applyAlignment="1">
      <alignment horizontal="right" vertical="center"/>
    </xf>
    <xf numFmtId="0" fontId="49" fillId="0" borderId="4" xfId="0" applyFont="1" applyBorder="1" applyAlignment="1">
      <alignment horizontal="right" vertical="center"/>
    </xf>
    <xf numFmtId="0" fontId="26" fillId="0" borderId="4" xfId="0" applyFont="1" applyBorder="1" applyAlignment="1">
      <alignment horizontal="center"/>
    </xf>
    <xf numFmtId="172" fontId="26" fillId="0" borderId="4" xfId="1" applyNumberFormat="1" applyFont="1" applyBorder="1" applyAlignment="1">
      <alignment horizontal="right" vertical="center"/>
    </xf>
    <xf numFmtId="172" fontId="26" fillId="0" borderId="4" xfId="1" applyNumberFormat="1" applyFont="1" applyFill="1" applyBorder="1"/>
    <xf numFmtId="172" fontId="26" fillId="0" borderId="4" xfId="1" applyNumberFormat="1" applyFont="1" applyBorder="1"/>
    <xf numFmtId="43" fontId="26" fillId="0" borderId="4" xfId="1" applyFont="1" applyBorder="1"/>
    <xf numFmtId="4" fontId="50" fillId="0" borderId="4" xfId="0" applyNumberFormat="1" applyFont="1" applyBorder="1" applyAlignment="1">
      <alignment horizontal="center" vertical="center"/>
    </xf>
    <xf numFmtId="0" fontId="29" fillId="0" borderId="0" xfId="3" applyFont="1" applyAlignment="1">
      <alignment horizontal="left"/>
    </xf>
    <xf numFmtId="0" fontId="45" fillId="0" borderId="0" xfId="0" applyFont="1" applyAlignment="1">
      <alignment horizontal="left" vertical="center" indent="2"/>
    </xf>
    <xf numFmtId="0" fontId="26" fillId="0" borderId="0" xfId="0" applyFont="1" applyAlignment="1">
      <alignment vertical="top" wrapText="1"/>
    </xf>
    <xf numFmtId="0" fontId="26" fillId="0" borderId="0" xfId="0" applyFont="1" applyAlignment="1">
      <alignment vertical="top"/>
    </xf>
    <xf numFmtId="0" fontId="25" fillId="3" borderId="0" xfId="0" applyFont="1" applyFill="1" applyAlignment="1">
      <alignment horizontal="center" vertical="center"/>
    </xf>
    <xf numFmtId="0" fontId="22" fillId="3" borderId="0" xfId="0" applyFont="1" applyFill="1" applyAlignment="1">
      <alignment horizontal="center" vertical="center"/>
    </xf>
    <xf numFmtId="14" fontId="22" fillId="3" borderId="0" xfId="0" applyNumberFormat="1" applyFont="1" applyFill="1" applyAlignment="1">
      <alignment horizontal="center" vertical="center"/>
    </xf>
    <xf numFmtId="0" fontId="6" fillId="0" borderId="0" xfId="0" applyFont="1" applyAlignment="1">
      <alignment horizontal="center"/>
    </xf>
    <xf numFmtId="0" fontId="31" fillId="0" borderId="0" xfId="0" applyFont="1" applyAlignment="1">
      <alignment horizontal="center"/>
    </xf>
    <xf numFmtId="1" fontId="37" fillId="0" borderId="7" xfId="0" applyNumberFormat="1" applyFont="1" applyBorder="1" applyAlignment="1">
      <alignment horizontal="center" vertical="center"/>
    </xf>
    <xf numFmtId="1" fontId="37" fillId="0" borderId="14" xfId="0" applyNumberFormat="1" applyFont="1" applyBorder="1" applyAlignment="1">
      <alignment horizontal="center" vertical="center"/>
    </xf>
    <xf numFmtId="1" fontId="37" fillId="0" borderId="11" xfId="0" applyNumberFormat="1" applyFont="1" applyBorder="1" applyAlignment="1">
      <alignment horizontal="center" vertical="center"/>
    </xf>
    <xf numFmtId="1" fontId="37" fillId="0" borderId="1" xfId="0" applyNumberFormat="1" applyFont="1" applyBorder="1" applyAlignment="1">
      <alignment horizontal="center" vertical="center"/>
    </xf>
    <xf numFmtId="0" fontId="30" fillId="0" borderId="0" xfId="0" applyFont="1" applyAlignment="1">
      <alignment horizontal="center"/>
    </xf>
    <xf numFmtId="0" fontId="32" fillId="0" borderId="0" xfId="0" applyFont="1" applyAlignment="1">
      <alignment horizontal="center"/>
    </xf>
    <xf numFmtId="0" fontId="4" fillId="0" borderId="0" xfId="0" applyFont="1" applyAlignment="1">
      <alignment horizontal="center"/>
    </xf>
    <xf numFmtId="14" fontId="8" fillId="0" borderId="0" xfId="0" applyNumberFormat="1" applyFont="1" applyAlignment="1">
      <alignment horizontal="center"/>
    </xf>
    <xf numFmtId="0" fontId="26" fillId="0" borderId="0" xfId="0" applyFont="1" applyAlignment="1">
      <alignment horizontal="center"/>
    </xf>
    <xf numFmtId="0" fontId="41" fillId="0" borderId="0" xfId="0" applyFont="1" applyAlignment="1">
      <alignment horizontal="center"/>
    </xf>
    <xf numFmtId="0" fontId="34" fillId="0" borderId="0" xfId="0" applyFont="1" applyAlignment="1">
      <alignment horizontal="center"/>
    </xf>
    <xf numFmtId="0" fontId="38" fillId="0" borderId="0" xfId="0" applyFont="1" applyAlignment="1">
      <alignment horizontal="center"/>
    </xf>
    <xf numFmtId="0" fontId="37" fillId="0" borderId="1" xfId="0" applyFont="1" applyBorder="1" applyAlignment="1">
      <alignment horizontal="center" vertical="center"/>
    </xf>
    <xf numFmtId="0" fontId="37" fillId="0" borderId="14" xfId="0" applyFont="1" applyBorder="1" applyAlignment="1">
      <alignment horizontal="center" vertical="center"/>
    </xf>
    <xf numFmtId="0" fontId="48"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xf>
    <xf numFmtId="0" fontId="47" fillId="0" borderId="0" xfId="0" applyFont="1" applyAlignment="1">
      <alignment horizontal="center" vertical="center"/>
    </xf>
    <xf numFmtId="0" fontId="36" fillId="0" borderId="0" xfId="0" applyFont="1" applyAlignment="1">
      <alignment horizontal="center"/>
    </xf>
    <xf numFmtId="0" fontId="33" fillId="0" borderId="0" xfId="0" applyFont="1" applyAlignment="1">
      <alignment horizontal="center"/>
    </xf>
    <xf numFmtId="0" fontId="37" fillId="0" borderId="0" xfId="0" applyFont="1" applyAlignment="1">
      <alignment horizontal="center"/>
    </xf>
    <xf numFmtId="0" fontId="44" fillId="0" borderId="1" xfId="0" applyFont="1" applyBorder="1" applyAlignment="1">
      <alignment horizontal="center"/>
    </xf>
    <xf numFmtId="0" fontId="26" fillId="0" borderId="0" xfId="0" applyFont="1" applyAlignment="1">
      <alignment horizontal="left" vertical="center" wrapText="1"/>
    </xf>
    <xf numFmtId="0" fontId="45" fillId="0" borderId="0" xfId="0" applyFont="1" applyAlignment="1">
      <alignment horizontal="left" vertical="center" wrapText="1"/>
    </xf>
    <xf numFmtId="0" fontId="49" fillId="0" borderId="5" xfId="0" applyFont="1" applyBorder="1" applyAlignment="1">
      <alignment horizontal="center" vertical="center" wrapText="1"/>
    </xf>
    <xf numFmtId="0" fontId="49" fillId="0" borderId="9" xfId="0" applyFont="1" applyBorder="1" applyAlignment="1">
      <alignment horizontal="center" vertical="center" wrapText="1"/>
    </xf>
    <xf numFmtId="0" fontId="26" fillId="0" borderId="0" xfId="0" applyFont="1" applyAlignment="1">
      <alignment horizontal="left" vertical="top" wrapText="1"/>
    </xf>
    <xf numFmtId="0" fontId="50" fillId="0" borderId="4" xfId="0" applyFont="1" applyBorder="1" applyAlignment="1">
      <alignment horizontal="center" vertical="center"/>
    </xf>
    <xf numFmtId="0" fontId="49" fillId="0" borderId="17" xfId="0" applyFont="1" applyBorder="1" applyAlignment="1">
      <alignment horizontal="center" vertical="center"/>
    </xf>
    <xf numFmtId="0" fontId="49" fillId="0" borderId="15" xfId="0" applyFont="1" applyBorder="1" applyAlignment="1">
      <alignment horizontal="center" vertical="center"/>
    </xf>
    <xf numFmtId="4" fontId="26" fillId="0" borderId="5" xfId="0" applyNumberFormat="1" applyFont="1" applyBorder="1" applyAlignment="1">
      <alignment horizontal="center" vertical="center"/>
    </xf>
    <xf numFmtId="4" fontId="26" fillId="0" borderId="9" xfId="0" applyNumberFormat="1" applyFont="1" applyBorder="1" applyAlignment="1">
      <alignment horizontal="center" vertical="center"/>
    </xf>
    <xf numFmtId="0" fontId="45" fillId="0" borderId="0" xfId="0" applyFont="1" applyAlignment="1">
      <alignment horizontal="left" vertical="center"/>
    </xf>
    <xf numFmtId="0" fontId="26" fillId="0" borderId="0" xfId="0" applyFont="1" applyAlignment="1">
      <alignment horizontal="left" vertical="center"/>
    </xf>
    <xf numFmtId="0" fontId="45" fillId="0" borderId="0" xfId="0" applyFont="1" applyAlignment="1">
      <alignment horizontal="center" vertical="center"/>
    </xf>
    <xf numFmtId="171" fontId="37" fillId="0" borderId="15" xfId="2" applyNumberFormat="1" applyFont="1" applyBorder="1" applyAlignment="1">
      <alignment horizontal="right"/>
    </xf>
    <xf numFmtId="0" fontId="37" fillId="0" borderId="17" xfId="0" applyFont="1" applyBorder="1" applyAlignment="1">
      <alignment horizontal="right"/>
    </xf>
    <xf numFmtId="0" fontId="37" fillId="0" borderId="2" xfId="0" applyFont="1" applyBorder="1" applyAlignment="1">
      <alignment horizontal="right"/>
    </xf>
    <xf numFmtId="0" fontId="37" fillId="0" borderId="15" xfId="0" applyFont="1" applyBorder="1" applyAlignment="1">
      <alignment horizontal="right"/>
    </xf>
    <xf numFmtId="0" fontId="37" fillId="0" borderId="2" xfId="0" applyFont="1" applyBorder="1" applyAlignment="1">
      <alignment horizontal="center"/>
    </xf>
    <xf numFmtId="0" fontId="37" fillId="0" borderId="15" xfId="0" applyFont="1" applyBorder="1" applyAlignment="1">
      <alignment horizontal="center"/>
    </xf>
    <xf numFmtId="43" fontId="26" fillId="2" borderId="1" xfId="1" applyFont="1" applyFill="1" applyBorder="1" applyAlignment="1">
      <alignment horizontal="center" vertical="center"/>
    </xf>
    <xf numFmtId="43" fontId="37" fillId="0" borderId="0" xfId="1" applyFont="1" applyAlignment="1">
      <alignment horizontal="right" vertical="center"/>
    </xf>
    <xf numFmtId="43" fontId="28" fillId="0" borderId="0" xfId="1" applyFont="1" applyAlignment="1">
      <alignment horizontal="right" vertical="center"/>
    </xf>
    <xf numFmtId="43" fontId="28" fillId="0" borderId="13" xfId="1" applyFont="1" applyBorder="1" applyAlignment="1">
      <alignment vertical="center"/>
    </xf>
    <xf numFmtId="43" fontId="37" fillId="0" borderId="10" xfId="1" applyFont="1" applyBorder="1" applyAlignment="1">
      <alignment horizontal="right" vertical="center"/>
    </xf>
    <xf numFmtId="43" fontId="26" fillId="0" borderId="5" xfId="1" applyFont="1" applyBorder="1" applyAlignment="1">
      <alignment horizontal="center"/>
    </xf>
    <xf numFmtId="43" fontId="26" fillId="0" borderId="8" xfId="1" applyFont="1" applyBorder="1"/>
    <xf numFmtId="43" fontId="37" fillId="0" borderId="8" xfId="1" applyFont="1" applyBorder="1" applyAlignment="1">
      <alignment horizontal="right" wrapText="1"/>
    </xf>
    <xf numFmtId="43" fontId="28" fillId="0" borderId="9" xfId="1" applyFont="1" applyBorder="1"/>
    <xf numFmtId="43" fontId="26" fillId="0" borderId="0" xfId="1" applyFont="1" applyAlignment="1">
      <alignment horizontal="right" vertical="center"/>
    </xf>
    <xf numFmtId="43" fontId="26" fillId="0" borderId="13" xfId="1" applyFont="1" applyBorder="1" applyAlignment="1">
      <alignment horizontal="right" vertical="center"/>
    </xf>
    <xf numFmtId="43" fontId="26" fillId="0" borderId="1" xfId="1" applyFont="1" applyBorder="1" applyAlignment="1">
      <alignment horizontal="right" vertical="center"/>
    </xf>
    <xf numFmtId="43" fontId="26" fillId="0" borderId="14" xfId="1" applyFont="1" applyBorder="1" applyAlignment="1">
      <alignment horizontal="right" vertical="center"/>
    </xf>
    <xf numFmtId="43" fontId="37" fillId="0" borderId="1" xfId="1" applyFont="1" applyBorder="1" applyAlignment="1">
      <alignment horizontal="right" vertical="center"/>
    </xf>
    <xf numFmtId="43" fontId="37" fillId="0" borderId="14" xfId="1" applyFont="1" applyBorder="1" applyAlignment="1">
      <alignment horizontal="right"/>
    </xf>
    <xf numFmtId="43" fontId="26" fillId="0" borderId="13" xfId="1" applyFont="1" applyBorder="1" applyAlignment="1">
      <alignment horizontal="right"/>
    </xf>
    <xf numFmtId="43" fontId="37" fillId="0" borderId="15" xfId="1" applyFont="1" applyBorder="1" applyAlignment="1">
      <alignment horizontal="right"/>
    </xf>
    <xf numFmtId="43" fontId="37" fillId="0" borderId="18" xfId="1" applyFont="1" applyBorder="1" applyAlignment="1">
      <alignment horizontal="right"/>
    </xf>
    <xf numFmtId="43" fontId="26" fillId="0" borderId="13" xfId="1" applyFont="1" applyBorder="1" applyAlignment="1">
      <alignment horizontal="center" vertical="center"/>
    </xf>
    <xf numFmtId="43" fontId="26" fillId="2" borderId="0" xfId="1" applyFont="1" applyFill="1" applyAlignment="1">
      <alignment horizontal="center" vertical="center"/>
    </xf>
    <xf numFmtId="43" fontId="26" fillId="2" borderId="13" xfId="1" applyFont="1" applyFill="1" applyBorder="1" applyAlignment="1">
      <alignment horizontal="center" vertical="center"/>
    </xf>
    <xf numFmtId="43" fontId="37" fillId="2" borderId="2" xfId="1" applyFont="1" applyFill="1" applyBorder="1" applyAlignment="1">
      <alignment horizontal="center" vertical="center"/>
    </xf>
    <xf numFmtId="43" fontId="37" fillId="2" borderId="15" xfId="1" applyFont="1" applyFill="1" applyBorder="1" applyAlignment="1">
      <alignment horizontal="center" vertical="center"/>
    </xf>
    <xf numFmtId="43" fontId="26" fillId="0" borderId="0" xfId="1" applyFont="1" applyAlignment="1">
      <alignment horizontal="center" vertical="center"/>
    </xf>
    <xf numFmtId="43" fontId="37" fillId="2" borderId="0" xfId="1" applyFont="1" applyFill="1" applyAlignment="1">
      <alignment horizontal="center" vertical="center"/>
    </xf>
    <xf numFmtId="43" fontId="37" fillId="2" borderId="13" xfId="1" applyFont="1" applyFill="1" applyBorder="1" applyAlignment="1">
      <alignment horizontal="center" vertical="center"/>
    </xf>
    <xf numFmtId="43" fontId="28" fillId="2" borderId="0" xfId="1" applyFont="1" applyFill="1" applyAlignment="1">
      <alignment horizontal="center" vertical="center"/>
    </xf>
    <xf numFmtId="43" fontId="28" fillId="2" borderId="13" xfId="1" applyFont="1" applyFill="1" applyBorder="1" applyAlignment="1">
      <alignment horizontal="center" vertical="center"/>
    </xf>
    <xf numFmtId="43" fontId="28" fillId="2" borderId="1" xfId="1" applyFont="1" applyFill="1" applyBorder="1" applyAlignment="1">
      <alignment horizontal="center" vertical="center"/>
    </xf>
    <xf numFmtId="43" fontId="28" fillId="2" borderId="14" xfId="1" applyFont="1" applyFill="1" applyBorder="1" applyAlignment="1">
      <alignment horizontal="center" vertical="center"/>
    </xf>
    <xf numFmtId="43" fontId="37" fillId="2" borderId="10" xfId="1" applyFont="1" applyFill="1" applyBorder="1" applyAlignment="1">
      <alignment horizontal="center" vertical="center"/>
    </xf>
    <xf numFmtId="43" fontId="37" fillId="2" borderId="18" xfId="1" applyFont="1" applyFill="1" applyBorder="1" applyAlignment="1">
      <alignment horizontal="center" vertical="center"/>
    </xf>
    <xf numFmtId="43" fontId="37" fillId="2" borderId="1" xfId="1" applyFont="1" applyFill="1" applyBorder="1" applyAlignment="1">
      <alignment horizontal="center" vertical="center"/>
    </xf>
    <xf numFmtId="43" fontId="37" fillId="2" borderId="14" xfId="1" applyFont="1" applyFill="1" applyBorder="1" applyAlignment="1">
      <alignment horizontal="center" vertical="center"/>
    </xf>
    <xf numFmtId="43" fontId="37" fillId="0" borderId="2" xfId="1" applyFont="1" applyBorder="1" applyAlignment="1">
      <alignment horizontal="center" vertical="center"/>
    </xf>
    <xf numFmtId="43" fontId="37" fillId="0" borderId="15" xfId="1" applyFont="1" applyBorder="1" applyAlignment="1">
      <alignment horizontal="center" vertical="center"/>
    </xf>
    <xf numFmtId="43" fontId="36" fillId="2" borderId="10" xfId="1" applyFont="1" applyFill="1" applyBorder="1" applyAlignment="1">
      <alignment horizontal="center" vertical="center"/>
    </xf>
    <xf numFmtId="43" fontId="36" fillId="2" borderId="18" xfId="1" applyFont="1" applyFill="1" applyBorder="1" applyAlignment="1">
      <alignment horizontal="center" vertical="center"/>
    </xf>
    <xf numFmtId="170" fontId="26" fillId="2" borderId="0" xfId="1" applyNumberFormat="1" applyFont="1" applyFill="1" applyAlignment="1">
      <alignment horizontal="center"/>
    </xf>
    <xf numFmtId="170" fontId="26" fillId="2" borderId="13" xfId="1" applyNumberFormat="1" applyFont="1" applyFill="1" applyBorder="1" applyAlignment="1">
      <alignment horizontal="center"/>
    </xf>
    <xf numFmtId="170" fontId="37" fillId="2" borderId="2" xfId="1" applyNumberFormat="1" applyFont="1" applyFill="1" applyBorder="1" applyAlignment="1">
      <alignment horizontal="center"/>
    </xf>
    <xf numFmtId="170" fontId="37" fillId="2" borderId="15" xfId="1" applyNumberFormat="1" applyFont="1" applyFill="1" applyBorder="1" applyAlignment="1">
      <alignment horizontal="center"/>
    </xf>
    <xf numFmtId="170" fontId="37" fillId="2" borderId="0" xfId="1" applyNumberFormat="1" applyFont="1" applyFill="1" applyAlignment="1">
      <alignment horizontal="center"/>
    </xf>
    <xf numFmtId="170" fontId="37" fillId="2" borderId="13" xfId="1" applyNumberFormat="1" applyFont="1" applyFill="1" applyBorder="1" applyAlignment="1">
      <alignment horizontal="center"/>
    </xf>
    <xf numFmtId="170" fontId="28" fillId="2" borderId="13" xfId="1" applyNumberFormat="1" applyFont="1" applyFill="1" applyBorder="1" applyAlignment="1">
      <alignment horizontal="center"/>
    </xf>
    <xf numFmtId="170" fontId="28" fillId="2" borderId="0" xfId="1" applyNumberFormat="1" applyFont="1" applyFill="1" applyAlignment="1">
      <alignment horizontal="center"/>
    </xf>
    <xf numFmtId="170" fontId="37" fillId="2" borderId="10" xfId="1" applyNumberFormat="1" applyFont="1" applyFill="1" applyBorder="1" applyAlignment="1">
      <alignment horizontal="center"/>
    </xf>
    <xf numFmtId="170" fontId="37" fillId="2" borderId="18" xfId="1" applyNumberFormat="1" applyFont="1" applyFill="1" applyBorder="1" applyAlignment="1">
      <alignment horizontal="center"/>
    </xf>
    <xf numFmtId="170" fontId="37" fillId="2" borderId="1" xfId="1" applyNumberFormat="1" applyFont="1" applyFill="1" applyBorder="1" applyAlignment="1">
      <alignment horizontal="center"/>
    </xf>
    <xf numFmtId="170" fontId="37" fillId="2" borderId="14" xfId="1" applyNumberFormat="1" applyFont="1" applyFill="1" applyBorder="1" applyAlignment="1">
      <alignment horizontal="center"/>
    </xf>
    <xf numFmtId="170" fontId="37" fillId="2" borderId="11" xfId="1" applyNumberFormat="1" applyFont="1" applyFill="1" applyBorder="1" applyAlignment="1">
      <alignment horizontal="center"/>
    </xf>
    <xf numFmtId="170" fontId="37" fillId="0" borderId="2" xfId="1" applyNumberFormat="1" applyFont="1" applyBorder="1" applyAlignment="1">
      <alignment horizontal="center"/>
    </xf>
    <xf numFmtId="170" fontId="37" fillId="0" borderId="15" xfId="1" applyNumberFormat="1" applyFont="1" applyBorder="1" applyAlignment="1">
      <alignment horizontal="center"/>
    </xf>
    <xf numFmtId="170" fontId="26" fillId="0" borderId="0" xfId="1" applyNumberFormat="1" applyFont="1" applyAlignment="1">
      <alignment horizontal="right" vertical="center"/>
    </xf>
    <xf numFmtId="170" fontId="26" fillId="0" borderId="13" xfId="1" applyNumberFormat="1" applyFont="1" applyBorder="1" applyAlignment="1">
      <alignment horizontal="right" vertical="center"/>
    </xf>
    <xf numFmtId="170" fontId="26" fillId="0" borderId="1" xfId="1" applyNumberFormat="1" applyFont="1" applyBorder="1" applyAlignment="1">
      <alignment horizontal="right" vertical="center"/>
    </xf>
    <xf numFmtId="170" fontId="26" fillId="0" borderId="14" xfId="1" applyNumberFormat="1" applyFont="1" applyBorder="1" applyAlignment="1">
      <alignment horizontal="right" vertical="center"/>
    </xf>
    <xf numFmtId="170" fontId="37" fillId="0" borderId="1" xfId="1" applyNumberFormat="1" applyFont="1" applyBorder="1" applyAlignment="1">
      <alignment horizontal="right" vertical="center"/>
    </xf>
    <xf numFmtId="170" fontId="37" fillId="0" borderId="14" xfId="1" applyNumberFormat="1" applyFont="1" applyBorder="1" applyAlignment="1">
      <alignment horizontal="right" vertical="center"/>
    </xf>
    <xf numFmtId="170" fontId="28" fillId="0" borderId="0" xfId="1" applyNumberFormat="1" applyFont="1" applyAlignment="1">
      <alignment horizontal="right" vertical="center"/>
    </xf>
    <xf numFmtId="170" fontId="37" fillId="0" borderId="2" xfId="1" applyNumberFormat="1" applyFont="1" applyBorder="1" applyAlignment="1">
      <alignment horizontal="right" vertical="center"/>
    </xf>
    <xf numFmtId="170" fontId="37" fillId="0" borderId="15" xfId="1" applyNumberFormat="1" applyFont="1" applyBorder="1" applyAlignment="1">
      <alignment horizontal="right" vertical="center"/>
    </xf>
    <xf numFmtId="170" fontId="37" fillId="0" borderId="10" xfId="1" applyNumberFormat="1" applyFont="1" applyBorder="1" applyAlignment="1">
      <alignment horizontal="right" vertical="center"/>
    </xf>
    <xf numFmtId="170" fontId="37" fillId="0" borderId="18" xfId="1" applyNumberFormat="1" applyFont="1" applyBorder="1" applyAlignment="1">
      <alignment horizontal="right" vertical="center"/>
    </xf>
    <xf numFmtId="170" fontId="26" fillId="0" borderId="5" xfId="1" applyNumberFormat="1" applyFont="1" applyBorder="1" applyAlignment="1">
      <alignment horizontal="right" vertical="center"/>
    </xf>
    <xf numFmtId="170" fontId="28" fillId="0" borderId="5" xfId="1" applyNumberFormat="1" applyFont="1" applyBorder="1" applyAlignment="1">
      <alignment horizontal="right" vertical="center"/>
    </xf>
    <xf numFmtId="170" fontId="26" fillId="0" borderId="8" xfId="1" applyNumberFormat="1" applyFont="1" applyBorder="1" applyAlignment="1">
      <alignment horizontal="center" vertical="center"/>
    </xf>
    <xf numFmtId="170" fontId="28" fillId="0" borderId="8" xfId="1" applyNumberFormat="1" applyFont="1" applyBorder="1" applyAlignment="1">
      <alignment horizontal="center" vertical="center"/>
    </xf>
    <xf numFmtId="170" fontId="37" fillId="0" borderId="8" xfId="1" applyNumberFormat="1" applyFont="1" applyBorder="1" applyAlignment="1">
      <alignment horizontal="center" vertical="center"/>
    </xf>
    <xf numFmtId="170" fontId="28" fillId="0" borderId="8" xfId="1" applyNumberFormat="1" applyFont="1" applyBorder="1" applyAlignment="1">
      <alignment horizontal="center" vertical="center" wrapText="1"/>
    </xf>
    <xf numFmtId="170" fontId="28" fillId="0" borderId="8" xfId="1" applyNumberFormat="1" applyFont="1" applyBorder="1" applyAlignment="1">
      <alignment horizontal="right" vertical="center"/>
    </xf>
    <xf numFmtId="170" fontId="28" fillId="0" borderId="9" xfId="1" applyNumberFormat="1" applyFont="1" applyBorder="1" applyAlignment="1">
      <alignment horizontal="center" vertical="center"/>
    </xf>
    <xf numFmtId="170" fontId="28" fillId="0" borderId="9" xfId="1" applyNumberFormat="1" applyFont="1" applyBorder="1" applyAlignment="1">
      <alignment horizontal="right" vertical="center"/>
    </xf>
    <xf numFmtId="170" fontId="45" fillId="0" borderId="4" xfId="1" applyNumberFormat="1" applyFont="1" applyBorder="1" applyAlignment="1">
      <alignment horizontal="center" vertical="center"/>
    </xf>
    <xf numFmtId="170" fontId="37" fillId="0" borderId="1" xfId="1" applyNumberFormat="1" applyFont="1" applyBorder="1" applyAlignment="1">
      <alignment horizontal="right"/>
    </xf>
    <xf numFmtId="170" fontId="37" fillId="0" borderId="0" xfId="1" applyNumberFormat="1" applyFont="1" applyAlignment="1">
      <alignment horizontal="center"/>
    </xf>
    <xf numFmtId="170" fontId="37" fillId="0" borderId="14" xfId="1" applyNumberFormat="1" applyFont="1" applyBorder="1" applyAlignment="1">
      <alignment horizontal="center"/>
    </xf>
    <xf numFmtId="170" fontId="37" fillId="0" borderId="13" xfId="1" applyNumberFormat="1" applyFont="1" applyBorder="1" applyAlignment="1">
      <alignment horizontal="center"/>
    </xf>
    <xf numFmtId="170" fontId="28" fillId="0" borderId="0" xfId="1" applyNumberFormat="1" applyFont="1"/>
    <xf numFmtId="170" fontId="28" fillId="0" borderId="13" xfId="1" applyNumberFormat="1" applyFont="1" applyBorder="1" applyAlignment="1">
      <alignment horizontal="center"/>
    </xf>
    <xf numFmtId="170" fontId="28" fillId="0" borderId="0" xfId="1" applyNumberFormat="1" applyFont="1" applyAlignment="1">
      <alignment vertical="center"/>
    </xf>
    <xf numFmtId="170" fontId="28" fillId="0" borderId="0" xfId="1" applyNumberFormat="1" applyFont="1" applyBorder="1"/>
    <xf numFmtId="170" fontId="28" fillId="0" borderId="13" xfId="1" applyNumberFormat="1" applyFont="1" applyBorder="1" applyAlignment="1">
      <alignment vertical="center"/>
    </xf>
    <xf numFmtId="170" fontId="26" fillId="2" borderId="0" xfId="1" applyNumberFormat="1" applyFont="1" applyFill="1"/>
    <xf numFmtId="170" fontId="28" fillId="0" borderId="2" xfId="1" applyNumberFormat="1" applyFont="1" applyBorder="1" applyAlignment="1">
      <alignment horizontal="right"/>
    </xf>
    <xf numFmtId="170" fontId="28" fillId="0" borderId="15" xfId="1" applyNumberFormat="1" applyFont="1" applyBorder="1" applyAlignment="1">
      <alignment horizontal="right"/>
    </xf>
    <xf numFmtId="170" fontId="28" fillId="0" borderId="13" xfId="1" applyNumberFormat="1" applyFont="1" applyBorder="1" applyAlignment="1">
      <alignment horizontal="right"/>
    </xf>
    <xf numFmtId="170" fontId="28" fillId="0" borderId="0" xfId="1" applyNumberFormat="1" applyFont="1" applyAlignment="1">
      <alignment horizontal="right"/>
    </xf>
    <xf numFmtId="170" fontId="28" fillId="0" borderId="1" xfId="1" applyNumberFormat="1" applyFont="1" applyBorder="1"/>
    <xf numFmtId="170" fontId="37" fillId="0" borderId="3" xfId="1" applyNumberFormat="1" applyFont="1" applyBorder="1"/>
    <xf numFmtId="170" fontId="37" fillId="0" borderId="0" xfId="1" applyNumberFormat="1" applyFont="1"/>
    <xf numFmtId="170" fontId="37" fillId="0" borderId="18" xfId="1" applyNumberFormat="1" applyFont="1" applyBorder="1"/>
    <xf numFmtId="0" fontId="45" fillId="0" borderId="0" xfId="0" applyFont="1"/>
    <xf numFmtId="0" fontId="51" fillId="0" borderId="17" xfId="0" applyFont="1" applyBorder="1" applyAlignment="1">
      <alignment horizontal="center"/>
    </xf>
    <xf numFmtId="0" fontId="51" fillId="0" borderId="2" xfId="0" applyFont="1" applyBorder="1" applyAlignment="1">
      <alignment horizontal="center"/>
    </xf>
    <xf numFmtId="0" fontId="51" fillId="0" borderId="0" xfId="0" applyFont="1" applyAlignment="1">
      <alignment horizontal="center"/>
    </xf>
    <xf numFmtId="0" fontId="26" fillId="0" borderId="15" xfId="0" applyFont="1" applyBorder="1" applyAlignment="1">
      <alignment horizontal="left" vertical="center"/>
    </xf>
    <xf numFmtId="0" fontId="26" fillId="2" borderId="15" xfId="0" applyFont="1" applyFill="1" applyBorder="1" applyAlignment="1">
      <alignment horizontal="left" vertical="center"/>
    </xf>
    <xf numFmtId="171" fontId="26" fillId="0" borderId="15" xfId="2" applyNumberFormat="1" applyFont="1" applyBorder="1" applyAlignment="1">
      <alignment horizontal="right" vertical="center"/>
    </xf>
    <xf numFmtId="10" fontId="26" fillId="0" borderId="15" xfId="4" applyNumberFormat="1" applyFont="1" applyBorder="1" applyAlignment="1">
      <alignment horizontal="right" vertical="center"/>
    </xf>
    <xf numFmtId="169" fontId="26" fillId="0" borderId="15" xfId="0" applyNumberFormat="1" applyFont="1" applyBorder="1" applyAlignment="1">
      <alignment horizontal="right" vertical="center"/>
    </xf>
    <xf numFmtId="0" fontId="36" fillId="0" borderId="0" xfId="0" applyFont="1" applyAlignment="1">
      <alignment horizontal="left" vertical="center"/>
    </xf>
    <xf numFmtId="43" fontId="36" fillId="0" borderId="0" xfId="1" applyFont="1"/>
    <xf numFmtId="0" fontId="25" fillId="3" borderId="0" xfId="0" applyFont="1" applyFill="1" applyAlignment="1">
      <alignment horizontal="center" vertical="center" wrapText="1"/>
    </xf>
  </cellXfs>
  <cellStyles count="14">
    <cellStyle name="Excel Built-in Normal" xfId="6" xr:uid="{00000000-0005-0000-0000-000000000000}"/>
    <cellStyle name="Hipervínculo" xfId="3" builtinId="8"/>
    <cellStyle name="Millares" xfId="1" builtinId="3"/>
    <cellStyle name="Millares [0]" xfId="2" builtinId="6"/>
    <cellStyle name="Millares [0] 2" xfId="9" xr:uid="{00000000-0005-0000-0000-000004000000}"/>
    <cellStyle name="Millares [0] 2 2" xfId="10" xr:uid="{00000000-0005-0000-0000-000005000000}"/>
    <cellStyle name="Millares [0] 3" xfId="8" xr:uid="{00000000-0005-0000-0000-000006000000}"/>
    <cellStyle name="Millares 2" xfId="11" xr:uid="{00000000-0005-0000-0000-000007000000}"/>
    <cellStyle name="Millares 3" xfId="7" xr:uid="{00000000-0005-0000-0000-000008000000}"/>
    <cellStyle name="Normal" xfId="0" builtinId="0"/>
    <cellStyle name="Normal 2" xfId="12" xr:uid="{00000000-0005-0000-0000-00000A000000}"/>
    <cellStyle name="Normal 3" xfId="5" xr:uid="{00000000-0005-0000-0000-00000B000000}"/>
    <cellStyle name="Porcentaje" xfId="4" builtinId="5"/>
    <cellStyle name="Porcentaje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748147</xdr:colOff>
      <xdr:row>2</xdr:row>
      <xdr:rowOff>257176</xdr:rowOff>
    </xdr:to>
    <xdr:pic>
      <xdr:nvPicPr>
        <xdr:cNvPr id="4" name="Imagen 3">
          <a:extLst>
            <a:ext uri="{FF2B5EF4-FFF2-40B4-BE49-F238E27FC236}">
              <a16:creationId xmlns:a16="http://schemas.microsoft.com/office/drawing/2014/main" id="{72730329-7896-C2BD-E8FD-7C94956042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13" t="30139" r="15319" b="34533"/>
        <a:stretch/>
      </xdr:blipFill>
      <xdr:spPr>
        <a:xfrm>
          <a:off x="1" y="1"/>
          <a:ext cx="3034146"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showGridLines="0" tabSelected="1" topLeftCell="A10" zoomScaleNormal="100" workbookViewId="0">
      <selection activeCell="Q30" sqref="Q30"/>
    </sheetView>
  </sheetViews>
  <sheetFormatPr baseColWidth="10" defaultRowHeight="15"/>
  <cols>
    <col min="5" max="5" width="15.140625" customWidth="1"/>
    <col min="9" max="9" width="13.28515625" customWidth="1"/>
    <col min="12" max="12" width="18.28515625" hidden="1" customWidth="1"/>
    <col min="13" max="13" width="15.85546875" hidden="1" customWidth="1"/>
    <col min="14" max="14" width="25" hidden="1" customWidth="1"/>
    <col min="15" max="15" width="14.42578125" hidden="1" customWidth="1"/>
    <col min="16" max="16" width="11.42578125" hidden="1" customWidth="1"/>
  </cols>
  <sheetData>
    <row r="1" spans="1:16">
      <c r="A1" s="46"/>
      <c r="B1" s="46"/>
      <c r="C1" s="46"/>
      <c r="D1" s="46"/>
      <c r="E1" s="46"/>
      <c r="F1" s="46"/>
      <c r="G1" s="46"/>
      <c r="H1" s="46"/>
      <c r="I1" s="46"/>
      <c r="J1" s="46"/>
      <c r="K1" s="46"/>
      <c r="N1" s="47" t="s">
        <v>66</v>
      </c>
      <c r="O1" s="48">
        <v>44562</v>
      </c>
    </row>
    <row r="2" spans="1:16" ht="23.25">
      <c r="A2" s="49"/>
      <c r="B2" s="49"/>
      <c r="C2" s="49"/>
      <c r="D2" s="46"/>
      <c r="E2" s="46"/>
      <c r="F2" s="46"/>
      <c r="G2" s="46"/>
      <c r="H2" s="46"/>
      <c r="I2" s="50"/>
      <c r="J2" s="51"/>
      <c r="K2" s="50"/>
      <c r="L2" t="s">
        <v>67</v>
      </c>
      <c r="M2" s="52">
        <v>7078.87</v>
      </c>
      <c r="N2" s="47" t="s">
        <v>68</v>
      </c>
      <c r="O2" s="48">
        <v>44469</v>
      </c>
      <c r="P2" s="53">
        <v>2021</v>
      </c>
    </row>
    <row r="3" spans="1:16" ht="23.25">
      <c r="A3" s="49"/>
      <c r="B3" s="49"/>
      <c r="C3" s="49"/>
      <c r="D3" s="46"/>
      <c r="E3" s="46"/>
      <c r="F3" s="46"/>
      <c r="G3" s="46"/>
      <c r="H3" s="46"/>
      <c r="I3" s="50"/>
      <c r="J3" s="54"/>
      <c r="K3" s="50"/>
      <c r="L3" t="s">
        <v>69</v>
      </c>
      <c r="M3" s="52">
        <v>7090.2</v>
      </c>
      <c r="N3" s="47" t="s">
        <v>70</v>
      </c>
      <c r="O3" s="48">
        <v>44834</v>
      </c>
      <c r="P3" s="53">
        <v>2022</v>
      </c>
    </row>
    <row r="4" spans="1:16" ht="23.25">
      <c r="A4" s="49"/>
      <c r="B4" s="49"/>
      <c r="C4" s="49"/>
      <c r="D4" s="46"/>
      <c r="E4" s="46"/>
      <c r="F4" s="46"/>
      <c r="G4" s="46"/>
      <c r="H4" s="46"/>
      <c r="I4" s="50"/>
      <c r="J4" s="54"/>
      <c r="K4" s="50"/>
      <c r="N4" s="47"/>
      <c r="O4" s="55">
        <f>+O3</f>
        <v>44834</v>
      </c>
    </row>
    <row r="5" spans="1:16" ht="27" customHeight="1">
      <c r="A5" s="414" t="s">
        <v>327</v>
      </c>
      <c r="B5" s="414"/>
      <c r="C5" s="414"/>
      <c r="D5" s="414"/>
      <c r="E5" s="414"/>
      <c r="F5" s="414"/>
      <c r="G5" s="414"/>
      <c r="H5" s="414"/>
      <c r="I5" s="414"/>
      <c r="J5" s="414"/>
      <c r="K5" s="414"/>
    </row>
    <row r="6" spans="1:16" ht="12.75" customHeight="1">
      <c r="A6" s="414"/>
      <c r="B6" s="414"/>
      <c r="C6" s="414"/>
      <c r="D6" s="414"/>
      <c r="E6" s="414"/>
      <c r="F6" s="414"/>
      <c r="G6" s="414"/>
      <c r="H6" s="414"/>
      <c r="I6" s="414"/>
      <c r="J6" s="414"/>
      <c r="K6" s="414"/>
    </row>
    <row r="7" spans="1:16" ht="29.25" customHeight="1">
      <c r="A7" s="414"/>
      <c r="B7" s="414"/>
      <c r="C7" s="414"/>
      <c r="D7" s="414"/>
      <c r="E7" s="414"/>
      <c r="F7" s="414"/>
      <c r="G7" s="414"/>
      <c r="H7" s="414"/>
      <c r="I7" s="414"/>
      <c r="J7" s="414"/>
      <c r="K7" s="414"/>
    </row>
    <row r="8" spans="1:16" ht="22.5" customHeight="1">
      <c r="A8" s="72"/>
      <c r="B8" s="72"/>
      <c r="C8" s="265" t="s">
        <v>71</v>
      </c>
      <c r="D8" s="265"/>
      <c r="E8" s="265"/>
      <c r="F8" s="265"/>
      <c r="G8" s="265"/>
      <c r="H8" s="265"/>
      <c r="I8" s="265"/>
      <c r="J8" s="72"/>
      <c r="K8" s="72"/>
    </row>
    <row r="9" spans="1:16" ht="27">
      <c r="A9" s="72"/>
      <c r="B9" s="72"/>
      <c r="C9" s="266" t="s">
        <v>72</v>
      </c>
      <c r="D9" s="266"/>
      <c r="E9" s="266"/>
      <c r="F9" s="266"/>
      <c r="G9" s="266"/>
      <c r="H9" s="266"/>
      <c r="I9" s="266"/>
      <c r="J9" s="73"/>
      <c r="K9" s="72"/>
    </row>
    <row r="10" spans="1:16" ht="27">
      <c r="A10" s="72"/>
      <c r="B10" s="72"/>
      <c r="C10" s="267">
        <f>+O3</f>
        <v>44834</v>
      </c>
      <c r="D10" s="267"/>
      <c r="E10" s="267"/>
      <c r="F10" s="267"/>
      <c r="G10" s="267"/>
      <c r="H10" s="267"/>
      <c r="I10" s="267"/>
      <c r="J10" s="73"/>
      <c r="K10" s="72"/>
    </row>
    <row r="11" spans="1:16" ht="5.25" customHeight="1">
      <c r="A11" s="72"/>
      <c r="B11" s="72"/>
      <c r="C11" s="74"/>
      <c r="D11" s="74"/>
      <c r="E11" s="74"/>
      <c r="F11" s="74"/>
      <c r="G11" s="74"/>
      <c r="H11" s="74"/>
      <c r="I11" s="73"/>
      <c r="J11" s="73"/>
      <c r="K11" s="72"/>
    </row>
    <row r="12" spans="1:16">
      <c r="A12" s="75"/>
      <c r="B12" s="75"/>
      <c r="C12" s="76"/>
      <c r="D12" s="76"/>
      <c r="E12" s="76"/>
      <c r="F12" s="76"/>
      <c r="G12" s="76"/>
      <c r="H12" s="76"/>
      <c r="I12" s="77"/>
      <c r="J12" s="77"/>
      <c r="K12" s="75"/>
    </row>
    <row r="13" spans="1:16" ht="27">
      <c r="A13" s="78"/>
      <c r="B13" s="78"/>
      <c r="C13" s="79"/>
      <c r="D13" s="79"/>
      <c r="E13" s="80" t="s">
        <v>73</v>
      </c>
      <c r="F13" s="78"/>
      <c r="G13" s="78"/>
      <c r="H13" s="78"/>
      <c r="I13" s="78"/>
      <c r="J13" s="78"/>
      <c r="K13" s="78"/>
    </row>
    <row r="14" spans="1:16" ht="15.75">
      <c r="A14" s="79"/>
      <c r="B14" s="82"/>
      <c r="C14" s="83" t="s">
        <v>74</v>
      </c>
      <c r="D14" s="79"/>
      <c r="E14" s="79"/>
      <c r="F14" s="79"/>
      <c r="G14" s="79"/>
      <c r="H14" s="84">
        <v>1</v>
      </c>
      <c r="I14" s="79"/>
      <c r="J14" s="79"/>
      <c r="K14" s="78"/>
    </row>
    <row r="15" spans="1:16" ht="15.75">
      <c r="A15" s="79"/>
      <c r="B15" s="82"/>
      <c r="C15" s="84" t="s">
        <v>75</v>
      </c>
      <c r="D15" s="79"/>
      <c r="E15" s="79"/>
      <c r="F15" s="79"/>
      <c r="G15" s="79"/>
      <c r="H15" s="84">
        <v>2</v>
      </c>
      <c r="I15" s="79"/>
      <c r="J15" s="79"/>
      <c r="K15" s="78"/>
    </row>
    <row r="16" spans="1:16" ht="15.75">
      <c r="A16" s="79"/>
      <c r="B16" s="82"/>
      <c r="C16" s="84" t="s">
        <v>76</v>
      </c>
      <c r="D16" s="79"/>
      <c r="E16" s="79"/>
      <c r="F16" s="79"/>
      <c r="G16" s="79"/>
      <c r="H16" s="84">
        <v>3</v>
      </c>
      <c r="I16" s="79"/>
      <c r="J16" s="79"/>
      <c r="K16" s="78"/>
    </row>
    <row r="17" spans="1:12" ht="15.75">
      <c r="A17" s="79"/>
      <c r="B17" s="82"/>
      <c r="C17" s="84" t="s">
        <v>77</v>
      </c>
      <c r="D17" s="79"/>
      <c r="E17" s="79"/>
      <c r="F17" s="79"/>
      <c r="G17" s="79"/>
      <c r="H17" s="84">
        <v>4</v>
      </c>
      <c r="I17" s="79"/>
      <c r="J17" s="79"/>
      <c r="K17" s="78"/>
    </row>
    <row r="18" spans="1:12" ht="15.75">
      <c r="A18" s="79"/>
      <c r="B18" s="82"/>
      <c r="C18" s="84" t="s">
        <v>78</v>
      </c>
      <c r="D18" s="79"/>
      <c r="E18" s="79"/>
      <c r="F18" s="79"/>
      <c r="G18" s="79"/>
      <c r="H18" s="84">
        <v>5</v>
      </c>
      <c r="I18" s="79"/>
      <c r="J18" s="79"/>
      <c r="K18" s="78"/>
    </row>
    <row r="19" spans="1:12" ht="15.75">
      <c r="A19" s="79"/>
      <c r="B19" s="82"/>
      <c r="C19" s="84" t="s">
        <v>79</v>
      </c>
      <c r="D19" s="79"/>
      <c r="E19" s="79"/>
      <c r="F19" s="79"/>
      <c r="G19" s="79"/>
      <c r="H19" s="84">
        <v>6</v>
      </c>
      <c r="I19" s="79"/>
      <c r="J19" s="79"/>
      <c r="K19" s="78"/>
    </row>
    <row r="20" spans="1:12" ht="15.75">
      <c r="A20" s="79"/>
      <c r="B20" s="84"/>
      <c r="C20" s="84" t="s">
        <v>80</v>
      </c>
      <c r="D20" s="79"/>
      <c r="E20" s="79"/>
      <c r="F20" s="79"/>
      <c r="G20" s="79"/>
      <c r="H20" s="84">
        <v>7</v>
      </c>
      <c r="I20" s="79"/>
      <c r="J20" s="79"/>
      <c r="K20" s="78"/>
    </row>
    <row r="21" spans="1:12" ht="15.75">
      <c r="A21" s="79"/>
      <c r="B21" s="84"/>
      <c r="C21" s="84" t="s">
        <v>81</v>
      </c>
      <c r="D21" s="79"/>
      <c r="E21" s="79"/>
      <c r="F21" s="79"/>
      <c r="G21" s="79"/>
      <c r="H21" s="84">
        <v>8</v>
      </c>
      <c r="I21" s="79"/>
      <c r="J21" s="79"/>
      <c r="K21" s="78"/>
    </row>
    <row r="22" spans="1:12" ht="15.75">
      <c r="A22" s="79"/>
      <c r="B22" s="84"/>
      <c r="C22" s="84" t="s">
        <v>87</v>
      </c>
      <c r="D22" s="79"/>
      <c r="E22" s="79"/>
      <c r="F22" s="79"/>
      <c r="G22" s="79"/>
      <c r="H22" s="84">
        <v>9</v>
      </c>
      <c r="I22" s="79"/>
      <c r="J22" s="79"/>
      <c r="K22" s="78"/>
    </row>
    <row r="23" spans="1:12" ht="15.75">
      <c r="A23" s="79"/>
      <c r="B23" s="84"/>
      <c r="C23" s="84" t="s">
        <v>83</v>
      </c>
      <c r="D23" s="79"/>
      <c r="E23" s="79"/>
      <c r="F23" s="79"/>
      <c r="G23" s="79"/>
      <c r="H23" s="84">
        <v>10</v>
      </c>
      <c r="I23" s="79"/>
      <c r="J23" s="79"/>
      <c r="K23" s="78"/>
    </row>
    <row r="24" spans="1:12">
      <c r="A24" s="79"/>
      <c r="B24" s="79"/>
      <c r="C24" s="79"/>
      <c r="D24" s="79"/>
      <c r="E24" s="79"/>
      <c r="F24" s="79"/>
      <c r="G24" s="79"/>
      <c r="H24" s="79"/>
      <c r="I24" s="79"/>
      <c r="J24" s="79"/>
      <c r="K24" s="78"/>
    </row>
    <row r="25" spans="1:12">
      <c r="A25" s="79"/>
      <c r="B25" s="79"/>
      <c r="C25" s="79"/>
      <c r="D25" s="79"/>
      <c r="E25" s="79"/>
      <c r="F25" s="79"/>
      <c r="G25" s="79"/>
      <c r="H25" s="79"/>
      <c r="I25" s="79"/>
      <c r="J25" s="79"/>
      <c r="K25" s="78"/>
    </row>
    <row r="26" spans="1:12">
      <c r="A26" s="78"/>
      <c r="B26" s="78"/>
      <c r="C26" s="78"/>
      <c r="D26" s="78"/>
      <c r="E26" s="78"/>
      <c r="F26" s="78"/>
      <c r="G26" s="78"/>
      <c r="H26" s="78"/>
      <c r="I26" s="78"/>
      <c r="J26" s="78"/>
      <c r="K26" s="78"/>
    </row>
    <row r="31" spans="1:12" ht="15.75">
      <c r="L31" s="58"/>
    </row>
    <row r="32" spans="1:12" ht="15.75">
      <c r="L32" s="58"/>
    </row>
  </sheetData>
  <mergeCells count="4">
    <mergeCell ref="C8:I8"/>
    <mergeCell ref="C9:I9"/>
    <mergeCell ref="C10:I10"/>
    <mergeCell ref="A5:K7"/>
  </mergeCells>
  <hyperlinks>
    <hyperlink ref="C14" location="'1'!A1" display="ESTADO DE FLUJO DE CAJA EN DOLARES AMERICANOS" xr:uid="{00000000-0004-0000-0000-000000000000}"/>
    <hyperlink ref="H14" location="'1'!A1" display="'1'!A1" xr:uid="{00000000-0004-0000-0000-000001000000}"/>
    <hyperlink ref="C15" location="'2'!A1" display="ESTADO DE VARIACION DEL ACTIVO NETO EN DOLARES AMERICANOS" xr:uid="{00000000-0004-0000-0000-000002000000}"/>
    <hyperlink ref="H15" location="'2'!A1" display="'2'!A1" xr:uid="{00000000-0004-0000-0000-000003000000}"/>
    <hyperlink ref="C16" location="'3'!A1" display="ESTADO DE RESULTADO EN DOLARES AMERICANOS" xr:uid="{00000000-0004-0000-0000-000004000000}"/>
    <hyperlink ref="H16" location="'3'!A1" display="'3'!A1" xr:uid="{00000000-0004-0000-0000-000005000000}"/>
    <hyperlink ref="C17" location="'4'!A1" display="BALANCE GENERAL EN DOLARES AMERICANOS" xr:uid="{00000000-0004-0000-0000-000006000000}"/>
    <hyperlink ref="H17" location="'4'!A1" display="'4'!A1" xr:uid="{00000000-0004-0000-0000-000007000000}"/>
    <hyperlink ref="C18" location="'5'!A1" display="BALANCE GENERAL EN GUARANIES" xr:uid="{00000000-0004-0000-0000-000008000000}"/>
    <hyperlink ref="H18" location="'5'!A1" display="'5'!A1" xr:uid="{00000000-0004-0000-0000-000009000000}"/>
    <hyperlink ref="C19" location="'6'!A1" display="ESTADO DE RESULTADO EN GUARANIES" xr:uid="{00000000-0004-0000-0000-00000A000000}"/>
    <hyperlink ref="H19" location="'6'!A1" display="'6'!A1" xr:uid="{00000000-0004-0000-0000-00000B000000}"/>
    <hyperlink ref="C20" location="'7'!A1" display="ESTADO DE VARIACION DEL ACTIVO NETO EN GUARANIES" xr:uid="{00000000-0004-0000-0000-00000C000000}"/>
    <hyperlink ref="H20" location="'7'!A1" display="'7'!A1" xr:uid="{00000000-0004-0000-0000-00000D000000}"/>
    <hyperlink ref="C21" location="'8'!A1" display="ESTADO DE FLUJO DE CAJA EN GUARANIES" xr:uid="{00000000-0004-0000-0000-00000E000000}"/>
    <hyperlink ref="H21" location="'8'!A1" display="'8'!A1" xr:uid="{00000000-0004-0000-0000-00000F000000}"/>
    <hyperlink ref="C22" location="'10'!A1" display="NOTAS A LOS ESTADOS CONTABLES" xr:uid="{00000000-0004-0000-0000-000012000000}"/>
    <hyperlink ref="H22" location="'9'!A1" display="'9'!A1" xr:uid="{00000000-0004-0000-0000-000013000000}"/>
    <hyperlink ref="C23" location="'11'!A1" display="CUADRO DE INVERSIONES" xr:uid="{00000000-0004-0000-0000-000014000000}"/>
    <hyperlink ref="H23" location="'10'!A1" display="'10'!A1" xr:uid="{00000000-0004-0000-0000-000015000000}"/>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74"/>
  <sheetViews>
    <sheetView showGridLines="0" topLeftCell="A140" zoomScale="85" zoomScaleNormal="85" workbookViewId="0">
      <selection activeCell="C161" sqref="C161"/>
    </sheetView>
  </sheetViews>
  <sheetFormatPr baseColWidth="10" defaultRowHeight="15"/>
  <cols>
    <col min="1" max="1" width="37.5703125" customWidth="1"/>
    <col min="2" max="2" width="29.85546875" customWidth="1"/>
    <col min="3" max="3" width="17" customWidth="1"/>
    <col min="4" max="4" width="15" bestFit="1" customWidth="1"/>
    <col min="5" max="5" width="17.42578125" customWidth="1"/>
    <col min="7" max="7" width="13.140625" customWidth="1"/>
  </cols>
  <sheetData>
    <row r="1" spans="1:7" s="79" customFormat="1" ht="12.75"/>
    <row r="2" spans="1:7" s="79" customFormat="1">
      <c r="A2" s="304" t="s">
        <v>82</v>
      </c>
      <c r="B2" s="304"/>
      <c r="C2" s="304"/>
      <c r="D2" s="304"/>
      <c r="E2" s="304"/>
      <c r="F2" s="304"/>
      <c r="G2" s="304"/>
    </row>
    <row r="3" spans="1:7" s="79" customFormat="1">
      <c r="A3" s="304" t="s">
        <v>155</v>
      </c>
      <c r="B3" s="304"/>
      <c r="C3" s="304"/>
      <c r="D3" s="304"/>
      <c r="E3" s="304"/>
      <c r="F3" s="304"/>
      <c r="G3" s="304"/>
    </row>
    <row r="4" spans="1:7" s="79" customFormat="1">
      <c r="A4" s="302" t="s">
        <v>255</v>
      </c>
      <c r="B4" s="302"/>
      <c r="C4" s="302"/>
      <c r="D4" s="302"/>
      <c r="E4" s="302"/>
      <c r="F4" s="302"/>
      <c r="G4" s="302"/>
    </row>
    <row r="5" spans="1:7" s="79" customFormat="1" ht="37.5" customHeight="1">
      <c r="A5" s="292" t="s">
        <v>256</v>
      </c>
      <c r="B5" s="292"/>
      <c r="C5" s="292"/>
      <c r="D5" s="292"/>
      <c r="E5" s="292"/>
      <c r="F5" s="292"/>
      <c r="G5" s="292"/>
    </row>
    <row r="6" spans="1:7" s="79" customFormat="1" ht="112.5" customHeight="1">
      <c r="A6" s="292" t="s">
        <v>257</v>
      </c>
      <c r="B6" s="292"/>
      <c r="C6" s="292"/>
      <c r="D6" s="292"/>
      <c r="E6" s="292"/>
      <c r="F6" s="292"/>
      <c r="G6" s="292"/>
    </row>
    <row r="7" spans="1:7" s="79" customFormat="1" ht="51" customHeight="1">
      <c r="A7" s="292" t="s">
        <v>258</v>
      </c>
      <c r="B7" s="292"/>
      <c r="C7" s="292"/>
      <c r="D7" s="292"/>
      <c r="E7" s="292"/>
      <c r="F7" s="292"/>
      <c r="G7" s="292"/>
    </row>
    <row r="8" spans="1:7" s="79" customFormat="1" ht="12.75">
      <c r="A8" s="292" t="s">
        <v>259</v>
      </c>
      <c r="B8" s="292"/>
      <c r="C8" s="292"/>
      <c r="D8" s="292"/>
      <c r="E8" s="292"/>
      <c r="F8" s="292"/>
      <c r="G8" s="292"/>
    </row>
    <row r="9" spans="1:7" s="79" customFormat="1" ht="34.5" customHeight="1">
      <c r="A9" s="292"/>
      <c r="B9" s="292"/>
      <c r="C9" s="292"/>
      <c r="D9" s="292"/>
      <c r="E9" s="292"/>
      <c r="F9" s="292"/>
      <c r="G9" s="292"/>
    </row>
    <row r="10" spans="1:7" s="79" customFormat="1">
      <c r="A10" s="302" t="s">
        <v>88</v>
      </c>
      <c r="B10" s="302"/>
      <c r="C10" s="302"/>
      <c r="D10" s="302"/>
      <c r="E10" s="302"/>
      <c r="F10" s="302"/>
      <c r="G10" s="302"/>
    </row>
    <row r="11" spans="1:7" s="79" customFormat="1" ht="66" customHeight="1">
      <c r="A11" s="292" t="s">
        <v>260</v>
      </c>
      <c r="B11" s="292"/>
      <c r="C11" s="292"/>
      <c r="D11" s="292"/>
      <c r="E11" s="292"/>
      <c r="F11" s="292"/>
      <c r="G11" s="292"/>
    </row>
    <row r="12" spans="1:7" s="79" customFormat="1" ht="15" customHeight="1">
      <c r="A12" s="292" t="s">
        <v>210</v>
      </c>
      <c r="B12" s="292"/>
      <c r="C12" s="292"/>
      <c r="D12" s="292"/>
      <c r="E12" s="292"/>
      <c r="F12" s="292"/>
      <c r="G12" s="292"/>
    </row>
    <row r="13" spans="1:7" s="79" customFormat="1" ht="12.75">
      <c r="A13" s="292" t="s">
        <v>89</v>
      </c>
      <c r="B13" s="292"/>
      <c r="C13" s="292"/>
      <c r="D13" s="292"/>
      <c r="E13" s="292"/>
      <c r="F13" s="292"/>
      <c r="G13" s="292"/>
    </row>
    <row r="14" spans="1:7" s="79" customFormat="1" ht="81.75" customHeight="1">
      <c r="A14" s="292" t="s">
        <v>91</v>
      </c>
      <c r="B14" s="292"/>
      <c r="C14" s="292"/>
      <c r="D14" s="292"/>
      <c r="E14" s="292"/>
      <c r="F14" s="292"/>
      <c r="G14" s="292"/>
    </row>
    <row r="15" spans="1:7" s="79" customFormat="1" ht="12.75">
      <c r="A15" s="292" t="s">
        <v>211</v>
      </c>
      <c r="B15" s="292"/>
      <c r="C15" s="292"/>
      <c r="D15" s="292"/>
      <c r="E15" s="292"/>
      <c r="F15" s="292"/>
      <c r="G15" s="292"/>
    </row>
    <row r="16" spans="1:7" s="79" customFormat="1" ht="40.5" customHeight="1">
      <c r="A16" s="292" t="s">
        <v>90</v>
      </c>
      <c r="B16" s="292"/>
      <c r="C16" s="292"/>
      <c r="D16" s="292"/>
      <c r="E16" s="292"/>
      <c r="F16" s="292"/>
      <c r="G16" s="292"/>
    </row>
    <row r="17" spans="1:7" s="79" customFormat="1" ht="78" customHeight="1">
      <c r="A17" s="292" t="s">
        <v>91</v>
      </c>
      <c r="B17" s="292"/>
      <c r="C17" s="292"/>
      <c r="D17" s="292"/>
      <c r="E17" s="292"/>
      <c r="F17" s="292"/>
      <c r="G17" s="292"/>
    </row>
    <row r="18" spans="1:7" s="79" customFormat="1" ht="29.25" customHeight="1">
      <c r="A18" s="292" t="s">
        <v>92</v>
      </c>
      <c r="B18" s="292"/>
      <c r="C18" s="292"/>
      <c r="D18" s="292"/>
      <c r="E18" s="292"/>
      <c r="F18" s="292"/>
      <c r="G18" s="292"/>
    </row>
    <row r="19" spans="1:7" s="79" customFormat="1" ht="49.5" customHeight="1">
      <c r="A19" s="292" t="s">
        <v>93</v>
      </c>
      <c r="B19" s="292"/>
      <c r="C19" s="292"/>
      <c r="D19" s="292"/>
      <c r="E19" s="292"/>
      <c r="F19" s="292"/>
      <c r="G19" s="292"/>
    </row>
    <row r="20" spans="1:7" s="79" customFormat="1" ht="33.75" customHeight="1">
      <c r="A20" s="292" t="s">
        <v>94</v>
      </c>
      <c r="B20" s="292"/>
      <c r="C20" s="292"/>
      <c r="D20" s="292"/>
      <c r="E20" s="292"/>
      <c r="F20" s="292"/>
      <c r="G20" s="292"/>
    </row>
    <row r="21" spans="1:7" s="79" customFormat="1" ht="12.75">
      <c r="A21" s="292" t="s">
        <v>95</v>
      </c>
      <c r="B21" s="292"/>
      <c r="C21" s="292"/>
      <c r="D21" s="292"/>
      <c r="E21" s="292"/>
      <c r="F21" s="292"/>
      <c r="G21" s="292"/>
    </row>
    <row r="22" spans="1:7" s="79" customFormat="1" ht="33" customHeight="1">
      <c r="A22" s="292" t="s">
        <v>205</v>
      </c>
      <c r="B22" s="292"/>
      <c r="C22" s="292"/>
      <c r="D22" s="292"/>
      <c r="E22" s="292"/>
      <c r="F22" s="292"/>
      <c r="G22" s="292"/>
    </row>
    <row r="23" spans="1:7" s="79" customFormat="1" ht="46.5" customHeight="1">
      <c r="A23" s="292" t="s">
        <v>206</v>
      </c>
      <c r="B23" s="292"/>
      <c r="C23" s="292"/>
      <c r="D23" s="292"/>
      <c r="E23" s="292"/>
      <c r="F23" s="292"/>
      <c r="G23" s="292"/>
    </row>
    <row r="24" spans="1:7" s="79" customFormat="1" ht="35.25" customHeight="1">
      <c r="A24" s="292" t="s">
        <v>96</v>
      </c>
      <c r="B24" s="292"/>
      <c r="C24" s="292"/>
      <c r="D24" s="292"/>
      <c r="E24" s="292"/>
      <c r="F24" s="292"/>
      <c r="G24" s="292"/>
    </row>
    <row r="25" spans="1:7" s="79" customFormat="1" ht="46.5" customHeight="1">
      <c r="A25" s="292" t="s">
        <v>97</v>
      </c>
      <c r="B25" s="292"/>
      <c r="C25" s="292"/>
      <c r="D25" s="292"/>
      <c r="E25" s="292"/>
      <c r="F25" s="292"/>
      <c r="G25" s="292"/>
    </row>
    <row r="26" spans="1:7" s="79" customFormat="1" ht="43.5" customHeight="1">
      <c r="A26" s="292" t="s">
        <v>98</v>
      </c>
      <c r="B26" s="292"/>
      <c r="C26" s="292"/>
      <c r="D26" s="292"/>
      <c r="E26" s="292"/>
      <c r="F26" s="292"/>
      <c r="G26" s="292"/>
    </row>
    <row r="27" spans="1:7" s="79" customFormat="1">
      <c r="A27" s="293" t="s">
        <v>99</v>
      </c>
      <c r="B27" s="293"/>
      <c r="C27" s="293"/>
      <c r="D27" s="293"/>
      <c r="E27" s="293"/>
      <c r="F27" s="293"/>
      <c r="G27" s="293"/>
    </row>
    <row r="28" spans="1:7" s="79" customFormat="1" ht="12.75">
      <c r="A28" s="292" t="s">
        <v>100</v>
      </c>
      <c r="B28" s="292"/>
      <c r="C28" s="292"/>
      <c r="D28" s="292"/>
      <c r="E28" s="292"/>
      <c r="F28" s="292"/>
      <c r="G28" s="292"/>
    </row>
    <row r="29" spans="1:7" s="79" customFormat="1" ht="16.5" customHeight="1">
      <c r="A29" s="292"/>
      <c r="B29" s="292"/>
      <c r="C29" s="292"/>
      <c r="D29" s="292"/>
      <c r="E29" s="292"/>
      <c r="F29" s="292"/>
      <c r="G29" s="292"/>
    </row>
    <row r="30" spans="1:7" s="79" customFormat="1" ht="27.75" customHeight="1">
      <c r="A30" s="292" t="s">
        <v>261</v>
      </c>
      <c r="B30" s="292"/>
      <c r="C30" s="292"/>
      <c r="D30" s="292"/>
      <c r="E30" s="292"/>
      <c r="F30" s="292"/>
      <c r="G30" s="292"/>
    </row>
    <row r="31" spans="1:7" s="79" customFormat="1" ht="49.5" customHeight="1">
      <c r="A31" s="292" t="s">
        <v>262</v>
      </c>
      <c r="B31" s="292"/>
      <c r="C31" s="292"/>
      <c r="D31" s="292"/>
      <c r="E31" s="292"/>
      <c r="F31" s="292"/>
      <c r="G31" s="292"/>
    </row>
    <row r="32" spans="1:7" s="79" customFormat="1" ht="12.75">
      <c r="A32" s="303" t="s">
        <v>263</v>
      </c>
      <c r="B32" s="303"/>
      <c r="C32" s="303"/>
      <c r="D32" s="303"/>
      <c r="E32" s="303"/>
      <c r="F32" s="303"/>
      <c r="G32" s="303"/>
    </row>
    <row r="33" spans="1:7" s="79" customFormat="1" ht="38.25" customHeight="1">
      <c r="A33" s="292" t="s">
        <v>264</v>
      </c>
      <c r="B33" s="292"/>
      <c r="C33" s="292"/>
      <c r="D33" s="292"/>
      <c r="E33" s="292"/>
      <c r="F33" s="292"/>
      <c r="G33" s="292"/>
    </row>
    <row r="34" spans="1:7" s="79" customFormat="1" ht="48" customHeight="1">
      <c r="A34" s="292" t="s">
        <v>265</v>
      </c>
      <c r="B34" s="292"/>
      <c r="C34" s="292"/>
      <c r="D34" s="292"/>
      <c r="E34" s="292"/>
      <c r="F34" s="292"/>
      <c r="G34" s="292"/>
    </row>
    <row r="35" spans="1:7" s="79" customFormat="1" ht="47.25" customHeight="1">
      <c r="A35" s="292" t="s">
        <v>266</v>
      </c>
      <c r="B35" s="292"/>
      <c r="C35" s="292"/>
      <c r="D35" s="292"/>
      <c r="E35" s="292"/>
      <c r="F35" s="292"/>
      <c r="G35" s="292"/>
    </row>
    <row r="36" spans="1:7" s="79" customFormat="1" ht="46.5" customHeight="1">
      <c r="A36" s="292" t="s">
        <v>267</v>
      </c>
      <c r="B36" s="292"/>
      <c r="C36" s="292"/>
      <c r="D36" s="292"/>
      <c r="E36" s="292"/>
      <c r="F36" s="292"/>
      <c r="G36" s="292"/>
    </row>
    <row r="37" spans="1:7" s="79" customFormat="1" ht="67.5" customHeight="1">
      <c r="A37" s="292" t="s">
        <v>268</v>
      </c>
      <c r="B37" s="292"/>
      <c r="C37" s="292"/>
      <c r="D37" s="292"/>
      <c r="E37" s="292"/>
      <c r="F37" s="292"/>
      <c r="G37" s="292"/>
    </row>
    <row r="38" spans="1:7" s="79" customFormat="1" ht="21.75" customHeight="1">
      <c r="A38" s="292" t="s">
        <v>269</v>
      </c>
      <c r="B38" s="292"/>
      <c r="C38" s="292"/>
      <c r="D38" s="292"/>
      <c r="E38" s="292"/>
      <c r="F38" s="292"/>
      <c r="G38" s="292"/>
    </row>
    <row r="39" spans="1:7" s="240" customFormat="1" ht="12.75">
      <c r="A39" s="236"/>
      <c r="B39" s="239"/>
      <c r="C39" s="239"/>
      <c r="D39" s="239"/>
      <c r="E39" s="239"/>
    </row>
    <row r="40" spans="1:7" s="79" customFormat="1" ht="12.75">
      <c r="A40" s="234"/>
      <c r="B40" s="241"/>
      <c r="C40" s="241"/>
      <c r="D40" s="241"/>
      <c r="E40" s="241"/>
    </row>
    <row r="41" spans="1:7" s="79" customFormat="1">
      <c r="A41" s="302" t="s">
        <v>101</v>
      </c>
      <c r="B41" s="302"/>
      <c r="C41" s="302"/>
      <c r="D41" s="302"/>
      <c r="E41" s="302"/>
      <c r="F41" s="302"/>
      <c r="G41" s="302"/>
    </row>
    <row r="42" spans="1:7" s="79" customFormat="1" ht="39" customHeight="1">
      <c r="A42" s="292" t="s">
        <v>102</v>
      </c>
      <c r="B42" s="292"/>
      <c r="C42" s="292"/>
      <c r="D42" s="292"/>
      <c r="E42" s="292"/>
      <c r="F42" s="292"/>
      <c r="G42" s="292"/>
    </row>
    <row r="43" spans="1:7" s="79" customFormat="1" ht="72" customHeight="1">
      <c r="A43" s="292"/>
      <c r="B43" s="292"/>
      <c r="C43" s="292"/>
      <c r="D43" s="292"/>
      <c r="E43" s="292"/>
      <c r="F43" s="292"/>
      <c r="G43" s="292"/>
    </row>
    <row r="44" spans="1:7" s="79" customFormat="1" ht="15.75" customHeight="1">
      <c r="A44" s="292" t="s">
        <v>270</v>
      </c>
      <c r="B44" s="292"/>
      <c r="C44" s="292"/>
      <c r="D44" s="292"/>
      <c r="E44" s="292"/>
      <c r="F44" s="292"/>
      <c r="G44" s="292"/>
    </row>
    <row r="45" spans="1:7" s="79" customFormat="1" ht="13.5" customHeight="1">
      <c r="A45" s="292"/>
      <c r="B45" s="292"/>
      <c r="C45" s="292"/>
      <c r="D45" s="292"/>
      <c r="E45" s="292"/>
      <c r="F45" s="292"/>
      <c r="G45" s="292"/>
    </row>
    <row r="46" spans="1:7" s="79" customFormat="1" ht="13.5" customHeight="1">
      <c r="A46" s="292" t="s">
        <v>271</v>
      </c>
      <c r="B46" s="292"/>
      <c r="C46" s="292"/>
      <c r="D46" s="292"/>
      <c r="E46" s="292"/>
      <c r="F46" s="292"/>
      <c r="G46" s="292"/>
    </row>
    <row r="47" spans="1:7" s="79" customFormat="1" ht="12" customHeight="1">
      <c r="A47" s="292"/>
      <c r="B47" s="292"/>
      <c r="C47" s="292"/>
      <c r="D47" s="292"/>
      <c r="E47" s="292"/>
      <c r="F47" s="292"/>
      <c r="G47" s="292"/>
    </row>
    <row r="48" spans="1:7" s="79" customFormat="1">
      <c r="A48" s="302" t="s">
        <v>103</v>
      </c>
      <c r="B48" s="302"/>
      <c r="C48" s="302"/>
      <c r="D48" s="302"/>
      <c r="E48" s="302"/>
      <c r="F48" s="302"/>
      <c r="G48" s="302"/>
    </row>
    <row r="49" spans="1:7" s="79" customFormat="1" ht="15" customHeight="1">
      <c r="A49" s="292" t="s">
        <v>104</v>
      </c>
      <c r="B49" s="292"/>
      <c r="C49" s="292"/>
      <c r="D49" s="292"/>
      <c r="E49" s="292"/>
      <c r="F49" s="292"/>
      <c r="G49" s="292"/>
    </row>
    <row r="50" spans="1:7" s="79" customFormat="1" ht="24" customHeight="1">
      <c r="A50" s="292"/>
      <c r="B50" s="292"/>
      <c r="C50" s="292"/>
      <c r="D50" s="292"/>
      <c r="E50" s="292"/>
      <c r="F50" s="292"/>
      <c r="G50" s="292"/>
    </row>
    <row r="51" spans="1:7" s="79" customFormat="1" ht="12.75">
      <c r="A51" s="292"/>
      <c r="B51" s="292"/>
      <c r="C51" s="292"/>
      <c r="D51" s="292"/>
      <c r="E51" s="292"/>
      <c r="F51" s="292"/>
      <c r="G51" s="292"/>
    </row>
    <row r="52" spans="1:7" s="79" customFormat="1">
      <c r="A52" s="293" t="s">
        <v>105</v>
      </c>
      <c r="B52" s="293"/>
      <c r="C52" s="293"/>
      <c r="D52" s="293"/>
      <c r="E52" s="293"/>
      <c r="F52" s="293"/>
      <c r="G52" s="293"/>
    </row>
    <row r="53" spans="1:7" s="79" customFormat="1" ht="26.25" customHeight="1">
      <c r="A53" s="292" t="s">
        <v>239</v>
      </c>
      <c r="B53" s="292"/>
      <c r="C53" s="292"/>
      <c r="D53" s="292"/>
      <c r="E53" s="292"/>
      <c r="F53" s="292"/>
      <c r="G53" s="292"/>
    </row>
    <row r="54" spans="1:7" s="79" customFormat="1" ht="21.75" customHeight="1">
      <c r="A54" s="292"/>
      <c r="B54" s="292"/>
      <c r="C54" s="292"/>
      <c r="D54" s="292"/>
      <c r="E54" s="292"/>
      <c r="F54" s="292"/>
      <c r="G54" s="292"/>
    </row>
    <row r="55" spans="1:7" s="79" customFormat="1">
      <c r="A55" s="293" t="s">
        <v>106</v>
      </c>
      <c r="B55" s="293"/>
      <c r="C55" s="293"/>
      <c r="D55" s="293"/>
      <c r="E55" s="293"/>
      <c r="F55" s="293"/>
      <c r="G55" s="293"/>
    </row>
    <row r="56" spans="1:7" s="79" customFormat="1" ht="33" customHeight="1">
      <c r="A56" s="292" t="s">
        <v>107</v>
      </c>
      <c r="B56" s="292"/>
      <c r="C56" s="292"/>
      <c r="D56" s="292"/>
      <c r="E56" s="292"/>
      <c r="F56" s="292"/>
      <c r="G56" s="292"/>
    </row>
    <row r="57" spans="1:7" s="79" customFormat="1">
      <c r="A57" s="302" t="s">
        <v>108</v>
      </c>
      <c r="B57" s="302"/>
      <c r="C57" s="302"/>
      <c r="D57" s="302"/>
      <c r="E57" s="302"/>
      <c r="F57" s="302"/>
      <c r="G57" s="302"/>
    </row>
    <row r="58" spans="1:7" s="79" customFormat="1" ht="20.25" customHeight="1">
      <c r="A58" s="292" t="s">
        <v>272</v>
      </c>
      <c r="B58" s="292"/>
      <c r="C58" s="292"/>
      <c r="D58" s="292"/>
      <c r="E58" s="292"/>
      <c r="F58" s="292"/>
      <c r="G58" s="292"/>
    </row>
    <row r="59" spans="1:7" s="79" customFormat="1" ht="23.25" customHeight="1">
      <c r="A59" s="292"/>
      <c r="B59" s="292"/>
      <c r="C59" s="292"/>
      <c r="D59" s="292"/>
      <c r="E59" s="292"/>
      <c r="F59" s="292"/>
      <c r="G59" s="292"/>
    </row>
    <row r="60" spans="1:7" s="79" customFormat="1">
      <c r="A60" s="293" t="s">
        <v>109</v>
      </c>
      <c r="B60" s="293"/>
      <c r="C60" s="293"/>
      <c r="D60" s="293"/>
      <c r="E60" s="293"/>
      <c r="F60" s="293"/>
      <c r="G60" s="293"/>
    </row>
    <row r="61" spans="1:7" s="79" customFormat="1" ht="15.75" customHeight="1">
      <c r="A61" s="292" t="s">
        <v>273</v>
      </c>
      <c r="B61" s="292"/>
      <c r="C61" s="292"/>
      <c r="D61" s="292"/>
      <c r="E61" s="292"/>
      <c r="F61" s="292"/>
      <c r="G61" s="292"/>
    </row>
    <row r="62" spans="1:7" s="79" customFormat="1" ht="33.75" customHeight="1">
      <c r="A62" s="292"/>
      <c r="B62" s="292"/>
      <c r="C62" s="292"/>
      <c r="D62" s="292"/>
      <c r="E62" s="292"/>
      <c r="F62" s="292"/>
      <c r="G62" s="292"/>
    </row>
    <row r="63" spans="1:7" s="79" customFormat="1">
      <c r="A63" s="302" t="s">
        <v>110</v>
      </c>
      <c r="B63" s="302"/>
      <c r="C63" s="302"/>
      <c r="D63" s="302"/>
      <c r="E63" s="302"/>
      <c r="F63" s="302"/>
      <c r="G63" s="302"/>
    </row>
    <row r="64" spans="1:7" s="79" customFormat="1" ht="17.25" customHeight="1">
      <c r="A64" s="292" t="s">
        <v>227</v>
      </c>
      <c r="B64" s="292"/>
      <c r="C64" s="292"/>
      <c r="D64" s="292"/>
      <c r="E64" s="292"/>
      <c r="F64" s="292"/>
      <c r="G64" s="292"/>
    </row>
    <row r="65" spans="1:7" s="79" customFormat="1" ht="16.5" customHeight="1">
      <c r="A65" s="292"/>
      <c r="B65" s="292"/>
      <c r="C65" s="292"/>
      <c r="D65" s="292"/>
      <c r="E65" s="292"/>
      <c r="F65" s="292"/>
      <c r="G65" s="292"/>
    </row>
    <row r="66" spans="1:7" s="79" customFormat="1">
      <c r="A66" s="292" t="s">
        <v>252</v>
      </c>
      <c r="B66" s="293"/>
      <c r="C66" s="293"/>
      <c r="D66" s="293"/>
      <c r="E66" s="293"/>
      <c r="F66" s="293"/>
      <c r="G66" s="293"/>
    </row>
    <row r="67" spans="1:7" s="79" customFormat="1" ht="33.75" customHeight="1">
      <c r="A67" s="292" t="s">
        <v>111</v>
      </c>
      <c r="B67" s="292"/>
      <c r="C67" s="292"/>
      <c r="D67" s="292"/>
      <c r="E67" s="292"/>
      <c r="F67" s="292"/>
      <c r="G67" s="292"/>
    </row>
    <row r="68" spans="1:7" s="79" customFormat="1" ht="51.75" customHeight="1">
      <c r="A68" s="292" t="s">
        <v>112</v>
      </c>
      <c r="B68" s="292"/>
      <c r="C68" s="292"/>
      <c r="D68" s="292"/>
      <c r="E68" s="292"/>
      <c r="F68" s="292"/>
      <c r="G68" s="292"/>
    </row>
    <row r="69" spans="1:7" s="79" customFormat="1" ht="36.75" customHeight="1">
      <c r="A69" s="292" t="s">
        <v>113</v>
      </c>
      <c r="B69" s="292"/>
      <c r="C69" s="292"/>
      <c r="D69" s="292"/>
      <c r="E69" s="292"/>
      <c r="F69" s="292"/>
      <c r="G69" s="292"/>
    </row>
    <row r="70" spans="1:7" s="292" customFormat="1" ht="20.25" customHeight="1">
      <c r="A70" s="292" t="s">
        <v>114</v>
      </c>
    </row>
    <row r="71" spans="1:7" s="79" customFormat="1" ht="30.75" customHeight="1">
      <c r="A71" s="293" t="s">
        <v>115</v>
      </c>
      <c r="B71" s="293"/>
      <c r="C71" s="293"/>
      <c r="D71" s="293"/>
      <c r="E71" s="293"/>
      <c r="F71" s="293"/>
      <c r="G71" s="293"/>
    </row>
    <row r="72" spans="1:7" s="79" customFormat="1">
      <c r="A72" s="235"/>
      <c r="B72" s="241"/>
      <c r="C72" s="241"/>
      <c r="D72" s="241"/>
      <c r="E72" s="241"/>
    </row>
    <row r="73" spans="1:7" s="79" customFormat="1" ht="12.75">
      <c r="B73" s="242"/>
      <c r="C73" s="243" t="s">
        <v>116</v>
      </c>
      <c r="D73" s="243" t="s">
        <v>117</v>
      </c>
    </row>
    <row r="74" spans="1:7" s="79" customFormat="1" ht="12.75">
      <c r="B74" s="242" t="s">
        <v>118</v>
      </c>
      <c r="C74" s="244">
        <v>6895.8</v>
      </c>
      <c r="D74" s="244">
        <v>6979.36</v>
      </c>
    </row>
    <row r="75" spans="1:7" s="79" customFormat="1" ht="12.75">
      <c r="B75" s="242" t="s">
        <v>119</v>
      </c>
      <c r="C75" s="244">
        <v>6918.66</v>
      </c>
      <c r="D75" s="244">
        <v>6990.35</v>
      </c>
    </row>
    <row r="76" spans="1:7" s="79" customFormat="1">
      <c r="A76" s="235"/>
      <c r="B76" s="241"/>
      <c r="C76" s="241"/>
      <c r="D76" s="241"/>
    </row>
    <row r="77" spans="1:7" s="79" customFormat="1">
      <c r="A77" s="235"/>
      <c r="B77" s="241"/>
      <c r="C77" s="241"/>
      <c r="D77" s="241"/>
      <c r="E77" s="241"/>
    </row>
    <row r="78" spans="1:7" s="79" customFormat="1">
      <c r="A78" s="235" t="s">
        <v>120</v>
      </c>
      <c r="B78" s="241"/>
      <c r="C78" s="241"/>
      <c r="D78" s="241"/>
      <c r="E78" s="241"/>
    </row>
    <row r="79" spans="1:7" s="79" customFormat="1">
      <c r="A79" s="235"/>
      <c r="B79" s="241"/>
      <c r="C79" s="241"/>
      <c r="D79" s="241"/>
      <c r="E79" s="241"/>
    </row>
    <row r="80" spans="1:7" s="79" customFormat="1" ht="45">
      <c r="A80" s="245" t="s">
        <v>121</v>
      </c>
      <c r="B80" s="245" t="s">
        <v>122</v>
      </c>
      <c r="C80" s="245" t="s">
        <v>123</v>
      </c>
      <c r="D80" s="245" t="s">
        <v>124</v>
      </c>
      <c r="E80" s="245" t="s">
        <v>125</v>
      </c>
    </row>
    <row r="81" spans="1:6" s="79" customFormat="1" ht="12.75">
      <c r="A81" s="242" t="s">
        <v>126</v>
      </c>
      <c r="B81" s="246" t="s">
        <v>84</v>
      </c>
      <c r="C81" s="237">
        <v>5235695.2799999993</v>
      </c>
      <c r="D81" s="244">
        <v>7078.87</v>
      </c>
      <c r="E81" s="238">
        <f>+C81*D81</f>
        <v>37062806246.733597</v>
      </c>
    </row>
    <row r="82" spans="1:6" s="79" customFormat="1" ht="12.75">
      <c r="A82" s="242" t="s">
        <v>127</v>
      </c>
      <c r="B82" s="246" t="s">
        <v>84</v>
      </c>
      <c r="C82" s="247">
        <v>3773.08</v>
      </c>
      <c r="D82" s="244">
        <v>7078.87</v>
      </c>
      <c r="E82" s="238">
        <f>+C82*D82</f>
        <v>26709142.819599997</v>
      </c>
    </row>
    <row r="83" spans="1:6" s="79" customFormat="1">
      <c r="A83" s="235"/>
      <c r="B83" s="241"/>
      <c r="C83" s="241"/>
      <c r="D83" s="241"/>
      <c r="E83" s="241"/>
    </row>
    <row r="84" spans="1:6" s="79" customFormat="1" ht="12.75"/>
    <row r="85" spans="1:6" s="79" customFormat="1">
      <c r="A85" s="302" t="s">
        <v>274</v>
      </c>
      <c r="B85" s="302"/>
      <c r="C85" s="302"/>
      <c r="D85" s="302"/>
      <c r="E85" s="302"/>
      <c r="F85" s="302"/>
    </row>
    <row r="86" spans="1:6" s="79" customFormat="1" ht="24" customHeight="1">
      <c r="A86" s="296" t="s">
        <v>128</v>
      </c>
      <c r="B86" s="296"/>
      <c r="C86" s="296"/>
      <c r="D86" s="296"/>
      <c r="E86" s="296"/>
      <c r="F86" s="296"/>
    </row>
    <row r="87" spans="1:6" s="79" customFormat="1" ht="30.75" customHeight="1">
      <c r="A87" s="296"/>
      <c r="B87" s="296"/>
      <c r="C87" s="296"/>
      <c r="D87" s="296"/>
      <c r="E87" s="296"/>
      <c r="F87" s="296"/>
    </row>
    <row r="88" spans="1:6" s="79" customFormat="1" ht="22.5" customHeight="1">
      <c r="A88" s="296"/>
      <c r="B88" s="296"/>
      <c r="C88" s="296"/>
      <c r="D88" s="296"/>
      <c r="E88" s="296"/>
      <c r="F88" s="296"/>
    </row>
    <row r="89" spans="1:6" s="79" customFormat="1">
      <c r="A89" s="293" t="s">
        <v>275</v>
      </c>
      <c r="B89" s="293"/>
      <c r="C89" s="293"/>
      <c r="D89" s="293"/>
      <c r="E89" s="293"/>
      <c r="F89" s="293"/>
    </row>
    <row r="90" spans="1:6" s="79" customFormat="1">
      <c r="A90" s="235"/>
      <c r="B90" s="241"/>
      <c r="C90" s="241"/>
      <c r="D90" s="241"/>
      <c r="E90" s="241"/>
    </row>
    <row r="91" spans="1:6" s="79" customFormat="1" ht="23.25" customHeight="1">
      <c r="A91" s="296" t="s">
        <v>276</v>
      </c>
      <c r="B91" s="296"/>
      <c r="C91" s="296"/>
      <c r="D91" s="296"/>
      <c r="E91" s="296"/>
      <c r="F91" s="296"/>
    </row>
    <row r="92" spans="1:6" s="79" customFormat="1" ht="28.5" customHeight="1">
      <c r="A92" s="296"/>
      <c r="B92" s="296"/>
      <c r="C92" s="296"/>
      <c r="D92" s="296"/>
      <c r="E92" s="296"/>
      <c r="F92" s="296"/>
    </row>
    <row r="93" spans="1:6" s="79" customFormat="1" ht="12.75">
      <c r="A93" s="292" t="s">
        <v>277</v>
      </c>
      <c r="B93" s="292"/>
      <c r="C93" s="292"/>
      <c r="D93" s="292"/>
      <c r="E93" s="292"/>
      <c r="F93" s="292"/>
    </row>
    <row r="94" spans="1:6" s="79" customFormat="1" ht="12.75">
      <c r="A94" s="292"/>
      <c r="B94" s="292"/>
      <c r="C94" s="292"/>
      <c r="D94" s="292"/>
      <c r="E94" s="292"/>
      <c r="F94" s="292"/>
    </row>
    <row r="95" spans="1:6" s="79" customFormat="1" ht="12.75"/>
    <row r="96" spans="1:6" s="79" customFormat="1" ht="45">
      <c r="A96" s="245" t="s">
        <v>129</v>
      </c>
      <c r="B96" s="245" t="s">
        <v>122</v>
      </c>
      <c r="C96" s="245" t="s">
        <v>123</v>
      </c>
      <c r="D96" s="245" t="s">
        <v>124</v>
      </c>
      <c r="E96" s="245" t="s">
        <v>125</v>
      </c>
    </row>
    <row r="97" spans="1:5" s="79" customFormat="1">
      <c r="A97" s="242" t="s">
        <v>130</v>
      </c>
      <c r="B97" s="246" t="s">
        <v>84</v>
      </c>
      <c r="C97" s="174">
        <v>34456.410000000003</v>
      </c>
      <c r="D97" s="248">
        <v>7078.87</v>
      </c>
      <c r="E97" s="249">
        <f>+C97*D97</f>
        <v>243912447.05670002</v>
      </c>
    </row>
    <row r="98" spans="1:5" s="79" customFormat="1">
      <c r="A98" s="250" t="s">
        <v>212</v>
      </c>
      <c r="B98" s="246" t="s">
        <v>84</v>
      </c>
      <c r="C98" s="248">
        <v>0</v>
      </c>
      <c r="D98" s="248">
        <v>7078.87</v>
      </c>
      <c r="E98" s="249">
        <f t="shared" ref="E98:E101" si="0">+C98*D98</f>
        <v>0</v>
      </c>
    </row>
    <row r="99" spans="1:5" s="79" customFormat="1">
      <c r="A99" s="242" t="s">
        <v>213</v>
      </c>
      <c r="B99" s="246" t="s">
        <v>84</v>
      </c>
      <c r="C99" s="248">
        <v>84.5</v>
      </c>
      <c r="D99" s="248">
        <v>7078.87</v>
      </c>
      <c r="E99" s="249">
        <f t="shared" si="0"/>
        <v>598164.51500000001</v>
      </c>
    </row>
    <row r="100" spans="1:5" s="79" customFormat="1">
      <c r="A100" s="242" t="s">
        <v>214</v>
      </c>
      <c r="B100" s="246" t="s">
        <v>84</v>
      </c>
      <c r="C100" s="248">
        <v>19.57</v>
      </c>
      <c r="D100" s="248">
        <v>7078.87</v>
      </c>
      <c r="E100" s="249">
        <f t="shared" si="0"/>
        <v>138533.4859</v>
      </c>
    </row>
    <row r="101" spans="1:5" s="79" customFormat="1">
      <c r="A101" s="242" t="s">
        <v>215</v>
      </c>
      <c r="B101" s="246" t="s">
        <v>84</v>
      </c>
      <c r="C101" s="248">
        <v>0</v>
      </c>
      <c r="D101" s="248">
        <v>7078.87</v>
      </c>
      <c r="E101" s="249">
        <f t="shared" si="0"/>
        <v>0</v>
      </c>
    </row>
    <row r="102" spans="1:5" s="79" customFormat="1">
      <c r="A102" s="298" t="s">
        <v>131</v>
      </c>
      <c r="B102" s="299"/>
      <c r="C102" s="248">
        <f>+C98+C97</f>
        <v>34456.410000000003</v>
      </c>
      <c r="D102" s="248"/>
      <c r="E102" s="249">
        <f>+E98+E97</f>
        <v>243912447.05670002</v>
      </c>
    </row>
    <row r="103" spans="1:5" s="79" customFormat="1" ht="12.75">
      <c r="A103" s="234"/>
      <c r="B103" s="241"/>
      <c r="C103" s="241"/>
      <c r="D103" s="241"/>
      <c r="E103" s="241"/>
    </row>
    <row r="104" spans="1:5" s="79" customFormat="1">
      <c r="A104" s="235"/>
      <c r="B104" s="241"/>
      <c r="C104" s="241"/>
      <c r="D104" s="241"/>
      <c r="E104" s="241"/>
    </row>
    <row r="105" spans="1:5" s="79" customFormat="1">
      <c r="A105" s="235"/>
      <c r="B105" s="241"/>
      <c r="C105" s="241"/>
      <c r="D105" s="241"/>
      <c r="E105" s="241"/>
    </row>
    <row r="106" spans="1:5" s="79" customFormat="1">
      <c r="A106" s="235" t="s">
        <v>278</v>
      </c>
      <c r="B106" s="241"/>
      <c r="C106" s="241"/>
      <c r="D106" s="241"/>
      <c r="E106" s="241"/>
    </row>
    <row r="107" spans="1:5" s="79" customFormat="1" ht="12.75">
      <c r="B107" s="241"/>
      <c r="C107" s="241"/>
      <c r="D107" s="241"/>
      <c r="E107" s="241"/>
    </row>
    <row r="108" spans="1:5" s="79" customFormat="1" ht="75">
      <c r="A108" s="245" t="s">
        <v>132</v>
      </c>
      <c r="B108" s="245" t="s">
        <v>133</v>
      </c>
      <c r="C108" s="245" t="s">
        <v>156</v>
      </c>
      <c r="D108" s="245" t="s">
        <v>134</v>
      </c>
      <c r="E108" s="241"/>
    </row>
    <row r="109" spans="1:5" s="79" customFormat="1">
      <c r="A109" s="250" t="s">
        <v>135</v>
      </c>
      <c r="B109" s="251"/>
      <c r="C109" s="252"/>
      <c r="D109" s="246"/>
      <c r="E109" s="241"/>
    </row>
    <row r="110" spans="1:5" s="79" customFormat="1" ht="12.75">
      <c r="A110" s="242" t="s">
        <v>136</v>
      </c>
      <c r="B110" s="253">
        <v>1065.007615</v>
      </c>
      <c r="C110" s="237">
        <v>5325038.0750000002</v>
      </c>
      <c r="D110" s="246">
        <v>31</v>
      </c>
      <c r="E110" s="241"/>
    </row>
    <row r="111" spans="1:5" s="79" customFormat="1" ht="12.75">
      <c r="A111" s="242" t="s">
        <v>137</v>
      </c>
      <c r="B111" s="253">
        <v>1071.2600930000001</v>
      </c>
      <c r="C111" s="237">
        <v>5356300.4650000008</v>
      </c>
      <c r="D111" s="246">
        <v>31</v>
      </c>
      <c r="E111" s="241"/>
    </row>
    <row r="112" spans="1:5" s="79" customFormat="1" ht="12.75">
      <c r="A112" s="242" t="s">
        <v>138</v>
      </c>
      <c r="B112" s="253">
        <v>1075.6055739999999</v>
      </c>
      <c r="C112" s="237">
        <v>5378027.8700000001</v>
      </c>
      <c r="D112" s="246">
        <v>31</v>
      </c>
      <c r="E112" s="241"/>
    </row>
    <row r="113" spans="1:5" s="79" customFormat="1">
      <c r="A113" s="250" t="s">
        <v>139</v>
      </c>
      <c r="B113" s="254"/>
      <c r="C113" s="255"/>
      <c r="D113" s="246"/>
      <c r="E113" s="241"/>
    </row>
    <row r="114" spans="1:5" s="79" customFormat="1" ht="12.75">
      <c r="A114" s="242" t="s">
        <v>140</v>
      </c>
      <c r="B114" s="256">
        <v>1019.172148</v>
      </c>
      <c r="C114" s="237">
        <v>5095860.74</v>
      </c>
      <c r="D114" s="246">
        <v>32</v>
      </c>
      <c r="E114" s="241"/>
    </row>
    <row r="115" spans="1:5" s="79" customFormat="1" ht="12.75">
      <c r="A115" s="242" t="s">
        <v>141</v>
      </c>
      <c r="B115" s="256">
        <v>1023.166246</v>
      </c>
      <c r="C115" s="237">
        <v>5115831.2300000004</v>
      </c>
      <c r="D115" s="246">
        <v>32</v>
      </c>
      <c r="E115" s="241"/>
    </row>
    <row r="116" spans="1:5" s="79" customFormat="1" ht="12.75">
      <c r="A116" s="242" t="s">
        <v>142</v>
      </c>
      <c r="B116" s="256">
        <v>1027.3266410000001</v>
      </c>
      <c r="C116" s="237">
        <v>5136633.205000001</v>
      </c>
      <c r="D116" s="246">
        <v>32</v>
      </c>
      <c r="E116" s="241"/>
    </row>
    <row r="117" spans="1:5" s="79" customFormat="1">
      <c r="A117" s="250" t="s">
        <v>143</v>
      </c>
      <c r="B117" s="246"/>
      <c r="C117" s="255"/>
      <c r="D117" s="246"/>
      <c r="E117" s="241"/>
    </row>
    <row r="118" spans="1:5" s="79" customFormat="1" ht="12.75">
      <c r="A118" s="242" t="s">
        <v>144</v>
      </c>
      <c r="B118" s="257">
        <v>1031.426588</v>
      </c>
      <c r="C118" s="237">
        <v>5157132.9400000004</v>
      </c>
      <c r="D118" s="246">
        <v>31</v>
      </c>
      <c r="E118" s="241"/>
    </row>
    <row r="119" spans="1:5" s="79" customFormat="1" ht="12.75">
      <c r="A119" s="242" t="s">
        <v>145</v>
      </c>
      <c r="B119" s="258">
        <v>1035.6586930000001</v>
      </c>
      <c r="C119" s="237">
        <v>5178293.4650000008</v>
      </c>
      <c r="D119" s="246">
        <v>31</v>
      </c>
      <c r="E119" s="241"/>
    </row>
    <row r="120" spans="1:5" s="79" customFormat="1" ht="12.75">
      <c r="A120" s="242" t="s">
        <v>146</v>
      </c>
      <c r="B120" s="257">
        <v>1039.502246</v>
      </c>
      <c r="C120" s="237">
        <v>5197511.2300000004</v>
      </c>
      <c r="D120" s="246">
        <v>31</v>
      </c>
      <c r="E120" s="241"/>
    </row>
    <row r="121" spans="1:5" s="79" customFormat="1">
      <c r="A121" s="250" t="s">
        <v>147</v>
      </c>
      <c r="B121" s="246"/>
      <c r="C121" s="255"/>
      <c r="D121" s="246"/>
      <c r="E121" s="241"/>
    </row>
    <row r="122" spans="1:5" s="79" customFormat="1" ht="12.75">
      <c r="A122" s="242" t="s">
        <v>148</v>
      </c>
      <c r="B122" s="237"/>
      <c r="C122" s="237"/>
      <c r="D122" s="246"/>
      <c r="E122" s="241"/>
    </row>
    <row r="123" spans="1:5" s="79" customFormat="1" ht="12.75">
      <c r="A123" s="242" t="s">
        <v>149</v>
      </c>
      <c r="B123" s="237"/>
      <c r="C123" s="237"/>
      <c r="D123" s="246"/>
      <c r="E123" s="241"/>
    </row>
    <row r="124" spans="1:5" s="79" customFormat="1" ht="12.75">
      <c r="A124" s="242" t="s">
        <v>150</v>
      </c>
      <c r="B124" s="237"/>
      <c r="C124" s="237"/>
      <c r="D124" s="246"/>
      <c r="E124" s="241"/>
    </row>
    <row r="125" spans="1:5" s="79" customFormat="1">
      <c r="A125" s="235"/>
      <c r="B125" s="241"/>
      <c r="C125" s="241"/>
      <c r="D125" s="241"/>
      <c r="E125" s="241"/>
    </row>
    <row r="126" spans="1:5" s="79" customFormat="1">
      <c r="A126" s="235"/>
      <c r="B126" s="241"/>
      <c r="C126" s="241"/>
      <c r="D126" s="241"/>
      <c r="E126" s="241"/>
    </row>
    <row r="127" spans="1:5" s="79" customFormat="1">
      <c r="A127" s="235" t="s">
        <v>151</v>
      </c>
      <c r="B127" s="241"/>
      <c r="C127" s="241"/>
      <c r="D127" s="241"/>
      <c r="E127" s="241"/>
    </row>
    <row r="128" spans="1:5" s="79" customFormat="1">
      <c r="A128" s="235"/>
      <c r="B128" s="241"/>
      <c r="C128" s="241"/>
      <c r="D128" s="241"/>
      <c r="E128" s="241"/>
    </row>
    <row r="129" spans="1:5" s="79" customFormat="1">
      <c r="A129" s="235" t="s">
        <v>152</v>
      </c>
      <c r="B129" s="241"/>
      <c r="C129" s="241"/>
      <c r="D129" s="241"/>
      <c r="E129" s="241"/>
    </row>
    <row r="130" spans="1:5" s="79" customFormat="1" ht="12.75">
      <c r="A130" s="292" t="s">
        <v>243</v>
      </c>
      <c r="B130" s="292"/>
      <c r="C130" s="292"/>
      <c r="D130" s="292"/>
      <c r="E130" s="292"/>
    </row>
    <row r="131" spans="1:5" s="79" customFormat="1" ht="12.75">
      <c r="A131" s="292"/>
      <c r="B131" s="292"/>
      <c r="C131" s="292"/>
      <c r="D131" s="292"/>
      <c r="E131" s="292"/>
    </row>
    <row r="132" spans="1:5" s="79" customFormat="1" ht="12.75">
      <c r="D132" s="241"/>
      <c r="E132" s="241"/>
    </row>
    <row r="133" spans="1:5" s="79" customFormat="1">
      <c r="B133" s="297" t="s">
        <v>41</v>
      </c>
      <c r="C133" s="297"/>
      <c r="D133" s="297"/>
      <c r="E133" s="241"/>
    </row>
    <row r="134" spans="1:5" s="79" customFormat="1" ht="30">
      <c r="B134" s="245" t="s">
        <v>18</v>
      </c>
      <c r="C134" s="245" t="s">
        <v>251</v>
      </c>
      <c r="D134" s="245" t="s">
        <v>240</v>
      </c>
      <c r="E134" s="241"/>
    </row>
    <row r="135" spans="1:5" s="79" customFormat="1">
      <c r="B135" s="242" t="s">
        <v>241</v>
      </c>
      <c r="C135" s="259">
        <v>15934.82</v>
      </c>
      <c r="D135" s="245">
        <v>12961.48</v>
      </c>
      <c r="E135" s="241"/>
    </row>
    <row r="136" spans="1:5" s="79" customFormat="1" ht="12.75">
      <c r="B136" s="242" t="s">
        <v>242</v>
      </c>
      <c r="C136" s="259">
        <v>368327.09</v>
      </c>
      <c r="D136" s="259">
        <v>218726.32021499987</v>
      </c>
      <c r="E136" s="241"/>
    </row>
    <row r="137" spans="1:5" s="79" customFormat="1">
      <c r="B137" s="250" t="s">
        <v>131</v>
      </c>
      <c r="C137" s="260">
        <f>+SUM(C136)</f>
        <v>368327.09</v>
      </c>
      <c r="D137" s="260">
        <f>+SUM(D136)</f>
        <v>218726.32021499987</v>
      </c>
      <c r="E137" s="241"/>
    </row>
    <row r="138" spans="1:5" s="79" customFormat="1" ht="12.75">
      <c r="A138" s="241"/>
      <c r="B138" s="241"/>
      <c r="C138" s="241"/>
      <c r="D138" s="241"/>
      <c r="E138" s="241"/>
    </row>
    <row r="139" spans="1:5" s="79" customFormat="1">
      <c r="A139" s="235" t="s">
        <v>207</v>
      </c>
      <c r="B139" s="241"/>
      <c r="C139" s="241"/>
      <c r="D139" s="241"/>
      <c r="E139" s="241"/>
    </row>
    <row r="140" spans="1:5" s="79" customFormat="1" ht="12.75">
      <c r="A140" s="241"/>
      <c r="B140" s="241"/>
      <c r="C140" s="241"/>
      <c r="D140" s="241"/>
      <c r="E140" s="241"/>
    </row>
    <row r="141" spans="1:5" s="79" customFormat="1">
      <c r="A141" s="261" t="s">
        <v>208</v>
      </c>
      <c r="B141" s="241"/>
      <c r="C141" s="241"/>
      <c r="D141" s="241"/>
      <c r="E141" s="241"/>
    </row>
    <row r="142" spans="1:5" s="79" customFormat="1">
      <c r="A142" s="235"/>
      <c r="B142" s="241"/>
      <c r="C142" s="241"/>
      <c r="D142" s="241"/>
      <c r="E142" s="241"/>
    </row>
    <row r="143" spans="1:5" s="79" customFormat="1" ht="17.25" customHeight="1">
      <c r="A143" s="235" t="s">
        <v>153</v>
      </c>
      <c r="B143" s="241"/>
      <c r="C143" s="241"/>
      <c r="D143" s="241"/>
      <c r="E143" s="241"/>
    </row>
    <row r="144" spans="1:5" s="79" customFormat="1" ht="17.25" customHeight="1">
      <c r="A144" s="235"/>
      <c r="B144" s="241"/>
      <c r="C144" s="241"/>
      <c r="D144" s="241"/>
      <c r="E144" s="241"/>
    </row>
    <row r="145" spans="1:5" s="79" customFormat="1" ht="17.25" customHeight="1">
      <c r="A145" s="234" t="s">
        <v>216</v>
      </c>
      <c r="B145" s="241"/>
      <c r="C145" s="241"/>
      <c r="D145" s="241"/>
      <c r="E145" s="241"/>
    </row>
    <row r="146" spans="1:5" s="79" customFormat="1" ht="17.25" customHeight="1">
      <c r="A146" s="234"/>
      <c r="B146" s="241"/>
      <c r="C146" s="241"/>
      <c r="D146" s="241"/>
      <c r="E146" s="241"/>
    </row>
    <row r="147" spans="1:5" s="79" customFormat="1" ht="17.25" customHeight="1">
      <c r="A147" s="262" t="s">
        <v>217</v>
      </c>
      <c r="B147" s="241"/>
      <c r="C147" s="241"/>
      <c r="D147" s="241"/>
      <c r="E147" s="241"/>
    </row>
    <row r="148" spans="1:5" s="79" customFormat="1">
      <c r="A148" s="235"/>
      <c r="B148" s="241"/>
      <c r="C148" s="241"/>
      <c r="D148" s="241"/>
      <c r="E148" s="241"/>
    </row>
    <row r="149" spans="1:5" s="79" customFormat="1">
      <c r="A149" s="245" t="s">
        <v>129</v>
      </c>
      <c r="B149" s="245" t="s">
        <v>116</v>
      </c>
      <c r="C149" s="245" t="s">
        <v>117</v>
      </c>
      <c r="E149" s="241"/>
    </row>
    <row r="150" spans="1:5" s="79" customFormat="1" ht="30" customHeight="1">
      <c r="A150" s="294" t="s">
        <v>154</v>
      </c>
      <c r="B150" s="300">
        <v>34456.410000000003</v>
      </c>
      <c r="C150" s="300">
        <v>3773.08</v>
      </c>
      <c r="E150" s="241"/>
    </row>
    <row r="151" spans="1:5" s="79" customFormat="1" ht="12.75">
      <c r="A151" s="295"/>
      <c r="B151" s="301"/>
      <c r="C151" s="301"/>
      <c r="E151" s="241"/>
    </row>
    <row r="152" spans="1:5" s="79" customFormat="1">
      <c r="A152" s="250" t="s">
        <v>131</v>
      </c>
      <c r="B152" s="260">
        <f>SUM(B150:B151)</f>
        <v>34456.410000000003</v>
      </c>
      <c r="C152" s="260">
        <f>SUM(C150:C151)</f>
        <v>3773.08</v>
      </c>
      <c r="E152" s="241"/>
    </row>
    <row r="153" spans="1:5" s="79" customFormat="1">
      <c r="A153" s="235"/>
      <c r="B153" s="241"/>
      <c r="C153" s="241"/>
      <c r="D153" s="241"/>
      <c r="E153" s="241"/>
    </row>
    <row r="154" spans="1:5" s="79" customFormat="1">
      <c r="A154" s="235"/>
      <c r="B154" s="241"/>
      <c r="C154" s="241"/>
      <c r="D154" s="241"/>
      <c r="E154" s="241"/>
    </row>
    <row r="155" spans="1:5" s="79" customFormat="1">
      <c r="A155" s="146" t="s">
        <v>231</v>
      </c>
      <c r="B155" s="241"/>
      <c r="C155" s="241"/>
      <c r="D155" s="241"/>
      <c r="E155" s="241"/>
    </row>
    <row r="156" spans="1:5" s="79" customFormat="1" ht="55.5" customHeight="1">
      <c r="A156" s="292" t="s">
        <v>254</v>
      </c>
      <c r="B156" s="292"/>
      <c r="C156" s="292"/>
      <c r="D156" s="241"/>
      <c r="E156" s="241"/>
    </row>
    <row r="157" spans="1:5" s="79" customFormat="1" ht="12.75">
      <c r="A157" s="263"/>
      <c r="B157" s="264"/>
      <c r="C157" s="264"/>
      <c r="D157" s="264"/>
    </row>
    <row r="158" spans="1:5">
      <c r="A158" s="59"/>
      <c r="B158" s="59"/>
      <c r="C158" s="59"/>
      <c r="D158" s="59"/>
    </row>
    <row r="159" spans="1:5">
      <c r="A159" s="59"/>
      <c r="B159" s="59"/>
      <c r="C159" s="59"/>
      <c r="D159" s="59"/>
    </row>
    <row r="160" spans="1:5">
      <c r="A160" s="59"/>
      <c r="B160" s="59"/>
      <c r="C160" s="59"/>
      <c r="D160" s="59"/>
    </row>
    <row r="161" spans="1:4">
      <c r="A161" s="59"/>
      <c r="B161" s="59"/>
      <c r="C161" s="59"/>
      <c r="D161" s="59"/>
    </row>
    <row r="162" spans="1:4">
      <c r="A162" s="59"/>
      <c r="B162" s="59"/>
      <c r="C162" s="59"/>
      <c r="D162" s="59"/>
    </row>
    <row r="163" spans="1:4">
      <c r="A163" s="59"/>
      <c r="B163" s="59"/>
      <c r="C163" s="59"/>
      <c r="D163" s="59"/>
    </row>
    <row r="164" spans="1:4">
      <c r="A164" s="59"/>
      <c r="B164" s="59"/>
      <c r="C164" s="59"/>
      <c r="D164" s="59"/>
    </row>
    <row r="165" spans="1:4">
      <c r="A165" s="59"/>
      <c r="B165" s="59"/>
      <c r="C165" s="59"/>
      <c r="D165" s="59"/>
    </row>
    <row r="166" spans="1:4">
      <c r="A166" s="59"/>
      <c r="B166" s="59"/>
      <c r="C166" s="59"/>
      <c r="D166" s="59"/>
    </row>
    <row r="167" spans="1:4">
      <c r="A167" s="59"/>
      <c r="B167" s="59"/>
      <c r="C167" s="59"/>
      <c r="D167" s="59"/>
    </row>
    <row r="168" spans="1:4">
      <c r="A168" s="59"/>
      <c r="B168" s="59"/>
      <c r="C168" s="59"/>
      <c r="D168" s="59"/>
    </row>
    <row r="169" spans="1:4">
      <c r="A169" s="59"/>
      <c r="B169" s="59"/>
      <c r="C169" s="59"/>
      <c r="D169" s="59"/>
    </row>
    <row r="170" spans="1:4">
      <c r="A170" s="59"/>
      <c r="B170" s="59"/>
      <c r="C170" s="59"/>
      <c r="D170" s="59"/>
    </row>
    <row r="171" spans="1:4">
      <c r="A171" s="59"/>
      <c r="B171" s="59"/>
      <c r="C171" s="59"/>
      <c r="D171" s="59"/>
    </row>
    <row r="172" spans="1:4">
      <c r="A172" s="59"/>
      <c r="B172" s="59"/>
      <c r="C172" s="59"/>
      <c r="D172" s="59"/>
    </row>
    <row r="173" spans="1:4">
      <c r="A173" s="59"/>
      <c r="B173" s="59"/>
      <c r="C173" s="59"/>
      <c r="D173" s="59"/>
    </row>
    <row r="174" spans="1:4">
      <c r="A174" s="59"/>
      <c r="B174" s="59"/>
      <c r="C174" s="59"/>
      <c r="D174" s="59"/>
    </row>
  </sheetData>
  <mergeCells count="69">
    <mergeCell ref="A14:G14"/>
    <mergeCell ref="A15:G15"/>
    <mergeCell ref="A16:G16"/>
    <mergeCell ref="A13:G13"/>
    <mergeCell ref="A2:G2"/>
    <mergeCell ref="A3:G3"/>
    <mergeCell ref="A4:G4"/>
    <mergeCell ref="A5:G5"/>
    <mergeCell ref="A6:G6"/>
    <mergeCell ref="A7:G7"/>
    <mergeCell ref="A8:G9"/>
    <mergeCell ref="A10:G10"/>
    <mergeCell ref="A11:G11"/>
    <mergeCell ref="A12:G12"/>
    <mergeCell ref="A17:G17"/>
    <mergeCell ref="A18:G18"/>
    <mergeCell ref="A19:G19"/>
    <mergeCell ref="A20:G20"/>
    <mergeCell ref="A21:G21"/>
    <mergeCell ref="A22:G22"/>
    <mergeCell ref="A23:G23"/>
    <mergeCell ref="A24:G24"/>
    <mergeCell ref="A38:G38"/>
    <mergeCell ref="A26:G26"/>
    <mergeCell ref="A27:G27"/>
    <mergeCell ref="A28:G29"/>
    <mergeCell ref="A30:G30"/>
    <mergeCell ref="A31:G31"/>
    <mergeCell ref="A32:G32"/>
    <mergeCell ref="A33:G33"/>
    <mergeCell ref="A34:G34"/>
    <mergeCell ref="A35:G35"/>
    <mergeCell ref="A36:G36"/>
    <mergeCell ref="A37:G37"/>
    <mergeCell ref="A25:G25"/>
    <mergeCell ref="A58:G59"/>
    <mergeCell ref="A41:G41"/>
    <mergeCell ref="A42:G43"/>
    <mergeCell ref="A44:G45"/>
    <mergeCell ref="A46:G47"/>
    <mergeCell ref="A48:G48"/>
    <mergeCell ref="A49:G51"/>
    <mergeCell ref="A52:G52"/>
    <mergeCell ref="A53:G54"/>
    <mergeCell ref="A55:G55"/>
    <mergeCell ref="A56:G56"/>
    <mergeCell ref="A57:G57"/>
    <mergeCell ref="A86:F88"/>
    <mergeCell ref="A60:G60"/>
    <mergeCell ref="A61:G62"/>
    <mergeCell ref="A63:G63"/>
    <mergeCell ref="A64:G65"/>
    <mergeCell ref="A66:G66"/>
    <mergeCell ref="A67:G67"/>
    <mergeCell ref="A68:G68"/>
    <mergeCell ref="A69:G69"/>
    <mergeCell ref="A70:XFD70"/>
    <mergeCell ref="A71:G71"/>
    <mergeCell ref="A85:F85"/>
    <mergeCell ref="A156:C156"/>
    <mergeCell ref="A150:A151"/>
    <mergeCell ref="A89:F89"/>
    <mergeCell ref="A91:F92"/>
    <mergeCell ref="A93:F94"/>
    <mergeCell ref="A130:E131"/>
    <mergeCell ref="B133:D133"/>
    <mergeCell ref="A102:B102"/>
    <mergeCell ref="B150:B151"/>
    <mergeCell ref="C150:C151"/>
  </mergeCells>
  <hyperlinks>
    <hyperlink ref="A141" location="'11'!A1" display="Ver Cuadro" xr:uid="{00000000-0004-0000-0A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0"/>
  <sheetViews>
    <sheetView showGridLines="0" zoomScaleNormal="100" workbookViewId="0">
      <pane ySplit="7" topLeftCell="A35" activePane="bottomLeft" state="frozen"/>
      <selection pane="bottomLeft"/>
    </sheetView>
  </sheetViews>
  <sheetFormatPr baseColWidth="10" defaultRowHeight="12.75"/>
  <cols>
    <col min="1" max="1" width="26" style="79" customWidth="1"/>
    <col min="2" max="2" width="50.5703125" style="79" customWidth="1"/>
    <col min="3" max="3" width="23.85546875" style="79" bestFit="1" customWidth="1"/>
    <col min="4" max="4" width="12.140625" style="79" customWidth="1"/>
    <col min="5" max="5" width="13.28515625" style="79" bestFit="1" customWidth="1"/>
    <col min="6" max="6" width="19.7109375" style="79" bestFit="1" customWidth="1"/>
    <col min="7" max="7" width="14" style="79" customWidth="1"/>
    <col min="8" max="8" width="13.85546875" style="79" bestFit="1" customWidth="1"/>
    <col min="9" max="9" width="13.28515625" style="79" customWidth="1"/>
    <col min="10" max="10" width="16.140625" style="79" bestFit="1" customWidth="1"/>
    <col min="11" max="11" width="16.42578125" style="79" bestFit="1" customWidth="1"/>
    <col min="12" max="12" width="11.7109375" style="79" customWidth="1"/>
    <col min="13" max="13" width="11.42578125" style="79"/>
    <col min="14" max="15" width="11.5703125" style="79" bestFit="1" customWidth="1"/>
    <col min="16" max="16384" width="11.42578125" style="79"/>
  </cols>
  <sheetData>
    <row r="1" spans="1:15" ht="15">
      <c r="A1" s="403" t="s">
        <v>157</v>
      </c>
    </row>
    <row r="2" spans="1:15" ht="15">
      <c r="A2" s="404" t="str">
        <f>+"COMPOSICIÓN DE LAS INVERSIONES DEL OPPORTUNITY FUND RENTA FJA USD CORRESPONDIENTE AL  "&amp;UPPER(TEXT(INDICE!O3,"DD \D\E MMMM \D\E AAAA"))</f>
        <v>COMPOSICIÓN DE LAS INVERSIONES DEL OPPORTUNITY FUND RENTA FJA USD CORRESPONDIENTE AL  30 DE SEPTIEMBRE DE 2022</v>
      </c>
      <c r="B2" s="405"/>
      <c r="C2" s="405"/>
      <c r="D2" s="405"/>
      <c r="E2" s="405"/>
      <c r="F2" s="405"/>
      <c r="G2" s="405"/>
      <c r="H2" s="405"/>
      <c r="I2" s="405"/>
      <c r="J2" s="405"/>
      <c r="K2" s="406"/>
      <c r="L2" s="406"/>
    </row>
    <row r="4" spans="1:15" ht="86.25" customHeight="1">
      <c r="A4" s="138" t="s">
        <v>158</v>
      </c>
      <c r="B4" s="138" t="s">
        <v>159</v>
      </c>
      <c r="C4" s="138" t="s">
        <v>167</v>
      </c>
      <c r="D4" s="138" t="s">
        <v>168</v>
      </c>
      <c r="E4" s="138" t="s">
        <v>169</v>
      </c>
      <c r="F4" s="138" t="s">
        <v>160</v>
      </c>
      <c r="G4" s="138" t="s">
        <v>170</v>
      </c>
      <c r="H4" s="138" t="s">
        <v>161</v>
      </c>
      <c r="I4" s="138" t="s">
        <v>171</v>
      </c>
      <c r="J4" s="138" t="s">
        <v>172</v>
      </c>
      <c r="K4" s="138" t="s">
        <v>173</v>
      </c>
      <c r="L4" s="138" t="s">
        <v>174</v>
      </c>
      <c r="M4" s="138" t="s">
        <v>175</v>
      </c>
      <c r="N4" s="138" t="s">
        <v>176</v>
      </c>
      <c r="O4" s="138" t="s">
        <v>177</v>
      </c>
    </row>
    <row r="5" spans="1:15" ht="15" customHeight="1">
      <c r="A5" s="407" t="s">
        <v>178</v>
      </c>
      <c r="B5" s="407" t="s">
        <v>179</v>
      </c>
      <c r="C5" s="407" t="s">
        <v>180</v>
      </c>
      <c r="D5" s="407" t="s">
        <v>181</v>
      </c>
      <c r="E5" s="408" t="s">
        <v>182</v>
      </c>
      <c r="F5" s="407" t="s">
        <v>183</v>
      </c>
      <c r="G5" s="407" t="s">
        <v>325</v>
      </c>
      <c r="H5" s="409">
        <v>399172.60200000001</v>
      </c>
      <c r="I5" s="409">
        <v>235364.95823872701</v>
      </c>
      <c r="J5" s="409">
        <v>308494.63611798501</v>
      </c>
      <c r="K5" s="409">
        <v>399172.60200000001</v>
      </c>
      <c r="L5" s="410">
        <v>6</v>
      </c>
      <c r="M5" s="411" t="s">
        <v>184</v>
      </c>
      <c r="N5" s="410">
        <f>+J5/$F$50</f>
        <v>5.9354299099414351E-2</v>
      </c>
      <c r="O5" s="410">
        <f>+SUMIFS($N$5:$N$47,$B$5:$B$47,B5)</f>
        <v>5.9354299099414351E-2</v>
      </c>
    </row>
    <row r="6" spans="1:15">
      <c r="A6" s="407" t="s">
        <v>178</v>
      </c>
      <c r="B6" s="407" t="s">
        <v>164</v>
      </c>
      <c r="C6" s="407" t="s">
        <v>180</v>
      </c>
      <c r="D6" s="407" t="s">
        <v>181</v>
      </c>
      <c r="E6" s="408">
        <v>43468</v>
      </c>
      <c r="F6" s="407" t="s">
        <v>193</v>
      </c>
      <c r="G6" s="407" t="s">
        <v>325</v>
      </c>
      <c r="H6" s="409">
        <v>158975.34239999999</v>
      </c>
      <c r="I6" s="409">
        <v>118245.26688241</v>
      </c>
      <c r="J6" s="409">
        <v>151064.31857365801</v>
      </c>
      <c r="K6" s="409">
        <v>158975.34239999999</v>
      </c>
      <c r="L6" s="410">
        <v>6</v>
      </c>
      <c r="M6" s="411" t="s">
        <v>184</v>
      </c>
      <c r="N6" s="410">
        <f>+J6/$F$50</f>
        <v>2.9064741159521842E-2</v>
      </c>
      <c r="O6" s="410">
        <f t="shared" ref="O6:O47" si="0">+SUMIFS($N$5:$N$47,$B$5:$B$47,B6)</f>
        <v>0.16485938938014255</v>
      </c>
    </row>
    <row r="7" spans="1:15">
      <c r="A7" s="407" t="s">
        <v>178</v>
      </c>
      <c r="B7" s="407" t="s">
        <v>165</v>
      </c>
      <c r="C7" s="407" t="s">
        <v>180</v>
      </c>
      <c r="D7" s="407" t="s">
        <v>181</v>
      </c>
      <c r="E7" s="408" t="s">
        <v>288</v>
      </c>
      <c r="F7" s="407" t="s">
        <v>188</v>
      </c>
      <c r="G7" s="407" t="s">
        <v>325</v>
      </c>
      <c r="H7" s="409">
        <v>7814.2648492602202</v>
      </c>
      <c r="I7" s="409">
        <v>6542.6898830077798</v>
      </c>
      <c r="J7" s="409">
        <v>7766.7605139268599</v>
      </c>
      <c r="K7" s="409">
        <v>7814.2648492602202</v>
      </c>
      <c r="L7" s="410">
        <v>6.7</v>
      </c>
      <c r="M7" s="411" t="s">
        <v>184</v>
      </c>
      <c r="N7" s="410">
        <f>+J7/$F$50</f>
        <v>1.4943229884905624E-3</v>
      </c>
      <c r="O7" s="410">
        <f t="shared" si="0"/>
        <v>1.4943229884905624E-3</v>
      </c>
    </row>
    <row r="8" spans="1:15">
      <c r="A8" s="407" t="s">
        <v>178</v>
      </c>
      <c r="B8" s="407" t="s">
        <v>164</v>
      </c>
      <c r="C8" s="407" t="s">
        <v>180</v>
      </c>
      <c r="D8" s="407" t="s">
        <v>181</v>
      </c>
      <c r="E8" s="408" t="s">
        <v>192</v>
      </c>
      <c r="F8" s="407" t="s">
        <v>193</v>
      </c>
      <c r="G8" s="407" t="s">
        <v>325</v>
      </c>
      <c r="H8" s="409">
        <v>9538.5205440000009</v>
      </c>
      <c r="I8" s="409">
        <v>7092.6919404932396</v>
      </c>
      <c r="J8" s="409">
        <v>9063.8695523186398</v>
      </c>
      <c r="K8" s="409">
        <v>9538.5205440000009</v>
      </c>
      <c r="L8" s="410">
        <v>6</v>
      </c>
      <c r="M8" s="411" t="s">
        <v>184</v>
      </c>
      <c r="N8" s="410">
        <f>+J8/$F$50</f>
        <v>1.7438864778207778E-3</v>
      </c>
      <c r="O8" s="410">
        <f t="shared" si="0"/>
        <v>0.16485938938014255</v>
      </c>
    </row>
    <row r="9" spans="1:15">
      <c r="A9" s="407" t="s">
        <v>178</v>
      </c>
      <c r="B9" s="407" t="s">
        <v>189</v>
      </c>
      <c r="C9" s="407" t="s">
        <v>180</v>
      </c>
      <c r="D9" s="407" t="s">
        <v>181</v>
      </c>
      <c r="E9" s="408" t="s">
        <v>190</v>
      </c>
      <c r="F9" s="407" t="s">
        <v>191</v>
      </c>
      <c r="G9" s="407" t="s">
        <v>325</v>
      </c>
      <c r="H9" s="409">
        <v>10673.150680000001</v>
      </c>
      <c r="I9" s="409">
        <v>7525.5927530609597</v>
      </c>
      <c r="J9" s="409">
        <v>10279.246669010299</v>
      </c>
      <c r="K9" s="409">
        <v>10673.150680000001</v>
      </c>
      <c r="L9" s="410">
        <v>9</v>
      </c>
      <c r="M9" s="411" t="s">
        <v>184</v>
      </c>
      <c r="N9" s="410">
        <f>+J9/$F$50</f>
        <v>1.977724763667379E-3</v>
      </c>
      <c r="O9" s="410">
        <f t="shared" si="0"/>
        <v>3.9546876770528297E-3</v>
      </c>
    </row>
    <row r="10" spans="1:15">
      <c r="A10" s="407" t="s">
        <v>186</v>
      </c>
      <c r="B10" s="407" t="s">
        <v>187</v>
      </c>
      <c r="C10" s="407" t="s">
        <v>180</v>
      </c>
      <c r="D10" s="407" t="s">
        <v>181</v>
      </c>
      <c r="E10" s="408" t="s">
        <v>289</v>
      </c>
      <c r="F10" s="407" t="s">
        <v>194</v>
      </c>
      <c r="G10" s="407" t="s">
        <v>325</v>
      </c>
      <c r="H10" s="409">
        <v>19210.465732000001</v>
      </c>
      <c r="I10" s="409">
        <v>14047.099683439001</v>
      </c>
      <c r="J10" s="409">
        <v>17001.989699467202</v>
      </c>
      <c r="K10" s="409">
        <v>19210.465732000001</v>
      </c>
      <c r="L10" s="410">
        <v>6</v>
      </c>
      <c r="M10" s="411" t="s">
        <v>184</v>
      </c>
      <c r="N10" s="410">
        <f>+J10/$F$50</f>
        <v>3.2711790214770158E-3</v>
      </c>
      <c r="O10" s="410">
        <f t="shared" si="0"/>
        <v>9.1014394310221809E-3</v>
      </c>
    </row>
    <row r="11" spans="1:15">
      <c r="A11" s="407" t="s">
        <v>186</v>
      </c>
      <c r="B11" s="407" t="s">
        <v>187</v>
      </c>
      <c r="C11" s="407" t="s">
        <v>180</v>
      </c>
      <c r="D11" s="407" t="s">
        <v>181</v>
      </c>
      <c r="E11" s="408" t="s">
        <v>195</v>
      </c>
      <c r="F11" s="407" t="s">
        <v>194</v>
      </c>
      <c r="G11" s="407" t="s">
        <v>325</v>
      </c>
      <c r="H11" s="409">
        <v>83.835618999999994</v>
      </c>
      <c r="I11" s="409">
        <v>67.788301308553997</v>
      </c>
      <c r="J11" s="409">
        <v>83.835618999999994</v>
      </c>
      <c r="K11" s="409">
        <v>83.835618999999994</v>
      </c>
      <c r="L11" s="410">
        <v>6</v>
      </c>
      <c r="M11" s="411" t="s">
        <v>184</v>
      </c>
      <c r="N11" s="410">
        <f>+J11/$F$50</f>
        <v>1.6129954374336193E-5</v>
      </c>
      <c r="O11" s="410">
        <f t="shared" si="0"/>
        <v>9.1014394310221809E-3</v>
      </c>
    </row>
    <row r="12" spans="1:15">
      <c r="A12" s="407" t="s">
        <v>178</v>
      </c>
      <c r="B12" s="407" t="s">
        <v>164</v>
      </c>
      <c r="C12" s="407" t="s">
        <v>180</v>
      </c>
      <c r="D12" s="407" t="s">
        <v>181</v>
      </c>
      <c r="E12" s="408" t="s">
        <v>196</v>
      </c>
      <c r="F12" s="407" t="s">
        <v>197</v>
      </c>
      <c r="G12" s="407" t="s">
        <v>325</v>
      </c>
      <c r="H12" s="409">
        <v>59598.630250000002</v>
      </c>
      <c r="I12" s="409">
        <v>39941.821710337201</v>
      </c>
      <c r="J12" s="409">
        <v>50647.582113793098</v>
      </c>
      <c r="K12" s="409">
        <v>59598.630250000002</v>
      </c>
      <c r="L12" s="410">
        <v>7</v>
      </c>
      <c r="M12" s="411" t="s">
        <v>184</v>
      </c>
      <c r="N12" s="410">
        <f>+J12/$F$50</f>
        <v>9.7445834886234761E-3</v>
      </c>
      <c r="O12" s="410">
        <f t="shared" si="0"/>
        <v>0.16485938938014255</v>
      </c>
    </row>
    <row r="13" spans="1:15">
      <c r="A13" s="407" t="s">
        <v>186</v>
      </c>
      <c r="B13" s="407" t="s">
        <v>166</v>
      </c>
      <c r="C13" s="407" t="s">
        <v>180</v>
      </c>
      <c r="D13" s="407" t="s">
        <v>181</v>
      </c>
      <c r="E13" s="408" t="s">
        <v>218</v>
      </c>
      <c r="F13" s="407" t="s">
        <v>198</v>
      </c>
      <c r="G13" s="407" t="s">
        <v>325</v>
      </c>
      <c r="H13" s="409">
        <v>267576.027734</v>
      </c>
      <c r="I13" s="409">
        <v>200723.283015833</v>
      </c>
      <c r="J13" s="409">
        <v>243326.15076480599</v>
      </c>
      <c r="K13" s="409">
        <v>267576.027734</v>
      </c>
      <c r="L13" s="410">
        <v>6.25</v>
      </c>
      <c r="M13" s="411" t="s">
        <v>184</v>
      </c>
      <c r="N13" s="410">
        <f>+J13/$F$50</f>
        <v>4.6815897070184104E-2</v>
      </c>
      <c r="O13" s="410">
        <f t="shared" si="0"/>
        <v>0.14932499903249444</v>
      </c>
    </row>
    <row r="14" spans="1:15">
      <c r="A14" s="407" t="s">
        <v>178</v>
      </c>
      <c r="B14" s="407" t="s">
        <v>164</v>
      </c>
      <c r="C14" s="407" t="s">
        <v>180</v>
      </c>
      <c r="D14" s="407" t="s">
        <v>181</v>
      </c>
      <c r="E14" s="408" t="s">
        <v>200</v>
      </c>
      <c r="F14" s="407" t="s">
        <v>197</v>
      </c>
      <c r="G14" s="407" t="s">
        <v>325</v>
      </c>
      <c r="H14" s="409">
        <v>119197.2605</v>
      </c>
      <c r="I14" s="409">
        <v>80650.259094051697</v>
      </c>
      <c r="J14" s="409">
        <v>101297.360179321</v>
      </c>
      <c r="K14" s="409">
        <v>119197.2605</v>
      </c>
      <c r="L14" s="410">
        <v>7</v>
      </c>
      <c r="M14" s="411" t="s">
        <v>184</v>
      </c>
      <c r="N14" s="410">
        <f>+J14/$F$50</f>
        <v>1.9489589477870353E-2</v>
      </c>
      <c r="O14" s="410">
        <f t="shared" si="0"/>
        <v>0.16485938938014255</v>
      </c>
    </row>
    <row r="15" spans="1:15">
      <c r="A15" s="407" t="s">
        <v>186</v>
      </c>
      <c r="B15" s="407" t="s">
        <v>166</v>
      </c>
      <c r="C15" s="407" t="s">
        <v>180</v>
      </c>
      <c r="D15" s="407" t="s">
        <v>181</v>
      </c>
      <c r="E15" s="408" t="s">
        <v>203</v>
      </c>
      <c r="F15" s="407" t="s">
        <v>204</v>
      </c>
      <c r="G15" s="407" t="s">
        <v>325</v>
      </c>
      <c r="H15" s="409">
        <v>222054.7948</v>
      </c>
      <c r="I15" s="409">
        <v>163530.975511483</v>
      </c>
      <c r="J15" s="409">
        <v>200291.92273375101</v>
      </c>
      <c r="K15" s="409">
        <v>222054.7948</v>
      </c>
      <c r="L15" s="410">
        <v>6.25</v>
      </c>
      <c r="M15" s="411" t="s">
        <v>184</v>
      </c>
      <c r="N15" s="410">
        <f>+J15/$F$50</f>
        <v>3.8536121206947542E-2</v>
      </c>
      <c r="O15" s="410">
        <f t="shared" si="0"/>
        <v>0.14932499903249444</v>
      </c>
    </row>
    <row r="16" spans="1:15">
      <c r="A16" s="407" t="s">
        <v>186</v>
      </c>
      <c r="B16" s="407" t="s">
        <v>187</v>
      </c>
      <c r="C16" s="407" t="s">
        <v>180</v>
      </c>
      <c r="D16" s="407" t="s">
        <v>181</v>
      </c>
      <c r="E16" s="408" t="s">
        <v>202</v>
      </c>
      <c r="F16" s="407" t="s">
        <v>194</v>
      </c>
      <c r="G16" s="407" t="s">
        <v>325</v>
      </c>
      <c r="H16" s="409">
        <v>34048.767090000001</v>
      </c>
      <c r="I16" s="409">
        <v>25182.1062886078</v>
      </c>
      <c r="J16" s="409">
        <v>30219.008333435399</v>
      </c>
      <c r="K16" s="409">
        <v>34048.767090000001</v>
      </c>
      <c r="L16" s="410">
        <v>6</v>
      </c>
      <c r="M16" s="411" t="s">
        <v>184</v>
      </c>
      <c r="N16" s="410">
        <f>+J16/$F$50</f>
        <v>5.8141304551708288E-3</v>
      </c>
      <c r="O16" s="410">
        <f t="shared" si="0"/>
        <v>9.1014394310221809E-3</v>
      </c>
    </row>
    <row r="17" spans="1:15">
      <c r="A17" s="407" t="s">
        <v>186</v>
      </c>
      <c r="B17" s="407" t="s">
        <v>166</v>
      </c>
      <c r="C17" s="407" t="s">
        <v>180</v>
      </c>
      <c r="D17" s="407" t="s">
        <v>181</v>
      </c>
      <c r="E17" s="408" t="s">
        <v>219</v>
      </c>
      <c r="F17" s="407" t="s">
        <v>204</v>
      </c>
      <c r="G17" s="407" t="s">
        <v>325</v>
      </c>
      <c r="H17" s="409">
        <v>166541.0961</v>
      </c>
      <c r="I17" s="409">
        <v>128402.29503505499</v>
      </c>
      <c r="J17" s="409">
        <v>151272.430691974</v>
      </c>
      <c r="K17" s="409">
        <v>166541.0961</v>
      </c>
      <c r="L17" s="410">
        <v>6.25</v>
      </c>
      <c r="M17" s="411" t="s">
        <v>184</v>
      </c>
      <c r="N17" s="410">
        <f>+J17/$F$50</f>
        <v>2.9104781884612491E-2</v>
      </c>
      <c r="O17" s="410">
        <f t="shared" si="0"/>
        <v>0.14932499903249444</v>
      </c>
    </row>
    <row r="18" spans="1:15">
      <c r="A18" s="407" t="s">
        <v>186</v>
      </c>
      <c r="B18" s="407" t="s">
        <v>166</v>
      </c>
      <c r="C18" s="407" t="s">
        <v>180</v>
      </c>
      <c r="D18" s="407" t="s">
        <v>181</v>
      </c>
      <c r="E18" s="408" t="s">
        <v>290</v>
      </c>
      <c r="F18" s="407" t="s">
        <v>204</v>
      </c>
      <c r="G18" s="407" t="s">
        <v>325</v>
      </c>
      <c r="H18" s="409">
        <v>157658.904308</v>
      </c>
      <c r="I18" s="409">
        <v>125223.87115578</v>
      </c>
      <c r="J18" s="409">
        <v>143088.147348361</v>
      </c>
      <c r="K18" s="409">
        <v>157658.904308</v>
      </c>
      <c r="L18" s="410">
        <v>6.25</v>
      </c>
      <c r="M18" s="411" t="s">
        <v>184</v>
      </c>
      <c r="N18" s="410">
        <f>+J18/$F$50</f>
        <v>2.7530127596926999E-2</v>
      </c>
      <c r="O18" s="410">
        <f t="shared" si="0"/>
        <v>0.14932499903249444</v>
      </c>
    </row>
    <row r="19" spans="1:15">
      <c r="A19" s="407" t="s">
        <v>186</v>
      </c>
      <c r="B19" s="407" t="s">
        <v>166</v>
      </c>
      <c r="C19" s="407" t="s">
        <v>180</v>
      </c>
      <c r="D19" s="407" t="s">
        <v>181</v>
      </c>
      <c r="E19" s="408" t="s">
        <v>219</v>
      </c>
      <c r="F19" s="407" t="s">
        <v>220</v>
      </c>
      <c r="G19" s="407" t="s">
        <v>325</v>
      </c>
      <c r="H19" s="409">
        <v>32840.75346</v>
      </c>
      <c r="I19" s="409">
        <v>25451.860081253799</v>
      </c>
      <c r="J19" s="409">
        <v>30121.568609400601</v>
      </c>
      <c r="K19" s="409">
        <v>32840.75346</v>
      </c>
      <c r="L19" s="410">
        <v>6.25</v>
      </c>
      <c r="M19" s="411" t="s">
        <v>184</v>
      </c>
      <c r="N19" s="410">
        <f>+J19/$F$50</f>
        <v>5.7953830740257199E-3</v>
      </c>
      <c r="O19" s="410">
        <f t="shared" si="0"/>
        <v>0.14932499903249444</v>
      </c>
    </row>
    <row r="20" spans="1:15">
      <c r="A20" s="407" t="s">
        <v>186</v>
      </c>
      <c r="B20" s="407" t="s">
        <v>166</v>
      </c>
      <c r="C20" s="407" t="s">
        <v>180</v>
      </c>
      <c r="D20" s="407" t="s">
        <v>181</v>
      </c>
      <c r="E20" s="408" t="s">
        <v>224</v>
      </c>
      <c r="F20" s="407" t="s">
        <v>220</v>
      </c>
      <c r="G20" s="407" t="s">
        <v>325</v>
      </c>
      <c r="H20" s="409">
        <v>8757.5342560000008</v>
      </c>
      <c r="I20" s="409">
        <v>6846.3921759957202</v>
      </c>
      <c r="J20" s="409">
        <v>8018.1392428364597</v>
      </c>
      <c r="K20" s="409">
        <v>8757.5342560000008</v>
      </c>
      <c r="L20" s="410">
        <v>6.25</v>
      </c>
      <c r="M20" s="411" t="s">
        <v>184</v>
      </c>
      <c r="N20" s="410">
        <f>+J20/$F$50</f>
        <v>1.5426881997975903E-3</v>
      </c>
      <c r="O20" s="410">
        <f t="shared" si="0"/>
        <v>0.14932499903249444</v>
      </c>
    </row>
    <row r="21" spans="1:15">
      <c r="A21" s="407" t="s">
        <v>178</v>
      </c>
      <c r="B21" s="407" t="s">
        <v>164</v>
      </c>
      <c r="C21" s="407" t="s">
        <v>180</v>
      </c>
      <c r="D21" s="407" t="s">
        <v>181</v>
      </c>
      <c r="E21" s="408" t="s">
        <v>225</v>
      </c>
      <c r="F21" s="407" t="s">
        <v>193</v>
      </c>
      <c r="G21" s="407" t="s">
        <v>325</v>
      </c>
      <c r="H21" s="409">
        <v>31795.068480000002</v>
      </c>
      <c r="I21" s="409">
        <v>26013.593943442302</v>
      </c>
      <c r="J21" s="409">
        <v>30211.448325730998</v>
      </c>
      <c r="K21" s="409">
        <v>31795.068480000002</v>
      </c>
      <c r="L21" s="410">
        <v>6</v>
      </c>
      <c r="M21" s="411" t="s">
        <v>184</v>
      </c>
      <c r="N21" s="410">
        <f>+J21/$F$50</f>
        <v>5.8126759113767221E-3</v>
      </c>
      <c r="O21" s="410">
        <f t="shared" si="0"/>
        <v>0.16485938938014255</v>
      </c>
    </row>
    <row r="22" spans="1:15">
      <c r="A22" s="407" t="s">
        <v>178</v>
      </c>
      <c r="B22" s="407" t="s">
        <v>189</v>
      </c>
      <c r="C22" s="407" t="s">
        <v>180</v>
      </c>
      <c r="D22" s="407" t="s">
        <v>181</v>
      </c>
      <c r="E22" s="408" t="s">
        <v>291</v>
      </c>
      <c r="F22" s="407" t="s">
        <v>191</v>
      </c>
      <c r="G22" s="407" t="s">
        <v>325</v>
      </c>
      <c r="H22" s="409">
        <v>10673.150680000001</v>
      </c>
      <c r="I22" s="409">
        <v>8540.5372981751607</v>
      </c>
      <c r="J22" s="409">
        <v>10275.286943614399</v>
      </c>
      <c r="K22" s="409">
        <v>10673.150680000001</v>
      </c>
      <c r="L22" s="410">
        <v>9</v>
      </c>
      <c r="M22" s="411" t="s">
        <v>184</v>
      </c>
      <c r="N22" s="410">
        <f>+J22/$F$50</f>
        <v>1.9769629133854507E-3</v>
      </c>
      <c r="O22" s="410">
        <f t="shared" si="0"/>
        <v>3.9546876770528297E-3</v>
      </c>
    </row>
    <row r="23" spans="1:15">
      <c r="A23" s="407" t="s">
        <v>178</v>
      </c>
      <c r="B23" s="407" t="s">
        <v>279</v>
      </c>
      <c r="C23" s="407" t="s">
        <v>180</v>
      </c>
      <c r="D23" s="407" t="s">
        <v>181</v>
      </c>
      <c r="E23" s="408" t="s">
        <v>292</v>
      </c>
      <c r="F23" s="407" t="s">
        <v>293</v>
      </c>
      <c r="G23" s="407" t="s">
        <v>325</v>
      </c>
      <c r="H23" s="409">
        <v>105650.431253</v>
      </c>
      <c r="I23" s="409">
        <v>62481.769617284801</v>
      </c>
      <c r="J23" s="409">
        <v>72363.646059524399</v>
      </c>
      <c r="K23" s="409">
        <v>105650.431253</v>
      </c>
      <c r="L23" s="410">
        <v>6.75</v>
      </c>
      <c r="M23" s="411" t="s">
        <v>184</v>
      </c>
      <c r="N23" s="410">
        <f>+J23/$F$50</f>
        <v>1.3922749342385623E-2</v>
      </c>
      <c r="O23" s="410">
        <f t="shared" si="0"/>
        <v>2.3443551856358942E-2</v>
      </c>
    </row>
    <row r="24" spans="1:15">
      <c r="A24" s="407" t="s">
        <v>284</v>
      </c>
      <c r="B24" s="407" t="s">
        <v>280</v>
      </c>
      <c r="C24" s="407" t="s">
        <v>285</v>
      </c>
      <c r="D24" s="407" t="s">
        <v>181</v>
      </c>
      <c r="E24" s="408" t="s">
        <v>294</v>
      </c>
      <c r="F24" s="407" t="s">
        <v>295</v>
      </c>
      <c r="G24" s="407" t="s">
        <v>325</v>
      </c>
      <c r="H24" s="409">
        <v>62563.8</v>
      </c>
      <c r="I24" s="409">
        <v>42359.675091806501</v>
      </c>
      <c r="J24" s="409">
        <v>50763.894708462503</v>
      </c>
      <c r="K24" s="409">
        <v>62563.8</v>
      </c>
      <c r="L24" s="410">
        <v>8.5</v>
      </c>
      <c r="M24" s="411" t="s">
        <v>184</v>
      </c>
      <c r="N24" s="410">
        <f>+J24/$F$50</f>
        <v>9.7669620058641986E-3</v>
      </c>
      <c r="O24" s="410">
        <f t="shared" si="0"/>
        <v>2.2540240960899047E-2</v>
      </c>
    </row>
    <row r="25" spans="1:15">
      <c r="A25" s="407" t="s">
        <v>178</v>
      </c>
      <c r="B25" s="407" t="s">
        <v>279</v>
      </c>
      <c r="C25" s="407" t="s">
        <v>180</v>
      </c>
      <c r="D25" s="407" t="s">
        <v>181</v>
      </c>
      <c r="E25" s="408" t="s">
        <v>296</v>
      </c>
      <c r="F25" s="407" t="s">
        <v>293</v>
      </c>
      <c r="G25" s="407" t="s">
        <v>325</v>
      </c>
      <c r="H25" s="409">
        <v>2976.14</v>
      </c>
      <c r="I25" s="409">
        <v>1766.55466315389</v>
      </c>
      <c r="J25" s="409">
        <v>2030.6269297804599</v>
      </c>
      <c r="K25" s="409">
        <v>2976.14</v>
      </c>
      <c r="L25" s="410">
        <v>6.75</v>
      </c>
      <c r="M25" s="411" t="s">
        <v>184</v>
      </c>
      <c r="N25" s="410">
        <f>+J25/$F$50</f>
        <v>3.9069216783211446E-4</v>
      </c>
      <c r="O25" s="410">
        <f t="shared" si="0"/>
        <v>2.3443551856358942E-2</v>
      </c>
    </row>
    <row r="26" spans="1:15">
      <c r="A26" s="407" t="s">
        <v>178</v>
      </c>
      <c r="B26" s="407" t="s">
        <v>279</v>
      </c>
      <c r="C26" s="407" t="s">
        <v>180</v>
      </c>
      <c r="D26" s="407" t="s">
        <v>181</v>
      </c>
      <c r="E26" s="408" t="s">
        <v>297</v>
      </c>
      <c r="F26" s="407" t="s">
        <v>293</v>
      </c>
      <c r="G26" s="407" t="s">
        <v>325</v>
      </c>
      <c r="H26" s="409">
        <v>22320.469710000001</v>
      </c>
      <c r="I26" s="409">
        <v>13868.425450057901</v>
      </c>
      <c r="J26" s="409">
        <v>15698.0447611538</v>
      </c>
      <c r="K26" s="409">
        <v>22320.469710000001</v>
      </c>
      <c r="L26" s="410">
        <v>6.75</v>
      </c>
      <c r="M26" s="411" t="s">
        <v>184</v>
      </c>
      <c r="N26" s="410">
        <f>+J26/$F$50</f>
        <v>3.0203003065283995E-3</v>
      </c>
      <c r="O26" s="410">
        <f t="shared" si="0"/>
        <v>2.3443551856358942E-2</v>
      </c>
    </row>
    <row r="27" spans="1:15">
      <c r="A27" s="407" t="s">
        <v>178</v>
      </c>
      <c r="B27" s="407" t="s">
        <v>201</v>
      </c>
      <c r="C27" s="407" t="s">
        <v>185</v>
      </c>
      <c r="D27" s="407" t="s">
        <v>181</v>
      </c>
      <c r="E27" s="408" t="s">
        <v>298</v>
      </c>
      <c r="F27" s="407" t="s">
        <v>299</v>
      </c>
      <c r="G27" s="407" t="s">
        <v>325</v>
      </c>
      <c r="H27" s="409">
        <v>304035.59000000003</v>
      </c>
      <c r="I27" s="409">
        <v>176160.00645915201</v>
      </c>
      <c r="J27" s="409">
        <v>200116.86696109301</v>
      </c>
      <c r="K27" s="409">
        <v>304035.59000000003</v>
      </c>
      <c r="L27" s="410">
        <v>6.5</v>
      </c>
      <c r="M27" s="411" t="s">
        <v>184</v>
      </c>
      <c r="N27" s="410">
        <f>+J27/$F$50</f>
        <v>3.8502440515379703E-2</v>
      </c>
      <c r="O27" s="410">
        <f t="shared" si="0"/>
        <v>4.9089940995392385E-2</v>
      </c>
    </row>
    <row r="28" spans="1:15">
      <c r="A28" s="407" t="s">
        <v>178</v>
      </c>
      <c r="B28" s="407" t="s">
        <v>279</v>
      </c>
      <c r="C28" s="407" t="s">
        <v>180</v>
      </c>
      <c r="D28" s="407" t="s">
        <v>181</v>
      </c>
      <c r="E28" s="408" t="s">
        <v>300</v>
      </c>
      <c r="F28" s="407" t="s">
        <v>293</v>
      </c>
      <c r="G28" s="407" t="s">
        <v>325</v>
      </c>
      <c r="H28" s="409">
        <v>44640.939420000002</v>
      </c>
      <c r="I28" s="409">
        <v>28357.1532816379</v>
      </c>
      <c r="J28" s="409">
        <v>31755.806294054299</v>
      </c>
      <c r="K28" s="409">
        <v>44640.939420000002</v>
      </c>
      <c r="L28" s="410">
        <v>6.75</v>
      </c>
      <c r="M28" s="411" t="s">
        <v>184</v>
      </c>
      <c r="N28" s="410">
        <f>+J28/$F$50</f>
        <v>6.1098100396128046E-3</v>
      </c>
      <c r="O28" s="410">
        <f t="shared" si="0"/>
        <v>2.3443551856358942E-2</v>
      </c>
    </row>
    <row r="29" spans="1:15">
      <c r="A29" s="407" t="s">
        <v>178</v>
      </c>
      <c r="B29" s="407" t="s">
        <v>201</v>
      </c>
      <c r="C29" s="407" t="s">
        <v>185</v>
      </c>
      <c r="D29" s="407" t="s">
        <v>181</v>
      </c>
      <c r="E29" s="408" t="s">
        <v>301</v>
      </c>
      <c r="F29" s="407" t="s">
        <v>299</v>
      </c>
      <c r="G29" s="407" t="s">
        <v>325</v>
      </c>
      <c r="H29" s="409">
        <v>38004.39</v>
      </c>
      <c r="I29" s="409">
        <v>22087.856642835701</v>
      </c>
      <c r="J29" s="409">
        <v>25009.788267710599</v>
      </c>
      <c r="K29" s="409">
        <v>38004.39</v>
      </c>
      <c r="L29" s="410">
        <v>6.5</v>
      </c>
      <c r="M29" s="411" t="s">
        <v>184</v>
      </c>
      <c r="N29" s="410">
        <f>+J29/$F$50</f>
        <v>4.8118776777920681E-3</v>
      </c>
      <c r="O29" s="410">
        <f t="shared" si="0"/>
        <v>4.9089940995392385E-2</v>
      </c>
    </row>
    <row r="30" spans="1:15">
      <c r="A30" s="407" t="s">
        <v>178</v>
      </c>
      <c r="B30" s="407" t="s">
        <v>201</v>
      </c>
      <c r="C30" s="407" t="s">
        <v>185</v>
      </c>
      <c r="D30" s="407" t="s">
        <v>181</v>
      </c>
      <c r="E30" s="408" t="s">
        <v>302</v>
      </c>
      <c r="F30" s="407" t="s">
        <v>299</v>
      </c>
      <c r="G30" s="407" t="s">
        <v>325</v>
      </c>
      <c r="H30" s="409">
        <v>30403.57</v>
      </c>
      <c r="I30" s="409">
        <v>17747.906250616099</v>
      </c>
      <c r="J30" s="409">
        <v>20013.289997714801</v>
      </c>
      <c r="K30" s="409">
        <v>30403.57</v>
      </c>
      <c r="L30" s="410">
        <v>6.5</v>
      </c>
      <c r="M30" s="411" t="s">
        <v>184</v>
      </c>
      <c r="N30" s="410">
        <f>+J30/$F$50</f>
        <v>3.8505525264088364E-3</v>
      </c>
      <c r="O30" s="410">
        <f t="shared" si="0"/>
        <v>4.9089940995392385E-2</v>
      </c>
    </row>
    <row r="31" spans="1:15">
      <c r="A31" s="407" t="s">
        <v>284</v>
      </c>
      <c r="B31" s="407" t="s">
        <v>280</v>
      </c>
      <c r="C31" s="407" t="s">
        <v>285</v>
      </c>
      <c r="D31" s="407" t="s">
        <v>181</v>
      </c>
      <c r="E31" s="408" t="s">
        <v>303</v>
      </c>
      <c r="F31" s="407" t="s">
        <v>295</v>
      </c>
      <c r="G31" s="407" t="s">
        <v>325</v>
      </c>
      <c r="H31" s="409">
        <v>50051.040000000001</v>
      </c>
      <c r="I31" s="409">
        <v>35639.374490934199</v>
      </c>
      <c r="J31" s="409">
        <v>41006.161312013799</v>
      </c>
      <c r="K31" s="409">
        <v>50051.040000000001</v>
      </c>
      <c r="L31" s="410">
        <v>8.5</v>
      </c>
      <c r="M31" s="411" t="s">
        <v>184</v>
      </c>
      <c r="N31" s="410">
        <f>+J31/$F$50</f>
        <v>7.8895762793789667E-3</v>
      </c>
      <c r="O31" s="410">
        <f t="shared" si="0"/>
        <v>2.2540240960899047E-2</v>
      </c>
    </row>
    <row r="32" spans="1:15">
      <c r="A32" s="407" t="s">
        <v>178</v>
      </c>
      <c r="B32" s="407" t="s">
        <v>201</v>
      </c>
      <c r="C32" s="407" t="s">
        <v>185</v>
      </c>
      <c r="D32" s="407" t="s">
        <v>181</v>
      </c>
      <c r="E32" s="408" t="s">
        <v>304</v>
      </c>
      <c r="F32" s="407" t="s">
        <v>305</v>
      </c>
      <c r="G32" s="407" t="s">
        <v>325</v>
      </c>
      <c r="H32" s="409">
        <v>11735.23288</v>
      </c>
      <c r="I32" s="409">
        <v>9115.0079478546304</v>
      </c>
      <c r="J32" s="409">
        <v>10005.5743770709</v>
      </c>
      <c r="K32" s="409">
        <v>11735.23288</v>
      </c>
      <c r="L32" s="410">
        <v>5.8</v>
      </c>
      <c r="M32" s="411" t="s">
        <v>184</v>
      </c>
      <c r="N32" s="410">
        <f>+J32/$F$50</f>
        <v>1.9250702758117752E-3</v>
      </c>
      <c r="O32" s="410">
        <f t="shared" si="0"/>
        <v>4.9089940995392385E-2</v>
      </c>
    </row>
    <row r="33" spans="1:15">
      <c r="A33" s="407" t="s">
        <v>163</v>
      </c>
      <c r="B33" s="407" t="s">
        <v>281</v>
      </c>
      <c r="C33" s="407" t="s">
        <v>185</v>
      </c>
      <c r="D33" s="407" t="s">
        <v>181</v>
      </c>
      <c r="E33" s="408" t="s">
        <v>306</v>
      </c>
      <c r="F33" s="407" t="s">
        <v>307</v>
      </c>
      <c r="G33" s="407" t="s">
        <v>325</v>
      </c>
      <c r="H33" s="409">
        <v>56284.94</v>
      </c>
      <c r="I33" s="409">
        <v>46760.819956569299</v>
      </c>
      <c r="J33" s="409">
        <v>50979.618738129597</v>
      </c>
      <c r="K33" s="409">
        <v>56284.94</v>
      </c>
      <c r="L33" s="410">
        <v>6.2</v>
      </c>
      <c r="M33" s="411" t="s">
        <v>184</v>
      </c>
      <c r="N33" s="410">
        <f>+J33/$F$50</f>
        <v>9.8084672609989893E-3</v>
      </c>
      <c r="O33" s="410">
        <f t="shared" si="0"/>
        <v>1.9768984323344285E-2</v>
      </c>
    </row>
    <row r="34" spans="1:15">
      <c r="A34" s="407" t="s">
        <v>284</v>
      </c>
      <c r="B34" s="407" t="s">
        <v>280</v>
      </c>
      <c r="C34" s="407" t="s">
        <v>285</v>
      </c>
      <c r="D34" s="407" t="s">
        <v>181</v>
      </c>
      <c r="E34" s="408" t="s">
        <v>308</v>
      </c>
      <c r="F34" s="407" t="s">
        <v>295</v>
      </c>
      <c r="G34" s="407" t="s">
        <v>325</v>
      </c>
      <c r="H34" s="409">
        <v>31281.9</v>
      </c>
      <c r="I34" s="409">
        <v>22633.623656838099</v>
      </c>
      <c r="J34" s="409">
        <v>25383.099500702501</v>
      </c>
      <c r="K34" s="409">
        <v>31281.9</v>
      </c>
      <c r="L34" s="410">
        <v>8.5</v>
      </c>
      <c r="M34" s="411" t="s">
        <v>184</v>
      </c>
      <c r="N34" s="410">
        <f>+J34/$F$50</f>
        <v>4.883702675655883E-3</v>
      </c>
      <c r="O34" s="410">
        <f t="shared" si="0"/>
        <v>2.2540240960899047E-2</v>
      </c>
    </row>
    <row r="35" spans="1:15">
      <c r="A35" s="407" t="s">
        <v>284</v>
      </c>
      <c r="B35" s="407" t="s">
        <v>282</v>
      </c>
      <c r="C35" s="407" t="s">
        <v>286</v>
      </c>
      <c r="D35" s="407" t="s">
        <v>181</v>
      </c>
      <c r="E35" s="408" t="s">
        <v>309</v>
      </c>
      <c r="F35" s="407" t="s">
        <v>310</v>
      </c>
      <c r="G35" s="407" t="s">
        <v>325</v>
      </c>
      <c r="H35" s="409">
        <v>613438.353</v>
      </c>
      <c r="I35" s="409">
        <v>468996.90003427601</v>
      </c>
      <c r="J35" s="409">
        <v>501612.800959474</v>
      </c>
      <c r="K35" s="409">
        <v>613438.353</v>
      </c>
      <c r="L35" s="410">
        <v>6.5</v>
      </c>
      <c r="M35" s="411" t="s">
        <v>184</v>
      </c>
      <c r="N35" s="410">
        <f>+J35/$F$50</f>
        <v>9.6510190889856712E-2</v>
      </c>
      <c r="O35" s="410">
        <f t="shared" si="0"/>
        <v>0.10287927283392806</v>
      </c>
    </row>
    <row r="36" spans="1:15">
      <c r="A36" s="407" t="s">
        <v>284</v>
      </c>
      <c r="B36" s="407" t="s">
        <v>282</v>
      </c>
      <c r="C36" s="407" t="s">
        <v>286</v>
      </c>
      <c r="D36" s="407" t="s">
        <v>181</v>
      </c>
      <c r="E36" s="408" t="s">
        <v>311</v>
      </c>
      <c r="F36" s="407" t="s">
        <v>312</v>
      </c>
      <c r="G36" s="407" t="s">
        <v>325</v>
      </c>
      <c r="H36" s="409">
        <v>39170.548031999999</v>
      </c>
      <c r="I36" s="409">
        <v>31366.104410854801</v>
      </c>
      <c r="J36" s="409">
        <v>33103.374929101097</v>
      </c>
      <c r="K36" s="409">
        <v>39170.548031999999</v>
      </c>
      <c r="L36" s="410">
        <v>6.25</v>
      </c>
      <c r="M36" s="411" t="s">
        <v>184</v>
      </c>
      <c r="N36" s="410">
        <f>+J36/$F$50</f>
        <v>6.3690819440713536E-3</v>
      </c>
      <c r="O36" s="410">
        <f t="shared" si="0"/>
        <v>0.10287927283392806</v>
      </c>
    </row>
    <row r="37" spans="1:15">
      <c r="A37" s="407" t="s">
        <v>284</v>
      </c>
      <c r="B37" s="407" t="s">
        <v>283</v>
      </c>
      <c r="C37" s="407" t="s">
        <v>287</v>
      </c>
      <c r="D37" s="407" t="s">
        <v>181</v>
      </c>
      <c r="E37" s="408" t="s">
        <v>288</v>
      </c>
      <c r="F37" s="407" t="s">
        <v>313</v>
      </c>
      <c r="G37" s="407" t="s">
        <v>325</v>
      </c>
      <c r="H37" s="409">
        <v>519391.45020000002</v>
      </c>
      <c r="I37" s="409">
        <v>336728.59151839901</v>
      </c>
      <c r="J37" s="409">
        <v>347485.79900864803</v>
      </c>
      <c r="K37" s="409">
        <v>519391.45020000002</v>
      </c>
      <c r="L37" s="410">
        <v>7.25</v>
      </c>
      <c r="M37" s="411" t="s">
        <v>184</v>
      </c>
      <c r="N37" s="410">
        <f>+J37/$F$50</f>
        <v>6.6856190132493082E-2</v>
      </c>
      <c r="O37" s="410">
        <f t="shared" si="0"/>
        <v>6.6856190132493082E-2</v>
      </c>
    </row>
    <row r="38" spans="1:15">
      <c r="A38" s="407" t="s">
        <v>178</v>
      </c>
      <c r="B38" s="407" t="s">
        <v>164</v>
      </c>
      <c r="C38" s="407" t="s">
        <v>180</v>
      </c>
      <c r="D38" s="407" t="s">
        <v>181</v>
      </c>
      <c r="E38" s="408" t="s">
        <v>314</v>
      </c>
      <c r="F38" s="407" t="s">
        <v>315</v>
      </c>
      <c r="G38" s="407" t="s">
        <v>325</v>
      </c>
      <c r="H38" s="409">
        <v>520198.89851600002</v>
      </c>
      <c r="I38" s="409">
        <v>355907.66257231397</v>
      </c>
      <c r="J38" s="409">
        <v>361062.66335905797</v>
      </c>
      <c r="K38" s="409">
        <v>520198.89851600002</v>
      </c>
      <c r="L38" s="410">
        <v>5</v>
      </c>
      <c r="M38" s="411" t="s">
        <v>184</v>
      </c>
      <c r="N38" s="410">
        <f>+J38/$F$50</f>
        <v>6.9468375801673435E-2</v>
      </c>
      <c r="O38" s="410">
        <f t="shared" si="0"/>
        <v>0.16485938938014255</v>
      </c>
    </row>
    <row r="39" spans="1:15">
      <c r="A39" s="407" t="s">
        <v>163</v>
      </c>
      <c r="B39" s="407" t="s">
        <v>199</v>
      </c>
      <c r="C39" s="407" t="s">
        <v>185</v>
      </c>
      <c r="D39" s="407" t="s">
        <v>181</v>
      </c>
      <c r="E39" s="408" t="s">
        <v>316</v>
      </c>
      <c r="F39" s="407" t="s">
        <v>317</v>
      </c>
      <c r="G39" s="407" t="s">
        <v>325</v>
      </c>
      <c r="H39" s="409">
        <v>314017.8</v>
      </c>
      <c r="I39" s="409">
        <v>305252.05000000203</v>
      </c>
      <c r="J39" s="409">
        <v>306370.14152942598</v>
      </c>
      <c r="K39" s="409">
        <v>314017.8</v>
      </c>
      <c r="L39" s="410">
        <v>4.5</v>
      </c>
      <c r="M39" s="411" t="s">
        <v>184</v>
      </c>
      <c r="N39" s="410">
        <f>+J39/$F$50</f>
        <v>5.8945546814994754E-2</v>
      </c>
      <c r="O39" s="410">
        <f t="shared" si="0"/>
        <v>0.25418782074847884</v>
      </c>
    </row>
    <row r="40" spans="1:15">
      <c r="A40" s="407" t="s">
        <v>163</v>
      </c>
      <c r="B40" s="407" t="s">
        <v>199</v>
      </c>
      <c r="C40" s="407" t="s">
        <v>185</v>
      </c>
      <c r="D40" s="407" t="s">
        <v>181</v>
      </c>
      <c r="E40" s="408" t="s">
        <v>316</v>
      </c>
      <c r="F40" s="407" t="s">
        <v>318</v>
      </c>
      <c r="G40" s="407" t="s">
        <v>325</v>
      </c>
      <c r="H40" s="409">
        <v>255849.42</v>
      </c>
      <c r="I40" s="409">
        <v>237669.37000000299</v>
      </c>
      <c r="J40" s="409">
        <v>238455.59757349899</v>
      </c>
      <c r="K40" s="409">
        <v>255849.42</v>
      </c>
      <c r="L40" s="410">
        <v>4.8499999999999996</v>
      </c>
      <c r="M40" s="411" t="s">
        <v>184</v>
      </c>
      <c r="N40" s="410">
        <f>+J40/$F$50</f>
        <v>4.5878803723815906E-2</v>
      </c>
      <c r="O40" s="410">
        <f t="shared" si="0"/>
        <v>0.25418782074847884</v>
      </c>
    </row>
    <row r="41" spans="1:15">
      <c r="A41" s="407" t="s">
        <v>163</v>
      </c>
      <c r="B41" s="407" t="s">
        <v>199</v>
      </c>
      <c r="C41" s="407" t="s">
        <v>185</v>
      </c>
      <c r="D41" s="407" t="s">
        <v>181</v>
      </c>
      <c r="E41" s="408" t="s">
        <v>316</v>
      </c>
      <c r="F41" s="407" t="s">
        <v>319</v>
      </c>
      <c r="G41" s="407" t="s">
        <v>325</v>
      </c>
      <c r="H41" s="409">
        <v>110676.4</v>
      </c>
      <c r="I41" s="409">
        <v>108399.48</v>
      </c>
      <c r="J41" s="409">
        <v>108664.06901418501</v>
      </c>
      <c r="K41" s="409">
        <v>110676.4</v>
      </c>
      <c r="L41" s="410">
        <v>4.5999999999999996</v>
      </c>
      <c r="M41" s="411" t="s">
        <v>184</v>
      </c>
      <c r="N41" s="410">
        <f>+J41/$F$50</f>
        <v>2.0906942612644436E-2</v>
      </c>
      <c r="O41" s="410">
        <f t="shared" si="0"/>
        <v>0.25418782074847884</v>
      </c>
    </row>
    <row r="42" spans="1:15">
      <c r="A42" s="407" t="s">
        <v>163</v>
      </c>
      <c r="B42" s="407" t="s">
        <v>199</v>
      </c>
      <c r="C42" s="407" t="s">
        <v>185</v>
      </c>
      <c r="D42" s="407" t="s">
        <v>181</v>
      </c>
      <c r="E42" s="408" t="s">
        <v>316</v>
      </c>
      <c r="F42" s="407" t="s">
        <v>320</v>
      </c>
      <c r="G42" s="407" t="s">
        <v>325</v>
      </c>
      <c r="H42" s="409">
        <v>219400</v>
      </c>
      <c r="I42" s="409">
        <v>201318.080000002</v>
      </c>
      <c r="J42" s="409">
        <v>202087.41810918099</v>
      </c>
      <c r="K42" s="409">
        <v>219400</v>
      </c>
      <c r="L42" s="410">
        <v>4.8499999999999996</v>
      </c>
      <c r="M42" s="411" t="s">
        <v>184</v>
      </c>
      <c r="N42" s="410">
        <f>+J42/$F$50</f>
        <v>3.888157411622966E-2</v>
      </c>
      <c r="O42" s="410">
        <f t="shared" si="0"/>
        <v>0.25418782074847884</v>
      </c>
    </row>
    <row r="43" spans="1:15">
      <c r="A43" s="407" t="s">
        <v>163</v>
      </c>
      <c r="B43" s="407" t="s">
        <v>199</v>
      </c>
      <c r="C43" s="407" t="s">
        <v>185</v>
      </c>
      <c r="D43" s="407" t="s">
        <v>181</v>
      </c>
      <c r="E43" s="408" t="s">
        <v>316</v>
      </c>
      <c r="F43" s="407" t="s">
        <v>321</v>
      </c>
      <c r="G43" s="407" t="s">
        <v>325</v>
      </c>
      <c r="H43" s="409">
        <v>213314.81</v>
      </c>
      <c r="I43" s="409">
        <v>195265.20000000199</v>
      </c>
      <c r="J43" s="409">
        <v>196034.46180129299</v>
      </c>
      <c r="K43" s="409">
        <v>213314.81</v>
      </c>
      <c r="L43" s="410">
        <v>4.8499999999999996</v>
      </c>
      <c r="M43" s="411" t="s">
        <v>184</v>
      </c>
      <c r="N43" s="410">
        <f>+J43/$F$50</f>
        <v>3.771698667427275E-2</v>
      </c>
      <c r="O43" s="410">
        <f t="shared" si="0"/>
        <v>0.25418782074847884</v>
      </c>
    </row>
    <row r="44" spans="1:15">
      <c r="A44" s="407" t="s">
        <v>163</v>
      </c>
      <c r="B44" s="407" t="s">
        <v>199</v>
      </c>
      <c r="C44" s="407" t="s">
        <v>185</v>
      </c>
      <c r="D44" s="407" t="s">
        <v>181</v>
      </c>
      <c r="E44" s="408" t="s">
        <v>316</v>
      </c>
      <c r="F44" s="407" t="s">
        <v>322</v>
      </c>
      <c r="G44" s="407" t="s">
        <v>325</v>
      </c>
      <c r="H44" s="409">
        <v>156328.85999999999</v>
      </c>
      <c r="I44" s="409">
        <v>152894.45000000001</v>
      </c>
      <c r="J44" s="409">
        <v>153508.810721594</v>
      </c>
      <c r="K44" s="409">
        <v>156328.85999999999</v>
      </c>
      <c r="L44" s="410">
        <v>7</v>
      </c>
      <c r="M44" s="411" t="s">
        <v>184</v>
      </c>
      <c r="N44" s="410">
        <f>+J44/$F$50</f>
        <v>2.9535060902907175E-2</v>
      </c>
      <c r="O44" s="410">
        <f t="shared" si="0"/>
        <v>0.25418782074847884</v>
      </c>
    </row>
    <row r="45" spans="1:15">
      <c r="A45" s="407" t="s">
        <v>163</v>
      </c>
      <c r="B45" s="407" t="s">
        <v>199</v>
      </c>
      <c r="C45" s="407" t="s">
        <v>185</v>
      </c>
      <c r="D45" s="407" t="s">
        <v>181</v>
      </c>
      <c r="E45" s="408">
        <v>44833</v>
      </c>
      <c r="F45" s="407">
        <v>45496</v>
      </c>
      <c r="G45" s="407" t="s">
        <v>325</v>
      </c>
      <c r="H45" s="409">
        <v>126139.72</v>
      </c>
      <c r="I45" s="409">
        <v>116008.530000001</v>
      </c>
      <c r="J45" s="409">
        <v>116023.554120268</v>
      </c>
      <c r="K45" s="409">
        <v>126139.72</v>
      </c>
      <c r="L45" s="410">
        <v>4.8499999999999996</v>
      </c>
      <c r="M45" s="411" t="s">
        <v>184</v>
      </c>
      <c r="N45" s="410">
        <f>+J45/$F$50</f>
        <v>2.2322905903614181E-2</v>
      </c>
      <c r="O45" s="410">
        <f t="shared" si="0"/>
        <v>0.25418782074847884</v>
      </c>
    </row>
    <row r="46" spans="1:15">
      <c r="A46" s="407" t="s">
        <v>163</v>
      </c>
      <c r="B46" s="407" t="s">
        <v>164</v>
      </c>
      <c r="C46" s="407" t="s">
        <v>180</v>
      </c>
      <c r="D46" s="407" t="s">
        <v>181</v>
      </c>
      <c r="E46" s="408" t="s">
        <v>323</v>
      </c>
      <c r="F46" s="407" t="s">
        <v>324</v>
      </c>
      <c r="G46" s="407" t="s">
        <v>325</v>
      </c>
      <c r="H46" s="409">
        <v>157694</v>
      </c>
      <c r="I46" s="409">
        <v>153438.96000000101</v>
      </c>
      <c r="J46" s="409">
        <v>153511.285570354</v>
      </c>
      <c r="K46" s="409">
        <v>157694</v>
      </c>
      <c r="L46" s="410">
        <v>5.0999999999999996</v>
      </c>
      <c r="M46" s="411" t="s">
        <v>184</v>
      </c>
      <c r="N46" s="410">
        <f>+J46/$F$50</f>
        <v>2.9535537063255943E-2</v>
      </c>
      <c r="O46" s="410">
        <f t="shared" si="0"/>
        <v>0.16485938938014255</v>
      </c>
    </row>
    <row r="47" spans="1:15">
      <c r="A47" s="407" t="s">
        <v>163</v>
      </c>
      <c r="B47" s="407" t="s">
        <v>281</v>
      </c>
      <c r="C47" s="407" t="s">
        <v>185</v>
      </c>
      <c r="D47" s="407" t="s">
        <v>181</v>
      </c>
      <c r="E47" s="408" t="s">
        <v>323</v>
      </c>
      <c r="F47" s="407" t="s">
        <v>307</v>
      </c>
      <c r="G47" s="407" t="s">
        <v>325</v>
      </c>
      <c r="H47" s="409">
        <v>56284.94</v>
      </c>
      <c r="I47" s="409">
        <v>51735.3100000005</v>
      </c>
      <c r="J47" s="409">
        <v>51769.899288146298</v>
      </c>
      <c r="K47" s="409">
        <v>56284.94</v>
      </c>
      <c r="L47" s="410">
        <v>6.2</v>
      </c>
      <c r="M47" s="411" t="s">
        <v>184</v>
      </c>
      <c r="N47" s="410">
        <f>+J47/$F$50</f>
        <v>9.9605170623452977E-3</v>
      </c>
      <c r="O47" s="410">
        <f t="shared" si="0"/>
        <v>1.9768984323344285E-2</v>
      </c>
    </row>
    <row r="48" spans="1:15" ht="15">
      <c r="A48" s="309" t="s">
        <v>162</v>
      </c>
      <c r="B48" s="309"/>
      <c r="C48" s="309"/>
      <c r="D48" s="309"/>
      <c r="E48" s="309"/>
      <c r="F48" s="309"/>
      <c r="G48" s="309"/>
      <c r="H48" s="309"/>
      <c r="I48" s="310"/>
      <c r="J48" s="305">
        <f>SUM(J5:J47)</f>
        <v>4817339.9959240295</v>
      </c>
      <c r="K48" s="306"/>
      <c r="L48" s="307"/>
      <c r="M48" s="307"/>
      <c r="N48" s="307"/>
      <c r="O48" s="308"/>
    </row>
    <row r="50" spans="1:6" ht="15">
      <c r="A50" s="412" t="s">
        <v>326</v>
      </c>
      <c r="B50" s="91"/>
      <c r="F50" s="413">
        <v>5197511.2300000004</v>
      </c>
    </row>
  </sheetData>
  <mergeCells count="3">
    <mergeCell ref="A2:J2"/>
    <mergeCell ref="A48:I48"/>
    <mergeCell ref="K48:O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topLeftCell="A2" zoomScale="96" zoomScaleNormal="85" workbookViewId="0">
      <selection activeCell="G16" sqref="G16"/>
    </sheetView>
  </sheetViews>
  <sheetFormatPr baseColWidth="10" defaultColWidth="9.140625" defaultRowHeight="14.25"/>
  <cols>
    <col min="1" max="1" width="3.7109375" style="1" customWidth="1"/>
    <col min="2" max="2" width="70.85546875" style="1" customWidth="1"/>
    <col min="3" max="3" width="19.85546875" style="1" customWidth="1"/>
    <col min="4" max="4" width="2.85546875" style="1" customWidth="1"/>
    <col min="5" max="5" width="16.140625" style="1" customWidth="1"/>
    <col min="6" max="6" width="15.140625" style="4" bestFit="1" customWidth="1"/>
    <col min="7" max="7" width="7.42578125" style="4" customWidth="1"/>
    <col min="8" max="8" width="19.7109375" style="11" customWidth="1"/>
    <col min="9" max="9" width="12.28515625" style="4" bestFit="1" customWidth="1"/>
    <col min="10" max="10" width="12.85546875" style="4" bestFit="1" customWidth="1"/>
    <col min="11" max="16384" width="9.140625" style="4"/>
  </cols>
  <sheetData>
    <row r="1" spans="1:9" ht="15">
      <c r="A1" s="81"/>
      <c r="B1" s="85"/>
      <c r="C1" s="85"/>
      <c r="D1" s="81"/>
      <c r="E1" s="85"/>
      <c r="F1" s="85"/>
      <c r="G1" s="2"/>
      <c r="H1" s="10"/>
    </row>
    <row r="2" spans="1:9">
      <c r="A2" s="81"/>
      <c r="B2" s="85"/>
      <c r="C2" s="86"/>
      <c r="D2" s="81"/>
      <c r="E2" s="274"/>
      <c r="F2" s="274"/>
      <c r="G2" s="276"/>
      <c r="H2" s="276"/>
    </row>
    <row r="3" spans="1:9" ht="27">
      <c r="A3" s="81"/>
      <c r="B3" s="269" t="s">
        <v>223</v>
      </c>
      <c r="C3" s="269"/>
      <c r="D3" s="269"/>
      <c r="E3" s="269"/>
      <c r="F3" s="86"/>
      <c r="G3" s="277"/>
      <c r="H3" s="277"/>
    </row>
    <row r="4" spans="1:9" ht="21">
      <c r="A4" s="82"/>
      <c r="B4" s="275" t="s">
        <v>244</v>
      </c>
      <c r="C4" s="275"/>
      <c r="D4" s="275"/>
      <c r="E4" s="275"/>
      <c r="F4" s="82"/>
    </row>
    <row r="5" spans="1:9" ht="12.75">
      <c r="A5" s="82"/>
      <c r="B5" s="82"/>
      <c r="C5" s="90"/>
      <c r="D5" s="82"/>
      <c r="E5" s="82"/>
      <c r="F5" s="82"/>
    </row>
    <row r="6" spans="1:9" ht="15">
      <c r="A6" s="91"/>
      <c r="B6" s="92"/>
      <c r="C6" s="272">
        <f>+INDICE!P3</f>
        <v>2022</v>
      </c>
      <c r="D6" s="93"/>
      <c r="E6" s="270">
        <f>+INDICE!P2</f>
        <v>2021</v>
      </c>
      <c r="F6" s="82"/>
      <c r="G6" s="12"/>
      <c r="I6" s="12"/>
    </row>
    <row r="7" spans="1:9" s="6" customFormat="1" ht="15">
      <c r="A7" s="82"/>
      <c r="B7" s="94"/>
      <c r="C7" s="273"/>
      <c r="D7" s="95"/>
      <c r="E7" s="271"/>
      <c r="F7" s="88"/>
      <c r="G7" s="13"/>
      <c r="H7" s="14"/>
      <c r="I7" s="13"/>
    </row>
    <row r="8" spans="1:9" s="6" customFormat="1" ht="15">
      <c r="A8" s="91"/>
      <c r="B8" s="94"/>
      <c r="C8" s="96" t="s">
        <v>84</v>
      </c>
      <c r="D8" s="96"/>
      <c r="E8" s="97" t="s">
        <v>84</v>
      </c>
      <c r="F8" s="88"/>
      <c r="G8" s="13"/>
      <c r="H8" s="14"/>
      <c r="I8" s="13"/>
    </row>
    <row r="9" spans="1:9" s="6" customFormat="1" ht="15">
      <c r="A9" s="82"/>
      <c r="B9" s="98"/>
      <c r="C9" s="99"/>
      <c r="D9" s="100"/>
      <c r="E9" s="101"/>
      <c r="F9" s="88"/>
      <c r="G9" s="13"/>
      <c r="H9" s="14"/>
      <c r="I9" s="13"/>
    </row>
    <row r="10" spans="1:9" s="6" customFormat="1" ht="15">
      <c r="A10" s="91"/>
      <c r="B10" s="102" t="s">
        <v>2</v>
      </c>
      <c r="C10" s="311">
        <f>+E25</f>
        <v>52879.339785001153</v>
      </c>
      <c r="D10" s="312"/>
      <c r="E10" s="103">
        <v>218726.43</v>
      </c>
      <c r="F10" s="88"/>
      <c r="G10" s="13"/>
      <c r="H10" s="14"/>
      <c r="I10" s="13"/>
    </row>
    <row r="11" spans="1:9" s="6" customFormat="1" ht="15">
      <c r="A11" s="82"/>
      <c r="B11" s="98" t="s">
        <v>3</v>
      </c>
      <c r="C11" s="104"/>
      <c r="D11" s="312"/>
      <c r="E11" s="105"/>
      <c r="F11" s="88"/>
      <c r="G11" s="13"/>
      <c r="H11" s="14"/>
      <c r="I11" s="13"/>
    </row>
    <row r="12" spans="1:9" s="6" customFormat="1" ht="15">
      <c r="A12" s="91"/>
      <c r="B12" s="102" t="s">
        <v>85</v>
      </c>
      <c r="C12" s="106"/>
      <c r="D12" s="313"/>
      <c r="E12" s="107"/>
      <c r="F12" s="88"/>
      <c r="G12" s="13"/>
      <c r="H12" s="14"/>
      <c r="I12" s="13"/>
    </row>
    <row r="13" spans="1:9" s="6" customFormat="1" ht="15">
      <c r="A13" s="82"/>
      <c r="B13" s="102" t="s">
        <v>5</v>
      </c>
      <c r="C13" s="106"/>
      <c r="D13" s="313"/>
      <c r="E13" s="107"/>
      <c r="F13" s="88"/>
      <c r="G13" s="13"/>
      <c r="H13" s="14"/>
      <c r="I13" s="13"/>
    </row>
    <row r="14" spans="1:9" s="6" customFormat="1" ht="15">
      <c r="A14" s="91"/>
      <c r="B14" s="98" t="s">
        <v>6</v>
      </c>
      <c r="C14" s="106">
        <v>365814.79</v>
      </c>
      <c r="D14" s="106"/>
      <c r="E14" s="107">
        <v>-153439.88192699899</v>
      </c>
      <c r="F14" s="88"/>
      <c r="G14" s="13"/>
      <c r="H14" s="14"/>
      <c r="I14" s="13"/>
    </row>
    <row r="15" spans="1:9" s="6" customFormat="1">
      <c r="A15" s="82"/>
      <c r="B15" s="98" t="s">
        <v>86</v>
      </c>
      <c r="C15" s="106">
        <v>0</v>
      </c>
      <c r="D15" s="313"/>
      <c r="E15" s="107">
        <v>0</v>
      </c>
      <c r="F15" s="88"/>
      <c r="G15" s="13"/>
      <c r="H15" s="14"/>
      <c r="I15" s="13"/>
    </row>
    <row r="16" spans="1:9" s="6" customFormat="1" ht="15">
      <c r="A16" s="91"/>
      <c r="B16" s="98" t="s">
        <v>8</v>
      </c>
      <c r="C16" s="106">
        <v>-21.099999999999909</v>
      </c>
      <c r="D16" s="313"/>
      <c r="E16" s="314">
        <v>-9.6199999999998909</v>
      </c>
      <c r="F16" s="88"/>
      <c r="G16" s="13"/>
      <c r="H16" s="15"/>
      <c r="I16" s="13"/>
    </row>
    <row r="17" spans="1:10" s="6" customFormat="1">
      <c r="A17" s="82"/>
      <c r="B17" s="98" t="s">
        <v>9</v>
      </c>
      <c r="C17" s="108">
        <v>0</v>
      </c>
      <c r="D17" s="313"/>
      <c r="E17" s="109">
        <v>0</v>
      </c>
      <c r="F17" s="88"/>
      <c r="G17" s="13"/>
      <c r="H17" s="15"/>
      <c r="I17" s="13"/>
    </row>
    <row r="18" spans="1:10" s="6" customFormat="1" ht="15">
      <c r="A18" s="91"/>
      <c r="B18" s="98" t="s">
        <v>10</v>
      </c>
      <c r="C18" s="110">
        <f>SUM(C14:C17)</f>
        <v>365793.69</v>
      </c>
      <c r="D18" s="312"/>
      <c r="E18" s="111">
        <f>SUM(E14:E17)</f>
        <v>-153449.50192699899</v>
      </c>
      <c r="F18" s="88"/>
      <c r="G18" s="13"/>
      <c r="H18" s="15"/>
      <c r="I18" s="13"/>
    </row>
    <row r="19" spans="1:10" s="6" customFormat="1">
      <c r="A19" s="82"/>
      <c r="B19" s="98"/>
      <c r="C19" s="106"/>
      <c r="D19" s="313"/>
      <c r="E19" s="107"/>
      <c r="F19" s="88"/>
      <c r="G19" s="13"/>
      <c r="H19" s="14"/>
      <c r="I19" s="13"/>
    </row>
    <row r="20" spans="1:10" s="6" customFormat="1" ht="15">
      <c r="A20" s="91"/>
      <c r="B20" s="98" t="s">
        <v>11</v>
      </c>
      <c r="C20" s="106"/>
      <c r="D20" s="313"/>
      <c r="E20" s="107"/>
      <c r="F20" s="88"/>
      <c r="G20" s="13"/>
      <c r="H20" s="14"/>
      <c r="I20" s="13"/>
    </row>
    <row r="21" spans="1:10" s="6" customFormat="1" ht="15">
      <c r="A21" s="82"/>
      <c r="B21" s="102" t="s">
        <v>12</v>
      </c>
      <c r="C21" s="106"/>
      <c r="D21" s="313"/>
      <c r="E21" s="107"/>
      <c r="F21" s="88"/>
      <c r="G21" s="13"/>
      <c r="H21" s="56"/>
      <c r="I21" s="13"/>
    </row>
    <row r="22" spans="1:10" s="6" customFormat="1" ht="15">
      <c r="A22" s="91"/>
      <c r="B22" s="98" t="s">
        <v>13</v>
      </c>
      <c r="C22" s="106">
        <f>-34411.0099999997-0.11</f>
        <v>-34411.119999999697</v>
      </c>
      <c r="D22" s="313"/>
      <c r="E22" s="107">
        <v>-12397.588287999853</v>
      </c>
      <c r="F22" s="88"/>
      <c r="G22" s="13"/>
      <c r="H22" s="56"/>
      <c r="I22" s="13"/>
    </row>
    <row r="23" spans="1:10" s="6" customFormat="1">
      <c r="A23" s="82"/>
      <c r="B23" s="98" t="s">
        <v>14</v>
      </c>
      <c r="C23" s="112">
        <v>0</v>
      </c>
      <c r="D23" s="313"/>
      <c r="E23" s="113">
        <v>0</v>
      </c>
      <c r="F23" s="88"/>
      <c r="H23" s="14"/>
    </row>
    <row r="24" spans="1:10" s="6" customFormat="1" ht="15">
      <c r="A24" s="91"/>
      <c r="B24" s="98" t="s">
        <v>15</v>
      </c>
      <c r="C24" s="114">
        <f>SUM(C22:C23)</f>
        <v>-34411.119999999697</v>
      </c>
      <c r="D24" s="313"/>
      <c r="E24" s="107">
        <f>SUM(E22:E23)</f>
        <v>-12397.588287999853</v>
      </c>
      <c r="F24" s="88"/>
      <c r="H24" s="14"/>
    </row>
    <row r="25" spans="1:10" s="6" customFormat="1" ht="15.75" thickBot="1">
      <c r="A25" s="82"/>
      <c r="B25" s="115" t="s">
        <v>16</v>
      </c>
      <c r="C25" s="116">
        <f>+C10+C18+C24</f>
        <v>384261.90978500148</v>
      </c>
      <c r="D25" s="315"/>
      <c r="E25" s="117">
        <f>+E10+E18+E24</f>
        <v>52879.339785001153</v>
      </c>
      <c r="F25" s="88"/>
      <c r="H25" s="15"/>
      <c r="I25" s="13"/>
      <c r="J25" s="13"/>
    </row>
    <row r="26" spans="1:10" s="6" customFormat="1" ht="15.75" thickTop="1">
      <c r="A26" s="91"/>
      <c r="B26" s="94"/>
      <c r="C26" s="118"/>
      <c r="D26" s="119"/>
      <c r="E26" s="120"/>
      <c r="F26" s="88"/>
      <c r="H26" s="14"/>
      <c r="I26" s="13"/>
    </row>
    <row r="27" spans="1:10" s="6" customFormat="1">
      <c r="A27" s="82"/>
      <c r="B27" s="82"/>
      <c r="C27" s="121"/>
      <c r="D27" s="122"/>
      <c r="E27" s="122"/>
      <c r="F27" s="88"/>
      <c r="H27" s="14"/>
    </row>
    <row r="28" spans="1:10" s="6" customFormat="1">
      <c r="A28" s="82"/>
      <c r="B28" s="82" t="s">
        <v>226</v>
      </c>
      <c r="C28" s="122"/>
      <c r="D28" s="122"/>
      <c r="E28" s="122"/>
      <c r="F28" s="88"/>
      <c r="H28" s="14"/>
    </row>
    <row r="29" spans="1:10">
      <c r="A29" s="81"/>
      <c r="B29" s="81"/>
      <c r="C29" s="89"/>
      <c r="D29" s="89"/>
      <c r="E29" s="89"/>
      <c r="F29" s="82"/>
    </row>
    <row r="30" spans="1:10" ht="15">
      <c r="B30" s="17"/>
      <c r="C30" s="12"/>
      <c r="D30" s="12"/>
      <c r="E30" s="12"/>
      <c r="F30" s="12"/>
      <c r="G30" s="12"/>
      <c r="I30" s="12"/>
    </row>
    <row r="31" spans="1:10" ht="15">
      <c r="B31" s="5"/>
      <c r="C31" s="16"/>
      <c r="D31" s="16"/>
      <c r="E31" s="16"/>
    </row>
    <row r="32" spans="1:10" ht="15">
      <c r="B32" s="17"/>
      <c r="C32" s="56"/>
      <c r="D32" s="16"/>
      <c r="E32" s="16"/>
    </row>
    <row r="33" spans="2:7">
      <c r="C33" s="9"/>
      <c r="D33" s="16"/>
      <c r="E33" s="16"/>
      <c r="F33" s="57"/>
    </row>
    <row r="34" spans="2:7" ht="15">
      <c r="B34" s="7"/>
      <c r="C34" s="268"/>
      <c r="D34" s="268"/>
      <c r="E34" s="268"/>
      <c r="F34" s="268"/>
      <c r="G34" s="268"/>
    </row>
    <row r="35" spans="2:7" ht="15">
      <c r="B35" s="7"/>
      <c r="C35" s="268"/>
      <c r="D35" s="268"/>
      <c r="E35" s="268"/>
      <c r="F35" s="268"/>
      <c r="G35" s="268"/>
    </row>
    <row r="36" spans="2:7">
      <c r="C36" s="16"/>
      <c r="D36" s="16"/>
      <c r="E36" s="16"/>
    </row>
  </sheetData>
  <mergeCells count="9">
    <mergeCell ref="C35:G35"/>
    <mergeCell ref="B3:E3"/>
    <mergeCell ref="E6:E7"/>
    <mergeCell ref="C6:C7"/>
    <mergeCell ref="E2:F2"/>
    <mergeCell ref="B4:E4"/>
    <mergeCell ref="G2:H2"/>
    <mergeCell ref="G3:H3"/>
    <mergeCell ref="C34:G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showGridLines="0" workbookViewId="0">
      <selection activeCell="I1" sqref="I1"/>
    </sheetView>
  </sheetViews>
  <sheetFormatPr baseColWidth="10" defaultColWidth="9.140625" defaultRowHeight="15"/>
  <cols>
    <col min="1" max="1" width="5.7109375" customWidth="1"/>
    <col min="2" max="2" width="30.28515625" customWidth="1"/>
    <col min="3" max="3" width="21.7109375" customWidth="1"/>
    <col min="4" max="4" width="17.7109375" customWidth="1"/>
    <col min="5" max="5" width="25" customWidth="1"/>
    <col min="6" max="6" width="7.42578125" customWidth="1"/>
    <col min="7" max="7" width="13" bestFit="1" customWidth="1"/>
    <col min="8" max="8" width="10.140625" style="18" bestFit="1" customWidth="1"/>
    <col min="9" max="11" width="12.42578125" customWidth="1"/>
  </cols>
  <sheetData>
    <row r="1" spans="1:13" ht="22.5">
      <c r="A1" s="123"/>
      <c r="B1" s="124"/>
      <c r="C1" s="124"/>
      <c r="D1" s="124"/>
      <c r="E1" s="78"/>
      <c r="F1" s="78"/>
      <c r="G1" s="78"/>
      <c r="H1" s="125"/>
    </row>
    <row r="2" spans="1:13" ht="22.5">
      <c r="A2" s="126"/>
      <c r="B2" s="279" t="s">
        <v>223</v>
      </c>
      <c r="C2" s="279"/>
      <c r="D2" s="279"/>
      <c r="E2" s="279"/>
      <c r="F2" s="86"/>
      <c r="G2" s="127"/>
      <c r="H2" s="128"/>
      <c r="I2" s="19"/>
      <c r="J2" s="19"/>
      <c r="K2" s="19"/>
    </row>
    <row r="3" spans="1:13" ht="21">
      <c r="A3" s="129"/>
      <c r="B3" s="275" t="s">
        <v>17</v>
      </c>
      <c r="C3" s="275"/>
      <c r="D3" s="275"/>
      <c r="E3" s="275"/>
      <c r="F3" s="130"/>
      <c r="G3" s="130"/>
      <c r="H3" s="130"/>
      <c r="I3" s="21"/>
      <c r="J3" s="21"/>
      <c r="K3" s="21"/>
    </row>
    <row r="4" spans="1:13">
      <c r="A4" s="131"/>
      <c r="B4" s="280" t="s">
        <v>245</v>
      </c>
      <c r="C4" s="280"/>
      <c r="D4" s="280"/>
      <c r="E4" s="280"/>
      <c r="F4" s="132"/>
      <c r="G4" s="132"/>
      <c r="H4" s="132"/>
      <c r="I4" s="21"/>
      <c r="J4" s="21"/>
      <c r="K4" s="21"/>
    </row>
    <row r="5" spans="1:13">
      <c r="A5" s="135"/>
      <c r="B5" s="278"/>
      <c r="C5" s="278"/>
      <c r="D5" s="278"/>
      <c r="E5" s="278"/>
      <c r="F5" s="278"/>
      <c r="G5" s="278"/>
      <c r="H5" s="278"/>
      <c r="I5" s="21"/>
      <c r="J5" s="21"/>
      <c r="K5" s="21"/>
    </row>
    <row r="6" spans="1:13" ht="30">
      <c r="A6" s="135"/>
      <c r="B6" s="136" t="s">
        <v>18</v>
      </c>
      <c r="C6" s="137" t="s">
        <v>19</v>
      </c>
      <c r="D6" s="136" t="s">
        <v>20</v>
      </c>
      <c r="E6" s="138" t="s">
        <v>246</v>
      </c>
      <c r="F6" s="135"/>
      <c r="G6" s="135"/>
      <c r="H6" s="139"/>
      <c r="I6" s="21"/>
      <c r="J6" s="21"/>
      <c r="K6" s="21"/>
    </row>
    <row r="7" spans="1:13" ht="15.75">
      <c r="A7" s="135"/>
      <c r="B7" s="140" t="s">
        <v>21</v>
      </c>
      <c r="C7" s="316">
        <v>5000000</v>
      </c>
      <c r="D7" s="141">
        <v>231922.64</v>
      </c>
      <c r="E7" s="142">
        <f t="shared" ref="E7:E14" si="0">+C7+D7</f>
        <v>5231922.6399999997</v>
      </c>
      <c r="F7" s="135"/>
      <c r="G7" s="135"/>
      <c r="H7" s="139"/>
      <c r="I7" s="21"/>
      <c r="J7" s="21"/>
      <c r="K7" s="22"/>
    </row>
    <row r="8" spans="1:13">
      <c r="A8" s="79"/>
      <c r="B8" s="143"/>
      <c r="C8" s="317"/>
      <c r="D8" s="317"/>
      <c r="E8" s="144"/>
      <c r="F8" s="79"/>
      <c r="G8" s="79"/>
      <c r="H8" s="145"/>
    </row>
    <row r="9" spans="1:13">
      <c r="A9" s="82"/>
      <c r="B9" s="143" t="s">
        <v>22</v>
      </c>
      <c r="C9" s="149"/>
      <c r="D9" s="149"/>
      <c r="E9" s="144"/>
      <c r="F9" s="146"/>
      <c r="G9" s="146"/>
      <c r="H9" s="147"/>
      <c r="I9" s="24"/>
      <c r="J9" s="24"/>
      <c r="K9" s="24"/>
    </row>
    <row r="10" spans="1:13">
      <c r="A10" s="82"/>
      <c r="B10" s="148" t="s">
        <v>14</v>
      </c>
      <c r="C10" s="149">
        <v>280907.63999999996</v>
      </c>
      <c r="D10" s="149"/>
      <c r="E10" s="144">
        <f t="shared" si="0"/>
        <v>280907.63999999996</v>
      </c>
      <c r="F10" s="146"/>
      <c r="G10" s="146"/>
      <c r="H10" s="147"/>
      <c r="I10" s="24"/>
      <c r="J10" s="24"/>
      <c r="K10" s="24"/>
    </row>
    <row r="11" spans="1:13" ht="15.75">
      <c r="A11" s="150"/>
      <c r="B11" s="151" t="s">
        <v>23</v>
      </c>
      <c r="C11" s="152">
        <v>280907.63999999996</v>
      </c>
      <c r="D11" s="152"/>
      <c r="E11" s="144">
        <f t="shared" si="0"/>
        <v>280907.63999999996</v>
      </c>
      <c r="F11" s="153"/>
      <c r="G11" s="150"/>
      <c r="H11" s="154"/>
      <c r="I11" s="26"/>
      <c r="J11" s="27"/>
      <c r="K11" s="27"/>
    </row>
    <row r="12" spans="1:13" ht="15.75">
      <c r="A12" s="150"/>
      <c r="B12" s="151" t="s">
        <v>229</v>
      </c>
      <c r="C12" s="318"/>
      <c r="D12" s="155">
        <v>-301273.17</v>
      </c>
      <c r="E12" s="144">
        <f>+C12+D12</f>
        <v>-301273.17</v>
      </c>
      <c r="F12" s="153"/>
      <c r="G12" s="150"/>
      <c r="H12" s="154"/>
      <c r="I12" s="26"/>
      <c r="J12" s="27"/>
      <c r="K12" s="27"/>
    </row>
    <row r="13" spans="1:13" ht="15.75">
      <c r="A13" s="150"/>
      <c r="B13" s="151" t="s">
        <v>236</v>
      </c>
      <c r="C13" s="318"/>
      <c r="D13" s="155">
        <v>69350.53</v>
      </c>
      <c r="E13" s="144"/>
      <c r="F13" s="153"/>
      <c r="G13" s="150"/>
      <c r="H13" s="154"/>
      <c r="I13" s="26"/>
      <c r="J13" s="27"/>
      <c r="K13" s="27"/>
    </row>
    <row r="14" spans="1:13">
      <c r="A14" s="82"/>
      <c r="B14" s="156" t="s">
        <v>24</v>
      </c>
      <c r="C14" s="319"/>
      <c r="D14" s="144">
        <v>197511.23</v>
      </c>
      <c r="E14" s="144">
        <f t="shared" si="0"/>
        <v>197511.23</v>
      </c>
      <c r="F14" s="82"/>
      <c r="G14" s="82"/>
      <c r="H14" s="157"/>
      <c r="I14" s="23"/>
      <c r="J14" s="23"/>
      <c r="K14" s="23"/>
    </row>
    <row r="15" spans="1:13" ht="30">
      <c r="A15" s="82"/>
      <c r="B15" s="158" t="s">
        <v>25</v>
      </c>
      <c r="C15" s="159">
        <f>+C7+C10-C11</f>
        <v>5000000</v>
      </c>
      <c r="D15" s="159">
        <f>+D7+D12+D14+D13</f>
        <v>197511.23000000004</v>
      </c>
      <c r="E15" s="138" t="s">
        <v>247</v>
      </c>
      <c r="F15" s="160"/>
      <c r="G15" s="157"/>
      <c r="H15" s="157"/>
      <c r="I15" s="29"/>
      <c r="J15" s="29"/>
      <c r="K15" s="29"/>
    </row>
    <row r="16" spans="1:13" ht="22.5" customHeight="1" thickBot="1">
      <c r="A16" s="82"/>
      <c r="B16" s="161"/>
      <c r="C16" s="162"/>
      <c r="D16" s="162"/>
      <c r="E16" s="163">
        <f>+C15+D15</f>
        <v>5197511.2300000004</v>
      </c>
      <c r="F16" s="160"/>
      <c r="G16" s="157"/>
      <c r="H16" s="157"/>
      <c r="I16" s="29"/>
      <c r="J16" s="29"/>
      <c r="K16" s="29"/>
      <c r="M16" s="30"/>
    </row>
    <row r="17" spans="1:13" ht="16.5" thickTop="1">
      <c r="A17" s="164"/>
      <c r="B17" s="160"/>
      <c r="C17" s="160"/>
      <c r="D17" s="160"/>
      <c r="E17" s="157"/>
      <c r="F17" s="160"/>
      <c r="G17" s="157"/>
      <c r="H17" s="157"/>
      <c r="I17" s="29"/>
      <c r="J17" s="29"/>
      <c r="K17" s="29"/>
      <c r="M17" s="30"/>
    </row>
    <row r="18" spans="1:13">
      <c r="A18" s="82"/>
      <c r="B18" s="82" t="s">
        <v>226</v>
      </c>
      <c r="C18" s="160"/>
      <c r="D18" s="160"/>
      <c r="E18" s="160"/>
      <c r="F18" s="160"/>
      <c r="G18" s="160"/>
      <c r="H18" s="157"/>
      <c r="I18" s="29"/>
      <c r="J18" s="29"/>
      <c r="K18" s="29"/>
    </row>
    <row r="19" spans="1:13" ht="15.75">
      <c r="A19" s="82"/>
      <c r="B19" s="91"/>
      <c r="C19" s="160"/>
      <c r="D19" s="160"/>
      <c r="E19" s="157"/>
      <c r="F19" s="160"/>
      <c r="G19" s="160"/>
      <c r="H19" s="157"/>
      <c r="I19" s="29"/>
      <c r="J19" s="29"/>
      <c r="K19" s="29"/>
    </row>
    <row r="20" spans="1:13" ht="17.25" customHeight="1">
      <c r="A20" s="23"/>
      <c r="B20" s="17"/>
      <c r="C20" s="17"/>
      <c r="D20" s="29"/>
      <c r="E20" s="28"/>
      <c r="F20" s="29"/>
      <c r="G20" s="29"/>
      <c r="H20" s="28"/>
      <c r="I20" s="28"/>
      <c r="J20" s="29"/>
      <c r="K20" s="29"/>
    </row>
    <row r="21" spans="1:13">
      <c r="A21" s="23"/>
      <c r="B21" s="5"/>
      <c r="C21" s="16"/>
      <c r="D21" s="29"/>
      <c r="E21" s="28"/>
      <c r="F21" s="29"/>
      <c r="G21" s="29"/>
      <c r="H21" s="28"/>
      <c r="I21" s="29"/>
      <c r="J21" s="29"/>
      <c r="K21" s="29"/>
    </row>
    <row r="22" spans="1:13">
      <c r="A22" s="23"/>
      <c r="B22" s="17"/>
      <c r="C22" s="29"/>
      <c r="D22" s="29"/>
      <c r="E22" s="29"/>
      <c r="F22" s="29"/>
      <c r="G22" s="29"/>
      <c r="H22" s="28"/>
      <c r="I22" s="29"/>
      <c r="J22" s="29"/>
      <c r="K22" s="29"/>
    </row>
    <row r="23" spans="1:13">
      <c r="A23" s="23"/>
      <c r="B23" s="29"/>
      <c r="C23" s="29"/>
      <c r="D23" s="29"/>
      <c r="E23" s="29"/>
      <c r="F23" s="29"/>
      <c r="G23" s="29"/>
      <c r="H23" s="28"/>
      <c r="I23" s="29"/>
      <c r="J23" s="29"/>
      <c r="K23" s="29"/>
    </row>
    <row r="24" spans="1:13">
      <c r="A24" s="23"/>
      <c r="B24" s="29"/>
      <c r="C24" s="29"/>
      <c r="D24" s="29"/>
      <c r="E24" s="29"/>
      <c r="F24" s="29"/>
      <c r="G24" s="29"/>
      <c r="H24" s="28"/>
      <c r="I24" s="29"/>
      <c r="J24" s="29"/>
      <c r="K24" s="29"/>
    </row>
    <row r="25" spans="1:13">
      <c r="A25" s="23"/>
      <c r="B25" s="29"/>
      <c r="C25" s="29"/>
      <c r="D25" s="29"/>
      <c r="E25" s="29"/>
      <c r="F25" s="29"/>
      <c r="G25" s="29"/>
      <c r="H25" s="28"/>
      <c r="I25" s="29"/>
      <c r="J25" s="29"/>
      <c r="K25" s="29"/>
    </row>
    <row r="26" spans="1:13">
      <c r="A26" s="31"/>
      <c r="B26" s="29"/>
      <c r="C26" s="29"/>
      <c r="D26" s="29"/>
      <c r="E26" s="29"/>
      <c r="F26" s="29"/>
      <c r="G26" s="29"/>
      <c r="H26" s="28"/>
      <c r="I26" s="29"/>
      <c r="J26" s="29"/>
      <c r="K26" s="29"/>
    </row>
    <row r="27" spans="1:13">
      <c r="A27" s="31"/>
      <c r="B27" s="29"/>
      <c r="C27" s="29"/>
      <c r="D27" s="29"/>
      <c r="E27" s="29"/>
      <c r="F27" s="29"/>
      <c r="G27" s="29"/>
      <c r="H27" s="28"/>
      <c r="I27" s="29"/>
      <c r="J27" s="29"/>
      <c r="K27" s="29"/>
    </row>
    <row r="29" spans="1:13">
      <c r="J29" s="30"/>
    </row>
    <row r="30" spans="1:13">
      <c r="G30" s="30"/>
    </row>
    <row r="31" spans="1:13">
      <c r="J31" s="30"/>
    </row>
    <row r="32" spans="1:13">
      <c r="J32" s="30"/>
    </row>
    <row r="33" spans="2:10">
      <c r="J33" s="30"/>
    </row>
    <row r="36" spans="2:10">
      <c r="B36" s="7"/>
      <c r="C36" s="5"/>
      <c r="D36" s="5"/>
      <c r="E36" s="268"/>
      <c r="F36" s="268"/>
      <c r="G36" s="268"/>
      <c r="H36" s="268"/>
    </row>
    <row r="37" spans="2:10">
      <c r="B37" s="7"/>
      <c r="C37" s="5"/>
      <c r="D37" s="5"/>
      <c r="E37" s="268"/>
      <c r="F37" s="268"/>
      <c r="G37" s="268"/>
      <c r="H37" s="268"/>
    </row>
  </sheetData>
  <mergeCells count="6">
    <mergeCell ref="B5:H5"/>
    <mergeCell ref="E36:H36"/>
    <mergeCell ref="E37:H37"/>
    <mergeCell ref="B2:E2"/>
    <mergeCell ref="B3:E3"/>
    <mergeCell ref="B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showGridLines="0" workbookViewId="0">
      <selection activeCell="G8" sqref="G8"/>
    </sheetView>
  </sheetViews>
  <sheetFormatPr baseColWidth="10" defaultColWidth="9.140625" defaultRowHeight="15"/>
  <cols>
    <col min="1" max="1" width="11.42578125" customWidth="1"/>
    <col min="2" max="2" width="75.42578125" customWidth="1"/>
    <col min="3" max="3" width="21.42578125" customWidth="1"/>
    <col min="4" max="4" width="12.85546875" customWidth="1"/>
    <col min="6" max="7" width="11.85546875" style="18" customWidth="1"/>
    <col min="8" max="9" width="10.140625" style="18" bestFit="1" customWidth="1"/>
    <col min="10" max="10" width="9.140625" style="18"/>
  </cols>
  <sheetData>
    <row r="1" spans="1:5">
      <c r="A1" s="78"/>
      <c r="B1" s="85"/>
      <c r="C1" s="165"/>
      <c r="D1" s="85"/>
      <c r="E1" s="85"/>
    </row>
    <row r="2" spans="1:5" ht="27">
      <c r="A2" s="78"/>
      <c r="B2" s="269" t="s">
        <v>223</v>
      </c>
      <c r="C2" s="269"/>
      <c r="D2" s="269"/>
      <c r="E2" s="86"/>
    </row>
    <row r="3" spans="1:5" ht="22.5">
      <c r="A3" s="78"/>
      <c r="B3" s="281" t="s">
        <v>248</v>
      </c>
      <c r="C3" s="281"/>
      <c r="D3" s="281"/>
      <c r="E3" s="78"/>
    </row>
    <row r="4" spans="1:5" ht="22.5">
      <c r="A4" s="78"/>
      <c r="B4" s="166"/>
      <c r="C4" s="166"/>
      <c r="D4" s="166"/>
      <c r="E4" s="78"/>
    </row>
    <row r="5" spans="1:5">
      <c r="A5" s="78"/>
      <c r="B5" s="168"/>
      <c r="C5" s="272">
        <f>+INDICE!P3</f>
        <v>2022</v>
      </c>
      <c r="D5" s="270">
        <f>+INDICE!P2</f>
        <v>2021</v>
      </c>
      <c r="E5" s="78"/>
    </row>
    <row r="6" spans="1:5" ht="9" customHeight="1">
      <c r="A6" s="78"/>
      <c r="B6" s="169"/>
      <c r="C6" s="282"/>
      <c r="D6" s="283"/>
      <c r="E6" s="78"/>
    </row>
    <row r="7" spans="1:5" ht="15.75">
      <c r="A7" s="78"/>
      <c r="B7" s="102" t="s">
        <v>26</v>
      </c>
      <c r="C7" s="170"/>
      <c r="D7" s="171"/>
      <c r="E7" s="78"/>
    </row>
    <row r="8" spans="1:5">
      <c r="A8" s="78"/>
      <c r="B8" s="172"/>
      <c r="C8" s="170"/>
      <c r="D8" s="171"/>
      <c r="E8" s="78"/>
    </row>
    <row r="9" spans="1:5" ht="15.75">
      <c r="A9" s="78"/>
      <c r="B9" s="102" t="s">
        <v>27</v>
      </c>
      <c r="C9" s="170"/>
      <c r="D9" s="173"/>
      <c r="E9" s="78"/>
    </row>
    <row r="10" spans="1:5">
      <c r="A10" s="78"/>
      <c r="B10" s="98" t="s">
        <v>28</v>
      </c>
      <c r="C10" s="320">
        <v>207521.9</v>
      </c>
      <c r="D10" s="321">
        <v>237779.47</v>
      </c>
      <c r="E10" s="78"/>
    </row>
    <row r="11" spans="1:5">
      <c r="A11" s="78"/>
      <c r="B11" s="175" t="s">
        <v>29</v>
      </c>
      <c r="C11" s="322">
        <v>24549.81</v>
      </c>
      <c r="D11" s="323">
        <v>28880.77</v>
      </c>
      <c r="E11" s="78"/>
    </row>
    <row r="12" spans="1:5" ht="15.75">
      <c r="A12" s="78"/>
      <c r="B12" s="102" t="s">
        <v>30</v>
      </c>
      <c r="C12" s="324">
        <f>SUM(C10:C11)</f>
        <v>232071.71</v>
      </c>
      <c r="D12" s="325">
        <f>SUM(D10:D11)</f>
        <v>266660.24</v>
      </c>
      <c r="E12" s="78"/>
    </row>
    <row r="13" spans="1:5" ht="21.75" customHeight="1">
      <c r="A13" s="78"/>
      <c r="B13" s="102" t="s">
        <v>31</v>
      </c>
      <c r="C13" s="320"/>
      <c r="D13" s="326"/>
      <c r="E13" s="78"/>
    </row>
    <row r="14" spans="1:5">
      <c r="A14" s="78"/>
      <c r="B14" s="175" t="s">
        <v>32</v>
      </c>
      <c r="C14" s="320">
        <v>34456.410000000003</v>
      </c>
      <c r="D14" s="321">
        <v>34585.18</v>
      </c>
      <c r="E14" s="167"/>
    </row>
    <row r="15" spans="1:5" hidden="1">
      <c r="A15" s="78"/>
      <c r="B15" s="177" t="s">
        <v>33</v>
      </c>
      <c r="C15" s="320"/>
      <c r="D15" s="321"/>
      <c r="E15" s="78"/>
    </row>
    <row r="16" spans="1:5">
      <c r="A16" s="78"/>
      <c r="B16" s="175" t="s">
        <v>228</v>
      </c>
      <c r="C16" s="320">
        <v>84.5</v>
      </c>
      <c r="D16" s="321">
        <v>152.82</v>
      </c>
      <c r="E16" s="78"/>
    </row>
    <row r="17" spans="1:7">
      <c r="A17" s="78"/>
      <c r="B17" s="98" t="s">
        <v>35</v>
      </c>
      <c r="C17" s="313">
        <v>19.57</v>
      </c>
      <c r="D17" s="113">
        <v>0</v>
      </c>
      <c r="E17" s="78"/>
    </row>
    <row r="18" spans="1:7" ht="15.75">
      <c r="A18" s="78"/>
      <c r="B18" s="178" t="s">
        <v>36</v>
      </c>
      <c r="C18" s="110">
        <f>SUM(C14:C17)</f>
        <v>34560.480000000003</v>
      </c>
      <c r="D18" s="327">
        <f>SUM(D14:D17)</f>
        <v>34738</v>
      </c>
      <c r="E18" s="78"/>
    </row>
    <row r="19" spans="1:7" ht="16.5" thickBot="1">
      <c r="A19" s="78"/>
      <c r="B19" s="178" t="s">
        <v>37</v>
      </c>
      <c r="C19" s="315">
        <f>+C12-C18</f>
        <v>197511.22999999998</v>
      </c>
      <c r="D19" s="328">
        <f>+D12-D18</f>
        <v>231922.24</v>
      </c>
      <c r="E19" s="78"/>
      <c r="G19" s="20"/>
    </row>
    <row r="20" spans="1:7" ht="15.75" thickTop="1">
      <c r="A20" s="78"/>
      <c r="B20" s="177"/>
      <c r="C20" s="170"/>
      <c r="D20" s="171"/>
      <c r="E20" s="78"/>
    </row>
    <row r="21" spans="1:7">
      <c r="A21" s="78"/>
      <c r="B21" s="179"/>
      <c r="C21" s="180"/>
      <c r="D21" s="181"/>
      <c r="E21" s="78"/>
    </row>
    <row r="22" spans="1:7" ht="15.75">
      <c r="A22" s="78"/>
      <c r="B22" s="182"/>
      <c r="C22" s="183"/>
      <c r="D22" s="183"/>
      <c r="E22" s="78"/>
    </row>
    <row r="23" spans="1:7">
      <c r="A23" s="78"/>
      <c r="B23" s="82" t="s">
        <v>226</v>
      </c>
      <c r="C23" s="184"/>
      <c r="D23" s="184"/>
      <c r="E23" s="78"/>
    </row>
    <row r="24" spans="1:7">
      <c r="B24" s="17"/>
      <c r="C24" s="30"/>
      <c r="D24" s="30"/>
    </row>
    <row r="25" spans="1:7">
      <c r="B25" s="19"/>
      <c r="C25" s="30"/>
      <c r="D25" s="30"/>
    </row>
    <row r="26" spans="1:7">
      <c r="B26" s="17"/>
      <c r="C26" s="30"/>
      <c r="D26" s="30"/>
    </row>
    <row r="27" spans="1:7">
      <c r="B27" s="19"/>
      <c r="C27" s="38"/>
      <c r="D27" s="38"/>
    </row>
    <row r="28" spans="1:7">
      <c r="B28" s="19"/>
      <c r="C28" s="30"/>
      <c r="D28" s="30"/>
    </row>
    <row r="29" spans="1:7">
      <c r="B29" s="4"/>
      <c r="C29" s="30"/>
      <c r="D29" s="30"/>
    </row>
    <row r="30" spans="1:7">
      <c r="B30" s="19"/>
      <c r="C30" s="30"/>
      <c r="D30" s="30"/>
    </row>
    <row r="31" spans="1:7">
      <c r="B31" s="4"/>
      <c r="C31" s="30"/>
      <c r="D31" s="30"/>
    </row>
    <row r="32" spans="1:7">
      <c r="B32" s="19"/>
      <c r="C32" s="38"/>
      <c r="D32" s="38"/>
    </row>
    <row r="33" spans="2:4">
      <c r="B33" s="4"/>
      <c r="C33" s="30"/>
      <c r="D33" s="30"/>
    </row>
    <row r="34" spans="2:4">
      <c r="B34" s="19"/>
      <c r="C34" s="30"/>
      <c r="D34" s="30"/>
    </row>
    <row r="35" spans="2:4">
      <c r="B35" s="19"/>
      <c r="C35" s="30"/>
      <c r="D35" s="30"/>
    </row>
    <row r="36" spans="2:4">
      <c r="B36" s="19"/>
      <c r="C36" s="30"/>
      <c r="D36" s="30"/>
    </row>
    <row r="37" spans="2:4">
      <c r="B37" s="19"/>
      <c r="C37" s="38"/>
      <c r="D37" s="38"/>
    </row>
    <row r="39" spans="2:4">
      <c r="C39" s="30"/>
      <c r="D39" s="30"/>
    </row>
    <row r="41" spans="2:4">
      <c r="C41" s="30"/>
    </row>
    <row r="42" spans="2:4">
      <c r="C42" s="30"/>
    </row>
    <row r="43" spans="2:4">
      <c r="C43" s="30"/>
    </row>
  </sheetData>
  <mergeCells count="4">
    <mergeCell ref="B2:D2"/>
    <mergeCell ref="B3:D3"/>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
  <sheetViews>
    <sheetView showGridLines="0" topLeftCell="A13" zoomScale="92" zoomScaleNormal="85" workbookViewId="0">
      <selection activeCell="H23" sqref="H23"/>
    </sheetView>
  </sheetViews>
  <sheetFormatPr baseColWidth="10" defaultColWidth="9.140625" defaultRowHeight="15"/>
  <cols>
    <col min="1" max="1" width="8.85546875" customWidth="1"/>
    <col min="2" max="2" width="50.5703125" customWidth="1"/>
    <col min="3" max="3" width="14.42578125" style="41" customWidth="1"/>
    <col min="4" max="4" width="23" style="8" customWidth="1"/>
    <col min="5" max="5" width="8.85546875" customWidth="1"/>
    <col min="6" max="6" width="15.85546875" style="18" customWidth="1"/>
    <col min="7" max="7" width="16.140625" style="18" bestFit="1" customWidth="1"/>
    <col min="8" max="8" width="11.7109375" style="18" bestFit="1" customWidth="1"/>
  </cols>
  <sheetData>
    <row r="1" spans="1:8" s="4" customFormat="1" ht="14.25">
      <c r="A1" s="81"/>
      <c r="B1" s="85"/>
      <c r="C1" s="165"/>
      <c r="D1" s="185"/>
      <c r="E1" s="85"/>
      <c r="F1" s="157"/>
      <c r="G1" s="37"/>
      <c r="H1" s="37"/>
    </row>
    <row r="2" spans="1:8" s="4" customFormat="1" ht="30">
      <c r="A2" s="81"/>
      <c r="B2" s="285" t="s">
        <v>0</v>
      </c>
      <c r="C2" s="285"/>
      <c r="D2" s="285"/>
      <c r="E2" s="86"/>
      <c r="F2" s="157"/>
      <c r="G2" s="37"/>
      <c r="H2" s="37"/>
    </row>
    <row r="3" spans="1:8" ht="21.75" customHeight="1">
      <c r="A3" s="78"/>
      <c r="B3" s="281" t="s">
        <v>249</v>
      </c>
      <c r="C3" s="281"/>
      <c r="D3" s="281"/>
      <c r="E3" s="78"/>
      <c r="F3" s="125"/>
    </row>
    <row r="4" spans="1:8">
      <c r="A4" s="78"/>
      <c r="B4" s="284" t="s">
        <v>38</v>
      </c>
      <c r="C4" s="284"/>
      <c r="D4" s="284"/>
      <c r="E4" s="78"/>
      <c r="F4" s="125"/>
    </row>
    <row r="5" spans="1:8" ht="21.75" customHeight="1">
      <c r="A5" s="79"/>
      <c r="B5" s="186"/>
      <c r="C5" s="186"/>
      <c r="D5" s="186"/>
      <c r="E5" s="79"/>
      <c r="F5" s="125"/>
    </row>
    <row r="6" spans="1:8" ht="15.75">
      <c r="A6" s="79"/>
      <c r="B6" s="115" t="s">
        <v>39</v>
      </c>
      <c r="C6" s="187">
        <f>+INDICE!P3</f>
        <v>2022</v>
      </c>
      <c r="D6" s="188">
        <f>+INDICE!P2</f>
        <v>2021</v>
      </c>
      <c r="E6" s="79"/>
      <c r="F6" s="125"/>
    </row>
    <row r="7" spans="1:8" ht="17.25" customHeight="1">
      <c r="A7" s="79"/>
      <c r="B7" s="102" t="s">
        <v>40</v>
      </c>
      <c r="C7" s="189"/>
      <c r="D7" s="190"/>
      <c r="E7" s="79"/>
      <c r="F7" s="125"/>
      <c r="H7"/>
    </row>
    <row r="8" spans="1:8" ht="15" customHeight="1">
      <c r="A8" s="79"/>
      <c r="B8" s="102" t="s">
        <v>41</v>
      </c>
      <c r="C8" s="189"/>
      <c r="D8" s="190"/>
      <c r="E8" s="79"/>
      <c r="F8" s="125"/>
    </row>
    <row r="9" spans="1:8" ht="14.25" customHeight="1">
      <c r="A9" s="79"/>
      <c r="B9" s="172" t="s">
        <v>253</v>
      </c>
      <c r="C9" s="191">
        <v>15934.82</v>
      </c>
      <c r="D9" s="329">
        <v>0</v>
      </c>
      <c r="E9" s="79"/>
      <c r="F9" s="125"/>
    </row>
    <row r="10" spans="1:8" ht="14.25" customHeight="1">
      <c r="A10" s="79"/>
      <c r="B10" s="98" t="s">
        <v>221</v>
      </c>
      <c r="C10" s="330">
        <v>368327.09</v>
      </c>
      <c r="D10" s="331">
        <v>52879.19</v>
      </c>
      <c r="E10" s="79"/>
      <c r="F10" s="125"/>
    </row>
    <row r="11" spans="1:8">
      <c r="A11" s="79"/>
      <c r="B11" s="172"/>
      <c r="C11" s="332">
        <f>SUM(C9:C10)</f>
        <v>384261.91000000003</v>
      </c>
      <c r="D11" s="333">
        <f>SUM(D9:D10)</f>
        <v>52879.19</v>
      </c>
      <c r="E11" s="79"/>
      <c r="F11" s="125"/>
    </row>
    <row r="12" spans="1:8" ht="15.75">
      <c r="A12" s="79"/>
      <c r="B12" s="102" t="s">
        <v>43</v>
      </c>
      <c r="C12" s="330"/>
      <c r="D12" s="331"/>
      <c r="E12" s="79"/>
      <c r="F12" s="125"/>
    </row>
    <row r="13" spans="1:8">
      <c r="A13" s="79"/>
      <c r="B13" s="98" t="s">
        <v>222</v>
      </c>
      <c r="C13" s="334">
        <v>1164918.83</v>
      </c>
      <c r="D13" s="329">
        <v>368375.54</v>
      </c>
      <c r="E13" s="79"/>
      <c r="F13" s="125"/>
    </row>
    <row r="14" spans="1:8">
      <c r="A14" s="79"/>
      <c r="B14" s="98" t="s">
        <v>45</v>
      </c>
      <c r="C14" s="330">
        <v>0</v>
      </c>
      <c r="D14" s="331">
        <v>0</v>
      </c>
      <c r="E14" s="79"/>
      <c r="F14" s="125"/>
    </row>
    <row r="15" spans="1:8" ht="15.75">
      <c r="A15" s="79"/>
      <c r="B15" s="102"/>
      <c r="C15" s="332">
        <f>SUM(C13:C14)</f>
        <v>1164918.83</v>
      </c>
      <c r="D15" s="333">
        <f>SUM(D13:D14)</f>
        <v>368375.54</v>
      </c>
      <c r="E15" s="79"/>
      <c r="F15" s="125"/>
    </row>
    <row r="16" spans="1:8" ht="15.75">
      <c r="A16" s="79"/>
      <c r="B16" s="102"/>
      <c r="C16" s="332">
        <f>+C11+C15</f>
        <v>1549180.7400000002</v>
      </c>
      <c r="D16" s="333">
        <f>+D11+D15</f>
        <v>421254.73</v>
      </c>
      <c r="E16" s="79"/>
      <c r="F16" s="125"/>
    </row>
    <row r="17" spans="1:6" ht="15.75">
      <c r="A17" s="79"/>
      <c r="B17" s="102" t="s">
        <v>46</v>
      </c>
      <c r="C17" s="335"/>
      <c r="D17" s="336"/>
      <c r="E17" s="79"/>
      <c r="F17" s="125"/>
    </row>
    <row r="18" spans="1:6" ht="15.75">
      <c r="A18" s="79"/>
      <c r="B18" s="102" t="s">
        <v>43</v>
      </c>
      <c r="C18" s="335"/>
      <c r="D18" s="336"/>
      <c r="E18" s="79"/>
      <c r="F18" s="125"/>
    </row>
    <row r="19" spans="1:6">
      <c r="A19" s="79"/>
      <c r="B19" s="98" t="s">
        <v>222</v>
      </c>
      <c r="C19" s="337">
        <v>3652082.47</v>
      </c>
      <c r="D19" s="338">
        <v>4814440.55</v>
      </c>
      <c r="E19" s="79"/>
      <c r="F19" s="125"/>
    </row>
    <row r="20" spans="1:6">
      <c r="A20" s="79"/>
      <c r="B20" s="98" t="s">
        <v>45</v>
      </c>
      <c r="C20" s="339">
        <v>0</v>
      </c>
      <c r="D20" s="340">
        <v>0</v>
      </c>
      <c r="E20" s="79"/>
      <c r="F20" s="125"/>
    </row>
    <row r="21" spans="1:6" ht="15.75">
      <c r="A21" s="79"/>
      <c r="B21" s="102"/>
      <c r="C21" s="335">
        <f>SUM(C19:C20)</f>
        <v>3652082.47</v>
      </c>
      <c r="D21" s="336">
        <f>SUM(D19:D20)</f>
        <v>4814440.55</v>
      </c>
      <c r="E21" s="79"/>
      <c r="F21" s="125"/>
    </row>
    <row r="22" spans="1:6" ht="16.5" thickBot="1">
      <c r="A22" s="79"/>
      <c r="B22" s="102" t="s">
        <v>47</v>
      </c>
      <c r="C22" s="341">
        <f>+C16+C21</f>
        <v>5201263.2100000009</v>
      </c>
      <c r="D22" s="342">
        <f>+D16+D21</f>
        <v>5235695.2799999993</v>
      </c>
      <c r="E22" s="79"/>
      <c r="F22" s="125"/>
    </row>
    <row r="23" spans="1:6" ht="27.75" customHeight="1" thickTop="1">
      <c r="A23" s="79"/>
      <c r="B23" s="192" t="s">
        <v>48</v>
      </c>
      <c r="C23" s="343"/>
      <c r="D23" s="344"/>
      <c r="E23" s="79"/>
      <c r="F23" s="125"/>
    </row>
    <row r="24" spans="1:6" ht="15.75">
      <c r="A24" s="79"/>
      <c r="B24" s="102" t="s">
        <v>49</v>
      </c>
      <c r="C24" s="330"/>
      <c r="D24" s="331"/>
      <c r="E24" s="79"/>
      <c r="F24" s="125"/>
    </row>
    <row r="25" spans="1:6" ht="15.75">
      <c r="A25" s="79"/>
      <c r="B25" s="102" t="s">
        <v>50</v>
      </c>
      <c r="C25" s="330"/>
      <c r="D25" s="331"/>
      <c r="E25" s="79"/>
      <c r="F25" s="125"/>
    </row>
    <row r="26" spans="1:6">
      <c r="A26" s="79"/>
      <c r="B26" s="172" t="s">
        <v>51</v>
      </c>
      <c r="C26" s="330">
        <v>3751.98</v>
      </c>
      <c r="D26" s="331">
        <v>3773.08</v>
      </c>
      <c r="E26" s="79"/>
      <c r="F26" s="125"/>
    </row>
    <row r="27" spans="1:6">
      <c r="A27" s="79"/>
      <c r="B27" s="98" t="s">
        <v>52</v>
      </c>
      <c r="C27" s="330">
        <v>0</v>
      </c>
      <c r="D27" s="331">
        <v>0</v>
      </c>
      <c r="E27" s="79"/>
      <c r="F27" s="125"/>
    </row>
    <row r="28" spans="1:6" ht="15.75" customHeight="1">
      <c r="A28" s="79"/>
      <c r="B28" s="102" t="s">
        <v>53</v>
      </c>
      <c r="C28" s="332">
        <f>SUM(C26:C27)</f>
        <v>3751.98</v>
      </c>
      <c r="D28" s="333">
        <f>SUM(D26:D27)</f>
        <v>3773.08</v>
      </c>
      <c r="E28" s="79"/>
      <c r="F28" s="125"/>
    </row>
    <row r="29" spans="1:6" ht="15.75">
      <c r="A29" s="79"/>
      <c r="B29" s="102" t="s">
        <v>54</v>
      </c>
      <c r="C29" s="335">
        <v>5000000</v>
      </c>
      <c r="D29" s="336">
        <v>5000000</v>
      </c>
      <c r="E29" s="79"/>
      <c r="F29" s="125"/>
    </row>
    <row r="30" spans="1:6" ht="15.75">
      <c r="A30" s="79"/>
      <c r="B30" s="102" t="s">
        <v>55</v>
      </c>
      <c r="C30" s="335">
        <v>197511.23</v>
      </c>
      <c r="D30" s="331">
        <v>231922.24</v>
      </c>
      <c r="E30" s="79"/>
      <c r="F30" s="125"/>
    </row>
    <row r="31" spans="1:6" ht="15.75">
      <c r="A31" s="79"/>
      <c r="B31" s="102" t="s">
        <v>56</v>
      </c>
      <c r="C31" s="345">
        <f>SUM(C29:C30)</f>
        <v>5197511.2300000004</v>
      </c>
      <c r="D31" s="346">
        <f>SUM(D29:D30)</f>
        <v>5231922.24</v>
      </c>
      <c r="E31" s="79"/>
      <c r="F31" s="125"/>
    </row>
    <row r="32" spans="1:6" ht="16.5" thickBot="1">
      <c r="A32" s="79"/>
      <c r="B32" s="102" t="s">
        <v>57</v>
      </c>
      <c r="C32" s="341">
        <f>+C28+C31</f>
        <v>5201263.2100000009</v>
      </c>
      <c r="D32" s="342">
        <f>+D28+D31</f>
        <v>5235695.32</v>
      </c>
      <c r="E32" s="79"/>
      <c r="F32" s="125"/>
    </row>
    <row r="33" spans="1:6" ht="15.75" thickTop="1">
      <c r="A33" s="79"/>
      <c r="B33" s="98" t="s">
        <v>58</v>
      </c>
      <c r="C33" s="330">
        <v>5000</v>
      </c>
      <c r="D33" s="331">
        <v>5000</v>
      </c>
      <c r="E33" s="79"/>
      <c r="F33" s="125"/>
    </row>
    <row r="34" spans="1:6">
      <c r="A34" s="79"/>
      <c r="B34" s="98" t="s">
        <v>59</v>
      </c>
      <c r="C34" s="330">
        <f>+C31/C33</f>
        <v>1039.502246</v>
      </c>
      <c r="D34" s="331">
        <v>1046.384448</v>
      </c>
      <c r="E34" s="79"/>
      <c r="F34" s="125"/>
    </row>
    <row r="35" spans="1:6" ht="16.5" thickBot="1">
      <c r="A35" s="79"/>
      <c r="B35" s="193" t="s">
        <v>60</v>
      </c>
      <c r="C35" s="347">
        <f>+C33*C34</f>
        <v>5197511.2300000004</v>
      </c>
      <c r="D35" s="348">
        <f>+D33*D34</f>
        <v>5231922.24</v>
      </c>
      <c r="E35" s="79"/>
      <c r="F35" s="125"/>
    </row>
    <row r="36" spans="1:6" ht="16.5" thickTop="1">
      <c r="A36" s="79"/>
      <c r="B36" s="192"/>
      <c r="C36" s="194"/>
      <c r="D36" s="195"/>
      <c r="E36" s="79"/>
      <c r="F36" s="125"/>
    </row>
    <row r="37" spans="1:6" ht="15.75">
      <c r="A37" s="79"/>
      <c r="B37" s="91"/>
      <c r="C37" s="77"/>
      <c r="D37" s="196"/>
      <c r="E37" s="79"/>
      <c r="F37" s="125"/>
    </row>
    <row r="38" spans="1:6">
      <c r="A38" s="79"/>
      <c r="B38" s="82" t="s">
        <v>226</v>
      </c>
      <c r="C38" s="196"/>
      <c r="D38" s="196"/>
      <c r="E38" s="79"/>
      <c r="F38" s="125"/>
    </row>
    <row r="39" spans="1:6">
      <c r="A39" s="79"/>
      <c r="B39" s="79"/>
      <c r="C39" s="77"/>
      <c r="D39" s="196"/>
      <c r="E39" s="79"/>
      <c r="F39" s="125"/>
    </row>
    <row r="41" spans="1:6">
      <c r="C41" s="8"/>
    </row>
    <row r="50" ht="21" customHeight="1"/>
  </sheetData>
  <mergeCells count="3">
    <mergeCell ref="B3:D3"/>
    <mergeCell ref="B4:D4"/>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showGridLines="0" topLeftCell="A14" zoomScaleNormal="100" workbookViewId="0">
      <selection activeCell="E29" sqref="E29"/>
    </sheetView>
  </sheetViews>
  <sheetFormatPr baseColWidth="10" defaultColWidth="9.140625" defaultRowHeight="15"/>
  <cols>
    <col min="1" max="1" width="11.42578125" customWidth="1"/>
    <col min="2" max="2" width="50.5703125" customWidth="1"/>
    <col min="3" max="3" width="19.85546875" style="41" customWidth="1"/>
    <col min="4" max="4" width="17.7109375" style="41" customWidth="1"/>
    <col min="5" max="5" width="17.28515625" bestFit="1" customWidth="1"/>
    <col min="6" max="6" width="15.85546875" style="18" customWidth="1"/>
    <col min="7" max="7" width="16.42578125" style="18" bestFit="1" customWidth="1"/>
  </cols>
  <sheetData>
    <row r="1" spans="1:8" s="4" customFormat="1" ht="14.25">
      <c r="A1" s="81"/>
      <c r="B1" s="85"/>
      <c r="C1" s="165"/>
      <c r="D1" s="85"/>
      <c r="E1" s="2"/>
      <c r="F1" s="37"/>
      <c r="G1" s="37"/>
    </row>
    <row r="2" spans="1:8" s="4" customFormat="1" ht="30">
      <c r="A2" s="81"/>
      <c r="B2" s="287" t="s">
        <v>0</v>
      </c>
      <c r="C2" s="287"/>
      <c r="D2" s="287"/>
      <c r="E2" s="3"/>
      <c r="F2" s="37"/>
      <c r="G2" s="37"/>
    </row>
    <row r="3" spans="1:8" ht="21.75" customHeight="1">
      <c r="A3" s="78"/>
      <c r="B3" s="281" t="s">
        <v>250</v>
      </c>
      <c r="C3" s="281"/>
      <c r="D3" s="281"/>
    </row>
    <row r="4" spans="1:8" ht="14.25" customHeight="1">
      <c r="A4" s="78"/>
      <c r="B4" s="286" t="s">
        <v>61</v>
      </c>
      <c r="C4" s="286"/>
      <c r="D4" s="286"/>
      <c r="G4" s="69"/>
      <c r="H4" s="70"/>
    </row>
    <row r="5" spans="1:8" ht="15.75">
      <c r="A5" s="79"/>
      <c r="B5" s="115" t="s">
        <v>39</v>
      </c>
      <c r="C5" s="187">
        <f>+INDICE!P3</f>
        <v>2022</v>
      </c>
      <c r="D5" s="188">
        <f>+INDICE!P2</f>
        <v>2021</v>
      </c>
      <c r="E5" s="79"/>
      <c r="G5" s="69"/>
      <c r="H5" s="70"/>
    </row>
    <row r="6" spans="1:8" ht="17.25" customHeight="1">
      <c r="A6" s="79"/>
      <c r="B6" s="102" t="s">
        <v>40</v>
      </c>
      <c r="C6" s="197"/>
      <c r="D6" s="198"/>
      <c r="E6" s="79"/>
      <c r="F6" s="66">
        <v>6979.36</v>
      </c>
      <c r="G6" s="66">
        <v>6979.36</v>
      </c>
      <c r="H6" s="70"/>
    </row>
    <row r="7" spans="1:8" ht="15" customHeight="1">
      <c r="A7" s="79"/>
      <c r="B7" s="102" t="s">
        <v>41</v>
      </c>
      <c r="C7" s="197"/>
      <c r="D7" s="198"/>
      <c r="E7" s="79"/>
      <c r="G7" s="69"/>
      <c r="H7" s="70"/>
    </row>
    <row r="8" spans="1:8" ht="15" customHeight="1">
      <c r="A8" s="79"/>
      <c r="B8" s="98" t="s">
        <v>253</v>
      </c>
      <c r="C8" s="349">
        <f>+'4'!C9*7078.87</f>
        <v>112800519.2534</v>
      </c>
      <c r="D8" s="350">
        <v>0</v>
      </c>
      <c r="E8" s="79"/>
      <c r="G8" s="69"/>
      <c r="H8" s="70"/>
    </row>
    <row r="9" spans="1:8" ht="14.25" customHeight="1">
      <c r="A9" s="79"/>
      <c r="B9" s="172" t="s">
        <v>42</v>
      </c>
      <c r="C9" s="349">
        <f>+'4'!C10*7078.87</f>
        <v>2607339587.5883002</v>
      </c>
      <c r="D9" s="350">
        <v>364644318.40200001</v>
      </c>
      <c r="E9" s="199"/>
      <c r="G9" s="69"/>
      <c r="H9" s="70"/>
    </row>
    <row r="10" spans="1:8" ht="14.25" customHeight="1">
      <c r="A10" s="79"/>
      <c r="B10" s="98"/>
      <c r="C10" s="349"/>
      <c r="D10" s="350">
        <v>0</v>
      </c>
      <c r="E10" s="79"/>
      <c r="G10" s="69"/>
      <c r="H10" s="70"/>
    </row>
    <row r="11" spans="1:8" ht="15.75">
      <c r="A11" s="79"/>
      <c r="B11" s="172"/>
      <c r="C11" s="351">
        <f>SUM(C8:C10)</f>
        <v>2720140106.8417001</v>
      </c>
      <c r="D11" s="352">
        <f>+SUM(D8:D10)</f>
        <v>364644318.40200001</v>
      </c>
      <c r="E11" s="79"/>
      <c r="F11" s="42"/>
      <c r="G11" s="69"/>
      <c r="H11" s="70"/>
    </row>
    <row r="12" spans="1:8" ht="15.75">
      <c r="A12" s="79"/>
      <c r="B12" s="102" t="s">
        <v>43</v>
      </c>
      <c r="C12" s="349"/>
      <c r="D12" s="350"/>
      <c r="E12" s="79"/>
      <c r="G12" s="69"/>
      <c r="H12" s="70"/>
    </row>
    <row r="13" spans="1:8">
      <c r="A13" s="79"/>
      <c r="B13" s="98" t="s">
        <v>44</v>
      </c>
      <c r="C13" s="349">
        <f>+'4'!C13*7078.87</f>
        <v>8246308958.1221008</v>
      </c>
      <c r="D13" s="350">
        <v>2540244048.7319999</v>
      </c>
      <c r="E13" s="79"/>
      <c r="F13" s="42"/>
      <c r="G13" s="69"/>
      <c r="H13" s="70"/>
    </row>
    <row r="14" spans="1:8">
      <c r="A14" s="79"/>
      <c r="B14" s="98" t="s">
        <v>45</v>
      </c>
      <c r="C14" s="349">
        <f>+'4'!C14*INDICE!$M$3</f>
        <v>0</v>
      </c>
      <c r="D14" s="350">
        <v>0</v>
      </c>
      <c r="E14" s="79"/>
    </row>
    <row r="15" spans="1:8" ht="15.75">
      <c r="A15" s="79"/>
      <c r="B15" s="102"/>
      <c r="C15" s="351">
        <f>SUM(C13:C14)</f>
        <v>8246308958.1221008</v>
      </c>
      <c r="D15" s="352">
        <f>+SUM(D13:D14)</f>
        <v>2540244048.7319999</v>
      </c>
      <c r="E15" s="79"/>
      <c r="F15" s="43"/>
      <c r="G15" s="42"/>
    </row>
    <row r="16" spans="1:8" ht="15.75">
      <c r="A16" s="79"/>
      <c r="B16" s="102" t="s">
        <v>62</v>
      </c>
      <c r="C16" s="351">
        <f>+C11+C15</f>
        <v>10966449064.9638</v>
      </c>
      <c r="D16" s="352">
        <f>+D11+D15</f>
        <v>2904888367.1339998</v>
      </c>
      <c r="E16" s="79"/>
      <c r="F16" s="8"/>
    </row>
    <row r="17" spans="1:6" ht="15.75">
      <c r="A17" s="79"/>
      <c r="B17" s="102"/>
      <c r="C17" s="353"/>
      <c r="D17" s="354"/>
      <c r="E17" s="79"/>
    </row>
    <row r="18" spans="1:6" ht="15.75">
      <c r="A18" s="79"/>
      <c r="B18" s="102" t="s">
        <v>46</v>
      </c>
      <c r="C18" s="353"/>
      <c r="D18" s="354"/>
      <c r="E18" s="79"/>
    </row>
    <row r="19" spans="1:6" ht="15.75">
      <c r="A19" s="79"/>
      <c r="B19" s="102" t="s">
        <v>43</v>
      </c>
      <c r="C19" s="353"/>
      <c r="D19" s="354"/>
      <c r="E19" s="79"/>
    </row>
    <row r="20" spans="1:6">
      <c r="A20" s="79"/>
      <c r="B20" s="98" t="s">
        <v>44</v>
      </c>
      <c r="C20" s="349">
        <f>+'4'!C19*7078.87</f>
        <v>25852617034.408901</v>
      </c>
      <c r="D20" s="355">
        <v>33199419408.689999</v>
      </c>
      <c r="E20" s="79"/>
    </row>
    <row r="21" spans="1:6">
      <c r="A21" s="79"/>
      <c r="B21" s="98" t="s">
        <v>45</v>
      </c>
      <c r="C21" s="356">
        <v>0</v>
      </c>
      <c r="D21" s="355"/>
      <c r="E21" s="79"/>
    </row>
    <row r="22" spans="1:6" ht="15.75">
      <c r="A22" s="79"/>
      <c r="B22" s="102" t="s">
        <v>63</v>
      </c>
      <c r="C22" s="351">
        <f>SUM(C20:C21)</f>
        <v>25852617034.408901</v>
      </c>
      <c r="D22" s="352">
        <f>+SUM(D20:D21)</f>
        <v>33199419408.689999</v>
      </c>
      <c r="E22" s="79"/>
    </row>
    <row r="23" spans="1:6" ht="15.75">
      <c r="A23" s="79"/>
      <c r="B23" s="102"/>
      <c r="C23" s="353"/>
      <c r="D23" s="354"/>
      <c r="E23" s="79"/>
    </row>
    <row r="24" spans="1:6" ht="16.5" thickBot="1">
      <c r="A24" s="79"/>
      <c r="B24" s="102" t="s">
        <v>47</v>
      </c>
      <c r="C24" s="357">
        <f>+C16+C22</f>
        <v>36819066099.372704</v>
      </c>
      <c r="D24" s="358">
        <f>+D16+D22</f>
        <v>36104307775.823997</v>
      </c>
      <c r="E24" s="79"/>
      <c r="F24" s="43"/>
    </row>
    <row r="25" spans="1:6" ht="27.75" customHeight="1" thickTop="1">
      <c r="A25" s="79"/>
      <c r="B25" s="192" t="s">
        <v>48</v>
      </c>
      <c r="C25" s="359"/>
      <c r="D25" s="360"/>
      <c r="E25" s="79"/>
    </row>
    <row r="26" spans="1:6" ht="15.75">
      <c r="A26" s="79"/>
      <c r="B26" s="102" t="s">
        <v>49</v>
      </c>
      <c r="C26" s="349"/>
      <c r="D26" s="350"/>
      <c r="E26" s="79"/>
    </row>
    <row r="27" spans="1:6" ht="15.75">
      <c r="A27" s="79"/>
      <c r="B27" s="102" t="s">
        <v>50</v>
      </c>
      <c r="C27" s="349"/>
      <c r="D27" s="350"/>
      <c r="E27" s="79"/>
    </row>
    <row r="28" spans="1:6">
      <c r="A28" s="79"/>
      <c r="B28" s="172" t="s">
        <v>51</v>
      </c>
      <c r="C28" s="349">
        <f>+'4'!C26*7078.87</f>
        <v>26559778.662599999</v>
      </c>
      <c r="D28" s="350">
        <v>26018405.063999999</v>
      </c>
      <c r="E28" s="79"/>
    </row>
    <row r="29" spans="1:6">
      <c r="A29" s="79"/>
      <c r="B29" s="98" t="s">
        <v>52</v>
      </c>
      <c r="C29" s="349">
        <v>0</v>
      </c>
      <c r="D29" s="350">
        <v>0</v>
      </c>
      <c r="E29" s="79"/>
    </row>
    <row r="30" spans="1:6" ht="15.75" customHeight="1">
      <c r="A30" s="79"/>
      <c r="B30" s="102" t="s">
        <v>53</v>
      </c>
      <c r="C30" s="351">
        <f>SUM(C28:C29)</f>
        <v>26559778.662599999</v>
      </c>
      <c r="D30" s="352">
        <f>SUM(D28:D29)</f>
        <v>26018405.063999999</v>
      </c>
      <c r="E30" s="79"/>
    </row>
    <row r="31" spans="1:6" ht="15.75">
      <c r="A31" s="79"/>
      <c r="B31" s="102" t="s">
        <v>54</v>
      </c>
      <c r="C31" s="361">
        <f>+'4'!C29*6895.8</f>
        <v>34479000000</v>
      </c>
      <c r="D31" s="350">
        <v>34479000000</v>
      </c>
      <c r="E31" s="79"/>
    </row>
    <row r="32" spans="1:6" ht="15.75">
      <c r="A32" s="79"/>
      <c r="B32" s="102" t="s">
        <v>55</v>
      </c>
      <c r="C32" s="353">
        <f>+'4'!C30*7078.87</f>
        <v>1398156320.7100999</v>
      </c>
      <c r="D32" s="354">
        <v>1599289382.592</v>
      </c>
      <c r="E32" s="79"/>
    </row>
    <row r="33" spans="1:5" ht="15.75">
      <c r="A33" s="79"/>
      <c r="B33" s="102" t="s">
        <v>56</v>
      </c>
      <c r="C33" s="362">
        <f>SUM(C31:C32)</f>
        <v>35877156320.710098</v>
      </c>
      <c r="D33" s="363">
        <f>SUM(D31:D32)</f>
        <v>36078289382.592003</v>
      </c>
      <c r="E33" s="79"/>
    </row>
    <row r="34" spans="1:5" ht="16.5" thickBot="1">
      <c r="A34" s="79"/>
      <c r="B34" s="102" t="s">
        <v>57</v>
      </c>
      <c r="C34" s="357">
        <f>+C30+C33</f>
        <v>35903716099.372696</v>
      </c>
      <c r="D34" s="358">
        <f>+D30+D33</f>
        <v>36104307787.656006</v>
      </c>
      <c r="E34" s="79"/>
    </row>
    <row r="35" spans="1:5" ht="15.75" thickTop="1">
      <c r="A35" s="79"/>
      <c r="B35" s="169"/>
      <c r="C35" s="200"/>
      <c r="D35" s="201"/>
      <c r="E35" s="184"/>
    </row>
    <row r="36" spans="1:5">
      <c r="A36" s="79"/>
      <c r="B36" s="79"/>
      <c r="C36" s="202"/>
      <c r="D36" s="203"/>
      <c r="E36" s="79"/>
    </row>
    <row r="37" spans="1:5" ht="15.75">
      <c r="A37" s="79"/>
      <c r="B37" s="82" t="s">
        <v>226</v>
      </c>
      <c r="C37" s="204"/>
      <c r="D37" s="203"/>
      <c r="E37" s="79"/>
    </row>
    <row r="38" spans="1:5" ht="15.75">
      <c r="A38" s="79"/>
      <c r="B38" s="127"/>
      <c r="C38" s="77"/>
      <c r="D38" s="77"/>
      <c r="E38" s="79"/>
    </row>
    <row r="39" spans="1:5" ht="15.75">
      <c r="A39" s="79"/>
      <c r="B39" s="91"/>
      <c r="C39" s="205"/>
      <c r="D39" s="77"/>
      <c r="E39" s="79"/>
    </row>
    <row r="52" ht="21" customHeight="1"/>
  </sheetData>
  <mergeCells count="3">
    <mergeCell ref="B3:D3"/>
    <mergeCell ref="B4:D4"/>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3"/>
  <sheetViews>
    <sheetView showGridLines="0" workbookViewId="0">
      <selection activeCell="B7" sqref="B7"/>
    </sheetView>
  </sheetViews>
  <sheetFormatPr baseColWidth="10" defaultColWidth="9.140625" defaultRowHeight="15"/>
  <cols>
    <col min="1" max="1" width="11.42578125" customWidth="1"/>
    <col min="2" max="2" width="64.28515625" customWidth="1"/>
    <col min="3" max="3" width="15.7109375" style="62" customWidth="1"/>
    <col min="4" max="4" width="14.5703125" style="62" customWidth="1"/>
    <col min="5" max="5" width="16.42578125" hidden="1" customWidth="1"/>
    <col min="7" max="7" width="13.7109375" bestFit="1" customWidth="1"/>
  </cols>
  <sheetData>
    <row r="1" spans="1:12">
      <c r="A1" s="78"/>
      <c r="B1" s="85"/>
      <c r="C1" s="206"/>
      <c r="D1" s="207"/>
      <c r="E1" s="2"/>
      <c r="F1" s="2"/>
    </row>
    <row r="2" spans="1:12" ht="30">
      <c r="A2" s="78"/>
      <c r="B2" s="285" t="s">
        <v>0</v>
      </c>
      <c r="C2" s="285"/>
      <c r="D2" s="285"/>
      <c r="E2" s="3"/>
      <c r="F2" s="3"/>
    </row>
    <row r="3" spans="1:12" ht="22.5">
      <c r="A3" s="78"/>
      <c r="B3" s="281" t="s">
        <v>237</v>
      </c>
      <c r="C3" s="281"/>
      <c r="D3" s="281"/>
      <c r="E3" s="32"/>
      <c r="F3" s="33"/>
    </row>
    <row r="4" spans="1:12" ht="15.75">
      <c r="A4" s="78"/>
      <c r="B4" s="288" t="s">
        <v>64</v>
      </c>
      <c r="C4" s="288"/>
      <c r="D4" s="288"/>
      <c r="G4" s="47"/>
      <c r="H4" s="47"/>
      <c r="I4" s="47"/>
      <c r="J4" s="47"/>
      <c r="K4" s="47"/>
      <c r="L4" s="47"/>
    </row>
    <row r="5" spans="1:12">
      <c r="A5" s="78"/>
      <c r="B5" s="289"/>
      <c r="C5" s="289"/>
      <c r="D5" s="289"/>
      <c r="G5" s="47"/>
      <c r="H5" s="47"/>
      <c r="I5" s="47"/>
      <c r="J5" s="47"/>
      <c r="K5" s="47"/>
      <c r="L5" s="47"/>
    </row>
    <row r="6" spans="1:12">
      <c r="A6" s="78"/>
      <c r="B6" s="210"/>
      <c r="C6" s="211">
        <f>+INDICE!P3</f>
        <v>2022</v>
      </c>
      <c r="D6" s="212">
        <f>+INDICE!P2</f>
        <v>2021</v>
      </c>
      <c r="E6" s="34">
        <v>2007</v>
      </c>
      <c r="G6" s="65"/>
      <c r="H6" s="65"/>
      <c r="I6" s="47"/>
      <c r="J6" s="47"/>
      <c r="K6" s="47"/>
      <c r="L6" s="47"/>
    </row>
    <row r="7" spans="1:12" ht="15.75">
      <c r="A7" s="78"/>
      <c r="B7" s="102" t="s">
        <v>26</v>
      </c>
      <c r="C7" s="176"/>
      <c r="D7" s="213"/>
      <c r="E7" s="30">
        <v>0</v>
      </c>
      <c r="G7" s="65"/>
      <c r="H7" s="47"/>
      <c r="I7" s="47"/>
      <c r="J7" s="47"/>
      <c r="K7" s="47"/>
      <c r="L7" s="47"/>
    </row>
    <row r="8" spans="1:12" ht="15.75">
      <c r="A8" s="78"/>
      <c r="B8" s="102"/>
      <c r="C8" s="176"/>
      <c r="D8" s="213"/>
      <c r="E8" s="30"/>
      <c r="G8" s="63"/>
      <c r="H8" s="64"/>
      <c r="I8" s="64"/>
      <c r="J8" s="47"/>
      <c r="K8" s="47"/>
      <c r="L8" s="47"/>
    </row>
    <row r="9" spans="1:12" ht="15.75">
      <c r="A9" s="78"/>
      <c r="B9" s="102" t="s">
        <v>27</v>
      </c>
      <c r="C9" s="364"/>
      <c r="D9" s="365"/>
      <c r="E9" s="30"/>
      <c r="G9" s="64"/>
      <c r="H9" s="64"/>
      <c r="I9" s="64"/>
      <c r="J9" s="47"/>
      <c r="K9" s="47"/>
      <c r="L9" s="47"/>
    </row>
    <row r="10" spans="1:12">
      <c r="A10" s="78"/>
      <c r="B10" s="98" t="s">
        <v>28</v>
      </c>
      <c r="C10" s="364">
        <f>7078.87*'3'!C10</f>
        <v>1469020552.253</v>
      </c>
      <c r="D10" s="365">
        <f>6375.54*'3'!D10</f>
        <v>1515972522.1638</v>
      </c>
      <c r="E10" s="30"/>
      <c r="G10" s="68"/>
      <c r="H10" s="68"/>
      <c r="I10" s="64"/>
      <c r="J10" s="47"/>
      <c r="K10" s="47"/>
      <c r="L10" s="47"/>
    </row>
    <row r="11" spans="1:12">
      <c r="A11" s="78"/>
      <c r="B11" s="175" t="s">
        <v>29</v>
      </c>
      <c r="C11" s="366">
        <f>7078.87*'3'!C11</f>
        <v>173784913.5147</v>
      </c>
      <c r="D11" s="367">
        <f>6375.54*'3'!D11</f>
        <v>184130504.36579999</v>
      </c>
      <c r="E11" s="35">
        <v>0</v>
      </c>
      <c r="G11" s="64"/>
      <c r="H11" s="64"/>
      <c r="I11" s="64"/>
      <c r="J11" s="47"/>
      <c r="K11" s="47"/>
      <c r="L11" s="47"/>
    </row>
    <row r="12" spans="1:12" ht="15.75">
      <c r="A12" s="78"/>
      <c r="B12" s="102" t="s">
        <v>30</v>
      </c>
      <c r="C12" s="368">
        <f>SUM(C9:C11)</f>
        <v>1642805465.7677</v>
      </c>
      <c r="D12" s="369">
        <f>SUM(D9:D11)</f>
        <v>1700103026.5295999</v>
      </c>
      <c r="E12" s="36">
        <f>SUM(E11:E11)</f>
        <v>0</v>
      </c>
      <c r="G12" s="64"/>
      <c r="H12" s="64"/>
      <c r="I12" s="64"/>
      <c r="J12" s="47"/>
      <c r="K12" s="47"/>
      <c r="L12" s="47"/>
    </row>
    <row r="13" spans="1:12" ht="21.75" customHeight="1">
      <c r="A13" s="78"/>
      <c r="B13" s="102" t="s">
        <v>31</v>
      </c>
      <c r="C13" s="364"/>
      <c r="D13" s="365"/>
      <c r="E13" s="30"/>
      <c r="G13" s="64"/>
      <c r="H13" s="64"/>
      <c r="I13" s="64"/>
      <c r="J13" s="47"/>
      <c r="K13" s="47"/>
      <c r="L13" s="47"/>
    </row>
    <row r="14" spans="1:12">
      <c r="A14" s="78"/>
      <c r="B14" s="175" t="s">
        <v>32</v>
      </c>
      <c r="C14" s="364">
        <f>7078.87*'3'!C14</f>
        <v>243912447.05670002</v>
      </c>
      <c r="D14" s="365">
        <f>6375.54*'3'!D14</f>
        <v>220499198.49720001</v>
      </c>
      <c r="E14" s="30">
        <v>13612821</v>
      </c>
      <c r="F14" s="30"/>
      <c r="G14" s="47"/>
      <c r="H14" s="47"/>
      <c r="I14" s="47"/>
      <c r="J14" s="47"/>
      <c r="K14" s="47"/>
      <c r="L14" s="47"/>
    </row>
    <row r="15" spans="1:12" hidden="1">
      <c r="A15" s="78"/>
      <c r="B15" s="177" t="s">
        <v>33</v>
      </c>
      <c r="C15" s="364"/>
      <c r="D15" s="365"/>
      <c r="E15" s="30">
        <v>0</v>
      </c>
      <c r="G15" s="47"/>
      <c r="H15" s="47"/>
      <c r="I15" s="47"/>
      <c r="J15" s="47"/>
      <c r="K15" s="47"/>
      <c r="L15" s="47"/>
    </row>
    <row r="16" spans="1:12">
      <c r="A16" s="78"/>
      <c r="B16" s="175" t="s">
        <v>34</v>
      </c>
      <c r="C16" s="364">
        <f>7078.87*'3'!C16</f>
        <v>598164.51500000001</v>
      </c>
      <c r="D16" s="365">
        <f>6375.54*'3'!D16</f>
        <v>974310.02279999992</v>
      </c>
      <c r="E16" s="30"/>
      <c r="G16" s="47"/>
      <c r="H16" s="47"/>
      <c r="I16" s="47"/>
      <c r="J16" s="47"/>
      <c r="K16" s="47"/>
      <c r="L16" s="47"/>
    </row>
    <row r="17" spans="1:12">
      <c r="A17" s="78"/>
      <c r="B17" s="98" t="s">
        <v>35</v>
      </c>
      <c r="C17" s="370">
        <f>7078.87*'3'!C17</f>
        <v>138533.4859</v>
      </c>
      <c r="D17" s="365">
        <f>6375.54*'3'!D17</f>
        <v>0</v>
      </c>
      <c r="E17" s="30">
        <v>0</v>
      </c>
      <c r="G17" s="20"/>
      <c r="H17" s="47"/>
      <c r="I17" s="47"/>
      <c r="J17" s="47"/>
      <c r="K17" s="47"/>
      <c r="L17" s="47"/>
    </row>
    <row r="18" spans="1:12" ht="15.75">
      <c r="A18" s="78"/>
      <c r="B18" s="178" t="s">
        <v>36</v>
      </c>
      <c r="C18" s="371">
        <f>SUM(C14:C17)</f>
        <v>244649145.05760002</v>
      </c>
      <c r="D18" s="372">
        <f>SUM(D14:D17)</f>
        <v>221473508.52000001</v>
      </c>
      <c r="E18" s="30"/>
      <c r="G18" s="47"/>
      <c r="H18" s="47"/>
      <c r="I18" s="47"/>
      <c r="J18" s="47"/>
      <c r="K18" s="47"/>
      <c r="L18" s="47"/>
    </row>
    <row r="19" spans="1:12" ht="16.5" thickBot="1">
      <c r="A19" s="78"/>
      <c r="B19" s="178" t="s">
        <v>37</v>
      </c>
      <c r="C19" s="373">
        <f>+C12-C18</f>
        <v>1398156320.7100999</v>
      </c>
      <c r="D19" s="374">
        <f>+D12-D18</f>
        <v>1478629518.0095999</v>
      </c>
      <c r="E19" s="38" t="e">
        <f>+#REF!+E12-#REF!</f>
        <v>#REF!</v>
      </c>
      <c r="G19" s="67"/>
      <c r="H19" s="47"/>
      <c r="I19" s="47"/>
      <c r="J19" s="47"/>
      <c r="K19" s="47"/>
      <c r="L19" s="47"/>
    </row>
    <row r="20" spans="1:12" ht="15.75" thickTop="1">
      <c r="A20" s="78"/>
      <c r="B20" s="179"/>
      <c r="C20" s="214"/>
      <c r="D20" s="215"/>
      <c r="E20" s="30"/>
      <c r="G20" s="47"/>
      <c r="H20" s="47"/>
      <c r="I20" s="47"/>
      <c r="J20" s="47"/>
      <c r="K20" s="47"/>
      <c r="L20" s="47"/>
    </row>
    <row r="21" spans="1:12">
      <c r="A21" s="78"/>
      <c r="B21" s="216"/>
      <c r="C21" s="217"/>
      <c r="D21" s="217"/>
      <c r="E21" s="35">
        <v>0</v>
      </c>
      <c r="G21" s="47"/>
      <c r="H21" s="47"/>
      <c r="I21" s="47"/>
      <c r="J21" s="47"/>
      <c r="K21" s="47"/>
      <c r="L21" s="47"/>
    </row>
    <row r="22" spans="1:12" ht="15.75">
      <c r="A22" s="78"/>
      <c r="B22" s="182"/>
      <c r="C22" s="209"/>
      <c r="D22" s="209"/>
      <c r="E22" s="36" t="e">
        <f>+E19-E21</f>
        <v>#REF!</v>
      </c>
      <c r="G22" s="47"/>
      <c r="H22" s="47"/>
      <c r="I22" s="67"/>
      <c r="J22" s="47"/>
      <c r="K22" s="47"/>
      <c r="L22" s="47"/>
    </row>
    <row r="23" spans="1:12">
      <c r="A23" s="78"/>
      <c r="B23" s="79"/>
      <c r="C23" s="217"/>
      <c r="D23" s="217"/>
      <c r="E23" s="30"/>
      <c r="G23" s="47"/>
      <c r="H23" s="47"/>
      <c r="I23" s="47"/>
      <c r="J23" s="47"/>
      <c r="K23" s="47"/>
      <c r="L23" s="47"/>
    </row>
    <row r="24" spans="1:12">
      <c r="A24" s="78"/>
      <c r="B24" s="82" t="s">
        <v>226</v>
      </c>
      <c r="C24" s="217"/>
      <c r="D24" s="217"/>
      <c r="E24" s="30"/>
      <c r="G24" s="47"/>
      <c r="H24" s="47"/>
      <c r="I24" s="67"/>
      <c r="J24" s="47"/>
      <c r="K24" s="47"/>
      <c r="L24" s="47"/>
    </row>
    <row r="25" spans="1:12" ht="15.75">
      <c r="A25" s="78"/>
      <c r="B25" s="127"/>
      <c r="C25" s="217"/>
      <c r="D25" s="217"/>
      <c r="E25" s="30">
        <v>0</v>
      </c>
      <c r="G25" s="47"/>
      <c r="H25" s="47"/>
      <c r="I25" s="47"/>
      <c r="J25" s="47"/>
      <c r="K25" s="47"/>
      <c r="L25" s="47"/>
    </row>
    <row r="26" spans="1:12">
      <c r="A26" s="78"/>
      <c r="B26" s="87"/>
      <c r="C26" s="208"/>
      <c r="D26" s="208"/>
      <c r="E26" s="35">
        <v>0</v>
      </c>
    </row>
    <row r="27" spans="1:12">
      <c r="B27" s="19"/>
      <c r="C27" s="61"/>
      <c r="D27" s="61"/>
      <c r="E27" s="38">
        <v>0</v>
      </c>
    </row>
    <row r="28" spans="1:12">
      <c r="B28" s="19"/>
      <c r="C28" s="60"/>
      <c r="D28" s="60"/>
      <c r="E28" s="30"/>
    </row>
    <row r="29" spans="1:12">
      <c r="B29" s="4"/>
      <c r="C29" s="60"/>
      <c r="D29" s="60"/>
      <c r="E29" s="30">
        <v>0</v>
      </c>
    </row>
    <row r="30" spans="1:12">
      <c r="B30" s="19"/>
      <c r="C30" s="60"/>
      <c r="D30" s="60"/>
      <c r="E30" s="30">
        <v>0</v>
      </c>
    </row>
    <row r="31" spans="1:12">
      <c r="B31" s="4"/>
      <c r="C31" s="60"/>
      <c r="D31" s="60"/>
      <c r="E31" s="30">
        <v>0</v>
      </c>
    </row>
    <row r="32" spans="1:12">
      <c r="B32" s="19"/>
      <c r="C32" s="61"/>
      <c r="D32" s="61"/>
      <c r="E32" s="39" t="e">
        <f>+E22+E27</f>
        <v>#REF!</v>
      </c>
    </row>
    <row r="33" spans="2:5">
      <c r="B33" s="4"/>
      <c r="C33" s="60"/>
      <c r="D33" s="60"/>
      <c r="E33" s="30"/>
    </row>
    <row r="34" spans="2:5">
      <c r="B34" s="19"/>
      <c r="C34" s="60"/>
      <c r="D34" s="60"/>
      <c r="E34" s="30"/>
    </row>
    <row r="35" spans="2:5">
      <c r="B35" s="19"/>
      <c r="C35" s="60"/>
      <c r="D35" s="60"/>
      <c r="E35" s="30">
        <v>324736</v>
      </c>
    </row>
    <row r="36" spans="2:5">
      <c r="B36" s="19"/>
      <c r="C36" s="60"/>
      <c r="D36" s="60"/>
      <c r="E36" s="30" t="e">
        <f>+#REF!</f>
        <v>#REF!</v>
      </c>
    </row>
    <row r="37" spans="2:5" ht="15.75" thickBot="1">
      <c r="B37" s="19"/>
      <c r="C37" s="61"/>
      <c r="D37" s="61"/>
      <c r="E37" s="40" t="e">
        <f>+E32-E35-E36</f>
        <v>#REF!</v>
      </c>
    </row>
    <row r="38" spans="2:5" ht="15.75" thickTop="1"/>
    <row r="39" spans="2:5">
      <c r="C39" s="60"/>
      <c r="D39" s="60"/>
    </row>
    <row r="41" spans="2:5">
      <c r="C41" s="60"/>
    </row>
    <row r="42" spans="2:5">
      <c r="C42" s="60"/>
    </row>
    <row r="43" spans="2:5">
      <c r="C43" s="60"/>
    </row>
  </sheetData>
  <mergeCells count="4">
    <mergeCell ref="B2:D2"/>
    <mergeCell ref="B3:D3"/>
    <mergeCell ref="B4:D4"/>
    <mergeCell ref="B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showGridLines="0" workbookViewId="0"/>
  </sheetViews>
  <sheetFormatPr baseColWidth="10" defaultColWidth="9.140625" defaultRowHeight="15"/>
  <cols>
    <col min="1" max="1" width="5.7109375" customWidth="1"/>
    <col min="2" max="2" width="31.28515625" customWidth="1"/>
    <col min="3" max="3" width="17.5703125" customWidth="1"/>
    <col min="4" max="4" width="17.28515625" customWidth="1"/>
    <col min="5" max="5" width="22" customWidth="1"/>
    <col min="6" max="6" width="13.7109375" customWidth="1"/>
    <col min="7" max="7" width="12.42578125" hidden="1" customWidth="1"/>
    <col min="8" max="8" width="11.42578125" bestFit="1" customWidth="1"/>
    <col min="9" max="9" width="13.28515625" customWidth="1"/>
    <col min="10" max="11" width="12.42578125" customWidth="1"/>
  </cols>
  <sheetData>
    <row r="1" spans="1:13" ht="22.5">
      <c r="A1" s="123"/>
      <c r="B1" s="124"/>
      <c r="C1" s="124"/>
      <c r="D1" s="124"/>
      <c r="E1" s="78"/>
    </row>
    <row r="2" spans="1:13" ht="30">
      <c r="A2" s="126"/>
      <c r="B2" s="285" t="s">
        <v>0</v>
      </c>
      <c r="C2" s="285"/>
      <c r="D2" s="285"/>
      <c r="E2" s="285"/>
      <c r="F2" s="3"/>
      <c r="G2" s="19"/>
      <c r="H2" s="19"/>
      <c r="I2" s="19"/>
      <c r="J2" s="19"/>
      <c r="K2" s="19"/>
    </row>
    <row r="3" spans="1:13" ht="22.5">
      <c r="A3" s="129"/>
      <c r="B3" s="281" t="s">
        <v>17</v>
      </c>
      <c r="C3" s="281"/>
      <c r="D3" s="281"/>
      <c r="E3" s="281"/>
      <c r="F3" s="19"/>
      <c r="G3" s="19"/>
      <c r="H3" s="19"/>
      <c r="I3" s="21"/>
      <c r="J3" s="21"/>
      <c r="K3" s="21"/>
    </row>
    <row r="4" spans="1:13" ht="15.75">
      <c r="A4" s="131"/>
      <c r="B4" s="290" t="s">
        <v>233</v>
      </c>
      <c r="C4" s="290"/>
      <c r="D4" s="290"/>
      <c r="E4" s="290"/>
      <c r="F4" s="19"/>
      <c r="G4" s="19"/>
      <c r="H4" s="19"/>
      <c r="I4" s="21"/>
      <c r="J4" s="21"/>
      <c r="K4" s="21"/>
    </row>
    <row r="5" spans="1:13">
      <c r="A5" s="131"/>
      <c r="B5" s="291" t="s">
        <v>64</v>
      </c>
      <c r="C5" s="291"/>
      <c r="D5" s="291"/>
      <c r="E5" s="291"/>
      <c r="I5" s="21"/>
      <c r="J5" s="21"/>
      <c r="K5" s="21"/>
    </row>
    <row r="6" spans="1:13" ht="30">
      <c r="A6" s="135"/>
      <c r="B6" s="138" t="s">
        <v>18</v>
      </c>
      <c r="C6" s="138" t="s">
        <v>19</v>
      </c>
      <c r="D6" s="138" t="s">
        <v>20</v>
      </c>
      <c r="E6" s="138" t="s">
        <v>234</v>
      </c>
      <c r="F6" s="135"/>
      <c r="G6" s="21"/>
      <c r="H6" s="21"/>
      <c r="I6" s="18"/>
      <c r="J6" s="18"/>
      <c r="K6" s="21"/>
    </row>
    <row r="7" spans="1:13" ht="23.25" customHeight="1">
      <c r="A7" s="135"/>
      <c r="B7" s="218" t="s">
        <v>21</v>
      </c>
      <c r="C7" s="375">
        <f>+'2'!C7*6895.8</f>
        <v>34479000000</v>
      </c>
      <c r="D7" s="375">
        <f>+'2'!D7*6895.8</f>
        <v>1599292140.9120002</v>
      </c>
      <c r="E7" s="376">
        <f>+C7+D7</f>
        <v>36078292140.912003</v>
      </c>
      <c r="F7" s="135"/>
      <c r="G7" s="21"/>
      <c r="H7" s="21"/>
      <c r="I7" s="44"/>
      <c r="J7" s="21"/>
      <c r="K7" s="22"/>
    </row>
    <row r="8" spans="1:13">
      <c r="A8" s="79"/>
      <c r="B8" s="219"/>
      <c r="C8" s="377"/>
      <c r="D8" s="377"/>
      <c r="E8" s="378"/>
      <c r="F8" s="79"/>
      <c r="I8" s="30"/>
    </row>
    <row r="9" spans="1:13">
      <c r="A9" s="82"/>
      <c r="B9" s="143" t="s">
        <v>22</v>
      </c>
      <c r="C9" s="379"/>
      <c r="D9" s="379"/>
      <c r="E9" s="378"/>
      <c r="F9" s="146"/>
      <c r="G9" s="24"/>
      <c r="H9" s="24"/>
      <c r="I9" s="24"/>
      <c r="J9" s="24"/>
      <c r="K9" s="24"/>
    </row>
    <row r="10" spans="1:13">
      <c r="A10" s="82"/>
      <c r="B10" s="148" t="s">
        <v>209</v>
      </c>
      <c r="C10" s="380"/>
      <c r="D10" s="378"/>
      <c r="E10" s="378">
        <f t="shared" ref="E10:E14" si="0">+C10+D10</f>
        <v>0</v>
      </c>
      <c r="F10" s="146"/>
      <c r="G10" s="24"/>
      <c r="H10" s="24"/>
      <c r="I10" s="24"/>
      <c r="J10" s="24"/>
      <c r="K10" s="24"/>
    </row>
    <row r="11" spans="1:13" ht="15.75">
      <c r="A11" s="150"/>
      <c r="B11" s="220" t="s">
        <v>23</v>
      </c>
      <c r="C11" s="380"/>
      <c r="D11" s="378"/>
      <c r="E11" s="378">
        <f t="shared" si="0"/>
        <v>0</v>
      </c>
      <c r="F11" s="153"/>
      <c r="G11" s="25"/>
      <c r="H11" s="25"/>
      <c r="I11" s="26"/>
      <c r="J11" s="27"/>
      <c r="K11" s="27"/>
    </row>
    <row r="12" spans="1:13" ht="15.75">
      <c r="A12" s="150"/>
      <c r="B12" s="220" t="s">
        <v>230</v>
      </c>
      <c r="C12" s="380"/>
      <c r="D12" s="381">
        <f>+'2'!D12*6895.8</f>
        <v>-2077519525.6859999</v>
      </c>
      <c r="E12" s="381">
        <f>+C12+D12</f>
        <v>-2077519525.6859999</v>
      </c>
      <c r="F12" s="153"/>
      <c r="G12" s="25"/>
      <c r="H12" s="25"/>
      <c r="I12" s="26"/>
      <c r="J12" s="27"/>
      <c r="K12" s="27"/>
    </row>
    <row r="13" spans="1:13" ht="15.75">
      <c r="A13" s="150"/>
      <c r="B13" s="220" t="s">
        <v>238</v>
      </c>
      <c r="C13" s="380"/>
      <c r="D13" s="381">
        <f>+'2'!D13*7078.87</f>
        <v>490923386.30109996</v>
      </c>
      <c r="E13" s="381"/>
      <c r="F13" s="153"/>
      <c r="G13" s="25"/>
      <c r="H13" s="25"/>
      <c r="I13" s="26"/>
      <c r="J13" s="27"/>
      <c r="K13" s="27"/>
    </row>
    <row r="14" spans="1:13">
      <c r="A14" s="82"/>
      <c r="B14" s="221" t="s">
        <v>24</v>
      </c>
      <c r="C14" s="382"/>
      <c r="D14" s="383">
        <f>+'2'!D14*7078.87</f>
        <v>1398156320.7100999</v>
      </c>
      <c r="E14" s="381">
        <f t="shared" si="0"/>
        <v>1398156320.7100999</v>
      </c>
      <c r="F14" s="82"/>
      <c r="G14" s="23"/>
      <c r="H14" s="45"/>
      <c r="I14" s="23"/>
      <c r="J14" s="23"/>
      <c r="K14" s="23"/>
    </row>
    <row r="15" spans="1:13" ht="58.5" customHeight="1">
      <c r="A15" s="82"/>
      <c r="B15" s="158" t="s">
        <v>25</v>
      </c>
      <c r="C15" s="384">
        <f>+C7+C10-C11+C8</f>
        <v>34479000000</v>
      </c>
      <c r="D15" s="384">
        <f>+D7+D14+D12+D10+D13</f>
        <v>1410852322.2372</v>
      </c>
      <c r="E15" s="138" t="s">
        <v>235</v>
      </c>
      <c r="F15" s="160"/>
      <c r="G15" s="29"/>
      <c r="H15" s="29"/>
      <c r="I15" s="29"/>
      <c r="J15" s="29"/>
      <c r="K15" s="29"/>
    </row>
    <row r="16" spans="1:13" ht="21" customHeight="1" thickBot="1">
      <c r="A16" s="82"/>
      <c r="B16" s="160"/>
      <c r="C16" s="160"/>
      <c r="D16" s="160"/>
      <c r="E16" s="222">
        <f>+C15+D15</f>
        <v>35889852322.237198</v>
      </c>
      <c r="F16" s="160"/>
      <c r="G16" s="29"/>
      <c r="H16" s="29"/>
      <c r="I16" s="29"/>
      <c r="J16" s="29"/>
      <c r="K16" s="29"/>
      <c r="M16" s="30"/>
    </row>
    <row r="17" spans="1:13" ht="16.5" thickTop="1">
      <c r="A17" s="164"/>
      <c r="B17" s="160"/>
      <c r="C17" s="160"/>
      <c r="D17" s="160"/>
      <c r="E17" s="160"/>
      <c r="F17" s="160"/>
      <c r="G17" s="29"/>
      <c r="H17" s="29"/>
      <c r="I17" s="29"/>
      <c r="J17" s="29"/>
      <c r="K17" s="29"/>
      <c r="M17" s="30"/>
    </row>
    <row r="18" spans="1:13">
      <c r="A18" s="82"/>
      <c r="B18" s="82" t="s">
        <v>226</v>
      </c>
      <c r="C18" s="160"/>
      <c r="D18" s="160"/>
      <c r="E18" s="160"/>
      <c r="F18" s="160"/>
      <c r="G18" s="29"/>
      <c r="H18" s="29"/>
      <c r="I18" s="29"/>
      <c r="J18" s="29"/>
      <c r="K18" s="29"/>
    </row>
    <row r="19" spans="1:13" ht="15.75">
      <c r="A19" s="82"/>
      <c r="B19" s="91"/>
      <c r="C19" s="160"/>
      <c r="D19" s="160"/>
      <c r="E19" s="160"/>
      <c r="F19" s="160"/>
      <c r="G19" s="29"/>
      <c r="H19" s="29"/>
      <c r="I19" s="29"/>
      <c r="J19" s="29"/>
      <c r="K19" s="29"/>
    </row>
    <row r="20" spans="1:13" ht="15.75">
      <c r="A20" s="133"/>
      <c r="B20" s="127"/>
      <c r="C20" s="134"/>
      <c r="D20" s="134"/>
      <c r="E20" s="134"/>
      <c r="F20" s="29"/>
      <c r="G20" s="29"/>
      <c r="H20" s="29"/>
      <c r="I20" s="29"/>
      <c r="J20" s="29"/>
      <c r="K20" s="29"/>
    </row>
    <row r="21" spans="1:13">
      <c r="A21" s="23"/>
      <c r="B21" s="17"/>
      <c r="C21" s="29"/>
      <c r="D21" s="29"/>
      <c r="E21" s="29"/>
      <c r="F21" s="29"/>
      <c r="G21" s="29"/>
      <c r="H21" s="29"/>
      <c r="I21" s="29"/>
      <c r="J21" s="29"/>
      <c r="K21" s="29"/>
    </row>
    <row r="22" spans="1:13">
      <c r="A22" s="23"/>
      <c r="B22" s="19"/>
      <c r="C22" s="29"/>
      <c r="D22" s="29"/>
      <c r="E22" s="29"/>
      <c r="F22" s="29"/>
      <c r="G22" s="29"/>
      <c r="H22" s="29"/>
      <c r="I22" s="29"/>
      <c r="J22" s="29"/>
      <c r="K22" s="29"/>
    </row>
    <row r="23" spans="1:13">
      <c r="A23" s="23"/>
      <c r="B23" s="29"/>
      <c r="C23" s="29"/>
      <c r="D23" s="29"/>
      <c r="E23" s="29"/>
      <c r="F23" s="29"/>
      <c r="G23" s="29"/>
      <c r="H23" s="29"/>
      <c r="I23" s="29"/>
      <c r="J23" s="29"/>
      <c r="K23" s="29"/>
    </row>
    <row r="24" spans="1:13">
      <c r="A24" s="23"/>
      <c r="B24" s="29"/>
      <c r="C24" s="29"/>
      <c r="D24" s="29"/>
      <c r="E24" s="29"/>
      <c r="F24" s="29"/>
      <c r="G24" s="29"/>
      <c r="H24" s="29"/>
      <c r="I24" s="29"/>
      <c r="J24" s="29"/>
      <c r="K24" s="29"/>
    </row>
    <row r="25" spans="1:13">
      <c r="A25" s="23"/>
      <c r="B25" s="29"/>
      <c r="C25" s="29"/>
      <c r="D25" s="29"/>
      <c r="E25" s="29"/>
      <c r="F25" s="29"/>
      <c r="G25" s="29"/>
      <c r="H25" s="29"/>
      <c r="I25" s="29"/>
      <c r="J25" s="29"/>
      <c r="K25" s="29"/>
    </row>
    <row r="26" spans="1:13">
      <c r="A26" s="31"/>
      <c r="B26" s="29"/>
      <c r="C26" s="29"/>
      <c r="D26" s="29"/>
      <c r="E26" s="29"/>
      <c r="F26" s="29"/>
      <c r="G26" s="29"/>
      <c r="H26" s="29"/>
      <c r="I26" s="29"/>
      <c r="J26" s="29"/>
      <c r="K26" s="29"/>
    </row>
    <row r="27" spans="1:13">
      <c r="A27" s="31"/>
      <c r="B27" s="29"/>
      <c r="C27" s="29"/>
      <c r="D27" s="29"/>
      <c r="E27" s="29"/>
      <c r="F27" s="29"/>
      <c r="G27" s="29"/>
      <c r="H27" s="29"/>
      <c r="I27" s="29"/>
      <c r="J27" s="29"/>
      <c r="K27" s="29"/>
    </row>
    <row r="29" spans="1:13">
      <c r="J29" s="30"/>
    </row>
    <row r="30" spans="1:13">
      <c r="G30" s="30"/>
    </row>
    <row r="31" spans="1:13">
      <c r="J31" s="30"/>
    </row>
    <row r="32" spans="1:13">
      <c r="J32" s="30"/>
    </row>
    <row r="33" spans="2:10">
      <c r="J33" s="30"/>
    </row>
    <row r="36" spans="2:10">
      <c r="B36" s="7"/>
      <c r="C36" s="5"/>
      <c r="D36" s="5"/>
      <c r="E36" s="268"/>
      <c r="F36" s="268"/>
      <c r="G36" s="268"/>
      <c r="H36" s="268"/>
    </row>
    <row r="37" spans="2:10">
      <c r="B37" s="7"/>
      <c r="C37" s="5"/>
      <c r="D37" s="5"/>
      <c r="E37" s="268"/>
      <c r="F37" s="268"/>
      <c r="G37" s="268"/>
      <c r="H37" s="268"/>
    </row>
  </sheetData>
  <mergeCells count="6">
    <mergeCell ref="E36:H36"/>
    <mergeCell ref="E37:H37"/>
    <mergeCell ref="B2:E2"/>
    <mergeCell ref="B3:E3"/>
    <mergeCell ref="B4:E4"/>
    <mergeCell ref="B5:E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
  <sheetViews>
    <sheetView showGridLines="0" workbookViewId="0"/>
  </sheetViews>
  <sheetFormatPr baseColWidth="10" defaultColWidth="9.140625" defaultRowHeight="14.25"/>
  <cols>
    <col min="1" max="1" width="11.85546875" style="1" customWidth="1"/>
    <col min="2" max="2" width="59.140625" style="1" customWidth="1"/>
    <col min="3" max="3" width="19.85546875" style="1" customWidth="1"/>
    <col min="4" max="4" width="3.5703125" style="1" customWidth="1"/>
    <col min="5" max="5" width="19.7109375" style="1" bestFit="1" customWidth="1"/>
    <col min="6" max="6" width="6.5703125" style="4" customWidth="1"/>
    <col min="7" max="7" width="17" style="4" bestFit="1" customWidth="1"/>
    <col min="8" max="8" width="12.28515625" style="4" bestFit="1" customWidth="1"/>
    <col min="9" max="9" width="19.140625" style="4" customWidth="1"/>
    <col min="10" max="10" width="12.85546875" style="4" bestFit="1" customWidth="1"/>
    <col min="11" max="16384" width="9.140625" style="4"/>
  </cols>
  <sheetData>
    <row r="1" spans="1:10" ht="15">
      <c r="A1" s="81"/>
      <c r="B1" s="85"/>
      <c r="C1" s="85"/>
      <c r="D1" s="81"/>
      <c r="E1" s="85"/>
      <c r="F1" s="85"/>
      <c r="G1" s="2"/>
      <c r="H1" s="33"/>
    </row>
    <row r="2" spans="1:10">
      <c r="A2" s="81"/>
      <c r="B2" s="85"/>
      <c r="C2" s="86"/>
      <c r="D2" s="81"/>
      <c r="E2" s="274"/>
      <c r="F2" s="274"/>
      <c r="G2" s="276"/>
      <c r="H2" s="276"/>
    </row>
    <row r="3" spans="1:10" ht="30">
      <c r="A3" s="81"/>
      <c r="B3" s="285" t="s">
        <v>0</v>
      </c>
      <c r="C3" s="285"/>
      <c r="D3" s="285"/>
      <c r="E3" s="285"/>
      <c r="F3" s="86"/>
      <c r="G3" s="277"/>
      <c r="H3" s="277"/>
    </row>
    <row r="4" spans="1:10" ht="21">
      <c r="A4" s="82"/>
      <c r="B4" s="275" t="s">
        <v>232</v>
      </c>
      <c r="C4" s="275"/>
      <c r="D4" s="275"/>
      <c r="E4" s="275"/>
      <c r="F4" s="82"/>
    </row>
    <row r="5" spans="1:10" ht="16.5" customHeight="1">
      <c r="A5" s="132"/>
      <c r="B5" s="280" t="s">
        <v>64</v>
      </c>
      <c r="C5" s="280"/>
      <c r="D5" s="280"/>
      <c r="E5" s="280"/>
      <c r="F5" s="82"/>
    </row>
    <row r="6" spans="1:10" ht="15">
      <c r="A6" s="132"/>
      <c r="B6" s="132"/>
      <c r="C6" s="132"/>
      <c r="D6" s="81"/>
      <c r="E6" s="81"/>
      <c r="F6" s="82"/>
      <c r="G6" s="12"/>
      <c r="H6" s="12"/>
      <c r="I6" s="12"/>
    </row>
    <row r="7" spans="1:10" s="6" customFormat="1" ht="15.75">
      <c r="A7" s="82"/>
      <c r="B7" s="92"/>
      <c r="C7" s="223">
        <f>+INDICE!P3</f>
        <v>2022</v>
      </c>
      <c r="D7" s="224"/>
      <c r="E7" s="225">
        <f>+INDICE!P2</f>
        <v>2021</v>
      </c>
      <c r="F7" s="88"/>
      <c r="G7" s="13"/>
      <c r="H7" s="13"/>
      <c r="I7" s="18"/>
      <c r="J7" s="18"/>
    </row>
    <row r="8" spans="1:10" s="6" customFormat="1" ht="15">
      <c r="A8" s="82"/>
      <c r="B8" s="94"/>
      <c r="C8" s="226" t="s">
        <v>1</v>
      </c>
      <c r="D8" s="227"/>
      <c r="E8" s="228" t="s">
        <v>1</v>
      </c>
      <c r="F8" s="88"/>
      <c r="G8" s="13"/>
      <c r="H8" s="13"/>
      <c r="I8" s="13"/>
    </row>
    <row r="9" spans="1:10" s="6" customFormat="1" ht="15">
      <c r="A9" s="82"/>
      <c r="B9" s="98"/>
      <c r="C9" s="229"/>
      <c r="D9" s="150"/>
      <c r="E9" s="230"/>
      <c r="F9" s="88"/>
      <c r="G9" s="13"/>
      <c r="H9" s="13"/>
      <c r="I9" s="13"/>
    </row>
    <row r="10" spans="1:10" s="6" customFormat="1" ht="15">
      <c r="A10" s="82"/>
      <c r="B10" s="102" t="s">
        <v>2</v>
      </c>
      <c r="C10" s="385">
        <v>1526569730</v>
      </c>
      <c r="D10" s="386"/>
      <c r="E10" s="387">
        <v>1526569730</v>
      </c>
      <c r="F10" s="88"/>
      <c r="G10" s="13"/>
      <c r="H10" s="13"/>
      <c r="I10" s="13"/>
    </row>
    <row r="11" spans="1:10" s="6" customFormat="1" ht="15">
      <c r="A11" s="82"/>
      <c r="B11" s="98" t="s">
        <v>3</v>
      </c>
      <c r="C11" s="386"/>
      <c r="D11" s="386"/>
      <c r="E11" s="388"/>
      <c r="F11" s="88"/>
      <c r="G11" s="13"/>
      <c r="H11" s="13"/>
      <c r="I11" s="13"/>
    </row>
    <row r="12" spans="1:10" s="6" customFormat="1" ht="15">
      <c r="A12" s="127"/>
      <c r="B12" s="102" t="s">
        <v>4</v>
      </c>
      <c r="C12" s="389"/>
      <c r="D12" s="389"/>
      <c r="E12" s="390"/>
      <c r="F12" s="88"/>
      <c r="G12" s="13"/>
      <c r="H12" s="13"/>
      <c r="I12" s="13"/>
    </row>
    <row r="13" spans="1:10" s="6" customFormat="1" ht="15">
      <c r="A13" s="127"/>
      <c r="B13" s="102" t="s">
        <v>5</v>
      </c>
      <c r="C13" s="389"/>
      <c r="D13" s="389"/>
      <c r="E13" s="390"/>
      <c r="F13" s="88"/>
      <c r="G13" s="13"/>
      <c r="H13" s="13"/>
      <c r="I13" s="15"/>
    </row>
    <row r="14" spans="1:10" s="6" customFormat="1" ht="15.75">
      <c r="A14" s="82"/>
      <c r="B14" s="98" t="s">
        <v>6</v>
      </c>
      <c r="C14" s="391">
        <f>+'1'!C14*7078.87</f>
        <v>2589555342.4872999</v>
      </c>
      <c r="D14" s="392"/>
      <c r="E14" s="393">
        <f>+'1'!E14*6979.36</f>
        <v>-1070912174.3260196</v>
      </c>
      <c r="F14" s="88"/>
      <c r="G14" s="13"/>
      <c r="H14" s="13"/>
      <c r="I14" s="8"/>
    </row>
    <row r="15" spans="1:10" s="6" customFormat="1">
      <c r="A15" s="82"/>
      <c r="B15" s="98" t="s">
        <v>7</v>
      </c>
      <c r="C15" s="231">
        <v>0</v>
      </c>
      <c r="D15" s="389"/>
      <c r="E15" s="393">
        <v>0</v>
      </c>
      <c r="F15" s="88"/>
      <c r="G15" s="13"/>
      <c r="H15" s="13"/>
      <c r="I15" s="13"/>
    </row>
    <row r="16" spans="1:10" s="6" customFormat="1">
      <c r="A16" s="82"/>
      <c r="B16" s="98" t="s">
        <v>8</v>
      </c>
      <c r="C16" s="391">
        <f>+'1'!C16*7078.87</f>
        <v>-149364.15699999937</v>
      </c>
      <c r="D16" s="389"/>
      <c r="E16" s="393">
        <f>+'1'!E16*6979.36</f>
        <v>-67141.443199999238</v>
      </c>
      <c r="F16" s="88"/>
      <c r="G16" s="13"/>
      <c r="H16" s="13"/>
      <c r="I16" s="13"/>
    </row>
    <row r="17" spans="1:10" s="6" customFormat="1">
      <c r="A17" s="82"/>
      <c r="B17" s="98" t="s">
        <v>9</v>
      </c>
      <c r="C17" s="394">
        <f>+'1'!C17*7078.87</f>
        <v>0</v>
      </c>
      <c r="D17" s="389"/>
      <c r="E17" s="393">
        <v>0</v>
      </c>
      <c r="F17" s="88"/>
      <c r="G17" s="13"/>
      <c r="H17" s="13"/>
      <c r="I17" s="13"/>
    </row>
    <row r="18" spans="1:10" s="6" customFormat="1">
      <c r="A18" s="82"/>
      <c r="B18" s="98" t="s">
        <v>10</v>
      </c>
      <c r="C18" s="395">
        <f>+C14+C15+C16+C17</f>
        <v>2589405978.3302999</v>
      </c>
      <c r="D18" s="389"/>
      <c r="E18" s="396">
        <f>+E14+E15+E16+E17</f>
        <v>-1070979315.7692196</v>
      </c>
      <c r="F18" s="88"/>
      <c r="G18" s="13"/>
      <c r="H18" s="13"/>
      <c r="I18" s="13"/>
    </row>
    <row r="19" spans="1:10" s="6" customFormat="1">
      <c r="A19" s="82"/>
      <c r="B19" s="98"/>
      <c r="C19" s="392"/>
      <c r="D19" s="389"/>
      <c r="E19" s="390"/>
      <c r="F19" s="88"/>
      <c r="G19" s="13"/>
      <c r="H19" s="13"/>
      <c r="I19" s="13"/>
    </row>
    <row r="20" spans="1:10" s="6" customFormat="1" ht="15">
      <c r="A20" s="82"/>
      <c r="B20" s="102" t="s">
        <v>11</v>
      </c>
      <c r="C20" s="392"/>
      <c r="D20" s="389"/>
      <c r="E20" s="397"/>
      <c r="F20" s="88"/>
      <c r="G20" s="13"/>
      <c r="H20" s="13"/>
      <c r="I20" s="13"/>
    </row>
    <row r="21" spans="1:10" s="6" customFormat="1" ht="15">
      <c r="A21" s="127"/>
      <c r="B21" s="98" t="s">
        <v>12</v>
      </c>
      <c r="C21" s="231">
        <v>0</v>
      </c>
      <c r="D21" s="389"/>
      <c r="E21" s="397">
        <v>0</v>
      </c>
      <c r="F21" s="88"/>
      <c r="G21" s="13"/>
      <c r="H21" s="13"/>
      <c r="I21" s="13"/>
    </row>
    <row r="22" spans="1:10" s="6" customFormat="1" ht="15">
      <c r="A22" s="127"/>
      <c r="B22" s="98" t="s">
        <v>65</v>
      </c>
      <c r="C22" s="231">
        <v>0</v>
      </c>
      <c r="D22" s="389"/>
      <c r="E22" s="397">
        <v>0</v>
      </c>
      <c r="F22" s="88"/>
      <c r="G22" s="13"/>
      <c r="H22" s="13"/>
      <c r="I22" s="13"/>
    </row>
    <row r="23" spans="1:10" s="6" customFormat="1" ht="15">
      <c r="A23" s="127"/>
      <c r="B23" s="98" t="s">
        <v>13</v>
      </c>
      <c r="C23" s="398">
        <f>+'1'!C22*7078.87</f>
        <v>-243591845.03439784</v>
      </c>
      <c r="D23" s="389"/>
      <c r="E23" s="397">
        <f>+'1'!E22*6979.36</f>
        <v>-86527231.793734655</v>
      </c>
      <c r="F23" s="88"/>
      <c r="G23" s="13"/>
      <c r="H23" s="13"/>
      <c r="I23" s="13"/>
    </row>
    <row r="24" spans="1:10" s="6" customFormat="1">
      <c r="A24" s="82"/>
      <c r="B24" s="98" t="s">
        <v>14</v>
      </c>
      <c r="C24" s="232">
        <f>+'1'!C23*6979.36</f>
        <v>0</v>
      </c>
      <c r="D24" s="389"/>
      <c r="E24" s="233">
        <v>35104160556</v>
      </c>
      <c r="F24" s="88"/>
      <c r="G24" s="13"/>
    </row>
    <row r="25" spans="1:10" s="6" customFormat="1">
      <c r="A25" s="82"/>
      <c r="B25" s="98" t="s">
        <v>15</v>
      </c>
      <c r="C25" s="399">
        <f>+C23+C24+C22</f>
        <v>-243591845.03439784</v>
      </c>
      <c r="D25" s="389"/>
      <c r="E25" s="233">
        <f>+E23+E24</f>
        <v>35017633324.206268</v>
      </c>
      <c r="F25" s="88"/>
      <c r="G25" s="71"/>
    </row>
    <row r="26" spans="1:10" s="6" customFormat="1" ht="15.75" thickBot="1">
      <c r="A26" s="127"/>
      <c r="B26" s="102" t="s">
        <v>16</v>
      </c>
      <c r="C26" s="400">
        <f>+C18+C25+C10</f>
        <v>3872383863.2959023</v>
      </c>
      <c r="D26" s="401"/>
      <c r="E26" s="402">
        <v>1526569730</v>
      </c>
      <c r="F26" s="88"/>
      <c r="G26" s="13"/>
      <c r="I26" s="13"/>
      <c r="J26" s="13"/>
    </row>
    <row r="27" spans="1:10" s="6" customFormat="1" ht="15" thickTop="1">
      <c r="A27" s="82"/>
      <c r="B27" s="94"/>
      <c r="C27" s="119"/>
      <c r="D27" s="119"/>
      <c r="E27" s="120"/>
      <c r="F27" s="88"/>
      <c r="G27" s="71"/>
      <c r="I27" s="13"/>
    </row>
    <row r="28" spans="1:10" s="6" customFormat="1">
      <c r="A28" s="82"/>
      <c r="B28" s="82"/>
      <c r="C28" s="122"/>
      <c r="D28" s="122"/>
      <c r="E28" s="122"/>
      <c r="F28" s="88"/>
      <c r="G28" s="13"/>
    </row>
    <row r="29" spans="1:10" ht="12.75">
      <c r="A29" s="82"/>
      <c r="B29" s="82" t="s">
        <v>226</v>
      </c>
      <c r="C29" s="160"/>
      <c r="D29" s="160"/>
      <c r="E29" s="160"/>
      <c r="F29" s="82"/>
      <c r="G29" s="12"/>
    </row>
    <row r="30" spans="1:10" ht="15">
      <c r="A30" s="81"/>
      <c r="B30" s="87"/>
      <c r="C30" s="160"/>
      <c r="D30" s="160"/>
      <c r="E30" s="160"/>
      <c r="F30" s="160"/>
      <c r="G30" s="12"/>
      <c r="H30" s="12"/>
      <c r="I30" s="12"/>
    </row>
    <row r="31" spans="1:10">
      <c r="B31" s="19"/>
      <c r="C31" s="16"/>
      <c r="D31" s="16"/>
      <c r="E31" s="16"/>
    </row>
    <row r="32" spans="1:10" ht="15">
      <c r="B32" s="17"/>
      <c r="C32" s="16"/>
      <c r="D32" s="16"/>
      <c r="E32" s="16"/>
    </row>
    <row r="33" spans="2:7">
      <c r="C33" s="16"/>
      <c r="D33" s="16"/>
      <c r="E33" s="16"/>
    </row>
    <row r="34" spans="2:7" ht="15">
      <c r="B34" s="7"/>
      <c r="C34" s="268"/>
      <c r="D34" s="268"/>
      <c r="E34" s="268"/>
      <c r="F34" s="268"/>
      <c r="G34" s="268"/>
    </row>
    <row r="35" spans="2:7" ht="15">
      <c r="B35" s="7"/>
      <c r="C35" s="268"/>
      <c r="D35" s="268"/>
      <c r="E35" s="268"/>
      <c r="F35" s="268"/>
      <c r="G35" s="268"/>
    </row>
    <row r="36" spans="2:7">
      <c r="C36" s="16"/>
      <c r="D36" s="16"/>
      <c r="E36" s="16"/>
    </row>
  </sheetData>
  <mergeCells count="8">
    <mergeCell ref="C35:G35"/>
    <mergeCell ref="B3:E3"/>
    <mergeCell ref="B5:E5"/>
    <mergeCell ref="E2:F2"/>
    <mergeCell ref="G2:H2"/>
    <mergeCell ref="G3:H3"/>
    <mergeCell ref="B4:E4"/>
    <mergeCell ref="C34:G34"/>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e/B1q5SGLbYseXqPxEzq3RshsZelpnugb2gGErtjGi4=</DigestValue>
    </Reference>
    <Reference Type="http://www.w3.org/2000/09/xmldsig#Object" URI="#idOfficeObject">
      <DigestMethod Algorithm="http://www.w3.org/2001/04/xmlenc#sha256"/>
      <DigestValue>wfESyfKNkDoHvqoKcCpn2JG7ctyaZSROCi9v2yWxM/4=</DigestValue>
    </Reference>
    <Reference Type="http://uri.etsi.org/01903#SignedProperties" URI="#idSignedProperties">
      <Transforms>
        <Transform Algorithm="http://www.w3.org/TR/2001/REC-xml-c14n-20010315"/>
      </Transforms>
      <DigestMethod Algorithm="http://www.w3.org/2001/04/xmlenc#sha256"/>
      <DigestValue>Fjxh03K+iu9acMaQH8nU71mfYVuBfuJ4saFsGrEEyYI=</DigestValue>
    </Reference>
    <Reference Type="http://www.w3.org/2000/09/xmldsig#Object" URI="#idValidSigLnImg">
      <DigestMethod Algorithm="http://www.w3.org/2001/04/xmlenc#sha256"/>
      <DigestValue>DMTD/5+qr+TmZ7a2F9c20CX57t6bFFcFC67fYTj3Z2I=</DigestValue>
    </Reference>
    <Reference Type="http://www.w3.org/2000/09/xmldsig#Object" URI="#idInvalidSigLnImg">
      <DigestMethod Algorithm="http://www.w3.org/2001/04/xmlenc#sha256"/>
      <DigestValue>tmDGR/30ZGp0q8T1snRCoQj7H6dyGIaJDVI+AU+hAVE=</DigestValue>
    </Reference>
  </SignedInfo>
  <SignatureValue>k6h44LyKjocK6BLNctrEtLD312eb+0nVe/2eV9f4n2ChLfDa/McdNq5y/mxFmiWftrcx4yeXYHq4
BmKwYRBIcBfAODhz4P3oqnSg/SY9Or+0BkniFnSa3pOtkG+KnLmmcXmA4waq/UbqIP8PPgRaU9F2
dl1CNqkfUwF6igRujr6hgzkWsHu8r3IdLz5YmxeSVthBJIAtLB6Ltu0Hn5lTQ8AaKehC3XSsy/gp
gvRutTo1YYCo26ML48jEjGQ1cjrA4c7kGAR7/AyaavdCUeERkY71ce7/VFcBQ6GBvB8sL2ZO6w5M
wI/N1EqjnBOUWMg56wRaReCxDjXzetWroBII/g==</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o7adFyoWaTdizfhnS/uiF1ovIWjINytMfcDtWmSAsZ8=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os7zNZHIQfqCqbyBcApX63BeCZXJqcNTbxfJjoPI8NI=</DigestValue>
      </Reference>
      <Reference URI="/xl/drawings/vmlDrawing1.vml?ContentType=application/vnd.openxmlformats-officedocument.vmlDrawing">
        <DigestMethod Algorithm="http://www.w3.org/2001/04/xmlenc#sha256"/>
        <DigestValue>G4ZYGJzzDoh3h79v7ok3QpzZBumdRXgZzlRIhdoLb64=</DigestValue>
      </Reference>
      <Reference URI="/xl/media/image1.png?ContentType=image/png">
        <DigestMethod Algorithm="http://www.w3.org/2001/04/xmlenc#sha256"/>
        <DigestValue>WQ7eN6RxjztgrwfDWvQT14RKt6di1ZjAKgrPJr1bmNM=</DigestValue>
      </Reference>
      <Reference URI="/xl/media/image2.emf?ContentType=image/x-emf">
        <DigestMethod Algorithm="http://www.w3.org/2001/04/xmlenc#sha256"/>
        <DigestValue>bee0sUSTUtga3kb2yyMwZagWUxVInIEhPktwv8Nh2dA=</DigestValue>
      </Reference>
      <Reference URI="/xl/media/image3.emf?ContentType=image/x-emf">
        <DigestMethod Algorithm="http://www.w3.org/2001/04/xmlenc#sha256"/>
        <DigestValue>Zyb5wcfFfX/biYjrP/i/RxSuujBt1PrKpApAuyaNDKc=</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kz2JA17wy2cwwuRfxdNfZ6IuiHsFU51frV7e+qh6E9Q=</DigestValue>
      </Reference>
      <Reference URI="/xl/styles.xml?ContentType=application/vnd.openxmlformats-officedocument.spreadsheetml.styles+xml">
        <DigestMethod Algorithm="http://www.w3.org/2001/04/xmlenc#sha256"/>
        <DigestValue>prZfTAMPNcbhgpSL/X9ZJH2uZk5mcWaqyyVf12oEgG4=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RFA9dZtRyDhpN5BxP/CoxAxhJV7KtD47Yq2VCjMc06k=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E1Q/8G6Hr9UXSGRQ5jQ38G7gQOjCbFBhZkXg87R+EI0=</DigestValue>
      </Reference>
      <Reference URI="/xl/worksheets/sheet10.xml?ContentType=application/vnd.openxmlformats-officedocument.spreadsheetml.worksheet+xml">
        <DigestMethod Algorithm="http://www.w3.org/2001/04/xmlenc#sha256"/>
        <DigestValue>o1U/L1LvFGWdgPvz6pVnsdi86SHEZDicwUkKIQkGgVc=</DigestValue>
      </Reference>
      <Reference URI="/xl/worksheets/sheet11.xml?ContentType=application/vnd.openxmlformats-officedocument.spreadsheetml.worksheet+xml">
        <DigestMethod Algorithm="http://www.w3.org/2001/04/xmlenc#sha256"/>
        <DigestValue>aqqVVjcLHDcFIxQaPqdlzGZHtISEFjFSFMEqo29JORc=</DigestValue>
      </Reference>
      <Reference URI="/xl/worksheets/sheet2.xml?ContentType=application/vnd.openxmlformats-officedocument.spreadsheetml.worksheet+xml">
        <DigestMethod Algorithm="http://www.w3.org/2001/04/xmlenc#sha256"/>
        <DigestValue>Q3q971IbWd+vgvuDI8LBFP0gsRSrC/YFbdzhYFc2+uY=</DigestValue>
      </Reference>
      <Reference URI="/xl/worksheets/sheet3.xml?ContentType=application/vnd.openxmlformats-officedocument.spreadsheetml.worksheet+xml">
        <DigestMethod Algorithm="http://www.w3.org/2001/04/xmlenc#sha256"/>
        <DigestValue>1xLV3IlVITgUV+Ebu3+BAb9h4Jf6WfnghgoJitHiPL8=</DigestValue>
      </Reference>
      <Reference URI="/xl/worksheets/sheet4.xml?ContentType=application/vnd.openxmlformats-officedocument.spreadsheetml.worksheet+xml">
        <DigestMethod Algorithm="http://www.w3.org/2001/04/xmlenc#sha256"/>
        <DigestValue>lGz3eqLcfCHqOk1ZuTrc0IT5bMI1yGdXAKSbsZcwcLA=</DigestValue>
      </Reference>
      <Reference URI="/xl/worksheets/sheet5.xml?ContentType=application/vnd.openxmlformats-officedocument.spreadsheetml.worksheet+xml">
        <DigestMethod Algorithm="http://www.w3.org/2001/04/xmlenc#sha256"/>
        <DigestValue>Icrz/gWeoMdnp+a9pJR0EJtKzvAqsMKGTpJSIpn/EP0=</DigestValue>
      </Reference>
      <Reference URI="/xl/worksheets/sheet6.xml?ContentType=application/vnd.openxmlformats-officedocument.spreadsheetml.worksheet+xml">
        <DigestMethod Algorithm="http://www.w3.org/2001/04/xmlenc#sha256"/>
        <DigestValue>HIN3FD9Csb8tWT7iUm3ENLQg/q2L5QDZy1yddMBPjj8=</DigestValue>
      </Reference>
      <Reference URI="/xl/worksheets/sheet7.xml?ContentType=application/vnd.openxmlformats-officedocument.spreadsheetml.worksheet+xml">
        <DigestMethod Algorithm="http://www.w3.org/2001/04/xmlenc#sha256"/>
        <DigestValue>mmMTwrrczvoV98IMpCPtrF823/OGpzsLsKsv2dP/lNY=</DigestValue>
      </Reference>
      <Reference URI="/xl/worksheets/sheet8.xml?ContentType=application/vnd.openxmlformats-officedocument.spreadsheetml.worksheet+xml">
        <DigestMethod Algorithm="http://www.w3.org/2001/04/xmlenc#sha256"/>
        <DigestValue>pZDAR6IVz9+lh9X6E0gW7PC6PLLTpNDGcHojB6xWze4=</DigestValue>
      </Reference>
      <Reference URI="/xl/worksheets/sheet9.xml?ContentType=application/vnd.openxmlformats-officedocument.spreadsheetml.worksheet+xml">
        <DigestMethod Algorithm="http://www.w3.org/2001/04/xmlenc#sha256"/>
        <DigestValue>TANcl9UApa0DrRm2+c8NcKIx5lyI4w3Fb3GW67hY884=</DigestValue>
      </Reference>
    </Manifest>
    <SignatureProperties>
      <SignatureProperty Id="idSignatureTime" Target="#idPackageSignature">
        <mdssi:SignatureTime xmlns:mdssi="http://schemas.openxmlformats.org/package/2006/digital-signature">
          <mdssi:Format>YYYY-MM-DDThh:mm:ssTZD</mdssi:Format>
          <mdssi:Value>2022-10-31T20:10:05Z</mdssi:Value>
        </mdssi:SignatureTime>
      </SignatureProperty>
    </SignatureProperties>
  </Object>
  <Object Id="idOfficeObject">
    <SignatureProperties>
      <SignatureProperty Id="idOfficeV1Details" Target="#idPackageSignature">
        <SignatureInfoV1 xmlns="http://schemas.microsoft.com/office/2006/digsig">
          <SetupID>{BEE95137-5DD2-4FB8-8538-4E0DE4D69258}</SetupID>
          <SignatureText>Agustina García</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2022-10-31T20:10:05Z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8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QAw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BdE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O0AYQD//w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0AAAACgAAAFAAAACfAAAAXAAAAAEAAABVVY9BhfaOQQoAAABQAAAAHAAAAEwAAAAAAAAAAAAAAAAAAAD//////////4QAAABNAGEAcgBpAGEAIABBAGcAdQBzAHQAaQBuAGEAIABHAGEAcgBjAGkAYQAgAEEAZwB1AGkAYQByAAoAAAAGAAAABAAAAAMAAAAGAAAAAwAA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X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7QBhAAAA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PQAAAAKAAAAUAAAAJ8AAABcAAAAAQAAAFVVj0GF9o5BCgAAAFAAAAAcAAAATAAAAAAAAAAAAAAAAAAAAP//////////hAAAAE0AYQByAGkAYQAgAEEAZwB1AHMAdABpAG4AYQAgAEcAYQByAGMAaQBhACAAQQBnAHUAaQBhAHIACgAAAAYAAAAEAAAAAwAAAAYAAAADAAA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AAAA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eD0gPJ86xHVH7n4TV3KmHKi/ImTxVyO3HJMsaHn7QSY=</DigestValue>
    </Reference>
    <Reference Type="http://www.w3.org/2000/09/xmldsig#Object" URI="#idOfficeObject">
      <DigestMethod Algorithm="http://www.w3.org/2001/04/xmlenc#sha256"/>
      <DigestValue>9r2ANV2LnzKUhmSpxd1zinGB1uKX9kYud9bxu/tqSvc=</DigestValue>
    </Reference>
    <Reference Type="http://uri.etsi.org/01903#SignedProperties" URI="#idSignedProperties">
      <Transforms>
        <Transform Algorithm="http://www.w3.org/TR/2001/REC-xml-c14n-20010315"/>
      </Transforms>
      <DigestMethod Algorithm="http://www.w3.org/2001/04/xmlenc#sha256"/>
      <DigestValue>PZKT8ZJwEi5TOqgverJj9lGksyQAjQ5PC9lR/Cpv50U=</DigestValue>
    </Reference>
    <Reference Type="http://www.w3.org/2000/09/xmldsig#Object" URI="#idValidSigLnImg">
      <DigestMethod Algorithm="http://www.w3.org/2001/04/xmlenc#sha256"/>
      <DigestValue>es2TWjhcH1gBcVS5x0n0OSsDUO7uOw7yX/Gc2IBA2yU=</DigestValue>
    </Reference>
    <Reference Type="http://www.w3.org/2000/09/xmldsig#Object" URI="#idInvalidSigLnImg">
      <DigestMethod Algorithm="http://www.w3.org/2001/04/xmlenc#sha256"/>
      <DigestValue>yYwM+sBAhbfBq5k8Ylr4283fbnRLK1+lAq5gwxLMBbI=</DigestValue>
    </Reference>
  </SignedInfo>
  <SignatureValue>YFJ+aWTTSoMaLFTTw0GcCMJEgBufELBESF+wbcxaJ4+htx2EXtiki6/GNxA1oGZto/gXMJtlMlR3
zb/OO5nfFQSt8epbHpkLAuYcz0LkBrmfD+bgn8ju8zssjvVWiS8A8XqAqtS68FShxklxXBrYX0vZ
JKSx5P9JdJReN+1LvwjmXoqfnstCpFtm2ee9gdrIYKkMFG3a4vDEXfAflqdp/cj/lxWYnB9VeR2p
Asa39cQ8LW+bNN/vTiYDVvHDLXIaOWc4wMI7Mz49CgaZwpM5HJD/MbUHCzPpUCxoS8dx49idF2Lq
YeCeudryKlbZJGI3Ew7GYbLkofd95Ml5WmZLSg==</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o7adFyoWaTdizfhnS/uiF1ovIWjINytMfcDtWmSAsZ8=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os7zNZHIQfqCqbyBcApX63BeCZXJqcNTbxfJjoPI8NI=</DigestValue>
      </Reference>
      <Reference URI="/xl/drawings/vmlDrawing1.vml?ContentType=application/vnd.openxmlformats-officedocument.vmlDrawing">
        <DigestMethod Algorithm="http://www.w3.org/2001/04/xmlenc#sha256"/>
        <DigestValue>G4ZYGJzzDoh3h79v7ok3QpzZBumdRXgZzlRIhdoLb64=</DigestValue>
      </Reference>
      <Reference URI="/xl/media/image1.png?ContentType=image/png">
        <DigestMethod Algorithm="http://www.w3.org/2001/04/xmlenc#sha256"/>
        <DigestValue>WQ7eN6RxjztgrwfDWvQT14RKt6di1ZjAKgrPJr1bmNM=</DigestValue>
      </Reference>
      <Reference URI="/xl/media/image2.emf?ContentType=image/x-emf">
        <DigestMethod Algorithm="http://www.w3.org/2001/04/xmlenc#sha256"/>
        <DigestValue>bee0sUSTUtga3kb2yyMwZagWUxVInIEhPktwv8Nh2dA=</DigestValue>
      </Reference>
      <Reference URI="/xl/media/image3.emf?ContentType=image/x-emf">
        <DigestMethod Algorithm="http://www.w3.org/2001/04/xmlenc#sha256"/>
        <DigestValue>Zyb5wcfFfX/biYjrP/i/RxSuujBt1PrKpApAuyaNDKc=</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kz2JA17wy2cwwuRfxdNfZ6IuiHsFU51frV7e+qh6E9Q=</DigestValue>
      </Reference>
      <Reference URI="/xl/styles.xml?ContentType=application/vnd.openxmlformats-officedocument.spreadsheetml.styles+xml">
        <DigestMethod Algorithm="http://www.w3.org/2001/04/xmlenc#sha256"/>
        <DigestValue>prZfTAMPNcbhgpSL/X9ZJH2uZk5mcWaqyyVf12oEgG4=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RFA9dZtRyDhpN5BxP/CoxAxhJV7KtD47Yq2VCjMc06k=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E1Q/8G6Hr9UXSGRQ5jQ38G7gQOjCbFBhZkXg87R+EI0=</DigestValue>
      </Reference>
      <Reference URI="/xl/worksheets/sheet10.xml?ContentType=application/vnd.openxmlformats-officedocument.spreadsheetml.worksheet+xml">
        <DigestMethod Algorithm="http://www.w3.org/2001/04/xmlenc#sha256"/>
        <DigestValue>o1U/L1LvFGWdgPvz6pVnsdi86SHEZDicwUkKIQkGgVc=</DigestValue>
      </Reference>
      <Reference URI="/xl/worksheets/sheet11.xml?ContentType=application/vnd.openxmlformats-officedocument.spreadsheetml.worksheet+xml">
        <DigestMethod Algorithm="http://www.w3.org/2001/04/xmlenc#sha256"/>
        <DigestValue>aqqVVjcLHDcFIxQaPqdlzGZHtISEFjFSFMEqo29JORc=</DigestValue>
      </Reference>
      <Reference URI="/xl/worksheets/sheet2.xml?ContentType=application/vnd.openxmlformats-officedocument.spreadsheetml.worksheet+xml">
        <DigestMethod Algorithm="http://www.w3.org/2001/04/xmlenc#sha256"/>
        <DigestValue>Q3q971IbWd+vgvuDI8LBFP0gsRSrC/YFbdzhYFc2+uY=</DigestValue>
      </Reference>
      <Reference URI="/xl/worksheets/sheet3.xml?ContentType=application/vnd.openxmlformats-officedocument.spreadsheetml.worksheet+xml">
        <DigestMethod Algorithm="http://www.w3.org/2001/04/xmlenc#sha256"/>
        <DigestValue>1xLV3IlVITgUV+Ebu3+BAb9h4Jf6WfnghgoJitHiPL8=</DigestValue>
      </Reference>
      <Reference URI="/xl/worksheets/sheet4.xml?ContentType=application/vnd.openxmlformats-officedocument.spreadsheetml.worksheet+xml">
        <DigestMethod Algorithm="http://www.w3.org/2001/04/xmlenc#sha256"/>
        <DigestValue>lGz3eqLcfCHqOk1ZuTrc0IT5bMI1yGdXAKSbsZcwcLA=</DigestValue>
      </Reference>
      <Reference URI="/xl/worksheets/sheet5.xml?ContentType=application/vnd.openxmlformats-officedocument.spreadsheetml.worksheet+xml">
        <DigestMethod Algorithm="http://www.w3.org/2001/04/xmlenc#sha256"/>
        <DigestValue>Icrz/gWeoMdnp+a9pJR0EJtKzvAqsMKGTpJSIpn/EP0=</DigestValue>
      </Reference>
      <Reference URI="/xl/worksheets/sheet6.xml?ContentType=application/vnd.openxmlformats-officedocument.spreadsheetml.worksheet+xml">
        <DigestMethod Algorithm="http://www.w3.org/2001/04/xmlenc#sha256"/>
        <DigestValue>HIN3FD9Csb8tWT7iUm3ENLQg/q2L5QDZy1yddMBPjj8=</DigestValue>
      </Reference>
      <Reference URI="/xl/worksheets/sheet7.xml?ContentType=application/vnd.openxmlformats-officedocument.spreadsheetml.worksheet+xml">
        <DigestMethod Algorithm="http://www.w3.org/2001/04/xmlenc#sha256"/>
        <DigestValue>mmMTwrrczvoV98IMpCPtrF823/OGpzsLsKsv2dP/lNY=</DigestValue>
      </Reference>
      <Reference URI="/xl/worksheets/sheet8.xml?ContentType=application/vnd.openxmlformats-officedocument.spreadsheetml.worksheet+xml">
        <DigestMethod Algorithm="http://www.w3.org/2001/04/xmlenc#sha256"/>
        <DigestValue>pZDAR6IVz9+lh9X6E0gW7PC6PLLTpNDGcHojB6xWze4=</DigestValue>
      </Reference>
      <Reference URI="/xl/worksheets/sheet9.xml?ContentType=application/vnd.openxmlformats-officedocument.spreadsheetml.worksheet+xml">
        <DigestMethod Algorithm="http://www.w3.org/2001/04/xmlenc#sha256"/>
        <DigestValue>TANcl9UApa0DrRm2+c8NcKIx5lyI4w3Fb3GW67hY884=</DigestValue>
      </Reference>
    </Manifest>
    <SignatureProperties>
      <SignatureProperty Id="idSignatureTime" Target="#idPackageSignature">
        <mdssi:SignatureTime xmlns:mdssi="http://schemas.openxmlformats.org/package/2006/digital-signature">
          <mdssi:Format>YYYY-MM-DDThh:mm:ssTZD</mdssi:Format>
          <mdssi:Value>2022-10-31T22:32:16Z</mdssi:Value>
        </mdssi:SignatureTime>
      </SignatureProperty>
    </SignatureProperties>
  </Object>
  <Object Id="idOfficeObject">
    <SignatureProperties>
      <SignatureProperty Id="idOfficeV1Details" Target="#idPackageSignature">
        <SignatureInfoV1 xmlns="http://schemas.microsoft.com/office/2006/digsig">
          <SetupID>{6D81DFB0-DD73-4593-B4E1-2220608FB06F}</SetupID>
          <SignatureText>Federico CALLIZO PECCI</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2022-10-31T22:32:16Z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QAw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497B26-6461-4DB9-ADA0-646DCC595A82}"/>
</file>

<file path=customXml/itemProps2.xml><?xml version="1.0" encoding="utf-8"?>
<ds:datastoreItem xmlns:ds="http://schemas.openxmlformats.org/officeDocument/2006/customXml" ds:itemID="{A0885DBC-1A65-44A3-B605-2D60390E2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INDICE</vt:lpstr>
      <vt:lpstr>1</vt:lpstr>
      <vt:lpstr>2</vt:lpstr>
      <vt:lpstr>3</vt:lpstr>
      <vt:lpstr>4</vt:lpstr>
      <vt:lpstr>5</vt:lpstr>
      <vt:lpstr>6</vt:lpstr>
      <vt:lpstr>7</vt:lpstr>
      <vt:lpstr>8</vt:lpstr>
      <vt:lpstr>9</vt:lpstr>
      <vt:lpstr>10</vt:lpstr>
      <vt:lpstr>'9'!_Hlk492023274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2022-10-31T15:49:33Z</dcterms:modified>
</cp:coreProperties>
</file>