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Override PartName="/xl/workbook.xml" ContentType="application/vnd.openxmlformats-officedocument.spreadsheetml.sheet.main+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5.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Override PartName="/_xmlsignatures/sig3.xml" ContentType="application/vnd.openxmlformats-package.digital-signature-xmlsignature+xml"/>
  <Override PartName="/_xmlsignatures/sig4.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docs.edgelan\investor\iaf\04-FONDO OPPORTUNITY FUND RENTA FIJA USD\Balance General Fondo Opportunity\16- BALANCE OPPORTUNITY USD DICIEMBRE 2021\"/>
    </mc:Choice>
  </mc:AlternateContent>
  <xr:revisionPtr revIDLastSave="0" documentId="13_ncr:201_{729DBA05-DA78-4BC7-88EB-D6A2B7527F70}" xr6:coauthVersionLast="47" xr6:coauthVersionMax="47" xr10:uidLastSave="{00000000-0000-0000-0000-000000000000}"/>
  <bookViews>
    <workbookView xWindow="-120" yWindow="-120" windowWidth="29040" windowHeight="15720" xr2:uid="{00000000-000D-0000-FFFF-FFFF00000000}"/>
  </bookViews>
  <sheets>
    <sheet name="INDICE" sheetId="9" r:id="rId1"/>
    <sheet name="1" sheetId="1" r:id="rId2"/>
    <sheet name="2" sheetId="2" r:id="rId3"/>
    <sheet name="3" sheetId="3" r:id="rId4"/>
    <sheet name="4" sheetId="4" r:id="rId5"/>
    <sheet name="5" sheetId="5" r:id="rId6"/>
    <sheet name="6" sheetId="6" r:id="rId7"/>
    <sheet name="7" sheetId="7" r:id="rId8"/>
    <sheet name="8" sheetId="8" r:id="rId9"/>
    <sheet name="9" sheetId="10" r:id="rId10"/>
    <sheet name="10" sheetId="11" r:id="rId11"/>
    <sheet name="11" sheetId="12" r:id="rId12"/>
  </sheets>
  <definedNames>
    <definedName name="_Hlk492023274" localSheetId="10">'10'!$A$91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 i="12" l="1"/>
  <c r="J57" i="12"/>
  <c r="B4" i="8"/>
  <c r="E14" i="7"/>
  <c r="E6" i="7"/>
  <c r="B4" i="7"/>
  <c r="C7" i="7"/>
  <c r="B3" i="6"/>
  <c r="B3" i="5"/>
  <c r="C9" i="5"/>
  <c r="C8" i="5"/>
  <c r="B3" i="4"/>
  <c r="B3" i="3"/>
  <c r="E14" i="2"/>
  <c r="E6" i="2"/>
  <c r="B4" i="2"/>
  <c r="C23" i="8" l="1"/>
  <c r="C16" i="8"/>
  <c r="C14" i="8"/>
  <c r="C15" i="6"/>
  <c r="C13" i="6"/>
  <c r="C9" i="6"/>
  <c r="C30" i="5"/>
  <c r="C27" i="5"/>
  <c r="C19" i="5"/>
  <c r="C12" i="5"/>
  <c r="C137" i="11" l="1"/>
  <c r="E23" i="8" l="1"/>
  <c r="E16" i="8"/>
  <c r="E14" i="8"/>
  <c r="E10" i="8"/>
  <c r="E24" i="1"/>
  <c r="C18" i="8"/>
  <c r="C25" i="8"/>
  <c r="C14" i="6"/>
  <c r="D10" i="5"/>
  <c r="F27" i="4"/>
  <c r="F14" i="4"/>
  <c r="C11" i="3"/>
  <c r="C10" i="6" s="1"/>
  <c r="D14" i="2" l="1"/>
  <c r="C12" i="4" l="1"/>
  <c r="D21" i="5"/>
  <c r="D15" i="5"/>
  <c r="D23" i="5" s="1"/>
  <c r="D14" i="5"/>
  <c r="E7" i="2"/>
  <c r="E101" i="11" l="1"/>
  <c r="E100" i="11"/>
  <c r="E99" i="11"/>
  <c r="E98" i="11"/>
  <c r="C102" i="11"/>
  <c r="E97" i="11"/>
  <c r="E102" i="11" l="1"/>
  <c r="E82" i="11"/>
  <c r="E81" i="11"/>
  <c r="E7" i="8"/>
  <c r="C7" i="8"/>
  <c r="D6" i="6"/>
  <c r="C6" i="6"/>
  <c r="C10" i="5"/>
  <c r="D29" i="5"/>
  <c r="D32" i="5"/>
  <c r="D5" i="5"/>
  <c r="C5" i="5"/>
  <c r="D5" i="3"/>
  <c r="C5" i="3"/>
  <c r="C6" i="4"/>
  <c r="C6" i="1"/>
  <c r="A8" i="9"/>
  <c r="D33" i="5" l="1"/>
  <c r="D14" i="7"/>
  <c r="O55" i="12"/>
  <c r="O43" i="12"/>
  <c r="O33" i="12"/>
  <c r="O27" i="12"/>
  <c r="O29" i="12"/>
  <c r="O37" i="12"/>
  <c r="O52" i="12"/>
  <c r="O13" i="12"/>
  <c r="O16" i="12"/>
  <c r="O54" i="12"/>
  <c r="O23" i="12"/>
  <c r="O36" i="12"/>
  <c r="O5" i="12"/>
  <c r="O7" i="12" l="1"/>
  <c r="O9" i="12"/>
  <c r="O30" i="12"/>
  <c r="O17" i="12"/>
  <c r="O21" i="12"/>
  <c r="O25" i="12"/>
  <c r="O41" i="12"/>
  <c r="O44" i="12"/>
  <c r="O45" i="12"/>
  <c r="O49" i="12"/>
  <c r="O53" i="12"/>
  <c r="O56" i="12"/>
  <c r="O11" i="12"/>
  <c r="O15" i="12"/>
  <c r="O38" i="12"/>
  <c r="O19" i="12"/>
  <c r="O31" i="12"/>
  <c r="O35" i="12"/>
  <c r="O39" i="12"/>
  <c r="O47" i="12"/>
  <c r="O51" i="12"/>
  <c r="O6" i="12"/>
  <c r="O8" i="12"/>
  <c r="O10" i="12"/>
  <c r="O12" i="12"/>
  <c r="O14" i="12"/>
  <c r="O18" i="12"/>
  <c r="O20" i="12"/>
  <c r="O22" i="12"/>
  <c r="O24" i="12"/>
  <c r="O26" i="12"/>
  <c r="O28" i="12"/>
  <c r="O32" i="12"/>
  <c r="O34" i="12"/>
  <c r="O40" i="12"/>
  <c r="O42" i="12"/>
  <c r="O46" i="12"/>
  <c r="O48" i="12"/>
  <c r="O50" i="12"/>
  <c r="D137" i="11"/>
  <c r="E24" i="8"/>
  <c r="E25" i="8" s="1"/>
  <c r="D17" i="6"/>
  <c r="D11" i="6"/>
  <c r="D16" i="4"/>
  <c r="C24" i="1"/>
  <c r="E18" i="1"/>
  <c r="E25" i="1" s="1"/>
  <c r="D18" i="6" l="1"/>
  <c r="E18" i="8"/>
  <c r="E26" i="8" s="1"/>
  <c r="C10" i="1" l="1"/>
  <c r="C152" i="11"/>
  <c r="B152" i="11"/>
  <c r="C10" i="8" l="1"/>
  <c r="C26" i="8" s="1"/>
  <c r="D18" i="3"/>
  <c r="D12" i="3"/>
  <c r="C18" i="3"/>
  <c r="C12" i="3"/>
  <c r="C19" i="3" l="1"/>
  <c r="D19" i="3"/>
  <c r="C18" i="1"/>
  <c r="C25" i="1" l="1"/>
  <c r="D29" i="4"/>
  <c r="D22" i="4"/>
  <c r="D12" i="4"/>
  <c r="D17" i="4" s="1"/>
  <c r="D23" i="4" l="1"/>
  <c r="D31" i="4" s="1"/>
  <c r="D32" i="4" s="1"/>
  <c r="D35" i="4" s="1"/>
  <c r="D36" i="4" s="1"/>
  <c r="D33" i="4" l="1"/>
  <c r="C16" i="6"/>
  <c r="C14" i="7" l="1"/>
  <c r="E11" i="7"/>
  <c r="E10" i="7"/>
  <c r="E7" i="7"/>
  <c r="E35" i="6"/>
  <c r="C17" i="6"/>
  <c r="E11" i="6"/>
  <c r="E18" i="6" s="1"/>
  <c r="E21" i="6" s="1"/>
  <c r="E31" i="6" s="1"/>
  <c r="C11" i="6"/>
  <c r="C29" i="5"/>
  <c r="C21" i="5"/>
  <c r="C14" i="5"/>
  <c r="C29" i="4"/>
  <c r="C22" i="4"/>
  <c r="C16" i="4"/>
  <c r="C14" i="2"/>
  <c r="E11" i="2"/>
  <c r="E10" i="2"/>
  <c r="E36" i="6" l="1"/>
  <c r="C17" i="4"/>
  <c r="C23" i="4" s="1"/>
  <c r="C31" i="4" s="1"/>
  <c r="E13" i="2"/>
  <c r="E13" i="7"/>
  <c r="E15" i="2"/>
  <c r="E12" i="7"/>
  <c r="C15" i="5"/>
  <c r="C23" i="5" s="1"/>
  <c r="C18" i="6"/>
  <c r="E12" i="2"/>
  <c r="C31" i="5" l="1"/>
  <c r="F31" i="5" s="1"/>
  <c r="C32" i="4"/>
  <c r="F32" i="4" s="1"/>
  <c r="E15" i="7"/>
  <c r="C32" i="5" l="1"/>
  <c r="C33" i="5" s="1"/>
  <c r="C35" i="4"/>
  <c r="C36" i="4" s="1"/>
  <c r="C33" i="4"/>
</calcChain>
</file>

<file path=xl/sharedStrings.xml><?xml version="1.0" encoding="utf-8"?>
<sst xmlns="http://schemas.openxmlformats.org/spreadsheetml/2006/main" count="801" uniqueCount="388">
  <si>
    <t>G</t>
  </si>
  <si>
    <t>Saldo de Caja al inicio del año</t>
  </si>
  <si>
    <t>Actividades Operativas</t>
  </si>
  <si>
    <t>Causa de Las Variaciones de efectivo</t>
  </si>
  <si>
    <t>Cambios en activos y pasivos operativos</t>
  </si>
  <si>
    <t>Aumento o disminucion deudores por operaciones</t>
  </si>
  <si>
    <t>Aumento o Disminucion intereses a cobrar</t>
  </si>
  <si>
    <t>Aumentoo disminución en acreedores por operaciones</t>
  </si>
  <si>
    <t>Aumento o disminución en otros pasivos</t>
  </si>
  <si>
    <t>Flujo neto generado por actividades operativas</t>
  </si>
  <si>
    <t>Actividades de financiación</t>
  </si>
  <si>
    <t>Rescate</t>
  </si>
  <si>
    <t>Aumento o disminución de inversiones</t>
  </si>
  <si>
    <t>Suscripciones</t>
  </si>
  <si>
    <t>Flujo Neto de efectivo por actividades de financiación</t>
  </si>
  <si>
    <t>Saldo final de efectivos</t>
  </si>
  <si>
    <t>ESTADO DE VARIACIÓN DEL ACTIVO NETO</t>
  </si>
  <si>
    <t>CUENTAS</t>
  </si>
  <si>
    <t>APORTANTES</t>
  </si>
  <si>
    <t>RESULTADOS</t>
  </si>
  <si>
    <t>Saldo al inicio del periodo</t>
  </si>
  <si>
    <t>Movimientos del periodo</t>
  </si>
  <si>
    <t>Rescates</t>
  </si>
  <si>
    <t>Resultados acumulados</t>
  </si>
  <si>
    <t>Resultado del Periodo</t>
  </si>
  <si>
    <t>Saldo al final del periodo</t>
  </si>
  <si>
    <t>INGRESOS</t>
  </si>
  <si>
    <t>Resultado por Tenencia</t>
  </si>
  <si>
    <t xml:space="preserve">Intereses </t>
  </si>
  <si>
    <t xml:space="preserve">Otros </t>
  </si>
  <si>
    <t>Total Ingresos</t>
  </si>
  <si>
    <t>EGRESOS</t>
  </si>
  <si>
    <t>Comisión por Administración</t>
  </si>
  <si>
    <t xml:space="preserve">- Gastos de Ventas </t>
  </si>
  <si>
    <t>Comisión por Corretaje</t>
  </si>
  <si>
    <t>Otros Egresos</t>
  </si>
  <si>
    <t>Total Egresos</t>
  </si>
  <si>
    <t>Resultado del Ejercicio</t>
  </si>
  <si>
    <t>(EN MONEDA EXTRANJERA)</t>
  </si>
  <si>
    <t>ACTIVOS</t>
  </si>
  <si>
    <t>ACTIVO CORRIENTE</t>
  </si>
  <si>
    <t>DISPONIBILIDADES</t>
  </si>
  <si>
    <t xml:space="preserve">INVERSIONES </t>
  </si>
  <si>
    <t>Titulo de Renta Variable</t>
  </si>
  <si>
    <t>ACTIVO NO CORRIENTE</t>
  </si>
  <si>
    <t>Total de Activo Bruto</t>
  </si>
  <si>
    <t xml:space="preserve">PASIVOS </t>
  </si>
  <si>
    <t xml:space="preserve">PASIVO </t>
  </si>
  <si>
    <t>ACREEDORES POR OPERACIONES</t>
  </si>
  <si>
    <t>Comisiones a Pagar a la Administradora</t>
  </si>
  <si>
    <t>Rescates a Pagar</t>
  </si>
  <si>
    <t xml:space="preserve">Total Pasivo </t>
  </si>
  <si>
    <t xml:space="preserve">PLAN OPPORTUNITY </t>
  </si>
  <si>
    <t>RESULTADOS ACUMULADOS</t>
  </si>
  <si>
    <t>TOTAL PATRIMONIO</t>
  </si>
  <si>
    <t>TOTAL PASIVO Y PATRIMONIO NETO</t>
  </si>
  <si>
    <t>CANTIDAD CUOTAS PARTE</t>
  </si>
  <si>
    <t>VALOR CUOTA</t>
  </si>
  <si>
    <t>TOTAL ACTIVO NETO</t>
  </si>
  <si>
    <t>(EN MONEDA LOCAL)</t>
  </si>
  <si>
    <t>TOTAL ACTIVO CORRIENTE</t>
  </si>
  <si>
    <t>TOTAL ACTIVO NO CORRIENTE</t>
  </si>
  <si>
    <t>(Moneda Local)</t>
  </si>
  <si>
    <t>Diferencia de Cambio saldo inicial de caja y bancos</t>
  </si>
  <si>
    <t>Desde</t>
  </si>
  <si>
    <t>Tipo de cambio Vendedor</t>
  </si>
  <si>
    <t>Comparativo</t>
  </si>
  <si>
    <t>Tipo de cambio Comprador</t>
  </si>
  <si>
    <t>FECHA DE REPORTE</t>
  </si>
  <si>
    <t>Estados Financieros</t>
  </si>
  <si>
    <t>(Anexo D)</t>
  </si>
  <si>
    <t>Índice</t>
  </si>
  <si>
    <t>ESTADO DE FLUJO DE CAJA EN DOLARES AMERICANOS</t>
  </si>
  <si>
    <t>ESTADO DE VARIACION DEL ACTIVO NETO EN DOLARES AMERICANOS</t>
  </si>
  <si>
    <t>ESTADO DE RESULTADO EN DOLARES AMERICANOS</t>
  </si>
  <si>
    <t>BALANCE GENERAL EN DOLARES AMERICANOS</t>
  </si>
  <si>
    <t>BALANCE GENERAL EN GUARANIES</t>
  </si>
  <si>
    <t>ESTADO DE RESULTADO EN GUARANIES</t>
  </si>
  <si>
    <t>ESTADO DE VARIACION DEL ACTIVO NETO EN GUARANIES</t>
  </si>
  <si>
    <t>ESTADO DE FLUJO DE CAJA EN GUARANIES</t>
  </si>
  <si>
    <t>NOTAS A LOS ESTADOS FINANCIEROS</t>
  </si>
  <si>
    <t>CUADRO DE INVERSIONES</t>
  </si>
  <si>
    <t>USD</t>
  </si>
  <si>
    <t>Causa de las Variaciones de efectivo</t>
  </si>
  <si>
    <t>Aumento o disminucion intereses a cobrar</t>
  </si>
  <si>
    <t>INFORME SINDICO</t>
  </si>
  <si>
    <t>NOTAS A LOS ESTADOS CONTABLES</t>
  </si>
  <si>
    <t>INFORME DEL SINDICO</t>
  </si>
  <si>
    <t>Señores accionistas de</t>
  </si>
  <si>
    <t>FONDO OPPORTUNITY RENTA FIJA USD</t>
  </si>
  <si>
    <t>Es mi informe.</t>
  </si>
  <si>
    <t>Juan José Talavera</t>
  </si>
  <si>
    <t>Síndico Titular</t>
  </si>
  <si>
    <t>CARACTERISTICAS DE LA EMISIÓN DE CUOTAS DE PARTICIPACIÓN</t>
  </si>
  <si>
    <t>El valor nominal de cada cuota: USD 1.000,00 (Dólares americanos Un mil).</t>
  </si>
  <si>
    <t>Precio: No podrá ser inferior al que resulte de dividir el valor diario del patrimonio del fondo por el número de cuotas pagadas a la fecha.</t>
  </si>
  <si>
    <t xml:space="preserve">Plazo de colocación: El plazo para la colocación, suscripción y pago de las cuotas, no podrá exceder de 12 (doce) meses, contados desde la fecha de su autorización por la Comisión Nacional de Valores (C.N.V.). Dicho plazo podrá ser prorrogado por la C.N.V., por causas debidamente fundadas. Cumplido el plazo establecido, el número de cuotas del fondo quedará reducido al de las efectivamente pagadas. </t>
  </si>
  <si>
    <t>Agente colocador: INVESTOR Administradora de Fondos Patrimoniales de Inversión S.A. e INVESTOR Casa de Bolsa S.A.</t>
  </si>
  <si>
    <t>Entidad de Custodia de las cuotas partes: Bolsa de Valores y Productos de Asunción S.A. (B.V.P.A.S.A), forma desmaterializada por Sistema Electrónico de Negociación (S.E.N.).</t>
  </si>
  <si>
    <t>Entidad de Custodia del portafolio del Fondo: Bolsa de Valores y Productos de Asunción S.A. (B.V.P.A.S.A) e Investor Casa de Bolsa S.A.</t>
  </si>
  <si>
    <t>Condiciones de compra de cuotas del fondo:</t>
  </si>
  <si>
    <t>Límites de permanencia: 7 años, prorrogable sucesivamente por periodos de 5 años, a criterio de la Asamblea Extraordinaria de Aportantes.</t>
  </si>
  <si>
    <t xml:space="preserve">Reglas para suscripción: Los partícipes deberán suscribir con la Sociedad Administradora el Contrato de Suscripción al fondo y la Solicitud de Inversión correspondiente. </t>
  </si>
  <si>
    <t>Forma de representación de las cuotas: Los aportes quedarán expresados en cuotas del fondo, nominativas, unitarias de igual valor y características, y no podrán rescatarse antes de la liquidación del Fondo.</t>
  </si>
  <si>
    <t>POLITICA DE INVERSION</t>
  </si>
  <si>
    <t>Al efecto de materializar la inversión del Fondo, sus recursos se invertirán en los siguientes instrumentos:</t>
  </si>
  <si>
    <t>Nota  2 – Información sobre la Administradora</t>
  </si>
  <si>
    <t>2.1 - INVESTOR ADMINISTRADORA DE FONDOS PATRIMONIALES DE INVERSION  SOCIEDAD ANÓNIMA ha sido constituida legalmente bajo las leyes de la República del Paraguay. Su constitución ha sido formalizada ante el escribano Publico Luis Enrique Peroni Giralt  por Escritura Publica Nº 1.201 en fecha 20 de diciembre de 2016. Se encuentra inscripta en los Registros Públicos de Comercio, bajo el Numero 7612 serie 1 folio 1 y siguientes, de la sección contratos de fecha 18 de enero de 2017.</t>
  </si>
  <si>
    <t>Nota 3.- Principales políticas y prácticas contables aplicadas.</t>
  </si>
  <si>
    <t>3.1 Los Estados Financieros han sido preparados de acuerdo a las normas establecidas por la comisión Nacional de Valores y Normas Internacionales de Información Financiera</t>
  </si>
  <si>
    <t xml:space="preserve">3.2. La moneda de cuenta </t>
  </si>
  <si>
    <t>3.3 Política de Constitución de Previsiones:</t>
  </si>
  <si>
    <t xml:space="preserve">La entidad no tiene saldos de clientes, por tanto no existen partidas que requieran la constitución de previsiones. </t>
  </si>
  <si>
    <t>3.5 – Valuación de las Inversiones</t>
  </si>
  <si>
    <t>3.6 Política de Reconocimiento de Ingresos:</t>
  </si>
  <si>
    <t xml:space="preserve">3.7  Flujo de Efectivo  </t>
  </si>
  <si>
    <t>El flujo de efectivos fue preparado de acuerdo con la Resolución CG N° 01/2019 de la Comisión Nacional de Valores.</t>
  </si>
  <si>
    <t>3.9 La Administradora no ha realizado cambios en la aplicación de los criterios contables del Fondo.</t>
  </si>
  <si>
    <t>3.10 – Valorización de las Inversiones. Las inversiones son incorporadas al valor de costo, y ajustadas diariamente por devengamiento de los intereses, y las ganancias a realizar, afectando a resultados como Intereses Ganados.</t>
  </si>
  <si>
    <t>3.11 – Los ingresos y gastos del fondo son reconocidos aplicando el criterio de lo devengado;</t>
  </si>
  <si>
    <t>3.12 -  A la fecha de la información financiera, no se ajustaron los precios.</t>
  </si>
  <si>
    <t>3.13 Tipos de cambio utilizados para convertir en moneda nacional los saldos en Moneda Extranjera:</t>
  </si>
  <si>
    <t>Periodo actual</t>
  </si>
  <si>
    <t>Periodo anterior</t>
  </si>
  <si>
    <t>Tipo de cambio comprador</t>
  </si>
  <si>
    <t>tipo de cambio vendedor</t>
  </si>
  <si>
    <t>Posición en moneda extranjera</t>
  </si>
  <si>
    <t>Detalle</t>
  </si>
  <si>
    <t>Moneda extranjera clase</t>
  </si>
  <si>
    <t>Moneda extranjera Monto</t>
  </si>
  <si>
    <t>Cambio vigente</t>
  </si>
  <si>
    <t>Saldo periodo actual (Gs.)</t>
  </si>
  <si>
    <t>Activos</t>
  </si>
  <si>
    <t>Pasivos</t>
  </si>
  <si>
    <t>NO APLICABLE. Los fondos se constituyeron y registran en moneda extranjera, y su conversión a Guaraníes se efectúa al cierre al solo efecto de su presentación a los entes reguladores. Las diferencias de cambio que se exponen en el Flujo de Efectivo y la Variación del activo neto, es al sólo efecto de ajustar los saldos iniciales a los tipos de cambo del presente ejercicio.</t>
  </si>
  <si>
    <t>Concepto</t>
  </si>
  <si>
    <t>Comisiones por Administración</t>
  </si>
  <si>
    <t>TOTAL</t>
  </si>
  <si>
    <t>Mes</t>
  </si>
  <si>
    <t>Valor cuota</t>
  </si>
  <si>
    <t>N° de Partícipes</t>
  </si>
  <si>
    <t>1er. Trimestre</t>
  </si>
  <si>
    <t>Enero</t>
  </si>
  <si>
    <t>Febrero</t>
  </si>
  <si>
    <t>Marzo</t>
  </si>
  <si>
    <t>2do. Trimestre</t>
  </si>
  <si>
    <t>Abril</t>
  </si>
  <si>
    <t>Mayo</t>
  </si>
  <si>
    <t>Junio</t>
  </si>
  <si>
    <t>3er. Trimestre</t>
  </si>
  <si>
    <t>Julio</t>
  </si>
  <si>
    <t>Agosto</t>
  </si>
  <si>
    <t>Setiembre</t>
  </si>
  <si>
    <t>4to. Trimestre</t>
  </si>
  <si>
    <t>Octubre</t>
  </si>
  <si>
    <t>Noviembre</t>
  </si>
  <si>
    <t>Diciembre</t>
  </si>
  <si>
    <t>4.- COMPOSICIÓN DE LAS CUENTAS</t>
  </si>
  <si>
    <t>4.1 - DIPONIBILIDADES</t>
  </si>
  <si>
    <t>Efectivos en moneda nacional depositadas en las cuentas de INVESTOR CASA DE BOLSA S.A.</t>
  </si>
  <si>
    <t>Valores al Cobro</t>
  </si>
  <si>
    <t>4.3 – ACREEDORES  POR OPERACIONES</t>
  </si>
  <si>
    <t>Comisión por Administración ( en usd)</t>
  </si>
  <si>
    <t>Nota  1 – INFORMACIÓN BÁSICA DEL OPPORTUNITY EN MONEDA EXTRANJERA</t>
  </si>
  <si>
    <t>Patrimonio Neto del Opportunity Fund Renta Fija USD</t>
  </si>
  <si>
    <t xml:space="preserve">       4.2 INVERSIONES</t>
  </si>
  <si>
    <t>Instrumento</t>
  </si>
  <si>
    <t>Emisor</t>
  </si>
  <si>
    <t>Fecha de vencimiento</t>
  </si>
  <si>
    <t>Monto</t>
  </si>
  <si>
    <t>Total de las Inversiones</t>
  </si>
  <si>
    <t>CDA</t>
  </si>
  <si>
    <t>BANCO BASA S.A.</t>
  </si>
  <si>
    <t>BANCO BILBAO VIZCAYA ARGENTARIA PARAGUAY S.A.</t>
  </si>
  <si>
    <t>BANCO REGIONAL S.A.E.C.A.</t>
  </si>
  <si>
    <t>BANCO RIO S.A.E.C.A.</t>
  </si>
  <si>
    <t>Sector</t>
  </si>
  <si>
    <t>Pais</t>
  </si>
  <si>
    <t>Fecha de Compra</t>
  </si>
  <si>
    <t>Moneda</t>
  </si>
  <si>
    <t>Valor de compra</t>
  </si>
  <si>
    <t>Valor contable</t>
  </si>
  <si>
    <t>Valor Nominal</t>
  </si>
  <si>
    <t>Tasa de interés</t>
  </si>
  <si>
    <t>% de las Inversiones según Reglam. Interno</t>
  </si>
  <si>
    <t>% de las Inversiones con relación al patrimonio neto del fondo</t>
  </si>
  <si>
    <t>% de las Inversiones por grupo económico</t>
  </si>
  <si>
    <t>Bonos Subordinados</t>
  </si>
  <si>
    <t xml:space="preserve">BANCO CONTINENTAL S.A.E.C.A. </t>
  </si>
  <si>
    <t>Financiero (Bancos)</t>
  </si>
  <si>
    <t>Paraguay</t>
  </si>
  <si>
    <t>15/02/2018</t>
  </si>
  <si>
    <t>29/10/2027</t>
  </si>
  <si>
    <t>Dólares Americanos</t>
  </si>
  <si>
    <t>10.00%</t>
  </si>
  <si>
    <t>Financiero (Financieras)</t>
  </si>
  <si>
    <t>25/06/2018</t>
  </si>
  <si>
    <t>07/07/2023</t>
  </si>
  <si>
    <t>Bonos Financieros</t>
  </si>
  <si>
    <t xml:space="preserve">BANCO ATLAS S.A. </t>
  </si>
  <si>
    <t>27/08/2018</t>
  </si>
  <si>
    <t>18/11/2022</t>
  </si>
  <si>
    <t xml:space="preserve">VISION BANCO S.A.E.C.A. </t>
  </si>
  <si>
    <t>28/08/2018</t>
  </si>
  <si>
    <t>04/04/2023</t>
  </si>
  <si>
    <t>26/09/2018</t>
  </si>
  <si>
    <t>17/08/2023</t>
  </si>
  <si>
    <t>17/10/2018</t>
  </si>
  <si>
    <t>27/12/2021</t>
  </si>
  <si>
    <t>03/01/2019</t>
  </si>
  <si>
    <t>21/02/2019</t>
  </si>
  <si>
    <t>01/04/2022</t>
  </si>
  <si>
    <t>29/11/2024</t>
  </si>
  <si>
    <t>29/04/2019</t>
  </si>
  <si>
    <t>21/04/2025</t>
  </si>
  <si>
    <t>10/05/2024</t>
  </si>
  <si>
    <t>20/04/2023</t>
  </si>
  <si>
    <t>31/05/2019</t>
  </si>
  <si>
    <t>CRISOL Y ENCARNACION FINANCIERA S.A.E.C.A.</t>
  </si>
  <si>
    <t>18/06/2019</t>
  </si>
  <si>
    <t>06/08/2024</t>
  </si>
  <si>
    <t xml:space="preserve">FINEXPAR S.A.E.C.A. </t>
  </si>
  <si>
    <t>23/08/2019</t>
  </si>
  <si>
    <t>27/08/2019</t>
  </si>
  <si>
    <t>19/09/2024</t>
  </si>
  <si>
    <t>11/09/2019</t>
  </si>
  <si>
    <t>27/06/2024</t>
  </si>
  <si>
    <t>12/09/2019</t>
  </si>
  <si>
    <t>23/09/2024</t>
  </si>
  <si>
    <t xml:space="preserve">Valor mínimo de compra: 10 cuotas por USD 1.000 (Dólares Americanos un mil) por valor nominal de cada cuota = USD10.000 (Dólares Americanos diez mil). </t>
  </si>
  <si>
    <t xml:space="preserve">Valor máximo de compra: hasta 25% de las cuotas del fondo (1.750 cuotas) por valor nominal de cada cuota USD 1.000 (Dólares Americanos un mil) = USD 1.750.000 (Dólares Americanos Un millón setecientos cincuenta mil). </t>
  </si>
  <si>
    <t>4.2 INVERSIONES</t>
  </si>
  <si>
    <t>Ver Cuadro</t>
  </si>
  <si>
    <t>Las cuatro (5) Notas que se acompañan son parte integrande de estos Estados Financieros</t>
  </si>
  <si>
    <t>Valor total del Fondo: USD 5.000.000,00 (Dólares americanos Siete millones).</t>
  </si>
  <si>
    <t>Cantidad de cuotas: 5.000 (cinco mil).</t>
  </si>
  <si>
    <t>OTROS GASTOS</t>
  </si>
  <si>
    <t>Comisión por Aranceles y corretajes</t>
  </si>
  <si>
    <t>Ajustes por redondeos</t>
  </si>
  <si>
    <t>Pérdida en Operaciones</t>
  </si>
  <si>
    <t>No aplica</t>
  </si>
  <si>
    <t>4.4 – COMISIONES A PAGAR A LA ADMINISTRADORA</t>
  </si>
  <si>
    <t>08/11/2019</t>
  </si>
  <si>
    <t>29/11/2019</t>
  </si>
  <si>
    <t>04/04/2024</t>
  </si>
  <si>
    <t xml:space="preserve">SUDAMERIS BANK S.A.E.C.A. </t>
  </si>
  <si>
    <t>06/12/2029</t>
  </si>
  <si>
    <t>Valores al cobro  (Nota 4.1 )</t>
  </si>
  <si>
    <t>Titulo de Renta fija (Nota 4.2 )</t>
  </si>
  <si>
    <t>Distribución de resultados</t>
  </si>
  <si>
    <t>Saldo al 31/12/2020</t>
  </si>
  <si>
    <t xml:space="preserve">Nota 5. HECHOS POSTERIORES AL CIERRE </t>
  </si>
  <si>
    <t>Al cierre del ejercico, no existen hechos posteriores al cirre que puedan modificar significativamente los resultados del ejercicio.</t>
  </si>
  <si>
    <t>3.8 – Los estados contables corresponden al trimestre cerrado el 31 de diciembre de 2021</t>
  </si>
  <si>
    <t>Los estados financieros están preparados en Dólares Americanos. Para la conversión de los estados financieros se utiliza el tipo de cambio Comprador establecido para el cierre del mes por la Administración Tributaria 1USD = 6.870,81 Gs.</t>
  </si>
  <si>
    <t>Saldo al 31/12/2021</t>
  </si>
  <si>
    <t>Bancos</t>
  </si>
  <si>
    <t>ESTADO DEL FLUJO DE EFECTIVOS AL 31/12/2021</t>
  </si>
  <si>
    <t>En cifras comparativas al 31/12/2020</t>
  </si>
  <si>
    <t>De conformidad a lo establecido por el Código Civil y los Estatutos Sociales, he procedido a la revisión de los registros contables, los comprobantes que respaldan las transacciones  efectuadas, así como el Balance General, Cuadro de Resultados, Estado de Flujo de Efectivo, Variación del Patrimonio Neto y sus correspondientes Notas Contables del ejercicio cerrado al 31 de diciembre de 2021, encontrándolos todos conformes a las Leyes, los Estatutos Sociales, los Principios de Contabilidad Generalmente Aceptados y las Normas Contables indicadas por la Comisión Nacional de Valores  como así también por las normas de Contabilidad vigentes en el Paraguay, por lo que recomiendo su aprobación.</t>
  </si>
  <si>
    <r>
      <t xml:space="preserve"> Naturaleza jurídica: </t>
    </r>
    <r>
      <rPr>
        <sz val="12"/>
        <color theme="1"/>
        <rFont val="Noto Sans"/>
        <family val="2"/>
      </rPr>
      <t xml:space="preserve">       </t>
    </r>
    <r>
      <rPr>
        <sz val="11"/>
        <color theme="1"/>
        <rFont val="Noto Sans"/>
        <family val="2"/>
      </rPr>
      <t>OPPORTUNITY FUND RENTA FIJA USD.</t>
    </r>
  </si>
  <si>
    <r>
      <t>-</t>
    </r>
    <r>
      <rPr>
        <sz val="7"/>
        <color theme="1"/>
        <rFont val="Noto Sans"/>
        <family val="2"/>
      </rPr>
      <t xml:space="preserve">       </t>
    </r>
    <r>
      <rPr>
        <sz val="12"/>
        <color theme="1"/>
        <rFont val="Noto Sans"/>
        <family val="2"/>
      </rPr>
      <t>Autorizados por Resolución Nro. 34 E/17 de fecha 24 de Agosto de 2017 de la Comisión Nacional de Valores</t>
    </r>
    <r>
      <rPr>
        <b/>
        <sz val="12"/>
        <color theme="1"/>
        <rFont val="Noto Sans"/>
        <family val="2"/>
      </rPr>
      <t>;</t>
    </r>
  </si>
  <si>
    <r>
      <t>-</t>
    </r>
    <r>
      <rPr>
        <sz val="7"/>
        <color theme="1"/>
        <rFont val="Noto Sans"/>
        <family val="2"/>
      </rPr>
      <t xml:space="preserve">       </t>
    </r>
    <r>
      <rPr>
        <sz val="12"/>
        <color theme="1"/>
        <rFont val="Noto Sans"/>
        <family val="2"/>
      </rPr>
      <t>Objetivo principal del Fondo: El objetivo principal del Fondo será el de entregar a sus partícipes una rentabilidad de mediano y largo plazo para lo cual invertirá en instrumentos de deuda en dólares americanos emitidos por emisores nacionales principalmente o extranjeros en casos aislados, con la finalidad de formar una cartera de instrumentos con una duración promedio del portafolio de 5 a 7 años,  con una gestión activa del mismo, y con características de diversificación que permitan obtener retornos periódicos a través de un riesgo  diversificado y controlado.</t>
    </r>
  </si>
  <si>
    <r>
      <t>-</t>
    </r>
    <r>
      <rPr>
        <sz val="7"/>
        <color theme="1"/>
        <rFont val="Noto Sans"/>
        <family val="2"/>
      </rPr>
      <t xml:space="preserve">       </t>
    </r>
    <r>
      <rPr>
        <b/>
        <sz val="11"/>
        <color theme="1"/>
        <rFont val="Noto Sans"/>
        <family val="2"/>
      </rPr>
      <t xml:space="preserve"> </t>
    </r>
    <r>
      <rPr>
        <sz val="12"/>
        <color theme="1"/>
        <rFont val="Noto Sans"/>
        <family val="2"/>
      </rPr>
      <t>Política de Inversión: se basará en el análisis fundamental y en la capacidad de pago de los distintos emisores, así como en el estudio de las distintas condiciones de cobertura que entregue cada emisión en particular.</t>
    </r>
  </si>
  <si>
    <r>
      <t>-</t>
    </r>
    <r>
      <rPr>
        <sz val="7"/>
        <color theme="1"/>
        <rFont val="Noto Sans"/>
        <family val="2"/>
      </rPr>
      <t xml:space="preserve">       </t>
    </r>
    <r>
      <rPr>
        <sz val="12"/>
        <color theme="1"/>
        <rFont val="Noto Sans"/>
        <family val="2"/>
      </rPr>
      <t>El procedimiento para la selección de los instrumentos a ser adquiridos por el Fondo, se establecerá según la sección II. Política de inversión del Reglamento Interno del Fondo.</t>
    </r>
  </si>
  <si>
    <r>
      <t xml:space="preserve">  .</t>
    </r>
    <r>
      <rPr>
        <sz val="11"/>
        <color theme="1"/>
        <rFont val="Noto Sans"/>
        <family val="2"/>
      </rPr>
      <t xml:space="preserve">   </t>
    </r>
    <r>
      <rPr>
        <sz val="12"/>
        <color theme="1"/>
        <rFont val="Noto Sans"/>
        <family val="2"/>
      </rPr>
      <t>La emisión de cuotas de participación se realizará en moneda extranjera (Dólares americanos), los valores serán de oferta pública, inscriptas en el registro de la Comisión Nacional de Valores (C.N.V.) y registrada en la Bolsa de Valores y Productos de Asunción S.A. (B.V.P.A.S.A).</t>
    </r>
  </si>
  <si>
    <r>
      <t>Plazo de colocación: El plazo para la colocación, suscripción y pago de las cuotas, no podrá exceder de 12 (doce) meses, contados desde la fecha de su autorización por la Comisión Nacional de Valores (C.N.V.). Dicho plazo podrá ser prorrogado por la C.N.V., por causas debidamente fundadas. Cumplido el plazo establecido, el número de cuotas del fondo quedará reducido al de las efectivamente pagadas</t>
    </r>
    <r>
      <rPr>
        <sz val="11"/>
        <color theme="1"/>
        <rFont val="Noto Sans"/>
        <family val="2"/>
      </rPr>
      <t xml:space="preserve">. </t>
    </r>
  </si>
  <si>
    <r>
      <t>a)</t>
    </r>
    <r>
      <rPr>
        <sz val="7"/>
        <color theme="1"/>
        <rFont val="Noto Sans"/>
        <family val="2"/>
      </rPr>
      <t xml:space="preserve">    </t>
    </r>
    <r>
      <rPr>
        <sz val="12"/>
        <color theme="1"/>
        <rFont val="Noto Sans"/>
        <family val="2"/>
      </rPr>
      <t>Títulos emitidos por el Tesoro Público o garantizados por el mismo, cuya emisión haya sido registrada en el Registro de Valores que lleva la CNV;</t>
    </r>
  </si>
  <si>
    <r>
      <t>b)</t>
    </r>
    <r>
      <rPr>
        <sz val="7"/>
        <color theme="1"/>
        <rFont val="Noto Sans"/>
        <family val="2"/>
      </rPr>
      <t xml:space="preserve">    </t>
    </r>
    <r>
      <rPr>
        <sz val="12"/>
        <color theme="1"/>
        <rFont val="Noto Sans"/>
        <family val="2"/>
      </rPr>
      <t>Títulos emitidos por las Gobernaciones, Municipalidades y otros organismos y entidades del Estado, cuya emisión haya sido registrada en el Registro de Valores que lleva la CNV;</t>
    </r>
  </si>
  <si>
    <r>
      <t>c)</t>
    </r>
    <r>
      <rPr>
        <sz val="7"/>
        <color theme="1"/>
        <rFont val="Noto Sans"/>
        <family val="2"/>
      </rPr>
      <t xml:space="preserve">    </t>
    </r>
    <r>
      <rPr>
        <sz val="12"/>
        <color theme="1"/>
        <rFont val="Noto Sans"/>
        <family val="2"/>
      </rPr>
      <t xml:space="preserve">Títulos emitidos por el Banco Central del Paraguay; </t>
    </r>
  </si>
  <si>
    <r>
      <t>d)</t>
    </r>
    <r>
      <rPr>
        <sz val="7"/>
        <color theme="1"/>
        <rFont val="Noto Sans"/>
        <family val="2"/>
      </rPr>
      <t xml:space="preserve">    </t>
    </r>
    <r>
      <rPr>
        <sz val="12"/>
        <color theme="1"/>
        <rFont val="Noto Sans"/>
        <family val="2"/>
      </rPr>
      <t xml:space="preserve">Títulos a plazo de instituciones habilitadas por el Banco Central del Paraguay y que cuenten con calificación de riesgo BBB o superior; </t>
    </r>
  </si>
  <si>
    <r>
      <t>e)</t>
    </r>
    <r>
      <rPr>
        <sz val="7"/>
        <color theme="1"/>
        <rFont val="Noto Sans"/>
        <family val="2"/>
      </rPr>
      <t xml:space="preserve">    </t>
    </r>
    <r>
      <rPr>
        <sz val="12"/>
        <color theme="1"/>
        <rFont val="Noto Sans"/>
        <family val="2"/>
      </rPr>
      <t xml:space="preserve">Letras o cédulas hipotecarias establecidas en la Ley General de Bancos, Financieras y Otras Entidades de Crédito, cuya emisión haya sido registrada en el Registro de Valores que lleva la CNV; </t>
    </r>
  </si>
  <si>
    <r>
      <t>f)</t>
    </r>
    <r>
      <rPr>
        <sz val="7"/>
        <color theme="1"/>
        <rFont val="Noto Sans"/>
        <family val="2"/>
      </rPr>
      <t xml:space="preserve">     </t>
    </r>
    <r>
      <rPr>
        <sz val="12"/>
        <color theme="1"/>
        <rFont val="Noto Sans"/>
        <family val="2"/>
      </rPr>
      <t>Bonos, títulos de deuda o títulos emitidos en desarrollo de titularizaciones, cuya emisión haya sido registrada en el Registro de Valores que lleva la CNV, y que cuenten con calificación de riesgo BBB o superior;</t>
    </r>
  </si>
  <si>
    <r>
      <t>g)</t>
    </r>
    <r>
      <rPr>
        <sz val="7"/>
        <color theme="1"/>
        <rFont val="Noto Sans"/>
        <family val="2"/>
      </rPr>
      <t xml:space="preserve">    </t>
    </r>
    <r>
      <rPr>
        <sz val="12"/>
        <color theme="1"/>
        <rFont val="Noto Sans"/>
        <family val="2"/>
      </rPr>
      <t xml:space="preserve">Operaciones de venta con compromiso de compra y las operaciones de compra con compromiso de venta debiendo ser con títulos desmaterializados custodiados en la Bolsa. </t>
    </r>
  </si>
  <si>
    <r>
      <t>h)</t>
    </r>
    <r>
      <rPr>
        <sz val="7"/>
        <color theme="1"/>
        <rFont val="Noto Sans"/>
        <family val="2"/>
      </rPr>
      <t xml:space="preserve">    </t>
    </r>
    <r>
      <rPr>
        <sz val="12"/>
        <color theme="1"/>
        <rFont val="Noto Sans"/>
        <family val="2"/>
      </rPr>
      <t>Títulos emitidos por un Estado extranjero que tengan calificación A similar o superior, que se transen habitualmente en los mercados locales o internacionales; si un mismo título fuere calificado en categorías de riesgo discordantes se deberá considerar la categoría más baja.</t>
    </r>
  </si>
  <si>
    <r>
      <t>i)</t>
    </r>
    <r>
      <rPr>
        <sz val="7"/>
        <color theme="1"/>
        <rFont val="Noto Sans"/>
        <family val="2"/>
      </rPr>
      <t xml:space="preserve">     </t>
    </r>
    <r>
      <rPr>
        <sz val="12"/>
        <color theme="1"/>
        <rFont val="Noto Sans"/>
        <family val="2"/>
      </rPr>
      <t xml:space="preserve">Otros valores de inversión que determine la CNV por normas de carácter general. </t>
    </r>
  </si>
  <si>
    <r>
      <t>Fue inscripta en la Comisión Nacional de Valores por medio de la Resolucion Nº  34 E/17 de fecha 24 de Agosto de 2017 de la Comisión Nacional de Valores</t>
    </r>
    <r>
      <rPr>
        <b/>
        <sz val="12"/>
        <color theme="1"/>
        <rFont val="Noto Sans"/>
        <family val="2"/>
      </rPr>
      <t>;</t>
    </r>
  </si>
  <si>
    <r>
      <t>2.2 – Entidad encargada de la custodia:</t>
    </r>
    <r>
      <rPr>
        <sz val="11"/>
        <color theme="1"/>
        <rFont val="Noto Sans"/>
        <family val="2"/>
      </rPr>
      <t xml:space="preserve"> </t>
    </r>
    <r>
      <rPr>
        <sz val="12"/>
        <color theme="1"/>
        <rFont val="Noto Sans"/>
        <family val="2"/>
      </rPr>
      <t>BVPASA e INVESTOR Casa de Bolsa S.A.</t>
    </r>
  </si>
  <si>
    <r>
      <t xml:space="preserve"> </t>
    </r>
    <r>
      <rPr>
        <sz val="12"/>
        <color theme="1"/>
        <rFont val="Noto Sans"/>
        <family val="2"/>
      </rPr>
      <t>Las inversiones (Bonos y CDA en cartera), se exponen a sus valores actualizados. Las diferencias  se exponen en el estado de resultados en el rubro intereses ganados</t>
    </r>
    <r>
      <rPr>
        <sz val="11"/>
        <color theme="1"/>
        <rFont val="Noto Sans"/>
        <family val="2"/>
      </rPr>
      <t>.</t>
    </r>
  </si>
  <si>
    <r>
      <t>Los ingresos son reconocidos con base en el criterio de lo devengado, de conformidad con las disposiciones de las Normas contables emitidas por el Consejo de Contadores Públicos del Paraguay</t>
    </r>
    <r>
      <rPr>
        <b/>
        <sz val="12"/>
        <color theme="1"/>
        <rFont val="Noto Sans"/>
        <family val="2"/>
      </rPr>
      <t>.</t>
    </r>
  </si>
  <si>
    <r>
      <t>a)</t>
    </r>
    <r>
      <rPr>
        <b/>
        <sz val="7"/>
        <color theme="1"/>
        <rFont val="Noto Sans"/>
        <family val="2"/>
      </rPr>
      <t xml:space="preserve">    </t>
    </r>
    <r>
      <rPr>
        <b/>
        <sz val="12"/>
        <color theme="1"/>
        <rFont val="Noto Sans"/>
        <family val="2"/>
      </rPr>
      <t>Diferencia de cambio en Moneda Extranjera</t>
    </r>
  </si>
  <si>
    <r>
      <t>b)</t>
    </r>
    <r>
      <rPr>
        <b/>
        <sz val="7"/>
        <color theme="1"/>
        <rFont val="Noto Sans"/>
        <family val="2"/>
      </rPr>
      <t xml:space="preserve">   </t>
    </r>
    <r>
      <rPr>
        <b/>
        <sz val="12"/>
        <color theme="1"/>
        <rFont val="Noto Sans"/>
        <family val="2"/>
      </rPr>
      <t>Gastos operacionales y comisiones de la administradora con cargo al Fondo:</t>
    </r>
  </si>
  <si>
    <r>
      <t>Ø</t>
    </r>
    <r>
      <rPr>
        <sz val="7"/>
        <color theme="1"/>
        <rFont val="Noto Sans"/>
        <family val="2"/>
      </rPr>
      <t xml:space="preserve">  </t>
    </r>
    <r>
      <rPr>
        <u/>
        <sz val="12"/>
        <color theme="1"/>
        <rFont val="Noto Sans"/>
        <family val="2"/>
      </rPr>
      <t xml:space="preserve">Gastos y comisiones bancarias: </t>
    </r>
    <r>
      <rPr>
        <sz val="12"/>
        <color theme="1"/>
        <rFont val="Noto Sans"/>
        <family val="2"/>
      </rPr>
      <t>mantenimiento de cuentas, transferencias interbancarias y otras de similar naturaleza).</t>
    </r>
  </si>
  <si>
    <r>
      <t>c)</t>
    </r>
    <r>
      <rPr>
        <b/>
        <sz val="7"/>
        <color theme="1"/>
        <rFont val="Noto Sans"/>
        <family val="2"/>
      </rPr>
      <t xml:space="preserve">    </t>
    </r>
    <r>
      <rPr>
        <b/>
        <sz val="12"/>
        <color theme="1"/>
        <rFont val="Noto Sans"/>
        <family val="2"/>
      </rPr>
      <t>Información Estadística</t>
    </r>
  </si>
  <si>
    <t xml:space="preserve"> Fondo de Inversión Opportunity Fund Renta Fija USD</t>
  </si>
  <si>
    <t>Las cinco (5) Notas que se acompañan son parte integrande de estos Estados Financieros</t>
  </si>
  <si>
    <r>
      <t>Ø</t>
    </r>
    <r>
      <rPr>
        <sz val="7"/>
        <color theme="1"/>
        <rFont val="Noto Sans"/>
        <family val="2"/>
      </rPr>
      <t xml:space="preserve">  </t>
    </r>
    <r>
      <rPr>
        <u/>
        <sz val="12"/>
        <color theme="1"/>
        <rFont val="Noto Sans"/>
        <family val="2"/>
      </rPr>
      <t>Comisión de administración</t>
    </r>
    <r>
      <rPr>
        <sz val="12"/>
        <color theme="1"/>
        <rFont val="Noto Sans"/>
        <family val="2"/>
      </rPr>
      <t>: 1,50% nominal anual (base 365) más IVA  sobre el patrimonio neto de pre cierre administrado. La comisión se devenga diariamente y se cobra mensualmente.</t>
    </r>
  </si>
  <si>
    <t>102,19</t>
  </si>
  <si>
    <t>100,52</t>
  </si>
  <si>
    <t>100,66</t>
  </si>
  <si>
    <t>109,75</t>
  </si>
  <si>
    <t>100,53</t>
  </si>
  <si>
    <t>106,24</t>
  </si>
  <si>
    <t>110,66</t>
  </si>
  <si>
    <t>101,45</t>
  </si>
  <si>
    <t>16/04/2020</t>
  </si>
  <si>
    <t>101,86</t>
  </si>
  <si>
    <t>100,03</t>
  </si>
  <si>
    <t>101,47</t>
  </si>
  <si>
    <t>100,99</t>
  </si>
  <si>
    <t>101,27</t>
  </si>
  <si>
    <t>100,91</t>
  </si>
  <si>
    <t>100,00</t>
  </si>
  <si>
    <t>100,25</t>
  </si>
  <si>
    <t>102,82</t>
  </si>
  <si>
    <t>25/06/2020</t>
  </si>
  <si>
    <t>103,97</t>
  </si>
  <si>
    <t>102,00</t>
  </si>
  <si>
    <t>02/01/2020</t>
  </si>
  <si>
    <t>24/06/2025</t>
  </si>
  <si>
    <t>24/01/2020</t>
  </si>
  <si>
    <t>100,41</t>
  </si>
  <si>
    <t>06/02/2020</t>
  </si>
  <si>
    <t>23/10/2023</t>
  </si>
  <si>
    <t>103,25</t>
  </si>
  <si>
    <t>21/02/2020</t>
  </si>
  <si>
    <t>101,38</t>
  </si>
  <si>
    <t>20/03/2020</t>
  </si>
  <si>
    <t>101,44</t>
  </si>
  <si>
    <t>27/03/2020</t>
  </si>
  <si>
    <t>100,59</t>
  </si>
  <si>
    <t>31/03/2020</t>
  </si>
  <si>
    <t>104,43</t>
  </si>
  <si>
    <t>06/05/2020</t>
  </si>
  <si>
    <t>103,89</t>
  </si>
  <si>
    <t>16/06/2020</t>
  </si>
  <si>
    <t>103,67</t>
  </si>
  <si>
    <t>Bonos Corporativos</t>
  </si>
  <si>
    <t>PTP PARAGUAY S.A.E.</t>
  </si>
  <si>
    <t>Transporte</t>
  </si>
  <si>
    <t>05/08/2020</t>
  </si>
  <si>
    <t>10/07/2025</t>
  </si>
  <si>
    <t>100,17</t>
  </si>
  <si>
    <t>06/08/2020</t>
  </si>
  <si>
    <t>102,43</t>
  </si>
  <si>
    <t>31/08/2020</t>
  </si>
  <si>
    <t>106,70</t>
  </si>
  <si>
    <t>02/10/2020</t>
  </si>
  <si>
    <t>27/09/2030</t>
  </si>
  <si>
    <t>100,06</t>
  </si>
  <si>
    <t>12/10/2020</t>
  </si>
  <si>
    <t>107,20</t>
  </si>
  <si>
    <t>21/10/2020</t>
  </si>
  <si>
    <t>100,37</t>
  </si>
  <si>
    <t>13/11/2020</t>
  </si>
  <si>
    <t>100,81</t>
  </si>
  <si>
    <t>30/12/2020</t>
  </si>
  <si>
    <t>103,00</t>
  </si>
  <si>
    <t>11/02/2021</t>
  </si>
  <si>
    <t>24/09/2025</t>
  </si>
  <si>
    <t>102,16</t>
  </si>
  <si>
    <t>FIC S.A. DE FINANZAS</t>
  </si>
  <si>
    <t>29/03/2021</t>
  </si>
  <si>
    <t>29/07/2024</t>
  </si>
  <si>
    <t>102,34</t>
  </si>
  <si>
    <t>20/05/2021</t>
  </si>
  <si>
    <t>100,54</t>
  </si>
  <si>
    <t>31/05/2021</t>
  </si>
  <si>
    <t>29/04/2024</t>
  </si>
  <si>
    <t>104,47</t>
  </si>
  <si>
    <t>30/06/2021</t>
  </si>
  <si>
    <t>24/07/2023</t>
  </si>
  <si>
    <t>103,84</t>
  </si>
  <si>
    <t>30/07/2021</t>
  </si>
  <si>
    <t>15/08/2024</t>
  </si>
  <si>
    <t>102,92</t>
  </si>
  <si>
    <t>107,74</t>
  </si>
  <si>
    <t>TECNOLOGIA DEL SUR S.A.E.</t>
  </si>
  <si>
    <t>Construcción</t>
  </si>
  <si>
    <t>14/09/2021</t>
  </si>
  <si>
    <t>10/03/2026</t>
  </si>
  <si>
    <t>29/10/2021</t>
  </si>
  <si>
    <t>04/08/2023</t>
  </si>
  <si>
    <t>104,65</t>
  </si>
  <si>
    <t>18/11/2021</t>
  </si>
  <si>
    <t>09/09/2025</t>
  </si>
  <si>
    <t>101,14</t>
  </si>
  <si>
    <t>07/08/2023</t>
  </si>
  <si>
    <t>102,65</t>
  </si>
  <si>
    <t>14/08/2023</t>
  </si>
  <si>
    <t>103,28</t>
  </si>
  <si>
    <t>29/12/2021</t>
  </si>
  <si>
    <t>104,87</t>
  </si>
  <si>
    <t>103,74</t>
  </si>
  <si>
    <t>30/12/2021</t>
  </si>
  <si>
    <t>17/07/2024</t>
  </si>
  <si>
    <t>102,57</t>
  </si>
  <si>
    <t xml:space="preserve">Suscripciones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</si>
</sst>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 #,##0_-;_-* &quot;-&quot;_-;_-@_-"/>
    <numFmt numFmtId="43" formatCode="_-* #,##0.00_-;\-* #,##0.00_-;_-* &quot;-&quot;??_-;_-@_-"/>
    <numFmt numFmtId="164" formatCode="#,##0.00_ ;\-#,##0.00\ "/>
    <numFmt numFmtId="165" formatCode="#,##0.000000"/>
    <numFmt numFmtId="166" formatCode="#,##0.##"/>
    <numFmt numFmtId="167" formatCode="_-* #,##0_-;\-* #,##0_-;_-* &quot;-&quot;??_-;_-@_-"/>
    <numFmt numFmtId="168" formatCode="_ * #,##0.00_ ;_ * \-#,##0.00_ ;_ * &quot;-&quot;_ ;_ @_ "/>
  </numFmts>
  <fonts count="55">
    <font>
      <sz val="11"/>
      <color theme="1"/>
      <name val="Calibri"/>
      <family val="2"/>
      <scheme val="minor"/>
    </font>
    <font>
      <sz val="11"/>
      <color theme="1"/>
      <name val="Calibri"/>
      <family val="2"/>
      <scheme val="minor"/>
    </font>
    <font>
      <sz val="11"/>
      <name val="Arial"/>
      <family val="2"/>
    </font>
    <font>
      <sz val="11"/>
      <color indexed="8"/>
      <name val="Subway"/>
    </font>
    <font>
      <sz val="10"/>
      <name val="Arial"/>
      <family val="2"/>
    </font>
    <font>
      <b/>
      <sz val="11"/>
      <name val="Arial"/>
      <family val="2"/>
    </font>
    <font>
      <sz val="9"/>
      <name val="Arial"/>
      <family val="2"/>
    </font>
    <font>
      <b/>
      <sz val="11"/>
      <color indexed="8"/>
      <name val="Subway"/>
    </font>
    <font>
      <b/>
      <sz val="11"/>
      <color indexed="8"/>
      <name val="Arial"/>
      <family val="2"/>
    </font>
    <font>
      <b/>
      <sz val="12"/>
      <name val="Arial"/>
      <family val="2"/>
    </font>
    <font>
      <b/>
      <sz val="10"/>
      <name val="Arial"/>
      <family val="2"/>
    </font>
    <font>
      <sz val="8"/>
      <name val="Arial"/>
      <family val="2"/>
    </font>
    <font>
      <b/>
      <sz val="8"/>
      <name val="Arial"/>
      <family val="2"/>
    </font>
    <font>
      <u/>
      <sz val="11"/>
      <color theme="10"/>
      <name val="Calibri"/>
      <family val="2"/>
      <scheme val="minor"/>
    </font>
    <font>
      <sz val="18"/>
      <color theme="0"/>
      <name val="Arial"/>
      <family val="2"/>
    </font>
    <font>
      <sz val="18"/>
      <name val="Arial"/>
      <family val="2"/>
    </font>
    <font>
      <sz val="11"/>
      <color theme="1"/>
      <name val="Arial"/>
      <family val="2"/>
    </font>
    <font>
      <b/>
      <sz val="11"/>
      <color theme="1"/>
      <name val="Arial"/>
      <family val="2"/>
    </font>
    <font>
      <b/>
      <sz val="12"/>
      <color theme="1"/>
      <name val="Arial"/>
      <family val="2"/>
    </font>
    <font>
      <b/>
      <sz val="11"/>
      <color theme="0"/>
      <name val="Calibri"/>
      <family val="2"/>
      <scheme val="minor"/>
    </font>
    <font>
      <sz val="11"/>
      <color theme="0"/>
      <name val="Calibri"/>
      <family val="2"/>
      <scheme val="minor"/>
    </font>
    <font>
      <sz val="11"/>
      <name val="Noto Sans"/>
      <family val="2"/>
    </font>
    <font>
      <u/>
      <sz val="11"/>
      <name val="Noto Sans"/>
      <family val="2"/>
    </font>
    <font>
      <sz val="11"/>
      <color theme="1"/>
      <name val="Noto Sans"/>
      <family val="2"/>
    </font>
    <font>
      <sz val="10"/>
      <color theme="1"/>
      <name val="Noto Sans"/>
      <family val="2"/>
    </font>
    <font>
      <u/>
      <sz val="11"/>
      <color theme="1"/>
      <name val="Noto Sans"/>
      <family val="2"/>
    </font>
    <font>
      <sz val="12"/>
      <color theme="1"/>
      <name val="Noto Sans"/>
      <family val="2"/>
    </font>
    <font>
      <u/>
      <sz val="12"/>
      <color theme="1"/>
      <name val="Noto Sans"/>
      <family val="2"/>
    </font>
    <font>
      <sz val="11"/>
      <color theme="0"/>
      <name val="Noto Sans"/>
      <family val="2"/>
    </font>
    <font>
      <sz val="11"/>
      <color indexed="8"/>
      <name val="Noto Sans"/>
      <family val="2"/>
    </font>
    <font>
      <sz val="10"/>
      <name val="Noto Sans"/>
      <family val="2"/>
    </font>
    <font>
      <b/>
      <u/>
      <sz val="14"/>
      <name val="Noto Sans"/>
      <family val="2"/>
    </font>
    <font>
      <sz val="9"/>
      <name val="Noto Sans"/>
      <family val="2"/>
    </font>
    <font>
      <b/>
      <sz val="11"/>
      <color indexed="8"/>
      <name val="Noto Sans"/>
      <family val="2"/>
    </font>
    <font>
      <b/>
      <sz val="11"/>
      <name val="Noto Sans"/>
      <family val="2"/>
    </font>
    <font>
      <b/>
      <u/>
      <sz val="16"/>
      <name val="Noto Sans"/>
      <family val="2"/>
    </font>
    <font>
      <b/>
      <sz val="10"/>
      <name val="Noto Sans"/>
      <family val="2"/>
    </font>
    <font>
      <b/>
      <sz val="11"/>
      <color theme="1"/>
      <name val="Noto Sans"/>
      <family val="2"/>
    </font>
    <font>
      <b/>
      <sz val="10"/>
      <color indexed="8"/>
      <name val="Noto Sans"/>
      <family val="2"/>
    </font>
    <font>
      <b/>
      <sz val="10"/>
      <color theme="1"/>
      <name val="Noto Sans"/>
      <family val="2"/>
    </font>
    <font>
      <b/>
      <u/>
      <sz val="11"/>
      <name val="Noto Sans"/>
      <family val="2"/>
    </font>
    <font>
      <b/>
      <sz val="8"/>
      <color indexed="8"/>
      <name val="Noto Sans"/>
      <family val="2"/>
    </font>
    <font>
      <b/>
      <sz val="14"/>
      <color theme="1"/>
      <name val="Noto Sans"/>
      <family val="2"/>
    </font>
    <font>
      <b/>
      <sz val="12"/>
      <color theme="1"/>
      <name val="Noto Sans"/>
      <family val="2"/>
    </font>
    <font>
      <sz val="7"/>
      <color theme="1"/>
      <name val="Noto Sans"/>
      <family val="2"/>
    </font>
    <font>
      <sz val="11"/>
      <color rgb="FF000000"/>
      <name val="Noto Sans"/>
      <family val="2"/>
    </font>
    <font>
      <b/>
      <sz val="11"/>
      <color rgb="FF000000"/>
      <name val="Noto Sans"/>
      <family val="2"/>
    </font>
    <font>
      <sz val="10"/>
      <color rgb="FF000000"/>
      <name val="Noto Sans"/>
      <family val="2"/>
    </font>
    <font>
      <b/>
      <sz val="7"/>
      <color theme="1"/>
      <name val="Noto Sans"/>
      <family val="2"/>
    </font>
    <font>
      <b/>
      <sz val="8"/>
      <color theme="1"/>
      <name val="Noto Sans"/>
      <family val="2"/>
    </font>
    <font>
      <sz val="28"/>
      <name val="Noto Sans"/>
      <family val="2"/>
    </font>
    <font>
      <sz val="11"/>
      <name val="Calibri"/>
      <family val="2"/>
      <scheme val="minor"/>
    </font>
    <font>
      <b/>
      <sz val="9"/>
      <name val="Noto Sans"/>
      <family val="2"/>
    </font>
    <font>
      <b/>
      <u/>
      <sz val="14"/>
      <color theme="1"/>
      <name val="Noto Sans"/>
      <family val="2"/>
    </font>
    <font>
      <b/>
      <u/>
      <sz val="11"/>
      <color theme="1"/>
      <name val="Noto Sans"/>
      <family val="2"/>
    </font>
  </fonts>
  <fills count="3">
    <fill>
      <patternFill patternType="none"/>
    </fill>
    <fill>
      <patternFill patternType="gray125"/>
    </fill>
    <fill>
      <patternFill patternType="solid">
        <fgColor theme="0"/>
        <bgColor indexed="64"/>
      </patternFill>
    </fill>
  </fills>
  <borders count="21">
    <border>
      <left/>
      <right/>
      <top/>
      <bottom/>
      <diagonal/>
    </border>
    <border>
      <left/>
      <right/>
      <top/>
      <bottom style="thin">
        <color indexed="64"/>
      </bottom>
      <diagonal/>
    </border>
    <border>
      <left/>
      <right/>
      <top style="thin">
        <color indexed="64"/>
      </top>
      <bottom style="thin">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double">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0" fontId="13" fillId="0" borderId="0" applyNumberFormat="0" applyFill="0" applyBorder="0" applyAlignment="0" applyProtection="0"/>
    <xf numFmtId="9" fontId="1" fillId="0" borderId="0" applyFont="0" applyFill="0" applyBorder="0" applyAlignment="0" applyProtection="0"/>
  </cellStyleXfs>
  <cellXfs count="403">
    <xf numFmtId="0" fontId="0" fillId="0" borderId="0" xfId="0"/>
    <xf numFmtId="0" fontId="2" fillId="0" borderId="0" xfId="0" applyFont="1"/>
    <xf numFmtId="0" fontId="3" fillId="0" borderId="0" xfId="0" applyFont="1"/>
    <xf numFmtId="0" fontId="4" fillId="0" borderId="0" xfId="0" applyFont="1"/>
    <xf numFmtId="0" fontId="5" fillId="0" borderId="0" xfId="0" applyFont="1"/>
    <xf numFmtId="0" fontId="6" fillId="0" borderId="0" xfId="0" applyFont="1"/>
    <xf numFmtId="0" fontId="5" fillId="0" borderId="0" xfId="0" applyFont="1" applyAlignment="1">
      <alignment horizontal="center"/>
    </xf>
    <xf numFmtId="4" fontId="0" fillId="2" borderId="0" xfId="0" applyNumberFormat="1" applyFill="1"/>
    <xf numFmtId="2" fontId="7" fillId="0" borderId="0" xfId="0" applyNumberFormat="1" applyFont="1" applyAlignment="1">
      <alignment horizontal="center"/>
    </xf>
    <xf numFmtId="2" fontId="4" fillId="0" borderId="0" xfId="0" applyNumberFormat="1" applyFont="1"/>
    <xf numFmtId="3" fontId="4" fillId="0" borderId="0" xfId="0" applyNumberFormat="1" applyFont="1"/>
    <xf numFmtId="3" fontId="6" fillId="0" borderId="0" xfId="0" applyNumberFormat="1" applyFont="1"/>
    <xf numFmtId="2" fontId="6" fillId="0" borderId="0" xfId="0" applyNumberFormat="1" applyFont="1"/>
    <xf numFmtId="4" fontId="6" fillId="0" borderId="0" xfId="0" applyNumberFormat="1" applyFont="1"/>
    <xf numFmtId="3" fontId="2" fillId="0" borderId="0" xfId="0" applyNumberFormat="1" applyFont="1"/>
    <xf numFmtId="0" fontId="8" fillId="0" borderId="0" xfId="0" applyFont="1"/>
    <xf numFmtId="4" fontId="0" fillId="0" borderId="0" xfId="0" applyNumberFormat="1"/>
    <xf numFmtId="0" fontId="10" fillId="0" borderId="0" xfId="0" applyFont="1"/>
    <xf numFmtId="4" fontId="10" fillId="0" borderId="0" xfId="0" applyNumberFormat="1" applyFont="1"/>
    <xf numFmtId="0" fontId="0" fillId="0" borderId="0" xfId="0" applyAlignment="1">
      <alignment horizontal="center"/>
    </xf>
    <xf numFmtId="0" fontId="9" fillId="0" borderId="0" xfId="0" applyFont="1" applyAlignment="1">
      <alignment horizontal="center"/>
    </xf>
    <xf numFmtId="0" fontId="11" fillId="0" borderId="0" xfId="0" applyFont="1"/>
    <xf numFmtId="0" fontId="12" fillId="0" borderId="0" xfId="0" applyFont="1" applyAlignment="1">
      <alignment vertical="center"/>
    </xf>
    <xf numFmtId="0" fontId="12" fillId="0" borderId="0" xfId="0" applyFont="1" applyAlignment="1">
      <alignment horizontal="center"/>
    </xf>
    <xf numFmtId="0" fontId="12" fillId="0" borderId="0" xfId="0" applyFont="1" applyAlignment="1">
      <alignment horizontal="center" wrapText="1"/>
    </xf>
    <xf numFmtId="14" fontId="12" fillId="0" borderId="0" xfId="0" applyNumberFormat="1" applyFont="1" applyAlignment="1">
      <alignment horizontal="center"/>
    </xf>
    <xf numFmtId="4" fontId="11" fillId="0" borderId="0" xfId="0" applyNumberFormat="1" applyFont="1"/>
    <xf numFmtId="3" fontId="11" fillId="0" borderId="0" xfId="0" applyNumberFormat="1" applyFont="1"/>
    <xf numFmtId="3" fontId="0" fillId="0" borderId="0" xfId="0" applyNumberFormat="1"/>
    <xf numFmtId="0" fontId="12" fillId="0" borderId="0" xfId="0" applyFont="1"/>
    <xf numFmtId="0" fontId="7" fillId="0" borderId="0" xfId="0" applyFont="1" applyAlignment="1">
      <alignment horizontal="centerContinuous"/>
    </xf>
    <xf numFmtId="14" fontId="7" fillId="0" borderId="0" xfId="0" applyNumberFormat="1" applyFont="1" applyAlignment="1">
      <alignment horizontal="center"/>
    </xf>
    <xf numFmtId="0" fontId="10" fillId="0" borderId="1" xfId="0" applyFont="1" applyBorder="1" applyAlignment="1">
      <alignment horizontal="center"/>
    </xf>
    <xf numFmtId="3" fontId="0" fillId="0" borderId="1" xfId="0" applyNumberFormat="1" applyBorder="1"/>
    <xf numFmtId="3" fontId="10" fillId="0" borderId="1" xfId="0" applyNumberFormat="1" applyFont="1" applyBorder="1"/>
    <xf numFmtId="4" fontId="4" fillId="0" borderId="0" xfId="0" applyNumberFormat="1" applyFont="1"/>
    <xf numFmtId="3" fontId="10" fillId="0" borderId="0" xfId="0" applyNumberFormat="1" applyFont="1"/>
    <xf numFmtId="3" fontId="10" fillId="0" borderId="2" xfId="0" applyNumberFormat="1" applyFont="1" applyBorder="1"/>
    <xf numFmtId="3" fontId="10" fillId="0" borderId="10" xfId="0" applyNumberFormat="1" applyFont="1" applyBorder="1"/>
    <xf numFmtId="0" fontId="0" fillId="2" borderId="0" xfId="0" applyFill="1"/>
    <xf numFmtId="4" fontId="10" fillId="2" borderId="0" xfId="0" applyNumberFormat="1" applyFont="1" applyFill="1"/>
    <xf numFmtId="3" fontId="10" fillId="2" borderId="0" xfId="0" applyNumberFormat="1" applyFont="1" applyFill="1"/>
    <xf numFmtId="3" fontId="0" fillId="0" borderId="0" xfId="0" applyNumberFormat="1" applyAlignment="1">
      <alignment horizontal="center"/>
    </xf>
    <xf numFmtId="37" fontId="11" fillId="0" borderId="0" xfId="0" applyNumberFormat="1" applyFont="1"/>
    <xf numFmtId="0" fontId="16" fillId="0" borderId="0" xfId="0" applyFont="1"/>
    <xf numFmtId="4" fontId="16" fillId="2" borderId="0" xfId="0" applyNumberFormat="1" applyFont="1" applyFill="1"/>
    <xf numFmtId="4" fontId="16" fillId="2" borderId="0" xfId="0" applyNumberFormat="1" applyFont="1" applyFill="1" applyBorder="1" applyAlignment="1">
      <alignment horizontal="center" vertical="center"/>
    </xf>
    <xf numFmtId="0" fontId="16" fillId="2" borderId="0" xfId="0" applyFont="1" applyFill="1"/>
    <xf numFmtId="0" fontId="10" fillId="0" borderId="0" xfId="0" applyFont="1" applyAlignment="1"/>
    <xf numFmtId="0" fontId="0" fillId="0" borderId="0" xfId="0" applyAlignment="1"/>
    <xf numFmtId="43" fontId="4" fillId="0" borderId="0" xfId="0" applyNumberFormat="1" applyFont="1"/>
    <xf numFmtId="0" fontId="18" fillId="0" borderId="0" xfId="0" applyFont="1" applyAlignment="1">
      <alignment vertical="center" wrapText="1"/>
    </xf>
    <xf numFmtId="0" fontId="17" fillId="0" borderId="0" xfId="0" applyFont="1" applyAlignment="1">
      <alignment horizontal="center" vertical="center" wrapText="1"/>
    </xf>
    <xf numFmtId="0" fontId="17" fillId="0" borderId="0" xfId="0" applyFont="1" applyAlignment="1">
      <alignment vertical="center" wrapText="1"/>
    </xf>
    <xf numFmtId="0" fontId="18" fillId="0" borderId="0" xfId="0" applyFont="1" applyBorder="1" applyAlignment="1">
      <alignment vertical="center" wrapText="1"/>
    </xf>
    <xf numFmtId="3" fontId="0" fillId="2" borderId="0" xfId="0" applyNumberFormat="1" applyFill="1"/>
    <xf numFmtId="0" fontId="20" fillId="2" borderId="0" xfId="0" applyFont="1" applyFill="1" applyBorder="1"/>
    <xf numFmtId="4" fontId="20" fillId="0" borderId="0" xfId="0" applyNumberFormat="1" applyFont="1"/>
    <xf numFmtId="0" fontId="21" fillId="0" borderId="0" xfId="0" applyFont="1"/>
    <xf numFmtId="0" fontId="22" fillId="0" borderId="0" xfId="3" applyFont="1"/>
    <xf numFmtId="0" fontId="23" fillId="2" borderId="0" xfId="0" applyFont="1" applyFill="1"/>
    <xf numFmtId="0" fontId="23" fillId="2" borderId="0" xfId="0" applyFont="1" applyFill="1" applyAlignment="1">
      <alignment horizontal="center"/>
    </xf>
    <xf numFmtId="0" fontId="23" fillId="0" borderId="0" xfId="0" applyFont="1"/>
    <xf numFmtId="0" fontId="25" fillId="0" borderId="0" xfId="3" applyFont="1"/>
    <xf numFmtId="0" fontId="25" fillId="0" borderId="0" xfId="3" quotePrefix="1" applyFont="1"/>
    <xf numFmtId="0" fontId="21" fillId="0" borderId="0" xfId="0" applyFont="1" applyAlignment="1">
      <alignment horizontal="center"/>
    </xf>
    <xf numFmtId="0" fontId="29" fillId="0" borderId="0" xfId="0" applyFont="1"/>
    <xf numFmtId="0" fontId="29" fillId="0" borderId="0" xfId="0" applyFont="1" applyAlignment="1">
      <alignment horizontal="center"/>
    </xf>
    <xf numFmtId="0" fontId="30" fillId="0" borderId="0" xfId="0" applyFont="1"/>
    <xf numFmtId="0" fontId="33" fillId="0" borderId="0" xfId="0" applyFont="1"/>
    <xf numFmtId="0" fontId="21" fillId="0" borderId="6" xfId="0" applyFont="1" applyBorder="1"/>
    <xf numFmtId="0" fontId="21" fillId="0" borderId="11" xfId="0" applyFont="1" applyBorder="1"/>
    <xf numFmtId="0" fontId="21" fillId="0" borderId="17" xfId="0" applyFont="1" applyBorder="1"/>
    <xf numFmtId="1" fontId="34" fillId="0" borderId="1" xfId="0" applyNumberFormat="1" applyFont="1" applyBorder="1" applyAlignment="1">
      <alignment horizontal="center" vertical="center"/>
    </xf>
    <xf numFmtId="0" fontId="32" fillId="0" borderId="0" xfId="0" applyFont="1"/>
    <xf numFmtId="3" fontId="34" fillId="0" borderId="1" xfId="0" applyNumberFormat="1" applyFont="1" applyBorder="1" applyAlignment="1">
      <alignment horizontal="center" vertical="center"/>
    </xf>
    <xf numFmtId="3" fontId="34" fillId="0" borderId="14" xfId="0" applyNumberFormat="1" applyFont="1" applyBorder="1" applyAlignment="1">
      <alignment horizontal="center" vertical="center"/>
    </xf>
    <xf numFmtId="0" fontId="21" fillId="0" borderId="12" xfId="0" applyFont="1" applyBorder="1"/>
    <xf numFmtId="3" fontId="34" fillId="0" borderId="0" xfId="0" applyNumberFormat="1" applyFont="1" applyBorder="1" applyAlignment="1">
      <alignment horizontal="center" vertical="center"/>
    </xf>
    <xf numFmtId="0" fontId="34" fillId="0" borderId="0" xfId="0" applyFont="1" applyBorder="1" applyAlignment="1">
      <alignment horizontal="center" vertical="center"/>
    </xf>
    <xf numFmtId="3" fontId="34" fillId="0" borderId="13" xfId="0" applyNumberFormat="1" applyFont="1" applyBorder="1" applyAlignment="1">
      <alignment horizontal="center" vertical="center"/>
    </xf>
    <xf numFmtId="0" fontId="34" fillId="0" borderId="12" xfId="0" applyFont="1" applyBorder="1"/>
    <xf numFmtId="4" fontId="23" fillId="2" borderId="0" xfId="0" applyNumberFormat="1" applyFont="1" applyFill="1" applyBorder="1" applyAlignment="1">
      <alignment horizontal="center" vertical="center"/>
    </xf>
    <xf numFmtId="0" fontId="34" fillId="0" borderId="18" xfId="0" applyFont="1" applyBorder="1"/>
    <xf numFmtId="164" fontId="21" fillId="0" borderId="1" xfId="0" applyNumberFormat="1" applyFont="1" applyBorder="1"/>
    <xf numFmtId="37" fontId="21" fillId="0" borderId="1" xfId="0" applyNumberFormat="1" applyFont="1" applyBorder="1"/>
    <xf numFmtId="37" fontId="21" fillId="0" borderId="14" xfId="0" applyNumberFormat="1" applyFont="1" applyBorder="1"/>
    <xf numFmtId="164" fontId="21" fillId="0" borderId="0" xfId="0" applyNumberFormat="1" applyFont="1"/>
    <xf numFmtId="37" fontId="21" fillId="0" borderId="0" xfId="0" applyNumberFormat="1" applyFont="1"/>
    <xf numFmtId="4" fontId="23" fillId="0" borderId="0" xfId="0" applyNumberFormat="1" applyFont="1"/>
    <xf numFmtId="0" fontId="36" fillId="0" borderId="0" xfId="0" applyFont="1"/>
    <xf numFmtId="0" fontId="23" fillId="0" borderId="0" xfId="0" applyFont="1" applyAlignment="1">
      <alignment horizontal="center"/>
    </xf>
    <xf numFmtId="0" fontId="34" fillId="0" borderId="0" xfId="0" applyFont="1" applyAlignment="1"/>
    <xf numFmtId="0" fontId="34" fillId="0" borderId="4" xfId="0" applyFont="1" applyBorder="1" applyAlignment="1">
      <alignment horizontal="center" vertical="center"/>
    </xf>
    <xf numFmtId="0" fontId="34" fillId="0" borderId="5" xfId="0" applyFont="1" applyBorder="1" applyAlignment="1">
      <alignment horizontal="center" vertical="center"/>
    </xf>
    <xf numFmtId="0" fontId="34" fillId="0" borderId="4" xfId="0" applyFont="1" applyFill="1" applyBorder="1" applyAlignment="1">
      <alignment horizontal="center" vertical="center" wrapText="1"/>
    </xf>
    <xf numFmtId="4" fontId="23" fillId="0" borderId="0" xfId="0" applyNumberFormat="1" applyFont="1" applyAlignment="1">
      <alignment horizontal="center"/>
    </xf>
    <xf numFmtId="0" fontId="34" fillId="0" borderId="6" xfId="0" applyFont="1" applyBorder="1" applyAlignment="1">
      <alignment horizontal="center" vertical="center" wrapText="1"/>
    </xf>
    <xf numFmtId="43" fontId="23" fillId="0" borderId="7" xfId="1" applyFont="1" applyBorder="1" applyAlignment="1">
      <alignment horizontal="center" vertical="center"/>
    </xf>
    <xf numFmtId="0" fontId="34" fillId="0" borderId="8" xfId="0" applyFont="1" applyBorder="1" applyAlignment="1">
      <alignment horizontal="center" vertical="center" wrapText="1"/>
    </xf>
    <xf numFmtId="0" fontId="34" fillId="0" borderId="0" xfId="0" applyFont="1" applyAlignment="1">
      <alignment vertical="center"/>
    </xf>
    <xf numFmtId="4" fontId="34" fillId="0" borderId="0" xfId="0" applyNumberFormat="1" applyFont="1" applyAlignment="1">
      <alignment vertical="center"/>
    </xf>
    <xf numFmtId="0" fontId="21" fillId="0" borderId="8" xfId="0" applyFont="1" applyBorder="1" applyAlignment="1">
      <alignment vertical="center"/>
    </xf>
    <xf numFmtId="43" fontId="34" fillId="0" borderId="8" xfId="1" applyFont="1" applyBorder="1" applyAlignment="1">
      <alignment vertical="center"/>
    </xf>
    <xf numFmtId="0" fontId="21" fillId="0" borderId="8" xfId="0" applyFont="1" applyBorder="1" applyAlignment="1">
      <alignment horizontal="left"/>
    </xf>
    <xf numFmtId="43" fontId="34" fillId="0" borderId="8" xfId="1" applyFont="1" applyBorder="1" applyAlignment="1">
      <alignment horizontal="center"/>
    </xf>
    <xf numFmtId="0" fontId="34" fillId="0" borderId="0" xfId="0" applyFont="1" applyAlignment="1">
      <alignment horizontal="center" wrapText="1"/>
    </xf>
    <xf numFmtId="0" fontId="34" fillId="0" borderId="0" xfId="0" applyFont="1" applyAlignment="1">
      <alignment horizontal="center"/>
    </xf>
    <xf numFmtId="4" fontId="34" fillId="0" borderId="0" xfId="0" applyNumberFormat="1" applyFont="1" applyAlignment="1">
      <alignment horizontal="center"/>
    </xf>
    <xf numFmtId="0" fontId="21" fillId="0" borderId="9" xfId="0" applyFont="1" applyBorder="1"/>
    <xf numFmtId="4" fontId="21" fillId="0" borderId="0" xfId="0" applyNumberFormat="1" applyFont="1"/>
    <xf numFmtId="3" fontId="34" fillId="0" borderId="4" xfId="0" applyNumberFormat="1" applyFont="1" applyBorder="1" applyAlignment="1">
      <alignment horizontal="center" vertical="center"/>
    </xf>
    <xf numFmtId="0" fontId="34" fillId="0" borderId="4" xfId="0" applyFont="1" applyBorder="1" applyAlignment="1">
      <alignment horizontal="center" vertical="center" wrapText="1"/>
    </xf>
    <xf numFmtId="3" fontId="21" fillId="0" borderId="0" xfId="0" applyNumberFormat="1" applyFont="1"/>
    <xf numFmtId="3" fontId="21" fillId="0" borderId="17" xfId="0" applyNumberFormat="1" applyFont="1" applyBorder="1"/>
    <xf numFmtId="4" fontId="21" fillId="0" borderId="1" xfId="0" applyNumberFormat="1" applyFont="1" applyBorder="1"/>
    <xf numFmtId="0" fontId="40" fillId="0" borderId="0" xfId="0" applyFont="1"/>
    <xf numFmtId="0" fontId="34" fillId="0" borderId="0" xfId="0" applyFont="1"/>
    <xf numFmtId="0" fontId="40" fillId="0" borderId="0" xfId="0" applyFont="1" applyAlignment="1"/>
    <xf numFmtId="0" fontId="22" fillId="0" borderId="0" xfId="0" applyFont="1"/>
    <xf numFmtId="0" fontId="29" fillId="2" borderId="0" xfId="0" applyFont="1" applyFill="1"/>
    <xf numFmtId="0" fontId="23" fillId="0" borderId="6" xfId="0" applyFont="1" applyBorder="1"/>
    <xf numFmtId="0" fontId="23" fillId="0" borderId="17" xfId="0" applyFont="1" applyBorder="1"/>
    <xf numFmtId="3" fontId="23" fillId="0" borderId="0" xfId="0" applyNumberFormat="1" applyFont="1" applyBorder="1" applyAlignment="1">
      <alignment horizontal="center" vertical="center"/>
    </xf>
    <xf numFmtId="3" fontId="23" fillId="0" borderId="13" xfId="0" applyNumberFormat="1" applyFont="1" applyBorder="1" applyAlignment="1">
      <alignment horizontal="center" vertical="center"/>
    </xf>
    <xf numFmtId="0" fontId="23" fillId="0" borderId="12" xfId="0" applyFont="1" applyBorder="1"/>
    <xf numFmtId="4" fontId="23" fillId="0" borderId="13" xfId="0" applyNumberFormat="1" applyFont="1" applyBorder="1" applyAlignment="1">
      <alignment horizontal="center" vertical="center"/>
    </xf>
    <xf numFmtId="49" fontId="21" fillId="0" borderId="12" xfId="0" applyNumberFormat="1" applyFont="1" applyBorder="1"/>
    <xf numFmtId="49" fontId="23" fillId="0" borderId="12" xfId="0" applyNumberFormat="1" applyFont="1" applyBorder="1"/>
    <xf numFmtId="49" fontId="34" fillId="0" borderId="12" xfId="0" applyNumberFormat="1" applyFont="1" applyBorder="1"/>
    <xf numFmtId="49" fontId="23" fillId="0" borderId="17" xfId="0" applyNumberFormat="1" applyFont="1" applyBorder="1"/>
    <xf numFmtId="3" fontId="23" fillId="0" borderId="1" xfId="0" applyNumberFormat="1" applyFont="1" applyBorder="1"/>
    <xf numFmtId="3" fontId="23" fillId="0" borderId="14" xfId="0" applyNumberFormat="1" applyFont="1" applyBorder="1"/>
    <xf numFmtId="49" fontId="34" fillId="0" borderId="0" xfId="0" applyNumberFormat="1" applyFont="1"/>
    <xf numFmtId="3" fontId="34" fillId="0" borderId="0" xfId="0" applyNumberFormat="1" applyFont="1"/>
    <xf numFmtId="3" fontId="23" fillId="0" borderId="0" xfId="0" applyNumberFormat="1" applyFont="1"/>
    <xf numFmtId="49" fontId="36" fillId="0" borderId="0" xfId="0" applyNumberFormat="1" applyFont="1"/>
    <xf numFmtId="3" fontId="36" fillId="0" borderId="0" xfId="0" applyNumberFormat="1" applyFont="1"/>
    <xf numFmtId="0" fontId="40" fillId="0" borderId="0" xfId="0" applyFont="1" applyAlignment="1">
      <alignment horizontal="center"/>
    </xf>
    <xf numFmtId="4" fontId="29" fillId="0" borderId="0" xfId="0" applyNumberFormat="1" applyFont="1"/>
    <xf numFmtId="0" fontId="41" fillId="0" borderId="0" xfId="0" applyFont="1" applyAlignment="1">
      <alignment horizontal="center"/>
    </xf>
    <xf numFmtId="14" fontId="34" fillId="2" borderId="15" xfId="0" applyNumberFormat="1" applyFont="1" applyFill="1" applyBorder="1" applyAlignment="1">
      <alignment horizontal="center" vertical="center"/>
    </xf>
    <xf numFmtId="3" fontId="23" fillId="2" borderId="0" xfId="0" applyNumberFormat="1" applyFont="1" applyFill="1" applyBorder="1" applyAlignment="1">
      <alignment horizontal="center" vertical="center"/>
    </xf>
    <xf numFmtId="4" fontId="23" fillId="2" borderId="13" xfId="0" applyNumberFormat="1" applyFont="1" applyFill="1" applyBorder="1" applyAlignment="1">
      <alignment horizontal="center" vertical="center"/>
    </xf>
    <xf numFmtId="0" fontId="34" fillId="0" borderId="17" xfId="0" applyFont="1" applyBorder="1"/>
    <xf numFmtId="0" fontId="33" fillId="0" borderId="12" xfId="0" applyFont="1" applyBorder="1"/>
    <xf numFmtId="0" fontId="23" fillId="2" borderId="1" xfId="0" applyFont="1" applyFill="1" applyBorder="1"/>
    <xf numFmtId="4" fontId="23" fillId="2" borderId="14" xfId="0" applyNumberFormat="1" applyFont="1" applyFill="1" applyBorder="1"/>
    <xf numFmtId="4" fontId="23" fillId="2" borderId="0" xfId="0" applyNumberFormat="1" applyFont="1" applyFill="1"/>
    <xf numFmtId="14" fontId="34" fillId="2" borderId="2" xfId="0" applyNumberFormat="1" applyFont="1" applyFill="1" applyBorder="1" applyAlignment="1">
      <alignment horizontal="center" vertical="center"/>
    </xf>
    <xf numFmtId="3" fontId="23" fillId="2" borderId="0" xfId="0" applyNumberFormat="1" applyFont="1" applyFill="1" applyBorder="1" applyAlignment="1">
      <alignment horizontal="center"/>
    </xf>
    <xf numFmtId="3" fontId="23" fillId="2" borderId="13" xfId="0" applyNumberFormat="1" applyFont="1" applyFill="1" applyBorder="1" applyAlignment="1">
      <alignment horizontal="center"/>
    </xf>
    <xf numFmtId="167" fontId="23" fillId="0" borderId="0" xfId="1" applyNumberFormat="1" applyFont="1"/>
    <xf numFmtId="165" fontId="23" fillId="2" borderId="1" xfId="0" applyNumberFormat="1" applyFont="1" applyFill="1" applyBorder="1" applyAlignment="1">
      <alignment horizontal="center"/>
    </xf>
    <xf numFmtId="0" fontId="23" fillId="2" borderId="14" xfId="0" applyFont="1" applyFill="1" applyBorder="1" applyAlignment="1">
      <alignment horizontal="center"/>
    </xf>
    <xf numFmtId="165" fontId="23" fillId="2" borderId="0" xfId="0" applyNumberFormat="1" applyFont="1" applyFill="1" applyAlignment="1">
      <alignment horizontal="center"/>
    </xf>
    <xf numFmtId="3" fontId="33" fillId="2" borderId="0" xfId="0" applyNumberFormat="1" applyFont="1" applyFill="1" applyAlignment="1">
      <alignment horizontal="center"/>
    </xf>
    <xf numFmtId="0" fontId="23" fillId="0" borderId="18" xfId="0" applyFont="1" applyBorder="1"/>
    <xf numFmtId="14" fontId="34" fillId="0" borderId="2" xfId="0" applyNumberFormat="1" applyFont="1" applyBorder="1" applyAlignment="1">
      <alignment horizontal="center" vertical="center"/>
    </xf>
    <xf numFmtId="14" fontId="34" fillId="0" borderId="15" xfId="0" applyNumberFormat="1" applyFont="1" applyBorder="1" applyAlignment="1">
      <alignment horizontal="center" vertical="center"/>
    </xf>
    <xf numFmtId="3" fontId="23" fillId="0" borderId="1" xfId="0" applyNumberFormat="1" applyFont="1" applyBorder="1" applyAlignment="1">
      <alignment horizontal="right" vertical="center"/>
    </xf>
    <xf numFmtId="3" fontId="23" fillId="0" borderId="14" xfId="0" applyNumberFormat="1" applyFont="1" applyBorder="1" applyAlignment="1">
      <alignment horizontal="center" vertical="center"/>
    </xf>
    <xf numFmtId="49" fontId="23" fillId="0" borderId="0" xfId="0" applyNumberFormat="1" applyFont="1"/>
    <xf numFmtId="0" fontId="34" fillId="0" borderId="5" xfId="0" applyFont="1" applyBorder="1" applyAlignment="1">
      <alignment horizontal="center" vertical="center" wrapText="1"/>
    </xf>
    <xf numFmtId="0" fontId="21" fillId="0" borderId="8" xfId="0" applyFont="1" applyBorder="1" applyAlignment="1">
      <alignment horizontal="center"/>
    </xf>
    <xf numFmtId="0" fontId="21" fillId="0" borderId="8" xfId="0" applyFont="1" applyBorder="1" applyAlignment="1">
      <alignment horizontal="left" vertical="center"/>
    </xf>
    <xf numFmtId="0" fontId="21" fillId="0" borderId="9" xfId="0" applyFont="1" applyBorder="1" applyAlignment="1">
      <alignment vertical="center"/>
    </xf>
    <xf numFmtId="14" fontId="34" fillId="0" borderId="11" xfId="0" applyNumberFormat="1" applyFont="1" applyBorder="1" applyAlignment="1">
      <alignment horizontal="center"/>
    </xf>
    <xf numFmtId="0" fontId="34" fillId="0" borderId="11" xfId="0" applyFont="1" applyBorder="1" applyAlignment="1">
      <alignment horizontal="center"/>
    </xf>
    <xf numFmtId="14" fontId="34" fillId="0" borderId="7" xfId="0" applyNumberFormat="1" applyFont="1" applyBorder="1" applyAlignment="1">
      <alignment horizontal="center"/>
    </xf>
    <xf numFmtId="3" fontId="34" fillId="0" borderId="1" xfId="0" applyNumberFormat="1" applyFont="1" applyBorder="1" applyAlignment="1">
      <alignment horizontal="center"/>
    </xf>
    <xf numFmtId="0" fontId="34" fillId="0" borderId="1" xfId="0" applyFont="1" applyBorder="1" applyAlignment="1">
      <alignment horizontal="center"/>
    </xf>
    <xf numFmtId="3" fontId="34" fillId="0" borderId="14" xfId="0" applyNumberFormat="1" applyFont="1" applyBorder="1" applyAlignment="1">
      <alignment horizontal="center"/>
    </xf>
    <xf numFmtId="3" fontId="34" fillId="0" borderId="0" xfId="0" applyNumberFormat="1" applyFont="1" applyBorder="1" applyAlignment="1">
      <alignment horizontal="center"/>
    </xf>
    <xf numFmtId="0" fontId="34" fillId="0" borderId="0" xfId="0" applyFont="1" applyBorder="1" applyAlignment="1">
      <alignment horizontal="center"/>
    </xf>
    <xf numFmtId="3" fontId="34" fillId="0" borderId="13" xfId="0" applyNumberFormat="1" applyFont="1" applyBorder="1" applyAlignment="1">
      <alignment horizontal="center"/>
    </xf>
    <xf numFmtId="0" fontId="24" fillId="0" borderId="0" xfId="0" applyFont="1" applyAlignment="1">
      <alignment horizontal="left" vertical="center"/>
    </xf>
    <xf numFmtId="0" fontId="23" fillId="0" borderId="0" xfId="0" applyFont="1" applyAlignment="1">
      <alignment horizontal="left"/>
    </xf>
    <xf numFmtId="0" fontId="39" fillId="0" borderId="0" xfId="0" applyFont="1" applyAlignment="1">
      <alignment horizontal="left" vertical="center"/>
    </xf>
    <xf numFmtId="0" fontId="26" fillId="0" borderId="0" xfId="0" applyFont="1" applyAlignment="1">
      <alignment horizontal="left" vertical="center" wrapText="1"/>
    </xf>
    <xf numFmtId="0" fontId="23" fillId="0" borderId="0" xfId="0" applyFont="1" applyAlignment="1">
      <alignment horizontal="left" wrapText="1"/>
    </xf>
    <xf numFmtId="0" fontId="23" fillId="0" borderId="0" xfId="0" applyFont="1" applyAlignment="1">
      <alignment wrapText="1"/>
    </xf>
    <xf numFmtId="0" fontId="26" fillId="0" borderId="0" xfId="0" applyFont="1" applyAlignment="1">
      <alignment horizontal="left" vertical="center"/>
    </xf>
    <xf numFmtId="0" fontId="43" fillId="0" borderId="0" xfId="0" applyFont="1" applyAlignment="1">
      <alignment horizontal="left" vertical="center"/>
    </xf>
    <xf numFmtId="0" fontId="45" fillId="0" borderId="4" xfId="0" applyFont="1" applyBorder="1" applyAlignment="1">
      <alignment horizontal="left" vertical="center"/>
    </xf>
    <xf numFmtId="43" fontId="23" fillId="0" borderId="4" xfId="1" applyFont="1" applyBorder="1" applyAlignment="1">
      <alignment horizontal="center" vertical="center"/>
    </xf>
    <xf numFmtId="0" fontId="46" fillId="0" borderId="4" xfId="0" applyFont="1" applyBorder="1" applyAlignment="1">
      <alignment horizontal="center" vertical="center" wrapText="1"/>
    </xf>
    <xf numFmtId="0" fontId="45" fillId="0" borderId="4" xfId="0" applyFont="1" applyBorder="1" applyAlignment="1">
      <alignment horizontal="center" vertical="center"/>
    </xf>
    <xf numFmtId="4" fontId="47" fillId="0" borderId="4" xfId="0" applyNumberFormat="1" applyFont="1" applyBorder="1" applyAlignment="1">
      <alignment horizontal="right" vertical="center"/>
    </xf>
    <xf numFmtId="3" fontId="47" fillId="0" borderId="4" xfId="0" applyNumberFormat="1" applyFont="1" applyBorder="1" applyAlignment="1">
      <alignment horizontal="right" vertical="center"/>
    </xf>
    <xf numFmtId="0" fontId="45" fillId="0" borderId="4" xfId="0" applyFont="1" applyBorder="1" applyAlignment="1">
      <alignment horizontal="left" vertical="top"/>
    </xf>
    <xf numFmtId="4" fontId="46" fillId="0" borderId="4" xfId="0" applyNumberFormat="1" applyFont="1" applyBorder="1" applyAlignment="1">
      <alignment horizontal="right" vertical="center"/>
    </xf>
    <xf numFmtId="3" fontId="46" fillId="0" borderId="4" xfId="0" applyNumberFormat="1" applyFont="1" applyBorder="1" applyAlignment="1">
      <alignment horizontal="right" vertical="center"/>
    </xf>
    <xf numFmtId="0" fontId="46" fillId="0" borderId="4" xfId="0" applyFont="1" applyBorder="1" applyAlignment="1">
      <alignment horizontal="left" vertical="top"/>
    </xf>
    <xf numFmtId="3" fontId="45" fillId="0" borderId="4" xfId="0" applyNumberFormat="1" applyFont="1" applyBorder="1" applyAlignment="1">
      <alignment horizontal="right" vertical="center"/>
    </xf>
    <xf numFmtId="4" fontId="45" fillId="0" borderId="4" xfId="0" applyNumberFormat="1" applyFont="1" applyBorder="1" applyAlignment="1">
      <alignment horizontal="right" vertical="center"/>
    </xf>
    <xf numFmtId="4" fontId="21" fillId="0" borderId="0" xfId="0" applyNumberFormat="1" applyFont="1" applyBorder="1" applyAlignment="1">
      <alignment horizontal="right" vertical="center"/>
    </xf>
    <xf numFmtId="43" fontId="23" fillId="0" borderId="4" xfId="1" applyFont="1" applyBorder="1" applyAlignment="1">
      <alignment horizontal="right" vertical="center"/>
    </xf>
    <xf numFmtId="3" fontId="46" fillId="0" borderId="4" xfId="0" applyNumberFormat="1" applyFont="1" applyBorder="1" applyAlignment="1">
      <alignment horizontal="center" vertical="center"/>
    </xf>
    <xf numFmtId="0" fontId="49" fillId="0" borderId="0" xfId="0" applyFont="1" applyAlignment="1">
      <alignment horizontal="left" vertical="center"/>
    </xf>
    <xf numFmtId="0" fontId="46" fillId="0" borderId="4" xfId="0" applyFont="1" applyBorder="1" applyAlignment="1">
      <alignment horizontal="left" vertical="center"/>
    </xf>
    <xf numFmtId="0" fontId="46" fillId="0" borderId="4" xfId="0" applyFont="1" applyBorder="1" applyAlignment="1">
      <alignment horizontal="left" vertical="top" wrapText="1"/>
    </xf>
    <xf numFmtId="4" fontId="46" fillId="0" borderId="4" xfId="0" applyNumberFormat="1" applyFont="1" applyBorder="1" applyAlignment="1">
      <alignment horizontal="center" vertical="center"/>
    </xf>
    <xf numFmtId="0" fontId="25" fillId="0" borderId="0" xfId="3" applyFont="1" applyAlignment="1">
      <alignment horizontal="left"/>
    </xf>
    <xf numFmtId="0" fontId="43" fillId="0" borderId="0" xfId="0" applyFont="1" applyAlignment="1">
      <alignment horizontal="left" vertical="center" indent="2"/>
    </xf>
    <xf numFmtId="0" fontId="37" fillId="0" borderId="0" xfId="0" applyFont="1" applyAlignment="1">
      <alignment horizontal="left" vertical="center"/>
    </xf>
    <xf numFmtId="4" fontId="23" fillId="2" borderId="5" xfId="0" applyNumberFormat="1" applyFont="1" applyFill="1" applyBorder="1" applyAlignment="1">
      <alignment horizontal="center" vertical="center"/>
    </xf>
    <xf numFmtId="4" fontId="23" fillId="2" borderId="9" xfId="0" applyNumberFormat="1" applyFont="1" applyFill="1" applyBorder="1" applyAlignment="1">
      <alignment horizontal="center" vertical="center"/>
    </xf>
    <xf numFmtId="0" fontId="0" fillId="0" borderId="0" xfId="0" applyFill="1"/>
    <xf numFmtId="0" fontId="20" fillId="0" borderId="0" xfId="0" applyFont="1" applyFill="1" applyBorder="1"/>
    <xf numFmtId="0" fontId="19" fillId="0" borderId="0" xfId="0" applyFont="1" applyFill="1" applyBorder="1"/>
    <xf numFmtId="0" fontId="14" fillId="0" borderId="0" xfId="0" applyFont="1" applyFill="1" applyAlignment="1">
      <alignment vertical="center" wrapText="1"/>
    </xf>
    <xf numFmtId="0" fontId="15" fillId="0" borderId="0" xfId="0" applyFont="1" applyFill="1"/>
    <xf numFmtId="43" fontId="19" fillId="0" borderId="0" xfId="1" applyFont="1" applyFill="1" applyBorder="1" applyAlignment="1">
      <alignment horizontal="center"/>
    </xf>
    <xf numFmtId="0" fontId="28" fillId="0" borderId="0" xfId="0" applyFont="1" applyFill="1" applyAlignment="1">
      <alignment vertical="center" wrapText="1"/>
    </xf>
    <xf numFmtId="0" fontId="23" fillId="0" borderId="0" xfId="0" applyFont="1" applyFill="1"/>
    <xf numFmtId="0" fontId="21" fillId="0" borderId="0" xfId="0" applyFont="1" applyFill="1"/>
    <xf numFmtId="0" fontId="51" fillId="0" borderId="0" xfId="0" applyFont="1" applyFill="1"/>
    <xf numFmtId="0" fontId="23" fillId="0" borderId="0" xfId="0" applyFont="1" applyFill="1" applyAlignment="1">
      <alignment horizontal="center"/>
    </xf>
    <xf numFmtId="43" fontId="34" fillId="0" borderId="1" xfId="1" applyFont="1" applyBorder="1" applyAlignment="1">
      <alignment horizontal="center" vertical="center"/>
    </xf>
    <xf numFmtId="43" fontId="34" fillId="0" borderId="0" xfId="1" applyFont="1" applyBorder="1" applyAlignment="1">
      <alignment horizontal="center" vertical="center"/>
    </xf>
    <xf numFmtId="43" fontId="34" fillId="0" borderId="14" xfId="1" applyFont="1" applyBorder="1" applyAlignment="1">
      <alignment horizontal="center" vertical="center"/>
    </xf>
    <xf numFmtId="43" fontId="34" fillId="0" borderId="13" xfId="1" applyFont="1" applyBorder="1" applyAlignment="1">
      <alignment horizontal="center" vertical="center"/>
    </xf>
    <xf numFmtId="43" fontId="21" fillId="0" borderId="0" xfId="1" applyFont="1" applyBorder="1" applyAlignment="1">
      <alignment horizontal="center" vertical="center"/>
    </xf>
    <xf numFmtId="43" fontId="21" fillId="0" borderId="13" xfId="1" applyFont="1" applyBorder="1" applyAlignment="1">
      <alignment horizontal="center" vertical="center"/>
    </xf>
    <xf numFmtId="43" fontId="21" fillId="0" borderId="13" xfId="1" applyFont="1" applyBorder="1" applyAlignment="1">
      <alignment horizontal="right" vertical="center"/>
    </xf>
    <xf numFmtId="43" fontId="23" fillId="2" borderId="0" xfId="1" applyFont="1" applyFill="1" applyBorder="1" applyAlignment="1">
      <alignment horizontal="center" vertical="center"/>
    </xf>
    <xf numFmtId="43" fontId="23" fillId="2" borderId="14" xfId="1" applyFont="1" applyFill="1" applyBorder="1" applyAlignment="1">
      <alignment horizontal="right" vertical="center"/>
    </xf>
    <xf numFmtId="43" fontId="34" fillId="0" borderId="2" xfId="1" applyFont="1" applyBorder="1" applyAlignment="1">
      <alignment horizontal="center" vertical="center"/>
    </xf>
    <xf numFmtId="43" fontId="34" fillId="0" borderId="15" xfId="1" applyFont="1" applyBorder="1" applyAlignment="1">
      <alignment horizontal="right" vertical="center"/>
    </xf>
    <xf numFmtId="43" fontId="21" fillId="0" borderId="1" xfId="1" applyFont="1" applyBorder="1" applyAlignment="1">
      <alignment horizontal="center" vertical="center"/>
    </xf>
    <xf numFmtId="43" fontId="21" fillId="0" borderId="14" xfId="1" applyFont="1" applyBorder="1" applyAlignment="1">
      <alignment horizontal="right" vertical="center"/>
    </xf>
    <xf numFmtId="43" fontId="34" fillId="0" borderId="10" xfId="1" applyFont="1" applyBorder="1" applyAlignment="1">
      <alignment horizontal="center" vertical="center"/>
    </xf>
    <xf numFmtId="43" fontId="34" fillId="0" borderId="19" xfId="1" applyFont="1" applyBorder="1" applyAlignment="1">
      <alignment horizontal="right" vertical="center"/>
    </xf>
    <xf numFmtId="43" fontId="23" fillId="0" borderId="5" xfId="1" applyFont="1" applyBorder="1" applyAlignment="1">
      <alignment horizontal="center"/>
    </xf>
    <xf numFmtId="43" fontId="21" fillId="0" borderId="5" xfId="1" applyFont="1" applyBorder="1" applyAlignment="1">
      <alignment horizontal="center"/>
    </xf>
    <xf numFmtId="43" fontId="23" fillId="0" borderId="8" xfId="1" applyFont="1" applyBorder="1"/>
    <xf numFmtId="43" fontId="21" fillId="0" borderId="8" xfId="1" applyFont="1" applyBorder="1" applyAlignment="1">
      <alignment horizontal="center"/>
    </xf>
    <xf numFmtId="43" fontId="34" fillId="0" borderId="8" xfId="1" applyFont="1" applyBorder="1" applyAlignment="1">
      <alignment horizontal="right" wrapText="1"/>
    </xf>
    <xf numFmtId="43" fontId="21" fillId="0" borderId="8" xfId="1" applyFont="1" applyBorder="1" applyAlignment="1">
      <alignment horizontal="right"/>
    </xf>
    <xf numFmtId="43" fontId="21" fillId="0" borderId="9" xfId="1" applyFont="1" applyBorder="1"/>
    <xf numFmtId="43" fontId="37" fillId="0" borderId="4" xfId="1" applyFont="1" applyBorder="1" applyAlignment="1">
      <alignment horizontal="center" vertical="center"/>
    </xf>
    <xf numFmtId="43" fontId="37" fillId="0" borderId="4" xfId="1" applyFont="1" applyBorder="1" applyAlignment="1">
      <alignment horizontal="right" vertical="center"/>
    </xf>
    <xf numFmtId="43" fontId="37" fillId="0" borderId="20" xfId="1" applyFont="1" applyBorder="1" applyAlignment="1">
      <alignment horizontal="center" vertical="center"/>
    </xf>
    <xf numFmtId="43" fontId="23" fillId="0" borderId="0" xfId="1" applyFont="1" applyBorder="1" applyAlignment="1">
      <alignment horizontal="center" vertical="center"/>
    </xf>
    <xf numFmtId="43" fontId="23" fillId="0" borderId="13" xfId="1" applyFont="1" applyBorder="1" applyAlignment="1">
      <alignment horizontal="center" vertical="center"/>
    </xf>
    <xf numFmtId="43" fontId="23" fillId="0" borderId="1" xfId="1" applyFont="1" applyBorder="1" applyAlignment="1">
      <alignment horizontal="center" vertical="center"/>
    </xf>
    <xf numFmtId="43" fontId="23" fillId="0" borderId="14" xfId="1" applyFont="1" applyBorder="1" applyAlignment="1">
      <alignment horizontal="center" vertical="center"/>
    </xf>
    <xf numFmtId="43" fontId="21" fillId="0" borderId="14" xfId="1" applyFont="1" applyBorder="1" applyAlignment="1">
      <alignment horizontal="center" vertical="center"/>
    </xf>
    <xf numFmtId="43" fontId="34" fillId="0" borderId="15" xfId="1" applyFont="1" applyBorder="1" applyAlignment="1">
      <alignment horizontal="center" vertical="center"/>
    </xf>
    <xf numFmtId="43" fontId="34" fillId="0" borderId="19" xfId="1" applyFont="1" applyBorder="1" applyAlignment="1">
      <alignment horizontal="center" vertical="center"/>
    </xf>
    <xf numFmtId="43" fontId="23" fillId="2" borderId="13" xfId="1" applyFont="1" applyFill="1" applyBorder="1" applyAlignment="1">
      <alignment horizontal="center" vertical="center"/>
    </xf>
    <xf numFmtId="43" fontId="34" fillId="2" borderId="2" xfId="1" applyFont="1" applyFill="1" applyBorder="1" applyAlignment="1">
      <alignment horizontal="center" vertical="center"/>
    </xf>
    <xf numFmtId="43" fontId="34" fillId="2" borderId="15" xfId="1" applyFont="1" applyFill="1" applyBorder="1" applyAlignment="1">
      <alignment horizontal="center" vertical="center"/>
    </xf>
    <xf numFmtId="43" fontId="34" fillId="2" borderId="0" xfId="1" applyFont="1" applyFill="1" applyBorder="1" applyAlignment="1">
      <alignment horizontal="center" vertical="center"/>
    </xf>
    <xf numFmtId="43" fontId="34" fillId="2" borderId="13" xfId="1" applyFont="1" applyFill="1" applyBorder="1" applyAlignment="1">
      <alignment horizontal="center" vertical="center"/>
    </xf>
    <xf numFmtId="43" fontId="21" fillId="2" borderId="0" xfId="1" applyFont="1" applyFill="1" applyBorder="1" applyAlignment="1">
      <alignment horizontal="center" vertical="center"/>
    </xf>
    <xf numFmtId="43" fontId="21" fillId="2" borderId="13" xfId="1" applyFont="1" applyFill="1" applyBorder="1" applyAlignment="1">
      <alignment horizontal="center" vertical="center"/>
    </xf>
    <xf numFmtId="43" fontId="21" fillId="2" borderId="1" xfId="1" applyFont="1" applyFill="1" applyBorder="1" applyAlignment="1">
      <alignment horizontal="center" vertical="center"/>
    </xf>
    <xf numFmtId="43" fontId="21" fillId="2" borderId="14" xfId="1" applyFont="1" applyFill="1" applyBorder="1" applyAlignment="1">
      <alignment horizontal="center" vertical="center"/>
    </xf>
    <xf numFmtId="43" fontId="34" fillId="2" borderId="10" xfId="1" applyFont="1" applyFill="1" applyBorder="1" applyAlignment="1">
      <alignment horizontal="center" vertical="center"/>
    </xf>
    <xf numFmtId="43" fontId="34" fillId="2" borderId="19" xfId="1" applyFont="1" applyFill="1" applyBorder="1" applyAlignment="1">
      <alignment horizontal="center" vertical="center"/>
    </xf>
    <xf numFmtId="43" fontId="34" fillId="2" borderId="1" xfId="1" applyFont="1" applyFill="1" applyBorder="1" applyAlignment="1">
      <alignment horizontal="center" vertical="center"/>
    </xf>
    <xf numFmtId="43" fontId="34" fillId="2" borderId="14" xfId="1" applyFont="1" applyFill="1" applyBorder="1" applyAlignment="1">
      <alignment horizontal="center" vertical="center"/>
    </xf>
    <xf numFmtId="43" fontId="33" fillId="2" borderId="10" xfId="1" applyFont="1" applyFill="1" applyBorder="1" applyAlignment="1">
      <alignment horizontal="center" vertical="center"/>
    </xf>
    <xf numFmtId="43" fontId="33" fillId="2" borderId="19" xfId="1" applyFont="1" applyFill="1" applyBorder="1" applyAlignment="1">
      <alignment horizontal="center" vertical="center"/>
    </xf>
    <xf numFmtId="0" fontId="15" fillId="0" borderId="0" xfId="0" applyFont="1" applyFill="1" applyAlignment="1">
      <alignment horizontal="center" vertical="center"/>
    </xf>
    <xf numFmtId="0" fontId="15" fillId="0" borderId="0" xfId="0" applyFont="1" applyFill="1" applyAlignment="1">
      <alignment vertical="center"/>
    </xf>
    <xf numFmtId="0" fontId="20" fillId="0" borderId="0" xfId="0" applyFont="1" applyFill="1"/>
    <xf numFmtId="0" fontId="0" fillId="0" borderId="0" xfId="0" applyFont="1" applyFill="1"/>
    <xf numFmtId="0" fontId="0" fillId="0" borderId="0" xfId="0" applyFont="1" applyFill="1" applyBorder="1"/>
    <xf numFmtId="0" fontId="0" fillId="2" borderId="0" xfId="0" applyFont="1" applyFill="1" applyBorder="1"/>
    <xf numFmtId="0" fontId="0" fillId="0" borderId="0" xfId="0" applyFont="1"/>
    <xf numFmtId="167" fontId="23" fillId="2" borderId="0" xfId="1" applyNumberFormat="1" applyFont="1" applyFill="1" applyAlignment="1">
      <alignment horizontal="center"/>
    </xf>
    <xf numFmtId="167" fontId="23" fillId="2" borderId="13" xfId="1" applyNumberFormat="1" applyFont="1" applyFill="1" applyBorder="1"/>
    <xf numFmtId="167" fontId="23" fillId="2" borderId="0" xfId="1" applyNumberFormat="1" applyFont="1" applyFill="1" applyBorder="1" applyAlignment="1">
      <alignment horizontal="center"/>
    </xf>
    <xf numFmtId="167" fontId="23" fillId="2" borderId="13" xfId="1" applyNumberFormat="1" applyFont="1" applyFill="1" applyBorder="1" applyAlignment="1">
      <alignment horizontal="center"/>
    </xf>
    <xf numFmtId="167" fontId="34" fillId="2" borderId="2" xfId="1" applyNumberFormat="1" applyFont="1" applyFill="1" applyBorder="1" applyAlignment="1">
      <alignment horizontal="center"/>
    </xf>
    <xf numFmtId="167" fontId="34" fillId="2" borderId="15" xfId="1" applyNumberFormat="1" applyFont="1" applyFill="1" applyBorder="1" applyAlignment="1">
      <alignment horizontal="center"/>
    </xf>
    <xf numFmtId="167" fontId="34" fillId="2" borderId="0" xfId="1" applyNumberFormat="1" applyFont="1" applyFill="1" applyBorder="1" applyAlignment="1">
      <alignment horizontal="center"/>
    </xf>
    <xf numFmtId="167" fontId="34" fillId="2" borderId="13" xfId="1" applyNumberFormat="1" applyFont="1" applyFill="1" applyBorder="1" applyAlignment="1">
      <alignment horizontal="center"/>
    </xf>
    <xf numFmtId="167" fontId="21" fillId="2" borderId="13" xfId="1" applyNumberFormat="1" applyFont="1" applyFill="1" applyBorder="1" applyAlignment="1">
      <alignment horizontal="center"/>
    </xf>
    <xf numFmtId="167" fontId="21" fillId="2" borderId="0" xfId="1" applyNumberFormat="1" applyFont="1" applyFill="1" applyBorder="1" applyAlignment="1">
      <alignment horizontal="center"/>
    </xf>
    <xf numFmtId="167" fontId="21" fillId="2" borderId="14" xfId="1" applyNumberFormat="1" applyFont="1" applyFill="1" applyBorder="1" applyAlignment="1">
      <alignment horizontal="center"/>
    </xf>
    <xf numFmtId="167" fontId="34" fillId="2" borderId="10" xfId="1" applyNumberFormat="1" applyFont="1" applyFill="1" applyBorder="1" applyAlignment="1">
      <alignment horizontal="center"/>
    </xf>
    <xf numFmtId="167" fontId="34" fillId="2" borderId="19" xfId="1" applyNumberFormat="1" applyFont="1" applyFill="1" applyBorder="1" applyAlignment="1">
      <alignment horizontal="center"/>
    </xf>
    <xf numFmtId="167" fontId="34" fillId="2" borderId="1" xfId="1" applyNumberFormat="1" applyFont="1" applyFill="1" applyBorder="1" applyAlignment="1">
      <alignment horizontal="center"/>
    </xf>
    <xf numFmtId="167" fontId="34" fillId="2" borderId="14" xfId="1" applyNumberFormat="1" applyFont="1" applyFill="1" applyBorder="1" applyAlignment="1">
      <alignment horizontal="center"/>
    </xf>
    <xf numFmtId="167" fontId="34" fillId="2" borderId="11" xfId="1" applyNumberFormat="1" applyFont="1" applyFill="1" applyBorder="1" applyAlignment="1">
      <alignment horizontal="center"/>
    </xf>
    <xf numFmtId="167" fontId="34" fillId="2" borderId="7" xfId="1" applyNumberFormat="1" applyFont="1" applyFill="1" applyBorder="1" applyAlignment="1">
      <alignment horizontal="center"/>
    </xf>
    <xf numFmtId="167" fontId="34" fillId="0" borderId="2" xfId="1" applyNumberFormat="1" applyFont="1" applyBorder="1" applyAlignment="1">
      <alignment horizontal="center"/>
    </xf>
    <xf numFmtId="167" fontId="34" fillId="0" borderId="15" xfId="1" applyNumberFormat="1" applyFont="1" applyBorder="1" applyAlignment="1">
      <alignment horizontal="center"/>
    </xf>
    <xf numFmtId="167" fontId="23" fillId="0" borderId="0" xfId="1" applyNumberFormat="1" applyFont="1" applyBorder="1" applyAlignment="1">
      <alignment horizontal="right" vertical="center"/>
    </xf>
    <xf numFmtId="167" fontId="23" fillId="0" borderId="13" xfId="1" applyNumberFormat="1" applyFont="1" applyBorder="1" applyAlignment="1">
      <alignment horizontal="right" vertical="center"/>
    </xf>
    <xf numFmtId="167" fontId="23" fillId="0" borderId="1" xfId="1" applyNumberFormat="1" applyFont="1" applyBorder="1" applyAlignment="1">
      <alignment horizontal="right" vertical="center"/>
    </xf>
    <xf numFmtId="167" fontId="23" fillId="0" borderId="14" xfId="1" applyNumberFormat="1" applyFont="1" applyBorder="1" applyAlignment="1">
      <alignment horizontal="right" vertical="center"/>
    </xf>
    <xf numFmtId="167" fontId="34" fillId="0" borderId="1" xfId="1" applyNumberFormat="1" applyFont="1" applyBorder="1" applyAlignment="1">
      <alignment horizontal="right" vertical="center"/>
    </xf>
    <xf numFmtId="167" fontId="34" fillId="0" borderId="14" xfId="1" applyNumberFormat="1" applyFont="1" applyBorder="1" applyAlignment="1">
      <alignment horizontal="right" vertical="center"/>
    </xf>
    <xf numFmtId="167" fontId="21" fillId="0" borderId="0" xfId="1" applyNumberFormat="1" applyFont="1" applyBorder="1" applyAlignment="1">
      <alignment horizontal="right" vertical="center"/>
    </xf>
    <xf numFmtId="167" fontId="34" fillId="0" borderId="2" xfId="1" applyNumberFormat="1" applyFont="1" applyBorder="1" applyAlignment="1">
      <alignment horizontal="right" vertical="center"/>
    </xf>
    <xf numFmtId="167" fontId="34" fillId="0" borderId="15" xfId="1" applyNumberFormat="1" applyFont="1" applyBorder="1" applyAlignment="1">
      <alignment horizontal="right" vertical="center"/>
    </xf>
    <xf numFmtId="167" fontId="34" fillId="0" borderId="10" xfId="1" applyNumberFormat="1" applyFont="1" applyBorder="1" applyAlignment="1">
      <alignment horizontal="right" vertical="center"/>
    </xf>
    <xf numFmtId="167" fontId="34" fillId="0" borderId="19" xfId="1" applyNumberFormat="1" applyFont="1" applyBorder="1" applyAlignment="1">
      <alignment horizontal="right" vertical="center"/>
    </xf>
    <xf numFmtId="167" fontId="23" fillId="0" borderId="5" xfId="1" applyNumberFormat="1" applyFont="1" applyBorder="1" applyAlignment="1">
      <alignment horizontal="center" vertical="center"/>
    </xf>
    <xf numFmtId="167" fontId="21" fillId="0" borderId="5" xfId="1" applyNumberFormat="1" applyFont="1" applyBorder="1" applyAlignment="1">
      <alignment horizontal="center" vertical="center"/>
    </xf>
    <xf numFmtId="167" fontId="23" fillId="0" borderId="8" xfId="1" applyNumberFormat="1" applyFont="1" applyBorder="1" applyAlignment="1">
      <alignment horizontal="center" vertical="center"/>
    </xf>
    <xf numFmtId="167" fontId="21" fillId="0" borderId="8" xfId="1" applyNumberFormat="1" applyFont="1" applyBorder="1" applyAlignment="1">
      <alignment horizontal="center" vertical="center"/>
    </xf>
    <xf numFmtId="167" fontId="34" fillId="0" borderId="8" xfId="1" applyNumberFormat="1" applyFont="1" applyBorder="1" applyAlignment="1">
      <alignment horizontal="center" vertical="center"/>
    </xf>
    <xf numFmtId="167" fontId="21" fillId="0" borderId="8" xfId="1" applyNumberFormat="1" applyFont="1" applyBorder="1" applyAlignment="1">
      <alignment horizontal="center" vertical="center" wrapText="1"/>
    </xf>
    <xf numFmtId="167" fontId="21" fillId="0" borderId="9" xfId="1" applyNumberFormat="1" applyFont="1" applyBorder="1" applyAlignment="1">
      <alignment horizontal="center" vertical="center"/>
    </xf>
    <xf numFmtId="167" fontId="37" fillId="0" borderId="4" xfId="1" applyNumberFormat="1" applyFont="1" applyBorder="1" applyAlignment="1">
      <alignment horizontal="center" vertical="center"/>
    </xf>
    <xf numFmtId="167" fontId="37" fillId="0" borderId="20" xfId="1" applyNumberFormat="1" applyFont="1" applyBorder="1" applyAlignment="1">
      <alignment horizontal="center" vertical="center"/>
    </xf>
    <xf numFmtId="167" fontId="34" fillId="0" borderId="1" xfId="1" applyNumberFormat="1" applyFont="1" applyBorder="1" applyAlignment="1">
      <alignment horizontal="right"/>
    </xf>
    <xf numFmtId="167" fontId="34" fillId="0" borderId="0" xfId="1" applyNumberFormat="1" applyFont="1" applyBorder="1" applyAlignment="1">
      <alignment horizontal="center"/>
    </xf>
    <xf numFmtId="167" fontId="34" fillId="0" borderId="14" xfId="1" applyNumberFormat="1" applyFont="1" applyBorder="1" applyAlignment="1">
      <alignment horizontal="center"/>
    </xf>
    <xf numFmtId="167" fontId="34" fillId="0" borderId="13" xfId="1" applyNumberFormat="1" applyFont="1" applyBorder="1" applyAlignment="1">
      <alignment horizontal="center"/>
    </xf>
    <xf numFmtId="167" fontId="21" fillId="0" borderId="0" xfId="1" applyNumberFormat="1" applyFont="1" applyBorder="1"/>
    <xf numFmtId="167" fontId="21" fillId="0" borderId="13" xfId="1" applyNumberFormat="1" applyFont="1" applyBorder="1" applyAlignment="1">
      <alignment horizontal="center"/>
    </xf>
    <xf numFmtId="167" fontId="21" fillId="0" borderId="0" xfId="1" applyNumberFormat="1" applyFont="1" applyBorder="1" applyAlignment="1">
      <alignment vertical="center"/>
    </xf>
    <xf numFmtId="167" fontId="21" fillId="0" borderId="13" xfId="1" applyNumberFormat="1" applyFont="1" applyBorder="1" applyAlignment="1">
      <alignment vertical="center"/>
    </xf>
    <xf numFmtId="167" fontId="21" fillId="0" borderId="0" xfId="1" applyNumberFormat="1" applyFont="1" applyBorder="1" applyAlignment="1">
      <alignment horizontal="right"/>
    </xf>
    <xf numFmtId="167" fontId="23" fillId="2" borderId="0" xfId="1" applyNumberFormat="1" applyFont="1" applyFill="1" applyBorder="1"/>
    <xf numFmtId="167" fontId="21" fillId="0" borderId="2" xfId="1" applyNumberFormat="1" applyFont="1" applyBorder="1" applyAlignment="1">
      <alignment horizontal="right"/>
    </xf>
    <xf numFmtId="167" fontId="21" fillId="0" borderId="15" xfId="1" applyNumberFormat="1" applyFont="1" applyBorder="1" applyAlignment="1">
      <alignment horizontal="right"/>
    </xf>
    <xf numFmtId="167" fontId="21" fillId="0" borderId="13" xfId="1" applyNumberFormat="1" applyFont="1" applyBorder="1" applyAlignment="1">
      <alignment horizontal="right"/>
    </xf>
    <xf numFmtId="167" fontId="21" fillId="0" borderId="1" xfId="1" applyNumberFormat="1" applyFont="1" applyBorder="1" applyAlignment="1">
      <alignment horizontal="right"/>
    </xf>
    <xf numFmtId="167" fontId="21" fillId="0" borderId="14" xfId="1" applyNumberFormat="1" applyFont="1" applyBorder="1" applyAlignment="1">
      <alignment horizontal="right"/>
    </xf>
    <xf numFmtId="167" fontId="21" fillId="0" borderId="7" xfId="1" applyNumberFormat="1" applyFont="1" applyBorder="1"/>
    <xf numFmtId="167" fontId="34" fillId="0" borderId="3" xfId="1" applyNumberFormat="1" applyFont="1" applyBorder="1"/>
    <xf numFmtId="167" fontId="34" fillId="0" borderId="16" xfId="1" applyNumberFormat="1" applyFont="1" applyBorder="1"/>
    <xf numFmtId="0" fontId="46" fillId="0" borderId="0" xfId="0" applyFont="1" applyBorder="1" applyAlignment="1">
      <alignment horizontal="center" vertical="center"/>
    </xf>
    <xf numFmtId="0" fontId="23" fillId="0" borderId="0" xfId="0" applyFont="1" applyBorder="1" applyAlignment="1">
      <alignment horizontal="center" vertical="center"/>
    </xf>
    <xf numFmtId="0" fontId="45" fillId="0" borderId="0" xfId="0" applyFont="1" applyBorder="1" applyAlignment="1">
      <alignment horizontal="center" vertical="center"/>
    </xf>
    <xf numFmtId="4" fontId="45" fillId="0" borderId="0" xfId="0" applyNumberFormat="1" applyFont="1" applyBorder="1" applyAlignment="1">
      <alignment horizontal="center" vertical="center"/>
    </xf>
    <xf numFmtId="0" fontId="23" fillId="0" borderId="0" xfId="0" applyFont="1" applyBorder="1" applyAlignment="1">
      <alignment horizontal="center"/>
    </xf>
    <xf numFmtId="0" fontId="46" fillId="0" borderId="12" xfId="0" applyFont="1" applyBorder="1" applyAlignment="1">
      <alignment horizontal="left" vertical="center"/>
    </xf>
    <xf numFmtId="0" fontId="45" fillId="0" borderId="13" xfId="0" applyFont="1" applyBorder="1" applyAlignment="1">
      <alignment horizontal="center" vertical="center"/>
    </xf>
    <xf numFmtId="0" fontId="45" fillId="0" borderId="12" xfId="0" applyFont="1" applyBorder="1" applyAlignment="1">
      <alignment horizontal="left" vertical="center"/>
    </xf>
    <xf numFmtId="0" fontId="45" fillId="0" borderId="17" xfId="0" applyFont="1" applyBorder="1" applyAlignment="1">
      <alignment horizontal="left" vertical="center"/>
    </xf>
    <xf numFmtId="4" fontId="45" fillId="0" borderId="1" xfId="0" applyNumberFormat="1" applyFont="1" applyBorder="1" applyAlignment="1">
      <alignment horizontal="center" vertical="center"/>
    </xf>
    <xf numFmtId="0" fontId="45" fillId="0" borderId="14" xfId="0" applyFont="1" applyBorder="1" applyAlignment="1">
      <alignment horizontal="center" vertical="center"/>
    </xf>
    <xf numFmtId="0" fontId="46" fillId="0" borderId="18" xfId="0" applyFont="1" applyBorder="1" applyAlignment="1">
      <alignment horizontal="center" vertical="center" wrapText="1"/>
    </xf>
    <xf numFmtId="0" fontId="46" fillId="0" borderId="2" xfId="0" applyFont="1" applyBorder="1" applyAlignment="1">
      <alignment horizontal="center" vertical="center" wrapText="1"/>
    </xf>
    <xf numFmtId="0" fontId="46" fillId="0" borderId="15" xfId="0" applyFont="1" applyBorder="1" applyAlignment="1">
      <alignment horizontal="center" vertical="center" wrapText="1"/>
    </xf>
    <xf numFmtId="43" fontId="45" fillId="0" borderId="4" xfId="1" applyFont="1" applyBorder="1" applyAlignment="1">
      <alignment horizontal="center" vertical="center"/>
    </xf>
    <xf numFmtId="43" fontId="45" fillId="0" borderId="4" xfId="1" applyFont="1" applyBorder="1" applyAlignment="1">
      <alignment horizontal="center" vertical="center" wrapText="1"/>
    </xf>
    <xf numFmtId="43" fontId="46" fillId="0" borderId="4" xfId="1" applyFont="1" applyBorder="1" applyAlignment="1">
      <alignment horizontal="center" vertical="center"/>
    </xf>
    <xf numFmtId="0" fontId="42" fillId="0" borderId="0" xfId="0" applyFont="1"/>
    <xf numFmtId="0" fontId="54" fillId="0" borderId="0" xfId="0" applyFont="1" applyAlignment="1">
      <alignment horizontal="center"/>
    </xf>
    <xf numFmtId="0" fontId="23" fillId="0" borderId="4" xfId="0" applyFont="1" applyBorder="1" applyAlignment="1">
      <alignment horizontal="left" vertical="center"/>
    </xf>
    <xf numFmtId="0" fontId="23" fillId="0" borderId="15" xfId="0" applyFont="1" applyBorder="1" applyAlignment="1">
      <alignment horizontal="left" vertical="center"/>
    </xf>
    <xf numFmtId="168" fontId="23" fillId="0" borderId="15" xfId="2" applyNumberFormat="1" applyFont="1" applyBorder="1" applyAlignment="1">
      <alignment horizontal="right" vertical="center"/>
    </xf>
    <xf numFmtId="10" fontId="23" fillId="0" borderId="15" xfId="4" applyNumberFormat="1" applyFont="1" applyBorder="1" applyAlignment="1">
      <alignment horizontal="right" vertical="center"/>
    </xf>
    <xf numFmtId="166" fontId="23" fillId="0" borderId="15" xfId="0" applyNumberFormat="1" applyFont="1" applyBorder="1" applyAlignment="1">
      <alignment horizontal="right" vertical="center"/>
    </xf>
    <xf numFmtId="43" fontId="39" fillId="0" borderId="15" xfId="1" applyFont="1" applyBorder="1" applyAlignment="1">
      <alignment horizontal="right"/>
    </xf>
    <xf numFmtId="43" fontId="37" fillId="0" borderId="0" xfId="1" applyFont="1"/>
    <xf numFmtId="43" fontId="23" fillId="0" borderId="15" xfId="1" applyFont="1" applyBorder="1" applyAlignment="1">
      <alignment horizontal="right" vertical="center"/>
    </xf>
    <xf numFmtId="0" fontId="39" fillId="0" borderId="4" xfId="0" applyFont="1" applyBorder="1" applyAlignment="1">
      <alignment horizontal="center" vertical="center" wrapText="1"/>
    </xf>
    <xf numFmtId="1" fontId="19" fillId="0" borderId="0" xfId="0" applyNumberFormat="1" applyFont="1" applyFill="1" applyBorder="1" applyAlignment="1">
      <alignment horizontal="center"/>
    </xf>
    <xf numFmtId="14" fontId="19" fillId="0" borderId="0" xfId="0" applyNumberFormat="1" applyFont="1" applyFill="1" applyBorder="1" applyAlignment="1">
      <alignment horizontal="center"/>
    </xf>
    <xf numFmtId="0" fontId="50" fillId="0" borderId="0" xfId="0" applyFont="1" applyFill="1" applyAlignment="1">
      <alignment horizontal="center" vertical="center"/>
    </xf>
    <xf numFmtId="0" fontId="34" fillId="0" borderId="0" xfId="0" applyFont="1" applyFill="1" applyAlignment="1">
      <alignment horizontal="center" vertical="center"/>
    </xf>
    <xf numFmtId="14" fontId="34" fillId="0" borderId="0" xfId="0" applyNumberFormat="1" applyFont="1" applyFill="1" applyAlignment="1">
      <alignment horizontal="center" vertical="center"/>
    </xf>
    <xf numFmtId="0" fontId="5" fillId="0" borderId="0" xfId="0" applyFont="1" applyAlignment="1">
      <alignment horizontal="center"/>
    </xf>
    <xf numFmtId="14" fontId="34" fillId="0" borderId="7" xfId="0" applyNumberFormat="1" applyFont="1" applyBorder="1" applyAlignment="1">
      <alignment horizontal="center" vertical="center"/>
    </xf>
    <xf numFmtId="14" fontId="34" fillId="0" borderId="14" xfId="0" applyNumberFormat="1" applyFont="1" applyBorder="1" applyAlignment="1">
      <alignment horizontal="center" vertical="center"/>
    </xf>
    <xf numFmtId="14" fontId="34" fillId="0" borderId="11" xfId="0" applyNumberFormat="1" applyFont="1" applyBorder="1" applyAlignment="1">
      <alignment horizontal="center" vertical="center"/>
    </xf>
    <xf numFmtId="14" fontId="34" fillId="0" borderId="1" xfId="0" applyNumberFormat="1" applyFont="1" applyBorder="1" applyAlignment="1">
      <alignment horizontal="center" vertical="center"/>
    </xf>
    <xf numFmtId="0" fontId="29" fillId="0" borderId="0" xfId="0" applyFont="1" applyAlignment="1">
      <alignment horizontal="center"/>
    </xf>
    <xf numFmtId="0" fontId="31" fillId="0" borderId="0" xfId="0" applyFont="1" applyAlignment="1">
      <alignment horizontal="center"/>
    </xf>
    <xf numFmtId="0" fontId="3" fillId="0" borderId="0" xfId="0" applyFont="1" applyAlignment="1">
      <alignment horizontal="center"/>
    </xf>
    <xf numFmtId="0" fontId="52" fillId="0" borderId="1" xfId="0" applyFont="1" applyBorder="1" applyAlignment="1">
      <alignment horizontal="center"/>
    </xf>
    <xf numFmtId="0" fontId="50" fillId="0" borderId="0" xfId="0" applyFont="1" applyFill="1" applyAlignment="1">
      <alignment horizontal="left" vertical="center"/>
    </xf>
    <xf numFmtId="0" fontId="23" fillId="0" borderId="0" xfId="0" applyFont="1" applyAlignment="1">
      <alignment horizontal="center"/>
    </xf>
    <xf numFmtId="0" fontId="40" fillId="0" borderId="0" xfId="0" applyFont="1" applyAlignment="1">
      <alignment horizontal="center"/>
    </xf>
    <xf numFmtId="0" fontId="34" fillId="0" borderId="0" xfId="0" applyFont="1" applyAlignment="1">
      <alignment horizontal="center"/>
    </xf>
    <xf numFmtId="0" fontId="35" fillId="0" borderId="0" xfId="0" applyFont="1" applyAlignment="1">
      <alignment horizontal="center"/>
    </xf>
    <xf numFmtId="0" fontId="41" fillId="0" borderId="0" xfId="0" applyFont="1" applyAlignment="1">
      <alignment horizontal="center" vertical="center"/>
    </xf>
    <xf numFmtId="0" fontId="41" fillId="0" borderId="0" xfId="0" applyFont="1" applyAlignment="1">
      <alignment horizontal="center"/>
    </xf>
    <xf numFmtId="0" fontId="38" fillId="0" borderId="0" xfId="0" applyFont="1" applyAlignment="1">
      <alignment horizontal="center"/>
    </xf>
    <xf numFmtId="0" fontId="33" fillId="0" borderId="0" xfId="0" applyFont="1" applyAlignment="1">
      <alignment horizontal="center"/>
    </xf>
    <xf numFmtId="0" fontId="37" fillId="0" borderId="1" xfId="0" applyFont="1" applyBorder="1" applyAlignment="1">
      <alignment horizontal="center"/>
    </xf>
    <xf numFmtId="0" fontId="42" fillId="0" borderId="0" xfId="0" applyFont="1" applyAlignment="1">
      <alignment horizontal="center" vertical="center"/>
    </xf>
    <xf numFmtId="0" fontId="30" fillId="0" borderId="0" xfId="0" applyFont="1" applyAlignment="1">
      <alignment horizontal="left" vertical="center" wrapText="1"/>
    </xf>
    <xf numFmtId="0" fontId="45" fillId="0" borderId="5" xfId="0" applyFont="1" applyBorder="1" applyAlignment="1">
      <alignment horizontal="center" vertical="center" wrapText="1"/>
    </xf>
    <xf numFmtId="0" fontId="45" fillId="0" borderId="9" xfId="0" applyFont="1" applyBorder="1" applyAlignment="1">
      <alignment horizontal="center" vertical="center" wrapText="1"/>
    </xf>
    <xf numFmtId="0" fontId="43" fillId="0" borderId="0" xfId="0" applyFont="1" applyAlignment="1">
      <alignment horizontal="left" vertical="center" wrapText="1"/>
    </xf>
    <xf numFmtId="0" fontId="26" fillId="0" borderId="0" xfId="0" applyFont="1" applyAlignment="1">
      <alignment horizontal="left" vertical="top" wrapText="1"/>
    </xf>
    <xf numFmtId="0" fontId="26" fillId="0" borderId="0" xfId="0" applyFont="1" applyAlignment="1">
      <alignment horizontal="left" vertical="center" wrapText="1"/>
    </xf>
    <xf numFmtId="0" fontId="46" fillId="0" borderId="4" xfId="0" applyFont="1" applyBorder="1" applyAlignment="1">
      <alignment horizontal="center" vertical="center"/>
    </xf>
    <xf numFmtId="0" fontId="45" fillId="0" borderId="18" xfId="0" applyFont="1" applyBorder="1" applyAlignment="1">
      <alignment horizontal="center" vertical="center"/>
    </xf>
    <xf numFmtId="0" fontId="45" fillId="0" borderId="15" xfId="0" applyFont="1" applyBorder="1" applyAlignment="1">
      <alignment horizontal="center" vertical="center"/>
    </xf>
    <xf numFmtId="0" fontId="43" fillId="0" borderId="0" xfId="0" applyFont="1" applyAlignment="1">
      <alignment horizontal="left" vertical="center"/>
    </xf>
    <xf numFmtId="0" fontId="23" fillId="0" borderId="0" xfId="0" applyFont="1" applyAlignment="1">
      <alignment horizontal="left" vertical="center" wrapText="1"/>
    </xf>
    <xf numFmtId="0" fontId="37" fillId="0" borderId="0" xfId="0" applyFont="1" applyAlignment="1">
      <alignment horizontal="left" vertical="center" wrapText="1"/>
    </xf>
    <xf numFmtId="0" fontId="26" fillId="0" borderId="0" xfId="0" applyFont="1" applyAlignment="1">
      <alignment horizontal="left" vertical="center"/>
    </xf>
    <xf numFmtId="0" fontId="23" fillId="0" borderId="0" xfId="0" applyFont="1" applyAlignment="1">
      <alignment horizontal="left" vertical="top" wrapText="1"/>
    </xf>
    <xf numFmtId="0" fontId="23" fillId="0" borderId="0" xfId="0" applyFont="1" applyAlignment="1">
      <alignment horizontal="left" vertical="top"/>
    </xf>
    <xf numFmtId="0" fontId="43" fillId="0" borderId="0" xfId="0" applyFont="1" applyAlignment="1">
      <alignment horizontal="center" vertical="center"/>
    </xf>
    <xf numFmtId="0" fontId="53" fillId="0" borderId="18" xfId="0" applyFont="1" applyBorder="1" applyAlignment="1">
      <alignment horizontal="center"/>
    </xf>
    <xf numFmtId="0" fontId="53" fillId="0" borderId="2" xfId="0" applyFont="1" applyBorder="1" applyAlignment="1">
      <alignment horizontal="center"/>
    </xf>
    <xf numFmtId="0" fontId="39" fillId="0" borderId="15" xfId="0" applyFont="1" applyBorder="1" applyAlignment="1">
      <alignment horizontal="right"/>
    </xf>
    <xf numFmtId="0" fontId="49" fillId="0" borderId="4" xfId="0" applyFont="1" applyBorder="1" applyAlignment="1">
      <alignment horizontal="center" vertical="center" wrapText="1"/>
    </xf>
  </cellXfs>
  <cellStyles count="5">
    <cellStyle name="Hipervínculo" xfId="3" builtinId="8"/>
    <cellStyle name="Millares" xfId="1" builtinId="3"/>
    <cellStyle name="Millares [0]" xfId="2" builtinId="6"/>
    <cellStyle name="Normal" xfId="0" builtinId="0"/>
    <cellStyle name="Porcentaje"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 Id="rId4"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editAs="oneCell">
    <xdr:from>
      <xdr:col>0</xdr:col>
      <xdr:colOff>381000</xdr:colOff>
      <xdr:row>0</xdr:row>
      <xdr:rowOff>103533</xdr:rowOff>
    </xdr:from>
    <xdr:to>
      <xdr:col>4</xdr:col>
      <xdr:colOff>93345</xdr:colOff>
      <xdr:row>3</xdr:row>
      <xdr:rowOff>91109</xdr:rowOff>
    </xdr:to>
    <xdr:pic>
      <xdr:nvPicPr>
        <xdr:cNvPr id="3" name="Imagen 2" descr="Logotipo, nombre de la empresa&#10;&#10;Descripción generada automáticamente">
          <a:extLst>
            <a:ext uri="{FF2B5EF4-FFF2-40B4-BE49-F238E27FC236}">
              <a16:creationId xmlns:a16="http://schemas.microsoft.com/office/drawing/2014/main" id="{471EAC95-4865-422C-BDC3-BC685305C83A}"/>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5687" t="31374" r="14951" b="34287"/>
        <a:stretch/>
      </xdr:blipFill>
      <xdr:spPr>
        <a:xfrm>
          <a:off x="381000" y="103533"/>
          <a:ext cx="3141345" cy="76862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36"/>
  <sheetViews>
    <sheetView showGridLines="0" tabSelected="1" topLeftCell="A13" zoomScaleNormal="100" workbookViewId="0">
      <selection activeCell="N24" sqref="N24"/>
    </sheetView>
  </sheetViews>
  <sheetFormatPr baseColWidth="10" defaultRowHeight="15"/>
  <cols>
    <col min="2" max="2" width="17.140625" customWidth="1"/>
    <col min="5" max="5" width="15.140625" customWidth="1"/>
    <col min="7" max="7" width="21.7109375" customWidth="1"/>
    <col min="8" max="8" width="13.140625" customWidth="1"/>
    <col min="9" max="9" width="20.85546875" customWidth="1"/>
    <col min="12" max="12" width="25" style="272" bestFit="1" customWidth="1"/>
    <col min="13" max="13" width="10" style="272" customWidth="1"/>
    <col min="14" max="14" width="17.85546875" style="272" bestFit="1" customWidth="1"/>
    <col min="15" max="15" width="12.28515625" style="272" customWidth="1"/>
    <col min="16" max="16" width="11.5703125" bestFit="1" customWidth="1"/>
  </cols>
  <sheetData>
    <row r="1" spans="1:18">
      <c r="A1" s="208"/>
      <c r="B1" s="208"/>
      <c r="C1" s="208"/>
      <c r="D1" s="208"/>
      <c r="E1" s="208"/>
      <c r="F1" s="208"/>
      <c r="G1" s="208"/>
      <c r="H1" s="208"/>
      <c r="I1" s="208"/>
      <c r="J1" s="217"/>
      <c r="K1" s="217"/>
      <c r="L1" s="268"/>
      <c r="M1" s="209"/>
      <c r="N1" s="210" t="s">
        <v>64</v>
      </c>
      <c r="O1" s="359">
        <v>44197</v>
      </c>
      <c r="P1" s="209"/>
      <c r="Q1" s="209"/>
      <c r="R1" s="56"/>
    </row>
    <row r="2" spans="1:18" ht="23.25">
      <c r="A2" s="211"/>
      <c r="B2" s="211"/>
      <c r="C2" s="211"/>
      <c r="D2" s="208"/>
      <c r="E2" s="208"/>
      <c r="F2" s="208"/>
      <c r="G2" s="208"/>
      <c r="H2" s="208"/>
      <c r="I2" s="212"/>
      <c r="J2" s="266"/>
      <c r="K2" s="212"/>
      <c r="L2" s="268" t="s">
        <v>65</v>
      </c>
      <c r="M2" s="213">
        <v>6870.81</v>
      </c>
      <c r="N2" s="210" t="s">
        <v>66</v>
      </c>
      <c r="O2" s="359">
        <v>44196</v>
      </c>
      <c r="P2" s="358">
        <v>2020</v>
      </c>
      <c r="Q2" s="209"/>
      <c r="R2" s="56"/>
    </row>
    <row r="3" spans="1:18" ht="23.25">
      <c r="A3" s="211"/>
      <c r="B3" s="211"/>
      <c r="C3" s="211"/>
      <c r="D3" s="208"/>
      <c r="E3" s="208"/>
      <c r="F3" s="208"/>
      <c r="G3" s="208"/>
      <c r="H3" s="208"/>
      <c r="I3" s="212"/>
      <c r="J3" s="267"/>
      <c r="K3" s="212"/>
      <c r="L3" s="268" t="s">
        <v>67</v>
      </c>
      <c r="M3" s="213">
        <v>6887.4</v>
      </c>
      <c r="N3" s="210" t="s">
        <v>68</v>
      </c>
      <c r="O3" s="359">
        <v>44561</v>
      </c>
      <c r="P3" s="359">
        <v>44196</v>
      </c>
      <c r="Q3" s="209"/>
      <c r="R3" s="56"/>
    </row>
    <row r="4" spans="1:18" ht="10.5" customHeight="1">
      <c r="A4" s="211"/>
      <c r="B4" s="214"/>
      <c r="C4" s="214"/>
      <c r="D4" s="215"/>
      <c r="E4" s="215"/>
      <c r="F4" s="215"/>
      <c r="G4" s="215"/>
      <c r="H4" s="215"/>
      <c r="I4" s="215"/>
      <c r="J4" s="215"/>
      <c r="K4" s="208"/>
      <c r="L4" s="268"/>
      <c r="M4" s="213">
        <v>6941.65</v>
      </c>
      <c r="N4" s="209"/>
      <c r="O4" s="209"/>
      <c r="P4" s="209"/>
      <c r="Q4" s="209"/>
      <c r="R4" s="56"/>
    </row>
    <row r="5" spans="1:18" ht="29.25" customHeight="1">
      <c r="A5" s="360" t="s">
        <v>284</v>
      </c>
      <c r="B5" s="360"/>
      <c r="C5" s="360"/>
      <c r="D5" s="360"/>
      <c r="E5" s="360"/>
      <c r="F5" s="360"/>
      <c r="G5" s="360"/>
      <c r="H5" s="360"/>
      <c r="I5" s="360"/>
      <c r="J5" s="216"/>
      <c r="K5" s="217"/>
      <c r="L5" s="268"/>
      <c r="M5" s="209"/>
      <c r="N5" s="209"/>
      <c r="O5" s="209"/>
      <c r="P5" s="209"/>
      <c r="Q5" s="209"/>
      <c r="R5" s="56"/>
    </row>
    <row r="6" spans="1:18" ht="22.5" customHeight="1">
      <c r="A6" s="361" t="s">
        <v>69</v>
      </c>
      <c r="B6" s="361"/>
      <c r="C6" s="361"/>
      <c r="D6" s="361"/>
      <c r="E6" s="361"/>
      <c r="F6" s="361"/>
      <c r="G6" s="361"/>
      <c r="H6" s="361"/>
      <c r="I6" s="361"/>
      <c r="J6" s="216"/>
      <c r="K6" s="217"/>
      <c r="L6" s="268"/>
      <c r="M6" s="209"/>
      <c r="N6" s="209"/>
      <c r="O6" s="209"/>
      <c r="P6" s="209"/>
      <c r="Q6" s="209"/>
      <c r="R6" s="56"/>
    </row>
    <row r="7" spans="1:18" ht="16.5">
      <c r="A7" s="361" t="s">
        <v>70</v>
      </c>
      <c r="B7" s="361"/>
      <c r="C7" s="361"/>
      <c r="D7" s="361"/>
      <c r="E7" s="361"/>
      <c r="F7" s="361"/>
      <c r="G7" s="361"/>
      <c r="H7" s="361"/>
      <c r="I7" s="361"/>
      <c r="J7" s="216"/>
      <c r="K7" s="217"/>
      <c r="L7" s="269"/>
      <c r="M7" s="270"/>
      <c r="N7" s="270"/>
      <c r="O7" s="271"/>
      <c r="P7" s="56"/>
      <c r="Q7" s="56"/>
      <c r="R7" s="56"/>
    </row>
    <row r="8" spans="1:18" ht="16.5">
      <c r="A8" s="362">
        <f>+O3</f>
        <v>44561</v>
      </c>
      <c r="B8" s="362"/>
      <c r="C8" s="362"/>
      <c r="D8" s="362"/>
      <c r="E8" s="362"/>
      <c r="F8" s="362"/>
      <c r="G8" s="362"/>
      <c r="H8" s="362"/>
      <c r="I8" s="362"/>
      <c r="J8" s="216"/>
      <c r="K8" s="217"/>
      <c r="L8" s="269"/>
      <c r="M8" s="270"/>
      <c r="N8" s="270"/>
      <c r="O8" s="271"/>
      <c r="P8" s="56"/>
      <c r="Q8" s="56"/>
      <c r="R8" s="56"/>
    </row>
    <row r="9" spans="1:18" ht="5.25" customHeight="1">
      <c r="A9" s="208"/>
      <c r="B9" s="215"/>
      <c r="C9" s="218"/>
      <c r="D9" s="218"/>
      <c r="E9" s="218"/>
      <c r="F9" s="218"/>
      <c r="G9" s="218"/>
      <c r="H9" s="218"/>
      <c r="I9" s="215"/>
      <c r="J9" s="215"/>
      <c r="K9" s="208"/>
      <c r="L9" s="269"/>
      <c r="M9" s="270"/>
      <c r="N9" s="270"/>
      <c r="O9" s="271"/>
      <c r="P9" s="56"/>
      <c r="Q9" s="56"/>
      <c r="R9" s="56"/>
    </row>
    <row r="10" spans="1:18" ht="16.5">
      <c r="A10" s="39"/>
      <c r="B10" s="60"/>
      <c r="C10" s="61"/>
      <c r="D10" s="61"/>
      <c r="E10" s="61"/>
      <c r="F10" s="61"/>
      <c r="G10" s="61"/>
      <c r="H10" s="61"/>
      <c r="I10" s="60"/>
      <c r="J10" s="60"/>
      <c r="K10" s="39"/>
    </row>
    <row r="11" spans="1:18" ht="16.5">
      <c r="B11" s="62"/>
      <c r="C11" s="62"/>
      <c r="D11" s="62"/>
      <c r="E11" s="65" t="s">
        <v>71</v>
      </c>
      <c r="F11" s="62"/>
      <c r="G11" s="62"/>
      <c r="H11" s="62"/>
      <c r="I11" s="62"/>
      <c r="J11" s="62"/>
    </row>
    <row r="12" spans="1:18" ht="16.5">
      <c r="B12" s="58"/>
      <c r="C12" s="59" t="s">
        <v>72</v>
      </c>
      <c r="D12" s="58"/>
      <c r="E12" s="62"/>
      <c r="F12" s="62"/>
      <c r="G12" s="62"/>
      <c r="H12" s="63">
        <v>1</v>
      </c>
      <c r="I12" s="62"/>
      <c r="J12" s="62"/>
      <c r="K12" s="44"/>
    </row>
    <row r="13" spans="1:18" ht="16.5">
      <c r="B13" s="58"/>
      <c r="C13" s="59" t="s">
        <v>73</v>
      </c>
      <c r="D13" s="58"/>
      <c r="E13" s="62"/>
      <c r="F13" s="62"/>
      <c r="G13" s="62"/>
      <c r="H13" s="63">
        <v>2</v>
      </c>
      <c r="I13" s="62"/>
      <c r="J13" s="62"/>
      <c r="K13" s="44"/>
    </row>
    <row r="14" spans="1:18" ht="16.5">
      <c r="B14" s="58"/>
      <c r="C14" s="63" t="s">
        <v>74</v>
      </c>
      <c r="D14" s="62"/>
      <c r="E14" s="62"/>
      <c r="F14" s="62"/>
      <c r="G14" s="62"/>
      <c r="H14" s="63">
        <v>3</v>
      </c>
      <c r="I14" s="62"/>
      <c r="J14" s="62"/>
      <c r="K14" s="44"/>
    </row>
    <row r="15" spans="1:18" ht="16.5">
      <c r="B15" s="58"/>
      <c r="C15" s="63" t="s">
        <v>75</v>
      </c>
      <c r="D15" s="62"/>
      <c r="E15" s="62"/>
      <c r="F15" s="62"/>
      <c r="G15" s="62"/>
      <c r="H15" s="63">
        <v>4</v>
      </c>
      <c r="I15" s="62"/>
      <c r="J15" s="62"/>
      <c r="K15" s="44"/>
    </row>
    <row r="16" spans="1:18" ht="16.5">
      <c r="B16" s="58"/>
      <c r="C16" s="63" t="s">
        <v>76</v>
      </c>
      <c r="D16" s="62"/>
      <c r="E16" s="62"/>
      <c r="F16" s="62"/>
      <c r="G16" s="62"/>
      <c r="H16" s="63">
        <v>5</v>
      </c>
      <c r="I16" s="62"/>
      <c r="J16" s="62"/>
      <c r="K16" s="44"/>
    </row>
    <row r="17" spans="2:11" ht="16.5">
      <c r="B17" s="58"/>
      <c r="C17" s="63" t="s">
        <v>77</v>
      </c>
      <c r="D17" s="62"/>
      <c r="E17" s="62"/>
      <c r="F17" s="62"/>
      <c r="G17" s="62"/>
      <c r="H17" s="63">
        <v>6</v>
      </c>
      <c r="I17" s="62"/>
      <c r="J17" s="62"/>
      <c r="K17" s="44"/>
    </row>
    <row r="18" spans="2:11" ht="16.5">
      <c r="B18" s="58"/>
      <c r="C18" s="63" t="s">
        <v>78</v>
      </c>
      <c r="D18" s="62"/>
      <c r="E18" s="62"/>
      <c r="F18" s="62"/>
      <c r="G18" s="62"/>
      <c r="H18" s="63">
        <v>7</v>
      </c>
      <c r="I18" s="62"/>
      <c r="J18" s="62"/>
      <c r="K18" s="44"/>
    </row>
    <row r="19" spans="2:11" ht="16.5">
      <c r="B19" s="58"/>
      <c r="C19" s="63" t="s">
        <v>79</v>
      </c>
      <c r="D19" s="62"/>
      <c r="E19" s="62"/>
      <c r="F19" s="62"/>
      <c r="G19" s="62"/>
      <c r="H19" s="63">
        <v>8</v>
      </c>
      <c r="I19" s="62"/>
      <c r="J19" s="62"/>
      <c r="K19" s="44"/>
    </row>
    <row r="20" spans="2:11" ht="16.5">
      <c r="B20" s="62"/>
      <c r="C20" s="63" t="s">
        <v>85</v>
      </c>
      <c r="D20" s="62"/>
      <c r="E20" s="62"/>
      <c r="F20" s="62"/>
      <c r="G20" s="62"/>
      <c r="H20" s="63">
        <v>9</v>
      </c>
      <c r="I20" s="62"/>
      <c r="J20" s="62"/>
      <c r="K20" s="44"/>
    </row>
    <row r="21" spans="2:11" ht="16.5">
      <c r="B21" s="62"/>
      <c r="C21" s="63" t="s">
        <v>86</v>
      </c>
      <c r="D21" s="62"/>
      <c r="E21" s="62"/>
      <c r="F21" s="62"/>
      <c r="G21" s="62"/>
      <c r="H21" s="63">
        <v>10</v>
      </c>
      <c r="I21" s="62"/>
      <c r="J21" s="62"/>
      <c r="K21" s="44"/>
    </row>
    <row r="22" spans="2:11" ht="16.5">
      <c r="B22" s="62"/>
      <c r="C22" s="64" t="s">
        <v>81</v>
      </c>
      <c r="D22" s="62"/>
      <c r="E22" s="62"/>
      <c r="F22" s="62"/>
      <c r="G22" s="62"/>
      <c r="H22" s="63">
        <v>11</v>
      </c>
      <c r="I22" s="62"/>
      <c r="J22" s="62"/>
      <c r="K22" s="44"/>
    </row>
    <row r="23" spans="2:11" ht="16.5">
      <c r="B23" s="62"/>
      <c r="C23" s="62"/>
      <c r="D23" s="62"/>
      <c r="E23" s="62"/>
      <c r="F23" s="62"/>
      <c r="G23" s="62"/>
      <c r="H23" s="62"/>
      <c r="I23" s="62"/>
      <c r="J23" s="62"/>
      <c r="K23" s="44"/>
    </row>
    <row r="24" spans="2:11">
      <c r="C24" s="44"/>
      <c r="D24" s="44"/>
      <c r="E24" s="44"/>
      <c r="F24" s="44"/>
      <c r="G24" s="44"/>
      <c r="H24" s="44"/>
      <c r="I24" s="44"/>
      <c r="J24" s="44"/>
      <c r="K24" s="44"/>
    </row>
    <row r="25" spans="2:11">
      <c r="C25" s="44"/>
      <c r="D25" s="44"/>
      <c r="E25" s="44"/>
      <c r="F25" s="44"/>
      <c r="G25" s="44"/>
      <c r="H25" s="44"/>
      <c r="I25" s="44"/>
      <c r="J25" s="44"/>
      <c r="K25" s="44"/>
    </row>
    <row r="26" spans="2:11">
      <c r="C26" s="44"/>
      <c r="D26" s="44"/>
      <c r="E26" s="44"/>
      <c r="F26" s="44"/>
      <c r="G26" s="44"/>
      <c r="H26" s="44"/>
      <c r="I26" s="44"/>
      <c r="J26" s="44"/>
      <c r="K26" s="44"/>
    </row>
    <row r="27" spans="2:11">
      <c r="C27" s="44"/>
      <c r="D27" s="44"/>
      <c r="E27" s="44"/>
      <c r="F27" s="44"/>
      <c r="G27" s="44"/>
      <c r="H27" s="44"/>
      <c r="I27" s="44"/>
      <c r="J27" s="44"/>
      <c r="K27" s="44"/>
    </row>
    <row r="29" spans="2:11" ht="10.5" customHeight="1"/>
    <row r="30" spans="2:11" ht="6.75" customHeight="1"/>
    <row r="33" spans="3:17" ht="15.75">
      <c r="F33" s="51"/>
      <c r="G33" s="52"/>
      <c r="H33" s="52"/>
      <c r="I33" s="52"/>
      <c r="J33" s="52"/>
      <c r="K33" s="52"/>
      <c r="L33" s="52"/>
      <c r="M33" s="52"/>
      <c r="N33" s="52"/>
      <c r="O33" s="52"/>
      <c r="P33" s="52"/>
      <c r="Q33" s="52"/>
    </row>
    <row r="34" spans="3:17" ht="15.75">
      <c r="F34" s="51"/>
      <c r="G34" s="52"/>
      <c r="H34" s="52"/>
      <c r="I34" s="52"/>
      <c r="J34" s="52"/>
      <c r="K34" s="52"/>
      <c r="L34" s="52"/>
      <c r="M34" s="52"/>
      <c r="N34" s="52"/>
      <c r="O34" s="52"/>
      <c r="P34" s="52"/>
      <c r="Q34" s="52"/>
    </row>
    <row r="35" spans="3:17" ht="15.75">
      <c r="F35" s="51"/>
      <c r="G35" s="54"/>
      <c r="H35" s="51"/>
      <c r="I35" s="54"/>
      <c r="J35" s="51"/>
      <c r="K35" s="54"/>
      <c r="L35" s="51"/>
    </row>
    <row r="36" spans="3:17" ht="15.75">
      <c r="C36" s="52"/>
      <c r="D36" s="51"/>
      <c r="E36" s="52"/>
      <c r="F36" s="52"/>
      <c r="G36" s="52"/>
      <c r="H36" s="53"/>
      <c r="I36" s="52"/>
      <c r="J36" s="53"/>
      <c r="K36" s="52"/>
      <c r="L36" s="51"/>
    </row>
  </sheetData>
  <mergeCells count="4">
    <mergeCell ref="A5:I5"/>
    <mergeCell ref="A6:I6"/>
    <mergeCell ref="A7:I7"/>
    <mergeCell ref="A8:I8"/>
  </mergeCells>
  <hyperlinks>
    <hyperlink ref="C12" location="'1'!A1" display="ESTADO DE FLUJO DE CAJA EN DOLARES AMERICANOS" xr:uid="{00000000-0004-0000-0000-000000000000}"/>
    <hyperlink ref="H12" location="'1'!A1" display="'1'!A1" xr:uid="{00000000-0004-0000-0000-000001000000}"/>
    <hyperlink ref="C13" location="'2'!A1" display="ESTADO DE VARIACION DEL ACTIVO NETO EN DOLARES AMERICANOS" xr:uid="{00000000-0004-0000-0000-000002000000}"/>
    <hyperlink ref="H13" location="'2'!A1" display="'2'!A1" xr:uid="{00000000-0004-0000-0000-000003000000}"/>
    <hyperlink ref="C14" location="'3'!A1" display="ESTADO DE RESULTADO EN DOLARES AMERICANOS" xr:uid="{00000000-0004-0000-0000-000004000000}"/>
    <hyperlink ref="H14" location="'3'!A1" display="'3'!A1" xr:uid="{00000000-0004-0000-0000-000005000000}"/>
    <hyperlink ref="C15" location="'4'!A1" display="BALANCE GENERAL EN DOLARES AMERICANOS" xr:uid="{00000000-0004-0000-0000-000006000000}"/>
    <hyperlink ref="H15" location="'4'!A1" display="'4'!A1" xr:uid="{00000000-0004-0000-0000-000007000000}"/>
    <hyperlink ref="C16" location="'5'!A1" display="BALANCE GENERAL EN GUARANIES" xr:uid="{00000000-0004-0000-0000-000008000000}"/>
    <hyperlink ref="H16" location="'5'!A1" display="'5'!A1" xr:uid="{00000000-0004-0000-0000-000009000000}"/>
    <hyperlink ref="C17" location="'6'!A1" display="ESTADO DE RESULTADO EN GUARANIES" xr:uid="{00000000-0004-0000-0000-00000A000000}"/>
    <hyperlink ref="H17" location="'6'!A1" display="'6'!A1" xr:uid="{00000000-0004-0000-0000-00000B000000}"/>
    <hyperlink ref="C18" location="'7'!A1" display="ESTADO DE VARIACION DEL ACTIVO NETO EN GUARANIES" xr:uid="{00000000-0004-0000-0000-00000C000000}"/>
    <hyperlink ref="H18" location="'7'!A1" display="'7'!A1" xr:uid="{00000000-0004-0000-0000-00000D000000}"/>
    <hyperlink ref="C19" location="'8'!A1" display="ESTADO DE FLUJO DE CAJA EN GUARANIES" xr:uid="{00000000-0004-0000-0000-00000E000000}"/>
    <hyperlink ref="H19" location="'8'!A1" display="'8'!A1" xr:uid="{00000000-0004-0000-0000-00000F000000}"/>
    <hyperlink ref="C20" location="'9'!A1" display="INFORME SINDICO" xr:uid="{00000000-0004-0000-0000-000010000000}"/>
    <hyperlink ref="H20" location="'9'!A1" display="'9'!A1" xr:uid="{00000000-0004-0000-0000-000011000000}"/>
    <hyperlink ref="C21" location="'10'!A1" display="NOTAS A LOS ESTADOS CONTABLES" xr:uid="{00000000-0004-0000-0000-000012000000}"/>
    <hyperlink ref="H21" location="'10'!A1" display="'10'!A1" xr:uid="{00000000-0004-0000-0000-000013000000}"/>
    <hyperlink ref="C22" location="'11'!A1" display="CUADRO DE INVERSIONES" xr:uid="{00000000-0004-0000-0000-000014000000}"/>
    <hyperlink ref="H22" location="'11'!A1" display="'11'!A1" xr:uid="{00000000-0004-0000-0000-000015000000}"/>
  </hyperlinks>
  <pageMargins left="0.7" right="0.7" top="0.75" bottom="0.75" header="0.3" footer="0.3"/>
  <pageSetup orientation="portrait"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18"/>
  <sheetViews>
    <sheetView showGridLines="0" zoomScaleNormal="100" workbookViewId="0">
      <selection activeCell="D17" sqref="D17"/>
    </sheetView>
  </sheetViews>
  <sheetFormatPr baseColWidth="10" defaultRowHeight="15"/>
  <cols>
    <col min="5" max="5" width="21.5703125" customWidth="1"/>
    <col min="6" max="6" width="24.140625" customWidth="1"/>
  </cols>
  <sheetData>
    <row r="1" spans="1:7" ht="16.5">
      <c r="A1" s="62"/>
      <c r="B1" s="62"/>
      <c r="C1" s="62"/>
      <c r="D1" s="62"/>
      <c r="E1" s="62"/>
      <c r="F1" s="62"/>
      <c r="G1" s="62"/>
    </row>
    <row r="2" spans="1:7" ht="15" customHeight="1">
      <c r="A2" s="382" t="s">
        <v>87</v>
      </c>
      <c r="B2" s="382"/>
      <c r="C2" s="382"/>
      <c r="D2" s="382"/>
      <c r="E2" s="382"/>
      <c r="F2" s="382"/>
      <c r="G2" s="382"/>
    </row>
    <row r="3" spans="1:7" ht="16.5">
      <c r="A3" s="62"/>
      <c r="B3" s="176"/>
      <c r="C3" s="62"/>
      <c r="D3" s="62"/>
      <c r="E3" s="62"/>
      <c r="F3" s="62"/>
      <c r="G3" s="62"/>
    </row>
    <row r="4" spans="1:7" ht="16.5">
      <c r="A4" s="62"/>
      <c r="B4" s="176"/>
      <c r="C4" s="62"/>
      <c r="D4" s="62"/>
      <c r="E4" s="62"/>
      <c r="F4" s="62"/>
      <c r="G4" s="62"/>
    </row>
    <row r="5" spans="1:7" ht="16.5">
      <c r="A5" s="176" t="s">
        <v>88</v>
      </c>
      <c r="B5" s="177"/>
      <c r="C5" s="177"/>
      <c r="D5" s="62"/>
      <c r="E5" s="62"/>
      <c r="F5" s="62"/>
      <c r="G5" s="62"/>
    </row>
    <row r="6" spans="1:7" ht="16.5">
      <c r="A6" s="178" t="s">
        <v>89</v>
      </c>
      <c r="B6" s="177"/>
      <c r="C6" s="177"/>
      <c r="D6" s="62"/>
      <c r="E6" s="62"/>
      <c r="F6" s="62"/>
      <c r="G6" s="62"/>
    </row>
    <row r="7" spans="1:7" ht="16.5">
      <c r="A7" s="62"/>
      <c r="B7" s="62"/>
      <c r="C7" s="62"/>
      <c r="D7" s="62"/>
      <c r="E7" s="62"/>
      <c r="F7" s="62"/>
      <c r="G7" s="62"/>
    </row>
    <row r="8" spans="1:7" ht="16.5">
      <c r="A8" s="62"/>
      <c r="B8" s="176"/>
      <c r="C8" s="62"/>
      <c r="D8" s="62"/>
      <c r="E8" s="62"/>
      <c r="F8" s="62"/>
      <c r="G8" s="62"/>
    </row>
    <row r="9" spans="1:7" ht="16.5">
      <c r="A9" s="62"/>
      <c r="B9" s="383" t="s">
        <v>259</v>
      </c>
      <c r="C9" s="383"/>
      <c r="D9" s="383"/>
      <c r="E9" s="383"/>
      <c r="F9" s="383"/>
      <c r="G9" s="62"/>
    </row>
    <row r="10" spans="1:7" ht="16.5">
      <c r="A10" s="62"/>
      <c r="B10" s="383"/>
      <c r="C10" s="383"/>
      <c r="D10" s="383"/>
      <c r="E10" s="383"/>
      <c r="F10" s="383"/>
      <c r="G10" s="62"/>
    </row>
    <row r="11" spans="1:7" ht="99.75" customHeight="1">
      <c r="A11" s="62"/>
      <c r="B11" s="383"/>
      <c r="C11" s="383"/>
      <c r="D11" s="383"/>
      <c r="E11" s="383"/>
      <c r="F11" s="383"/>
      <c r="G11" s="62"/>
    </row>
    <row r="12" spans="1:7" ht="16.5">
      <c r="A12" s="62"/>
      <c r="B12" s="176" t="s">
        <v>90</v>
      </c>
      <c r="C12" s="62"/>
      <c r="D12" s="62"/>
      <c r="E12" s="62"/>
      <c r="F12" s="62"/>
      <c r="G12" s="62"/>
    </row>
    <row r="13" spans="1:7" ht="16.5">
      <c r="A13" s="62"/>
      <c r="B13" s="176"/>
      <c r="C13" s="62"/>
      <c r="D13" s="62"/>
      <c r="E13" s="62"/>
      <c r="F13" s="62"/>
      <c r="G13" s="62"/>
    </row>
    <row r="14" spans="1:7" ht="16.5">
      <c r="A14" s="62"/>
      <c r="B14" s="176"/>
      <c r="C14" s="62"/>
      <c r="D14" s="62"/>
      <c r="E14" s="62"/>
      <c r="F14" s="62"/>
      <c r="G14" s="62"/>
    </row>
    <row r="15" spans="1:7" ht="16.5">
      <c r="A15" s="62"/>
      <c r="B15" s="176"/>
      <c r="C15" s="62"/>
      <c r="D15" s="62"/>
      <c r="E15" s="62"/>
      <c r="F15" s="62"/>
      <c r="G15" s="62"/>
    </row>
    <row r="16" spans="1:7" ht="16.5">
      <c r="A16" s="62"/>
      <c r="B16" s="178" t="s">
        <v>91</v>
      </c>
      <c r="C16" s="62"/>
      <c r="D16" s="62"/>
      <c r="E16" s="62"/>
      <c r="F16" s="62"/>
      <c r="G16" s="62"/>
    </row>
    <row r="17" spans="1:7" ht="16.5">
      <c r="A17" s="62"/>
      <c r="B17" s="176" t="s">
        <v>92</v>
      </c>
      <c r="C17" s="62"/>
      <c r="D17" s="62"/>
      <c r="E17" s="62"/>
      <c r="F17" s="62"/>
      <c r="G17" s="62"/>
    </row>
    <row r="18" spans="1:7" ht="16.5">
      <c r="A18" s="62"/>
      <c r="B18" s="62"/>
      <c r="C18" s="62"/>
      <c r="D18" s="62"/>
      <c r="E18" s="62"/>
      <c r="F18" s="62"/>
      <c r="G18" s="62"/>
    </row>
  </sheetData>
  <mergeCells count="2">
    <mergeCell ref="A2:G2"/>
    <mergeCell ref="B9:F11"/>
  </mergeCells>
  <pageMargins left="0.7" right="0.7" top="0.75" bottom="0.75" header="0.3" footer="0.3"/>
  <pageSetup scale="87"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166"/>
  <sheetViews>
    <sheetView showGridLines="0" zoomScale="85" zoomScaleNormal="85" workbookViewId="0">
      <selection activeCell="H10" sqref="H10"/>
    </sheetView>
  </sheetViews>
  <sheetFormatPr baseColWidth="10" defaultRowHeight="15"/>
  <cols>
    <col min="1" max="1" width="37.5703125" customWidth="1"/>
    <col min="2" max="2" width="29.85546875" customWidth="1"/>
    <col min="3" max="3" width="17" customWidth="1"/>
    <col min="4" max="4" width="12.42578125" customWidth="1"/>
    <col min="5" max="5" width="15.7109375" customWidth="1"/>
    <col min="7" max="7" width="13.140625" customWidth="1"/>
  </cols>
  <sheetData>
    <row r="1" spans="1:7" s="62" customFormat="1" ht="16.5"/>
    <row r="2" spans="1:7" s="62" customFormat="1" ht="18">
      <c r="A2" s="398" t="s">
        <v>80</v>
      </c>
      <c r="B2" s="398"/>
      <c r="C2" s="398"/>
      <c r="D2" s="398"/>
      <c r="E2" s="398"/>
      <c r="F2" s="398"/>
      <c r="G2" s="398"/>
    </row>
    <row r="3" spans="1:7" s="62" customFormat="1" ht="18">
      <c r="A3" s="398" t="s">
        <v>163</v>
      </c>
      <c r="B3" s="398"/>
      <c r="C3" s="398"/>
      <c r="D3" s="398"/>
      <c r="E3" s="398"/>
      <c r="F3" s="398"/>
      <c r="G3" s="398"/>
    </row>
    <row r="4" spans="1:7" s="62" customFormat="1" ht="18">
      <c r="A4" s="392" t="s">
        <v>260</v>
      </c>
      <c r="B4" s="392"/>
      <c r="C4" s="392"/>
      <c r="D4" s="392"/>
      <c r="E4" s="392"/>
      <c r="F4" s="392"/>
      <c r="G4" s="392"/>
    </row>
    <row r="5" spans="1:7" s="62" customFormat="1" ht="37.5" customHeight="1">
      <c r="A5" s="388" t="s">
        <v>261</v>
      </c>
      <c r="B5" s="388"/>
      <c r="C5" s="388"/>
      <c r="D5" s="388"/>
      <c r="E5" s="388"/>
      <c r="F5" s="388"/>
      <c r="G5" s="388"/>
    </row>
    <row r="6" spans="1:7" s="62" customFormat="1" ht="112.5" customHeight="1">
      <c r="A6" s="393" t="s">
        <v>262</v>
      </c>
      <c r="B6" s="393"/>
      <c r="C6" s="393"/>
      <c r="D6" s="393"/>
      <c r="E6" s="393"/>
      <c r="F6" s="393"/>
      <c r="G6" s="393"/>
    </row>
    <row r="7" spans="1:7" s="62" customFormat="1" ht="51" customHeight="1">
      <c r="A7" s="388" t="s">
        <v>263</v>
      </c>
      <c r="B7" s="388"/>
      <c r="C7" s="388"/>
      <c r="D7" s="388"/>
      <c r="E7" s="388"/>
      <c r="F7" s="388"/>
      <c r="G7" s="388"/>
    </row>
    <row r="8" spans="1:7" s="62" customFormat="1" ht="16.5">
      <c r="A8" s="388" t="s">
        <v>264</v>
      </c>
      <c r="B8" s="388"/>
      <c r="C8" s="388"/>
      <c r="D8" s="388"/>
      <c r="E8" s="388"/>
      <c r="F8" s="388"/>
      <c r="G8" s="388"/>
    </row>
    <row r="9" spans="1:7" s="62" customFormat="1" ht="34.5" customHeight="1">
      <c r="A9" s="388"/>
      <c r="B9" s="388"/>
      <c r="C9" s="388"/>
      <c r="D9" s="388"/>
      <c r="E9" s="388"/>
      <c r="F9" s="388"/>
      <c r="G9" s="388"/>
    </row>
    <row r="10" spans="1:7" s="62" customFormat="1" ht="18">
      <c r="A10" s="392" t="s">
        <v>93</v>
      </c>
      <c r="B10" s="392"/>
      <c r="C10" s="392"/>
      <c r="D10" s="392"/>
      <c r="E10" s="392"/>
      <c r="F10" s="392"/>
      <c r="G10" s="392"/>
    </row>
    <row r="11" spans="1:7" s="62" customFormat="1" ht="66" customHeight="1">
      <c r="A11" s="388" t="s">
        <v>265</v>
      </c>
      <c r="B11" s="388"/>
      <c r="C11" s="388"/>
      <c r="D11" s="388"/>
      <c r="E11" s="388"/>
      <c r="F11" s="388"/>
      <c r="G11" s="388"/>
    </row>
    <row r="12" spans="1:7" s="62" customFormat="1" ht="15" customHeight="1">
      <c r="A12" s="388" t="s">
        <v>234</v>
      </c>
      <c r="B12" s="388"/>
      <c r="C12" s="388"/>
      <c r="D12" s="388"/>
      <c r="E12" s="388"/>
      <c r="F12" s="388"/>
      <c r="G12" s="388"/>
    </row>
    <row r="13" spans="1:7" s="62" customFormat="1" ht="18">
      <c r="A13" s="388" t="s">
        <v>94</v>
      </c>
      <c r="B13" s="388"/>
      <c r="C13" s="388"/>
      <c r="D13" s="388"/>
      <c r="E13" s="388"/>
      <c r="F13" s="388"/>
      <c r="G13" s="388"/>
    </row>
    <row r="14" spans="1:7" s="62" customFormat="1" ht="81.75" customHeight="1">
      <c r="A14" s="388" t="s">
        <v>266</v>
      </c>
      <c r="B14" s="388"/>
      <c r="C14" s="388"/>
      <c r="D14" s="388"/>
      <c r="E14" s="388"/>
      <c r="F14" s="388"/>
      <c r="G14" s="388"/>
    </row>
    <row r="15" spans="1:7" s="62" customFormat="1" ht="18">
      <c r="A15" s="388" t="s">
        <v>235</v>
      </c>
      <c r="B15" s="388"/>
      <c r="C15" s="388"/>
      <c r="D15" s="388"/>
      <c r="E15" s="388"/>
      <c r="F15" s="388"/>
      <c r="G15" s="388"/>
    </row>
    <row r="16" spans="1:7" s="62" customFormat="1" ht="40.5" customHeight="1">
      <c r="A16" s="388" t="s">
        <v>95</v>
      </c>
      <c r="B16" s="388"/>
      <c r="C16" s="388"/>
      <c r="D16" s="388"/>
      <c r="E16" s="388"/>
      <c r="F16" s="388"/>
      <c r="G16" s="388"/>
    </row>
    <row r="17" spans="1:7" s="62" customFormat="1" ht="78" customHeight="1">
      <c r="A17" s="388" t="s">
        <v>96</v>
      </c>
      <c r="B17" s="388"/>
      <c r="C17" s="388"/>
      <c r="D17" s="388"/>
      <c r="E17" s="388"/>
      <c r="F17" s="388"/>
      <c r="G17" s="388"/>
    </row>
    <row r="18" spans="1:7" s="62" customFormat="1" ht="29.25" customHeight="1">
      <c r="A18" s="388" t="s">
        <v>97</v>
      </c>
      <c r="B18" s="388"/>
      <c r="C18" s="388"/>
      <c r="D18" s="388"/>
      <c r="E18" s="388"/>
      <c r="F18" s="388"/>
      <c r="G18" s="388"/>
    </row>
    <row r="19" spans="1:7" s="62" customFormat="1" ht="49.5" customHeight="1">
      <c r="A19" s="388" t="s">
        <v>98</v>
      </c>
      <c r="B19" s="388"/>
      <c r="C19" s="388"/>
      <c r="D19" s="388"/>
      <c r="E19" s="388"/>
      <c r="F19" s="388"/>
      <c r="G19" s="388"/>
    </row>
    <row r="20" spans="1:7" s="62" customFormat="1" ht="33.75" customHeight="1">
      <c r="A20" s="388" t="s">
        <v>99</v>
      </c>
      <c r="B20" s="388"/>
      <c r="C20" s="388"/>
      <c r="D20" s="388"/>
      <c r="E20" s="388"/>
      <c r="F20" s="388"/>
      <c r="G20" s="388"/>
    </row>
    <row r="21" spans="1:7" s="62" customFormat="1" ht="18">
      <c r="A21" s="388" t="s">
        <v>100</v>
      </c>
      <c r="B21" s="388"/>
      <c r="C21" s="388"/>
      <c r="D21" s="388"/>
      <c r="E21" s="388"/>
      <c r="F21" s="388"/>
      <c r="G21" s="388"/>
    </row>
    <row r="22" spans="1:7" s="62" customFormat="1" ht="33" customHeight="1">
      <c r="A22" s="388" t="s">
        <v>229</v>
      </c>
      <c r="B22" s="388"/>
      <c r="C22" s="388"/>
      <c r="D22" s="388"/>
      <c r="E22" s="388"/>
      <c r="F22" s="388"/>
      <c r="G22" s="388"/>
    </row>
    <row r="23" spans="1:7" s="62" customFormat="1" ht="46.5" customHeight="1">
      <c r="A23" s="388" t="s">
        <v>230</v>
      </c>
      <c r="B23" s="388"/>
      <c r="C23" s="388"/>
      <c r="D23" s="388"/>
      <c r="E23" s="388"/>
      <c r="F23" s="388"/>
      <c r="G23" s="388"/>
    </row>
    <row r="24" spans="1:7" s="62" customFormat="1" ht="35.25" customHeight="1">
      <c r="A24" s="388" t="s">
        <v>101</v>
      </c>
      <c r="B24" s="388"/>
      <c r="C24" s="388"/>
      <c r="D24" s="388"/>
      <c r="E24" s="388"/>
      <c r="F24" s="388"/>
      <c r="G24" s="388"/>
    </row>
    <row r="25" spans="1:7" s="62" customFormat="1" ht="46.5" customHeight="1">
      <c r="A25" s="388" t="s">
        <v>102</v>
      </c>
      <c r="B25" s="388"/>
      <c r="C25" s="388"/>
      <c r="D25" s="388"/>
      <c r="E25" s="388"/>
      <c r="F25" s="388"/>
      <c r="G25" s="388"/>
    </row>
    <row r="26" spans="1:7" s="62" customFormat="1" ht="43.5" customHeight="1">
      <c r="A26" s="388" t="s">
        <v>103</v>
      </c>
      <c r="B26" s="388"/>
      <c r="C26" s="388"/>
      <c r="D26" s="388"/>
      <c r="E26" s="388"/>
      <c r="F26" s="388"/>
      <c r="G26" s="388"/>
    </row>
    <row r="27" spans="1:7" s="62" customFormat="1" ht="16.5">
      <c r="A27" s="394" t="s">
        <v>104</v>
      </c>
      <c r="B27" s="394"/>
      <c r="C27" s="394"/>
      <c r="D27" s="394"/>
      <c r="E27" s="394"/>
      <c r="F27" s="394"/>
      <c r="G27" s="394"/>
    </row>
    <row r="28" spans="1:7" s="62" customFormat="1" ht="16.5">
      <c r="A28" s="388" t="s">
        <v>105</v>
      </c>
      <c r="B28" s="388"/>
      <c r="C28" s="388"/>
      <c r="D28" s="388"/>
      <c r="E28" s="388"/>
      <c r="F28" s="388"/>
      <c r="G28" s="388"/>
    </row>
    <row r="29" spans="1:7" s="62" customFormat="1" ht="16.5" customHeight="1">
      <c r="A29" s="388"/>
      <c r="B29" s="388"/>
      <c r="C29" s="388"/>
      <c r="D29" s="388"/>
      <c r="E29" s="388"/>
      <c r="F29" s="388"/>
      <c r="G29" s="388"/>
    </row>
    <row r="30" spans="1:7" s="62" customFormat="1" ht="27.75" customHeight="1">
      <c r="A30" s="388" t="s">
        <v>267</v>
      </c>
      <c r="B30" s="388"/>
      <c r="C30" s="388"/>
      <c r="D30" s="388"/>
      <c r="E30" s="388"/>
      <c r="F30" s="388"/>
      <c r="G30" s="388"/>
    </row>
    <row r="31" spans="1:7" s="62" customFormat="1" ht="49.5" customHeight="1">
      <c r="A31" s="388" t="s">
        <v>268</v>
      </c>
      <c r="B31" s="388"/>
      <c r="C31" s="388"/>
      <c r="D31" s="388"/>
      <c r="E31" s="388"/>
      <c r="F31" s="388"/>
      <c r="G31" s="388"/>
    </row>
    <row r="32" spans="1:7" s="62" customFormat="1" ht="18">
      <c r="A32" s="395" t="s">
        <v>269</v>
      </c>
      <c r="B32" s="395"/>
      <c r="C32" s="395"/>
      <c r="D32" s="395"/>
      <c r="E32" s="395"/>
      <c r="F32" s="395"/>
      <c r="G32" s="395"/>
    </row>
    <row r="33" spans="1:7" s="62" customFormat="1" ht="38.25" customHeight="1">
      <c r="A33" s="388" t="s">
        <v>270</v>
      </c>
      <c r="B33" s="388"/>
      <c r="C33" s="388"/>
      <c r="D33" s="388"/>
      <c r="E33" s="388"/>
      <c r="F33" s="388"/>
      <c r="G33" s="388"/>
    </row>
    <row r="34" spans="1:7" s="62" customFormat="1" ht="48" customHeight="1">
      <c r="A34" s="388" t="s">
        <v>271</v>
      </c>
      <c r="B34" s="388"/>
      <c r="C34" s="388"/>
      <c r="D34" s="388"/>
      <c r="E34" s="388"/>
      <c r="F34" s="388"/>
      <c r="G34" s="388"/>
    </row>
    <row r="35" spans="1:7" s="62" customFormat="1" ht="47.25" customHeight="1">
      <c r="A35" s="388" t="s">
        <v>272</v>
      </c>
      <c r="B35" s="388"/>
      <c r="C35" s="388"/>
      <c r="D35" s="388"/>
      <c r="E35" s="388"/>
      <c r="F35" s="388"/>
      <c r="G35" s="388"/>
    </row>
    <row r="36" spans="1:7" s="62" customFormat="1" ht="46.5" customHeight="1">
      <c r="A36" s="388" t="s">
        <v>273</v>
      </c>
      <c r="B36" s="388"/>
      <c r="C36" s="388"/>
      <c r="D36" s="388"/>
      <c r="E36" s="388"/>
      <c r="F36" s="388"/>
      <c r="G36" s="388"/>
    </row>
    <row r="37" spans="1:7" s="62" customFormat="1" ht="67.5" customHeight="1">
      <c r="A37" s="388" t="s">
        <v>274</v>
      </c>
      <c r="B37" s="388"/>
      <c r="C37" s="388"/>
      <c r="D37" s="388"/>
      <c r="E37" s="388"/>
      <c r="F37" s="388"/>
      <c r="G37" s="388"/>
    </row>
    <row r="38" spans="1:7" s="62" customFormat="1" ht="21.75" customHeight="1">
      <c r="A38" s="388" t="s">
        <v>275</v>
      </c>
      <c r="B38" s="388"/>
      <c r="C38" s="388"/>
      <c r="D38" s="388"/>
      <c r="E38" s="388"/>
      <c r="F38" s="388"/>
      <c r="G38" s="388"/>
    </row>
    <row r="39" spans="1:7" s="181" customFormat="1" ht="18">
      <c r="A39" s="179"/>
      <c r="B39" s="180"/>
      <c r="C39" s="180"/>
      <c r="D39" s="180"/>
      <c r="E39" s="180"/>
    </row>
    <row r="40" spans="1:7" s="62" customFormat="1" ht="18">
      <c r="A40" s="182"/>
      <c r="B40" s="177"/>
      <c r="C40" s="177"/>
      <c r="D40" s="177"/>
      <c r="E40" s="177"/>
    </row>
    <row r="41" spans="1:7" s="62" customFormat="1" ht="18">
      <c r="A41" s="392" t="s">
        <v>106</v>
      </c>
      <c r="B41" s="392"/>
      <c r="C41" s="392"/>
      <c r="D41" s="392"/>
      <c r="E41" s="392"/>
      <c r="F41" s="392"/>
      <c r="G41" s="392"/>
    </row>
    <row r="42" spans="1:7" s="62" customFormat="1" ht="39" customHeight="1">
      <c r="A42" s="388" t="s">
        <v>107</v>
      </c>
      <c r="B42" s="388"/>
      <c r="C42" s="388"/>
      <c r="D42" s="388"/>
      <c r="E42" s="388"/>
      <c r="F42" s="388"/>
      <c r="G42" s="388"/>
    </row>
    <row r="43" spans="1:7" s="62" customFormat="1" ht="72" customHeight="1">
      <c r="A43" s="388"/>
      <c r="B43" s="388"/>
      <c r="C43" s="388"/>
      <c r="D43" s="388"/>
      <c r="E43" s="388"/>
      <c r="F43" s="388"/>
      <c r="G43" s="388"/>
    </row>
    <row r="44" spans="1:7" s="62" customFormat="1" ht="15.75" customHeight="1">
      <c r="A44" s="388" t="s">
        <v>276</v>
      </c>
      <c r="B44" s="388"/>
      <c r="C44" s="388"/>
      <c r="D44" s="388"/>
      <c r="E44" s="388"/>
      <c r="F44" s="388"/>
      <c r="G44" s="388"/>
    </row>
    <row r="45" spans="1:7" s="62" customFormat="1" ht="13.5" customHeight="1">
      <c r="A45" s="388"/>
      <c r="B45" s="388"/>
      <c r="C45" s="388"/>
      <c r="D45" s="388"/>
      <c r="E45" s="388"/>
      <c r="F45" s="388"/>
      <c r="G45" s="388"/>
    </row>
    <row r="46" spans="1:7" s="62" customFormat="1" ht="13.5" customHeight="1">
      <c r="A46" s="388" t="s">
        <v>277</v>
      </c>
      <c r="B46" s="388"/>
      <c r="C46" s="388"/>
      <c r="D46" s="388"/>
      <c r="E46" s="388"/>
      <c r="F46" s="388"/>
      <c r="G46" s="388"/>
    </row>
    <row r="47" spans="1:7" s="62" customFormat="1" ht="12" customHeight="1">
      <c r="A47" s="388"/>
      <c r="B47" s="388"/>
      <c r="C47" s="388"/>
      <c r="D47" s="388"/>
      <c r="E47" s="388"/>
      <c r="F47" s="388"/>
      <c r="G47" s="388"/>
    </row>
    <row r="48" spans="1:7" s="62" customFormat="1" ht="18">
      <c r="A48" s="392" t="s">
        <v>108</v>
      </c>
      <c r="B48" s="392"/>
      <c r="C48" s="392"/>
      <c r="D48" s="392"/>
      <c r="E48" s="392"/>
      <c r="F48" s="392"/>
      <c r="G48" s="392"/>
    </row>
    <row r="49" spans="1:7" s="62" customFormat="1" ht="15" customHeight="1">
      <c r="A49" s="388" t="s">
        <v>109</v>
      </c>
      <c r="B49" s="388"/>
      <c r="C49" s="388"/>
      <c r="D49" s="388"/>
      <c r="E49" s="388"/>
      <c r="F49" s="388"/>
      <c r="G49" s="388"/>
    </row>
    <row r="50" spans="1:7" s="62" customFormat="1" ht="24" customHeight="1">
      <c r="A50" s="388"/>
      <c r="B50" s="388"/>
      <c r="C50" s="388"/>
      <c r="D50" s="388"/>
      <c r="E50" s="388"/>
      <c r="F50" s="388"/>
      <c r="G50" s="388"/>
    </row>
    <row r="51" spans="1:7" s="62" customFormat="1" ht="16.5">
      <c r="A51" s="388"/>
      <c r="B51" s="388"/>
      <c r="C51" s="388"/>
      <c r="D51" s="388"/>
      <c r="E51" s="388"/>
      <c r="F51" s="388"/>
      <c r="G51" s="388"/>
    </row>
    <row r="52" spans="1:7" s="62" customFormat="1" ht="18">
      <c r="A52" s="386" t="s">
        <v>110</v>
      </c>
      <c r="B52" s="386"/>
      <c r="C52" s="386"/>
      <c r="D52" s="386"/>
      <c r="E52" s="386"/>
      <c r="F52" s="386"/>
      <c r="G52" s="386"/>
    </row>
    <row r="53" spans="1:7" s="62" customFormat="1" ht="26.25" customHeight="1">
      <c r="A53" s="388" t="s">
        <v>254</v>
      </c>
      <c r="B53" s="388"/>
      <c r="C53" s="388"/>
      <c r="D53" s="388"/>
      <c r="E53" s="388"/>
      <c r="F53" s="388"/>
      <c r="G53" s="388"/>
    </row>
    <row r="54" spans="1:7" s="62" customFormat="1" ht="21.75" customHeight="1">
      <c r="A54" s="388"/>
      <c r="B54" s="388"/>
      <c r="C54" s="388"/>
      <c r="D54" s="388"/>
      <c r="E54" s="388"/>
      <c r="F54" s="388"/>
      <c r="G54" s="388"/>
    </row>
    <row r="55" spans="1:7" s="62" customFormat="1" ht="18">
      <c r="A55" s="386" t="s">
        <v>111</v>
      </c>
      <c r="B55" s="386"/>
      <c r="C55" s="386"/>
      <c r="D55" s="386"/>
      <c r="E55" s="386"/>
      <c r="F55" s="386"/>
      <c r="G55" s="386"/>
    </row>
    <row r="56" spans="1:7" s="62" customFormat="1" ht="33" customHeight="1">
      <c r="A56" s="388" t="s">
        <v>112</v>
      </c>
      <c r="B56" s="388"/>
      <c r="C56" s="388"/>
      <c r="D56" s="388"/>
      <c r="E56" s="388"/>
      <c r="F56" s="388"/>
      <c r="G56" s="388"/>
    </row>
    <row r="57" spans="1:7" s="62" customFormat="1" ht="18">
      <c r="A57" s="392" t="s">
        <v>113</v>
      </c>
      <c r="B57" s="392"/>
      <c r="C57" s="392"/>
      <c r="D57" s="392"/>
      <c r="E57" s="392"/>
      <c r="F57" s="392"/>
      <c r="G57" s="392"/>
    </row>
    <row r="58" spans="1:7" s="62" customFormat="1" ht="20.25" customHeight="1">
      <c r="A58" s="393" t="s">
        <v>278</v>
      </c>
      <c r="B58" s="393"/>
      <c r="C58" s="393"/>
      <c r="D58" s="393"/>
      <c r="E58" s="393"/>
      <c r="F58" s="393"/>
      <c r="G58" s="393"/>
    </row>
    <row r="59" spans="1:7" s="62" customFormat="1" ht="23.25" customHeight="1">
      <c r="A59" s="393"/>
      <c r="B59" s="393"/>
      <c r="C59" s="393"/>
      <c r="D59" s="393"/>
      <c r="E59" s="393"/>
      <c r="F59" s="393"/>
      <c r="G59" s="393"/>
    </row>
    <row r="60" spans="1:7" s="62" customFormat="1" ht="18">
      <c r="A60" s="386" t="s">
        <v>114</v>
      </c>
      <c r="B60" s="386"/>
      <c r="C60" s="386"/>
      <c r="D60" s="386"/>
      <c r="E60" s="386"/>
      <c r="F60" s="386"/>
      <c r="G60" s="386"/>
    </row>
    <row r="61" spans="1:7" s="62" customFormat="1" ht="15.75" customHeight="1">
      <c r="A61" s="388" t="s">
        <v>279</v>
      </c>
      <c r="B61" s="388"/>
      <c r="C61" s="388"/>
      <c r="D61" s="388"/>
      <c r="E61" s="388"/>
      <c r="F61" s="388"/>
      <c r="G61" s="388"/>
    </row>
    <row r="62" spans="1:7" s="62" customFormat="1" ht="33.75" customHeight="1">
      <c r="A62" s="388"/>
      <c r="B62" s="388"/>
      <c r="C62" s="388"/>
      <c r="D62" s="388"/>
      <c r="E62" s="388"/>
      <c r="F62" s="388"/>
      <c r="G62" s="388"/>
    </row>
    <row r="63" spans="1:7" s="62" customFormat="1" ht="18">
      <c r="A63" s="392" t="s">
        <v>115</v>
      </c>
      <c r="B63" s="392"/>
      <c r="C63" s="392"/>
      <c r="D63" s="392"/>
      <c r="E63" s="392"/>
      <c r="F63" s="392"/>
      <c r="G63" s="392"/>
    </row>
    <row r="64" spans="1:7" s="62" customFormat="1" ht="17.25" customHeight="1">
      <c r="A64" s="388" t="s">
        <v>116</v>
      </c>
      <c r="B64" s="388"/>
      <c r="C64" s="388"/>
      <c r="D64" s="388"/>
      <c r="E64" s="388"/>
      <c r="F64" s="388"/>
      <c r="G64" s="388"/>
    </row>
    <row r="65" spans="1:7" s="62" customFormat="1" ht="16.5" customHeight="1">
      <c r="A65" s="388"/>
      <c r="B65" s="388"/>
      <c r="C65" s="388"/>
      <c r="D65" s="388"/>
      <c r="E65" s="388"/>
      <c r="F65" s="388"/>
      <c r="G65" s="388"/>
    </row>
    <row r="66" spans="1:7" s="62" customFormat="1" ht="18">
      <c r="A66" s="388" t="s">
        <v>253</v>
      </c>
      <c r="B66" s="386"/>
      <c r="C66" s="386"/>
      <c r="D66" s="386"/>
      <c r="E66" s="386"/>
      <c r="F66" s="386"/>
      <c r="G66" s="386"/>
    </row>
    <row r="67" spans="1:7" s="62" customFormat="1" ht="33.75" customHeight="1">
      <c r="A67" s="388" t="s">
        <v>117</v>
      </c>
      <c r="B67" s="388"/>
      <c r="C67" s="388"/>
      <c r="D67" s="388"/>
      <c r="E67" s="388"/>
      <c r="F67" s="388"/>
      <c r="G67" s="388"/>
    </row>
    <row r="68" spans="1:7" s="62" customFormat="1" ht="51.75" customHeight="1">
      <c r="A68" s="388" t="s">
        <v>118</v>
      </c>
      <c r="B68" s="388"/>
      <c r="C68" s="388"/>
      <c r="D68" s="388"/>
      <c r="E68" s="388"/>
      <c r="F68" s="388"/>
      <c r="G68" s="388"/>
    </row>
    <row r="69" spans="1:7" s="62" customFormat="1" ht="36.75" customHeight="1">
      <c r="A69" s="388" t="s">
        <v>119</v>
      </c>
      <c r="B69" s="388"/>
      <c r="C69" s="388"/>
      <c r="D69" s="388"/>
      <c r="E69" s="388"/>
      <c r="F69" s="388"/>
      <c r="G69" s="388"/>
    </row>
    <row r="70" spans="1:7" s="388" customFormat="1" ht="20.25" customHeight="1">
      <c r="A70" s="388" t="s">
        <v>120</v>
      </c>
    </row>
    <row r="71" spans="1:7" s="62" customFormat="1" ht="30.75" customHeight="1">
      <c r="A71" s="386" t="s">
        <v>121</v>
      </c>
      <c r="B71" s="386"/>
      <c r="C71" s="386"/>
      <c r="D71" s="386"/>
      <c r="E71" s="386"/>
      <c r="F71" s="386"/>
      <c r="G71" s="386"/>
    </row>
    <row r="72" spans="1:7" s="62" customFormat="1" ht="18">
      <c r="A72" s="183"/>
      <c r="B72" s="177"/>
      <c r="C72" s="177"/>
      <c r="D72" s="177"/>
      <c r="E72" s="177"/>
    </row>
    <row r="73" spans="1:7" s="62" customFormat="1" ht="33">
      <c r="B73" s="200"/>
      <c r="C73" s="186" t="s">
        <v>122</v>
      </c>
      <c r="D73" s="186" t="s">
        <v>123</v>
      </c>
    </row>
    <row r="74" spans="1:7" s="62" customFormat="1" ht="16.5">
      <c r="B74" s="184" t="s">
        <v>124</v>
      </c>
      <c r="C74" s="185">
        <v>6870.81</v>
      </c>
      <c r="D74" s="185">
        <v>6891.96</v>
      </c>
    </row>
    <row r="75" spans="1:7" s="62" customFormat="1" ht="16.5">
      <c r="B75" s="184" t="s">
        <v>125</v>
      </c>
      <c r="C75" s="185">
        <v>6887.4</v>
      </c>
      <c r="D75" s="185">
        <v>6941.65</v>
      </c>
    </row>
    <row r="76" spans="1:7" s="62" customFormat="1" ht="18">
      <c r="A76" s="183"/>
      <c r="B76" s="177"/>
      <c r="C76" s="177"/>
      <c r="D76" s="177"/>
    </row>
    <row r="77" spans="1:7" s="62" customFormat="1" ht="18">
      <c r="A77" s="183"/>
      <c r="B77" s="177"/>
      <c r="C77" s="177"/>
      <c r="D77" s="177"/>
      <c r="E77" s="177"/>
    </row>
    <row r="78" spans="1:7" s="62" customFormat="1" ht="18">
      <c r="A78" s="183" t="s">
        <v>126</v>
      </c>
      <c r="B78" s="177"/>
      <c r="C78" s="177"/>
      <c r="D78" s="177"/>
      <c r="E78" s="177"/>
    </row>
    <row r="79" spans="1:7" s="62" customFormat="1" ht="18">
      <c r="A79" s="183"/>
      <c r="B79" s="177"/>
      <c r="C79" s="177"/>
      <c r="D79" s="177"/>
      <c r="E79" s="177"/>
    </row>
    <row r="80" spans="1:7" s="62" customFormat="1" ht="49.5">
      <c r="A80" s="186" t="s">
        <v>127</v>
      </c>
      <c r="B80" s="186" t="s">
        <v>128</v>
      </c>
      <c r="C80" s="186" t="s">
        <v>129</v>
      </c>
      <c r="D80" s="186" t="s">
        <v>130</v>
      </c>
      <c r="E80" s="186" t="s">
        <v>131</v>
      </c>
    </row>
    <row r="81" spans="1:6" s="62" customFormat="1" ht="16.5">
      <c r="A81" s="184" t="s">
        <v>132</v>
      </c>
      <c r="B81" s="187" t="s">
        <v>82</v>
      </c>
      <c r="C81" s="188">
        <v>5305226.32</v>
      </c>
      <c r="D81" s="185">
        <v>6870.81</v>
      </c>
      <c r="E81" s="189">
        <f>+C81*D81</f>
        <v>36451202051.719208</v>
      </c>
    </row>
    <row r="82" spans="1:6" s="62" customFormat="1" ht="16.5">
      <c r="A82" s="184" t="s">
        <v>133</v>
      </c>
      <c r="B82" s="187" t="s">
        <v>82</v>
      </c>
      <c r="C82" s="188">
        <v>3953.16</v>
      </c>
      <c r="D82" s="185">
        <v>6870.81</v>
      </c>
      <c r="E82" s="189">
        <f>+C82*D82</f>
        <v>27161411.259600002</v>
      </c>
    </row>
    <row r="83" spans="1:6" s="62" customFormat="1" ht="18">
      <c r="A83" s="183"/>
      <c r="B83" s="177"/>
      <c r="C83" s="177"/>
      <c r="D83" s="177"/>
      <c r="E83" s="177"/>
    </row>
    <row r="84" spans="1:6" s="62" customFormat="1" ht="16.5"/>
    <row r="85" spans="1:6" s="62" customFormat="1" ht="18">
      <c r="A85" s="392" t="s">
        <v>280</v>
      </c>
      <c r="B85" s="392"/>
      <c r="C85" s="392"/>
      <c r="D85" s="392"/>
      <c r="E85" s="392"/>
      <c r="F85" s="392"/>
    </row>
    <row r="86" spans="1:6" s="62" customFormat="1" ht="24" customHeight="1">
      <c r="A86" s="387" t="s">
        <v>134</v>
      </c>
      <c r="B86" s="387"/>
      <c r="C86" s="387"/>
      <c r="D86" s="387"/>
      <c r="E86" s="387"/>
      <c r="F86" s="387"/>
    </row>
    <row r="87" spans="1:6" s="62" customFormat="1" ht="30.75" customHeight="1">
      <c r="A87" s="387"/>
      <c r="B87" s="387"/>
      <c r="C87" s="387"/>
      <c r="D87" s="387"/>
      <c r="E87" s="387"/>
      <c r="F87" s="387"/>
    </row>
    <row r="88" spans="1:6" s="62" customFormat="1" ht="22.5" customHeight="1">
      <c r="A88" s="387"/>
      <c r="B88" s="387"/>
      <c r="C88" s="387"/>
      <c r="D88" s="387"/>
      <c r="E88" s="387"/>
      <c r="F88" s="387"/>
    </row>
    <row r="89" spans="1:6" s="62" customFormat="1" ht="18">
      <c r="A89" s="386" t="s">
        <v>281</v>
      </c>
      <c r="B89" s="386"/>
      <c r="C89" s="386"/>
      <c r="D89" s="386"/>
      <c r="E89" s="386"/>
      <c r="F89" s="386"/>
    </row>
    <row r="90" spans="1:6" s="62" customFormat="1" ht="18">
      <c r="A90" s="183"/>
      <c r="B90" s="177"/>
      <c r="C90" s="177"/>
      <c r="D90" s="177"/>
      <c r="E90" s="177"/>
    </row>
    <row r="91" spans="1:6" s="62" customFormat="1" ht="23.25" customHeight="1">
      <c r="A91" s="387" t="s">
        <v>286</v>
      </c>
      <c r="B91" s="387"/>
      <c r="C91" s="387"/>
      <c r="D91" s="387"/>
      <c r="E91" s="387"/>
      <c r="F91" s="387"/>
    </row>
    <row r="92" spans="1:6" s="62" customFormat="1" ht="28.5" customHeight="1">
      <c r="A92" s="387"/>
      <c r="B92" s="387"/>
      <c r="C92" s="387"/>
      <c r="D92" s="387"/>
      <c r="E92" s="387"/>
      <c r="F92" s="387"/>
    </row>
    <row r="93" spans="1:6" s="62" customFormat="1" ht="16.5">
      <c r="A93" s="388" t="s">
        <v>282</v>
      </c>
      <c r="B93" s="388"/>
      <c r="C93" s="388"/>
      <c r="D93" s="388"/>
      <c r="E93" s="388"/>
      <c r="F93" s="388"/>
    </row>
    <row r="94" spans="1:6" s="62" customFormat="1" ht="16.5">
      <c r="A94" s="388"/>
      <c r="B94" s="388"/>
      <c r="C94" s="388"/>
      <c r="D94" s="388"/>
      <c r="E94" s="388"/>
      <c r="F94" s="388"/>
    </row>
    <row r="95" spans="1:6" s="62" customFormat="1" ht="16.5"/>
    <row r="96" spans="1:6" s="62" customFormat="1" ht="49.5">
      <c r="A96" s="186" t="s">
        <v>135</v>
      </c>
      <c r="B96" s="186" t="s">
        <v>128</v>
      </c>
      <c r="C96" s="186" t="s">
        <v>129</v>
      </c>
      <c r="D96" s="186" t="s">
        <v>130</v>
      </c>
      <c r="E96" s="186" t="s">
        <v>131</v>
      </c>
    </row>
    <row r="97" spans="1:5" s="62" customFormat="1" ht="16.5">
      <c r="A97" s="190" t="s">
        <v>136</v>
      </c>
      <c r="B97" s="187" t="s">
        <v>82</v>
      </c>
      <c r="C97" s="195">
        <v>46266.11</v>
      </c>
      <c r="D97" s="185">
        <v>6870.81</v>
      </c>
      <c r="E97" s="194">
        <f>+C97*D97</f>
        <v>317885651.24910003</v>
      </c>
    </row>
    <row r="98" spans="1:5" s="62" customFormat="1" ht="16.5">
      <c r="A98" s="193" t="s">
        <v>236</v>
      </c>
      <c r="B98" s="187" t="s">
        <v>82</v>
      </c>
      <c r="C98" s="191">
        <v>166.72</v>
      </c>
      <c r="D98" s="185">
        <v>6870.81</v>
      </c>
      <c r="E98" s="192">
        <f>+C98*D98</f>
        <v>1145501.4432000001</v>
      </c>
    </row>
    <row r="99" spans="1:5" s="62" customFormat="1" ht="16.5">
      <c r="A99" s="190" t="s">
        <v>237</v>
      </c>
      <c r="B99" s="187" t="s">
        <v>82</v>
      </c>
      <c r="C99" s="195">
        <v>166.72</v>
      </c>
      <c r="D99" s="185">
        <v>6870.81</v>
      </c>
      <c r="E99" s="194">
        <f>+C99*D99</f>
        <v>1145501.4432000001</v>
      </c>
    </row>
    <row r="100" spans="1:5" s="62" customFormat="1" ht="16.5">
      <c r="A100" s="190" t="s">
        <v>238</v>
      </c>
      <c r="B100" s="187" t="s">
        <v>82</v>
      </c>
      <c r="C100" s="195">
        <v>0</v>
      </c>
      <c r="D100" s="185">
        <v>6870.81</v>
      </c>
      <c r="E100" s="194">
        <f>+C100*D100</f>
        <v>0</v>
      </c>
    </row>
    <row r="101" spans="1:5" s="62" customFormat="1" ht="16.5">
      <c r="A101" s="190" t="s">
        <v>239</v>
      </c>
      <c r="B101" s="187" t="s">
        <v>82</v>
      </c>
      <c r="C101" s="196">
        <v>0</v>
      </c>
      <c r="D101" s="197">
        <v>6870.81</v>
      </c>
      <c r="E101" s="194">
        <f>+C101*D101</f>
        <v>0</v>
      </c>
    </row>
    <row r="102" spans="1:5" s="62" customFormat="1" ht="16.5">
      <c r="A102" s="390" t="s">
        <v>137</v>
      </c>
      <c r="B102" s="391"/>
      <c r="C102" s="191">
        <f>+C97+C98</f>
        <v>46432.83</v>
      </c>
      <c r="D102" s="198"/>
      <c r="E102" s="192">
        <f>+E97+E98</f>
        <v>319031152.69230002</v>
      </c>
    </row>
    <row r="103" spans="1:5" s="62" customFormat="1" ht="18">
      <c r="A103" s="182"/>
      <c r="B103" s="177"/>
      <c r="C103" s="177"/>
      <c r="D103" s="177"/>
      <c r="E103" s="177"/>
    </row>
    <row r="104" spans="1:5" s="62" customFormat="1" ht="18">
      <c r="A104" s="183"/>
      <c r="B104" s="177"/>
      <c r="C104" s="177"/>
      <c r="D104" s="177"/>
      <c r="E104" s="177"/>
    </row>
    <row r="105" spans="1:5" s="62" customFormat="1" ht="16.5">
      <c r="A105" s="199"/>
      <c r="B105" s="177"/>
      <c r="C105" s="177"/>
      <c r="D105" s="177"/>
      <c r="E105" s="177"/>
    </row>
    <row r="106" spans="1:5" s="62" customFormat="1" ht="18">
      <c r="A106" s="183" t="s">
        <v>283</v>
      </c>
      <c r="B106" s="177"/>
      <c r="C106" s="177"/>
      <c r="D106" s="177"/>
      <c r="E106" s="177"/>
    </row>
    <row r="107" spans="1:5" s="62" customFormat="1" ht="16.5">
      <c r="B107" s="177"/>
      <c r="C107" s="177"/>
      <c r="D107" s="177"/>
      <c r="E107" s="177"/>
    </row>
    <row r="108" spans="1:5" s="62" customFormat="1" ht="82.5">
      <c r="A108" s="341" t="s">
        <v>138</v>
      </c>
      <c r="B108" s="342" t="s">
        <v>139</v>
      </c>
      <c r="C108" s="342" t="s">
        <v>164</v>
      </c>
      <c r="D108" s="343" t="s">
        <v>140</v>
      </c>
      <c r="E108" s="177"/>
    </row>
    <row r="109" spans="1:5" s="62" customFormat="1" ht="16.5">
      <c r="A109" s="335" t="s">
        <v>141</v>
      </c>
      <c r="B109" s="330"/>
      <c r="C109" s="331"/>
      <c r="D109" s="336"/>
      <c r="E109" s="177"/>
    </row>
    <row r="110" spans="1:5" s="62" customFormat="1" ht="16.5">
      <c r="A110" s="337" t="s">
        <v>142</v>
      </c>
      <c r="B110" s="333">
        <v>1069.8967720000001</v>
      </c>
      <c r="C110" s="333">
        <v>5349483.8600000003</v>
      </c>
      <c r="D110" s="336">
        <v>27</v>
      </c>
      <c r="E110" s="177"/>
    </row>
    <row r="111" spans="1:5" s="62" customFormat="1" ht="16.5">
      <c r="A111" s="337" t="s">
        <v>143</v>
      </c>
      <c r="B111" s="333">
        <v>1074.2121090000001</v>
      </c>
      <c r="C111" s="333">
        <v>5371060.5449999999</v>
      </c>
      <c r="D111" s="336">
        <v>27</v>
      </c>
      <c r="E111" s="177"/>
    </row>
    <row r="112" spans="1:5" s="62" customFormat="1" ht="16.5">
      <c r="A112" s="337" t="s">
        <v>144</v>
      </c>
      <c r="B112" s="333">
        <v>1079.5413880000001</v>
      </c>
      <c r="C112" s="333">
        <v>5397706.9400000004</v>
      </c>
      <c r="D112" s="336">
        <v>27</v>
      </c>
      <c r="E112" s="177"/>
    </row>
    <row r="113" spans="1:5" s="62" customFormat="1" ht="16.5">
      <c r="A113" s="335" t="s">
        <v>145</v>
      </c>
      <c r="B113" s="332"/>
      <c r="C113" s="334"/>
      <c r="D113" s="336"/>
      <c r="E113" s="177"/>
    </row>
    <row r="114" spans="1:5" s="62" customFormat="1" ht="16.5">
      <c r="A114" s="337" t="s">
        <v>146</v>
      </c>
      <c r="B114" s="333">
        <v>1019.98957</v>
      </c>
      <c r="C114" s="333">
        <v>5099947.8499999996</v>
      </c>
      <c r="D114" s="336">
        <v>27</v>
      </c>
      <c r="E114" s="177"/>
    </row>
    <row r="115" spans="1:5" s="62" customFormat="1" ht="16.5">
      <c r="A115" s="337" t="s">
        <v>147</v>
      </c>
      <c r="B115" s="333">
        <v>1026.158856</v>
      </c>
      <c r="C115" s="333">
        <v>5130794.28</v>
      </c>
      <c r="D115" s="336">
        <v>27</v>
      </c>
      <c r="E115" s="177"/>
    </row>
    <row r="116" spans="1:5" s="62" customFormat="1" ht="16.5">
      <c r="A116" s="337" t="s">
        <v>148</v>
      </c>
      <c r="B116" s="333">
        <v>1030.8348619999999</v>
      </c>
      <c r="C116" s="333">
        <v>5154174.3099999996</v>
      </c>
      <c r="D116" s="336">
        <v>27</v>
      </c>
      <c r="E116" s="177"/>
    </row>
    <row r="117" spans="1:5" s="62" customFormat="1" ht="16.5">
      <c r="A117" s="335" t="s">
        <v>149</v>
      </c>
      <c r="B117" s="332"/>
      <c r="C117" s="334"/>
      <c r="D117" s="336"/>
      <c r="E117" s="177"/>
    </row>
    <row r="118" spans="1:5" s="62" customFormat="1" ht="16.5">
      <c r="A118" s="337" t="s">
        <v>150</v>
      </c>
      <c r="B118" s="333">
        <v>1035.700834</v>
      </c>
      <c r="C118" s="333">
        <v>5178504.17</v>
      </c>
      <c r="D118" s="336">
        <v>27</v>
      </c>
      <c r="E118" s="177"/>
    </row>
    <row r="119" spans="1:5" s="62" customFormat="1" ht="16.5">
      <c r="A119" s="337" t="s">
        <v>151</v>
      </c>
      <c r="B119" s="333">
        <v>1040.13318</v>
      </c>
      <c r="C119" s="333">
        <v>5200665.9000000004</v>
      </c>
      <c r="D119" s="336">
        <v>26</v>
      </c>
      <c r="E119" s="177"/>
    </row>
    <row r="120" spans="1:5" s="62" customFormat="1" ht="16.5">
      <c r="A120" s="337" t="s">
        <v>152</v>
      </c>
      <c r="B120" s="333">
        <v>1046.38444</v>
      </c>
      <c r="C120" s="333">
        <v>5231922.2</v>
      </c>
      <c r="D120" s="336">
        <v>26</v>
      </c>
      <c r="E120" s="177"/>
    </row>
    <row r="121" spans="1:5" s="62" customFormat="1" ht="16.5">
      <c r="A121" s="335" t="s">
        <v>153</v>
      </c>
      <c r="B121" s="332"/>
      <c r="C121" s="334"/>
      <c r="D121" s="336"/>
      <c r="E121" s="177"/>
    </row>
    <row r="122" spans="1:5" s="62" customFormat="1" ht="16.5">
      <c r="A122" s="337" t="s">
        <v>154</v>
      </c>
      <c r="B122" s="333">
        <v>1051.2390310000001</v>
      </c>
      <c r="C122" s="333">
        <v>5256195.16</v>
      </c>
      <c r="D122" s="336">
        <v>28</v>
      </c>
      <c r="E122" s="177"/>
    </row>
    <row r="123" spans="1:5" s="62" customFormat="1" ht="16.5">
      <c r="A123" s="337" t="s">
        <v>155</v>
      </c>
      <c r="B123" s="333">
        <v>1055.7366030000001</v>
      </c>
      <c r="C123" s="333">
        <v>5278683.0199999996</v>
      </c>
      <c r="D123" s="336">
        <v>30</v>
      </c>
      <c r="E123" s="177"/>
    </row>
    <row r="124" spans="1:5" s="62" customFormat="1" ht="16.5">
      <c r="A124" s="338" t="s">
        <v>156</v>
      </c>
      <c r="B124" s="339">
        <v>1060.2546339999999</v>
      </c>
      <c r="C124" s="339">
        <v>5301273.17</v>
      </c>
      <c r="D124" s="340">
        <v>30</v>
      </c>
      <c r="E124" s="177"/>
    </row>
    <row r="125" spans="1:5" s="62" customFormat="1" ht="18">
      <c r="A125" s="183"/>
      <c r="B125" s="177"/>
      <c r="C125" s="177"/>
      <c r="D125" s="177"/>
      <c r="E125" s="177"/>
    </row>
    <row r="126" spans="1:5" s="62" customFormat="1" ht="16.5">
      <c r="A126" s="199"/>
      <c r="B126" s="177"/>
      <c r="C126" s="177"/>
      <c r="D126" s="177"/>
      <c r="E126" s="177"/>
    </row>
    <row r="127" spans="1:5" s="62" customFormat="1" ht="18">
      <c r="A127" s="183" t="s">
        <v>157</v>
      </c>
      <c r="B127" s="177"/>
      <c r="C127" s="177"/>
      <c r="D127" s="177"/>
      <c r="E127" s="177"/>
    </row>
    <row r="128" spans="1:5" s="62" customFormat="1" ht="18">
      <c r="A128" s="183"/>
      <c r="B128" s="177"/>
      <c r="C128" s="177"/>
      <c r="D128" s="177"/>
      <c r="E128" s="177"/>
    </row>
    <row r="129" spans="1:5" s="62" customFormat="1" ht="18">
      <c r="A129" s="183" t="s">
        <v>158</v>
      </c>
      <c r="B129" s="177"/>
      <c r="C129" s="177"/>
      <c r="D129" s="177"/>
      <c r="E129" s="177"/>
    </row>
    <row r="130" spans="1:5" s="62" customFormat="1" ht="16.5">
      <c r="A130" s="388" t="s">
        <v>159</v>
      </c>
      <c r="B130" s="388"/>
      <c r="C130" s="388"/>
      <c r="D130" s="388"/>
      <c r="E130" s="388"/>
    </row>
    <row r="131" spans="1:5" s="62" customFormat="1" ht="16.5">
      <c r="A131" s="388"/>
      <c r="B131" s="388"/>
      <c r="C131" s="388"/>
      <c r="D131" s="388"/>
      <c r="E131" s="388"/>
    </row>
    <row r="132" spans="1:5" s="62" customFormat="1" ht="16.5">
      <c r="D132" s="177"/>
      <c r="E132" s="177"/>
    </row>
    <row r="133" spans="1:5" s="62" customFormat="1" ht="16.5">
      <c r="B133" s="389" t="s">
        <v>41</v>
      </c>
      <c r="C133" s="389"/>
      <c r="D133" s="389"/>
      <c r="E133" s="177"/>
    </row>
    <row r="134" spans="1:5" s="62" customFormat="1" ht="33">
      <c r="B134" s="186" t="s">
        <v>17</v>
      </c>
      <c r="C134" s="186" t="s">
        <v>255</v>
      </c>
      <c r="D134" s="186" t="s">
        <v>250</v>
      </c>
      <c r="E134" s="177"/>
    </row>
    <row r="135" spans="1:5" s="62" customFormat="1" ht="16.5">
      <c r="B135" s="201" t="s">
        <v>256</v>
      </c>
      <c r="C135" s="344">
        <v>84557.41</v>
      </c>
      <c r="D135" s="345">
        <v>0</v>
      </c>
      <c r="E135" s="177"/>
    </row>
    <row r="136" spans="1:5" s="62" customFormat="1" ht="16.5">
      <c r="B136" s="184" t="s">
        <v>160</v>
      </c>
      <c r="C136" s="344">
        <v>0</v>
      </c>
      <c r="D136" s="344">
        <v>13536.22</v>
      </c>
      <c r="E136" s="177"/>
    </row>
    <row r="137" spans="1:5" s="62" customFormat="1" ht="16.5">
      <c r="B137" s="200" t="s">
        <v>137</v>
      </c>
      <c r="C137" s="346">
        <f>SUM(C135:C136)</f>
        <v>84557.41</v>
      </c>
      <c r="D137" s="346">
        <f>+SUM(D136)</f>
        <v>13536.22</v>
      </c>
      <c r="E137" s="177"/>
    </row>
    <row r="138" spans="1:5" s="62" customFormat="1" ht="16.5">
      <c r="A138" s="177"/>
      <c r="B138" s="177"/>
      <c r="C138" s="177"/>
      <c r="D138" s="177"/>
      <c r="E138" s="177"/>
    </row>
    <row r="139" spans="1:5" s="62" customFormat="1" ht="18">
      <c r="A139" s="183" t="s">
        <v>231</v>
      </c>
      <c r="B139" s="177"/>
      <c r="C139" s="177"/>
      <c r="D139" s="177"/>
      <c r="E139" s="177"/>
    </row>
    <row r="140" spans="1:5" s="62" customFormat="1" ht="16.5">
      <c r="A140" s="177"/>
      <c r="B140" s="177"/>
      <c r="C140" s="177"/>
      <c r="D140" s="177"/>
      <c r="E140" s="177"/>
    </row>
    <row r="141" spans="1:5" s="62" customFormat="1" ht="16.5">
      <c r="A141" s="203" t="s">
        <v>232</v>
      </c>
      <c r="B141" s="177"/>
      <c r="C141" s="177"/>
      <c r="D141" s="177"/>
      <c r="E141" s="177"/>
    </row>
    <row r="142" spans="1:5" s="62" customFormat="1" ht="18">
      <c r="A142" s="183"/>
      <c r="B142" s="177"/>
      <c r="C142" s="177"/>
      <c r="D142" s="177"/>
      <c r="E142" s="177"/>
    </row>
    <row r="143" spans="1:5" s="62" customFormat="1" ht="17.25" customHeight="1">
      <c r="A143" s="183" t="s">
        <v>161</v>
      </c>
      <c r="B143" s="177"/>
      <c r="C143" s="177"/>
      <c r="D143" s="177"/>
      <c r="E143" s="177"/>
    </row>
    <row r="144" spans="1:5" s="62" customFormat="1" ht="17.25" customHeight="1">
      <c r="A144" s="183"/>
      <c r="B144" s="177"/>
      <c r="C144" s="177"/>
      <c r="D144" s="177"/>
      <c r="E144" s="177"/>
    </row>
    <row r="145" spans="1:5" s="62" customFormat="1" ht="17.25" customHeight="1">
      <c r="A145" s="182" t="s">
        <v>240</v>
      </c>
      <c r="B145" s="177"/>
      <c r="C145" s="177"/>
      <c r="D145" s="177"/>
      <c r="E145" s="177"/>
    </row>
    <row r="146" spans="1:5" s="62" customFormat="1" ht="17.25" customHeight="1">
      <c r="A146" s="182"/>
      <c r="B146" s="177"/>
      <c r="C146" s="177"/>
      <c r="D146" s="177"/>
      <c r="E146" s="177"/>
    </row>
    <row r="147" spans="1:5" s="62" customFormat="1" ht="17.25" customHeight="1">
      <c r="A147" s="204" t="s">
        <v>241</v>
      </c>
      <c r="B147" s="177"/>
      <c r="C147" s="177"/>
      <c r="D147" s="177"/>
      <c r="E147" s="177"/>
    </row>
    <row r="148" spans="1:5" s="62" customFormat="1" ht="16.5">
      <c r="A148" s="205"/>
      <c r="B148" s="177"/>
      <c r="C148" s="177"/>
      <c r="D148" s="177"/>
      <c r="E148" s="177"/>
    </row>
    <row r="149" spans="1:5" s="62" customFormat="1" ht="33">
      <c r="A149" s="186" t="s">
        <v>135</v>
      </c>
      <c r="B149" s="186" t="s">
        <v>122</v>
      </c>
      <c r="C149" s="186" t="s">
        <v>123</v>
      </c>
      <c r="E149" s="177"/>
    </row>
    <row r="150" spans="1:5" s="62" customFormat="1" ht="30" customHeight="1">
      <c r="A150" s="384" t="s">
        <v>162</v>
      </c>
      <c r="B150" s="82">
        <v>3953.16</v>
      </c>
      <c r="C150" s="206">
        <v>41037.699999999997</v>
      </c>
      <c r="E150" s="177"/>
    </row>
    <row r="151" spans="1:5" s="62" customFormat="1" ht="16.5">
      <c r="A151" s="385"/>
      <c r="B151" s="82"/>
      <c r="C151" s="207"/>
      <c r="E151" s="177"/>
    </row>
    <row r="152" spans="1:5" s="62" customFormat="1" ht="16.5">
      <c r="A152" s="200" t="s">
        <v>137</v>
      </c>
      <c r="B152" s="202">
        <f>SUM(B150:B151)</f>
        <v>3953.16</v>
      </c>
      <c r="C152" s="202">
        <f>SUM(C150:C151)</f>
        <v>41037.699999999997</v>
      </c>
      <c r="E152" s="177"/>
    </row>
    <row r="153" spans="1:5" s="62" customFormat="1" ht="16.5">
      <c r="A153" s="205"/>
      <c r="B153" s="177"/>
      <c r="C153" s="177"/>
      <c r="D153" s="177"/>
      <c r="E153" s="177"/>
    </row>
    <row r="154" spans="1:5" s="62" customFormat="1" ht="16.5">
      <c r="A154" s="205"/>
      <c r="B154" s="177"/>
      <c r="C154" s="177"/>
      <c r="D154" s="177"/>
      <c r="E154" s="177"/>
    </row>
    <row r="155" spans="1:5" s="62" customFormat="1" ht="16.5">
      <c r="A155" s="100" t="s">
        <v>251</v>
      </c>
      <c r="B155" s="177"/>
      <c r="C155" s="177"/>
      <c r="D155" s="177"/>
      <c r="E155" s="177"/>
    </row>
    <row r="156" spans="1:5" s="62" customFormat="1" ht="16.5">
      <c r="A156" s="205"/>
      <c r="B156" s="177"/>
      <c r="C156" s="177"/>
      <c r="D156" s="177"/>
      <c r="E156" s="177"/>
    </row>
    <row r="157" spans="1:5" s="62" customFormat="1" ht="46.5" customHeight="1">
      <c r="A157" s="396" t="s">
        <v>252</v>
      </c>
      <c r="B157" s="397"/>
      <c r="C157" s="397"/>
      <c r="D157" s="397"/>
    </row>
    <row r="158" spans="1:5" s="62" customFormat="1" ht="16.5">
      <c r="A158" s="397"/>
      <c r="B158" s="397"/>
      <c r="C158" s="397"/>
      <c r="D158" s="397"/>
    </row>
    <row r="159" spans="1:5" s="62" customFormat="1" ht="16.5">
      <c r="A159" s="397"/>
      <c r="B159" s="397"/>
      <c r="C159" s="397"/>
      <c r="D159" s="397"/>
    </row>
    <row r="160" spans="1:5" s="62" customFormat="1" ht="16.5">
      <c r="A160" s="397"/>
      <c r="B160" s="397"/>
      <c r="C160" s="397"/>
      <c r="D160" s="397"/>
    </row>
    <row r="161" spans="1:4" s="62" customFormat="1" ht="16.5">
      <c r="A161" s="397"/>
      <c r="B161" s="397"/>
      <c r="C161" s="397"/>
      <c r="D161" s="397"/>
    </row>
    <row r="162" spans="1:4" s="62" customFormat="1" ht="16.5">
      <c r="A162" s="397"/>
      <c r="B162" s="397"/>
      <c r="C162" s="397"/>
      <c r="D162" s="397"/>
    </row>
    <row r="163" spans="1:4" s="62" customFormat="1" ht="16.5">
      <c r="A163" s="397"/>
      <c r="B163" s="397"/>
      <c r="C163" s="397"/>
      <c r="D163" s="397"/>
    </row>
    <row r="164" spans="1:4" s="62" customFormat="1" ht="16.5">
      <c r="A164" s="397"/>
      <c r="B164" s="397"/>
      <c r="C164" s="397"/>
      <c r="D164" s="397"/>
    </row>
    <row r="165" spans="1:4" s="62" customFormat="1" ht="16.5">
      <c r="A165" s="397"/>
      <c r="B165" s="397"/>
      <c r="C165" s="397"/>
      <c r="D165" s="397"/>
    </row>
    <row r="166" spans="1:4" s="62" customFormat="1" ht="16.5">
      <c r="A166" s="397"/>
      <c r="B166" s="397"/>
      <c r="C166" s="397"/>
      <c r="D166" s="397"/>
    </row>
  </sheetData>
  <mergeCells count="67">
    <mergeCell ref="A157:D166"/>
    <mergeCell ref="A13:G13"/>
    <mergeCell ref="A2:G2"/>
    <mergeCell ref="A3:G3"/>
    <mergeCell ref="A4:G4"/>
    <mergeCell ref="A5:G5"/>
    <mergeCell ref="A6:G6"/>
    <mergeCell ref="A7:G7"/>
    <mergeCell ref="A8:G9"/>
    <mergeCell ref="A10:G10"/>
    <mergeCell ref="A11:G11"/>
    <mergeCell ref="A12:G12"/>
    <mergeCell ref="A25:G25"/>
    <mergeCell ref="A14:G14"/>
    <mergeCell ref="A15:G15"/>
    <mergeCell ref="A16:G16"/>
    <mergeCell ref="A17:G17"/>
    <mergeCell ref="A18:G18"/>
    <mergeCell ref="A19:G19"/>
    <mergeCell ref="A20:G20"/>
    <mergeCell ref="A21:G21"/>
    <mergeCell ref="A22:G22"/>
    <mergeCell ref="A23:G23"/>
    <mergeCell ref="A24:G24"/>
    <mergeCell ref="A38:G38"/>
    <mergeCell ref="A26:G26"/>
    <mergeCell ref="A27:G27"/>
    <mergeCell ref="A28:G29"/>
    <mergeCell ref="A30:G30"/>
    <mergeCell ref="A31:G31"/>
    <mergeCell ref="A32:G32"/>
    <mergeCell ref="A33:G33"/>
    <mergeCell ref="A34:G34"/>
    <mergeCell ref="A35:G35"/>
    <mergeCell ref="A36:G36"/>
    <mergeCell ref="A37:G37"/>
    <mergeCell ref="A58:G59"/>
    <mergeCell ref="A41:G41"/>
    <mergeCell ref="A42:G43"/>
    <mergeCell ref="A44:G45"/>
    <mergeCell ref="A46:G47"/>
    <mergeCell ref="A48:G48"/>
    <mergeCell ref="A49:G51"/>
    <mergeCell ref="A52:G52"/>
    <mergeCell ref="A53:G54"/>
    <mergeCell ref="A55:G55"/>
    <mergeCell ref="A56:G56"/>
    <mergeCell ref="A57:G57"/>
    <mergeCell ref="A86:F88"/>
    <mergeCell ref="A60:G60"/>
    <mergeCell ref="A61:G62"/>
    <mergeCell ref="A63:G63"/>
    <mergeCell ref="A64:G65"/>
    <mergeCell ref="A66:G66"/>
    <mergeCell ref="A67:G67"/>
    <mergeCell ref="A68:G68"/>
    <mergeCell ref="A69:G69"/>
    <mergeCell ref="A70:XFD70"/>
    <mergeCell ref="A71:G71"/>
    <mergeCell ref="A85:F85"/>
    <mergeCell ref="A150:A151"/>
    <mergeCell ref="A89:F89"/>
    <mergeCell ref="A91:F92"/>
    <mergeCell ref="A93:F94"/>
    <mergeCell ref="A130:E131"/>
    <mergeCell ref="B133:D133"/>
    <mergeCell ref="A102:B102"/>
  </mergeCells>
  <hyperlinks>
    <hyperlink ref="A141" location="'11'!A1" display="Ver Cuadro" xr:uid="{00000000-0004-0000-0A00-000000000000}"/>
  </hyperlink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O59"/>
  <sheetViews>
    <sheetView showGridLines="0" zoomScaleNormal="100" workbookViewId="0">
      <pane ySplit="7" topLeftCell="A19" activePane="bottomLeft" state="frozen"/>
      <selection pane="bottomLeft" activeCell="C5" sqref="C5"/>
    </sheetView>
  </sheetViews>
  <sheetFormatPr baseColWidth="10" defaultRowHeight="16.5"/>
  <cols>
    <col min="1" max="1" width="26" style="62" customWidth="1"/>
    <col min="2" max="2" width="50.5703125" style="62" customWidth="1"/>
    <col min="3" max="3" width="23.85546875" style="62" bestFit="1" customWidth="1"/>
    <col min="4" max="4" width="12.140625" style="62" customWidth="1"/>
    <col min="5" max="5" width="19.140625" style="62" bestFit="1" customWidth="1"/>
    <col min="6" max="7" width="14" style="62" customWidth="1"/>
    <col min="8" max="8" width="13.28515625" style="62" bestFit="1" customWidth="1"/>
    <col min="9" max="9" width="13.28515625" style="62" customWidth="1"/>
    <col min="10" max="10" width="16" style="62" bestFit="1" customWidth="1"/>
    <col min="11" max="11" width="16.42578125" style="62" bestFit="1" customWidth="1"/>
    <col min="12" max="12" width="11.7109375" style="62" customWidth="1"/>
    <col min="13" max="13" width="11.42578125" style="62"/>
    <col min="14" max="15" width="11.5703125" style="62" bestFit="1" customWidth="1"/>
    <col min="16" max="16384" width="11.42578125" style="62"/>
  </cols>
  <sheetData>
    <row r="1" spans="1:15" ht="21">
      <c r="A1" s="347" t="s">
        <v>165</v>
      </c>
    </row>
    <row r="2" spans="1:15" ht="21">
      <c r="A2" s="399" t="str">
        <f>+"COMPOSICIÓN DE LAS INVERSIONES DEL OPPORTUNITY FUND RENTA FJA USD CORRESPONDIENTE AL  "&amp;UPPER(TEXT(INDICE!O3,"DD \D\E MMMM \D\E AAAA"))</f>
        <v>COMPOSICIÓN DE LAS INVERSIONES DEL OPPORTUNITY FUND RENTA FJA USD CORRESPONDIENTE AL  31 DE DICIEMBRE DE 2021</v>
      </c>
      <c r="B2" s="400"/>
      <c r="C2" s="400"/>
      <c r="D2" s="400"/>
      <c r="E2" s="400"/>
      <c r="F2" s="400"/>
      <c r="G2" s="400"/>
      <c r="H2" s="400"/>
      <c r="I2" s="400"/>
      <c r="J2" s="400"/>
      <c r="K2" s="348"/>
      <c r="L2" s="348"/>
    </row>
    <row r="4" spans="1:15" ht="86.25" customHeight="1">
      <c r="A4" s="357" t="s">
        <v>166</v>
      </c>
      <c r="B4" s="357" t="s">
        <v>167</v>
      </c>
      <c r="C4" s="357" t="s">
        <v>176</v>
      </c>
      <c r="D4" s="357" t="s">
        <v>177</v>
      </c>
      <c r="E4" s="357" t="s">
        <v>178</v>
      </c>
      <c r="F4" s="357" t="s">
        <v>168</v>
      </c>
      <c r="G4" s="357" t="s">
        <v>179</v>
      </c>
      <c r="H4" s="357" t="s">
        <v>169</v>
      </c>
      <c r="I4" s="357" t="s">
        <v>180</v>
      </c>
      <c r="J4" s="357" t="s">
        <v>181</v>
      </c>
      <c r="K4" s="357" t="s">
        <v>182</v>
      </c>
      <c r="L4" s="357" t="s">
        <v>183</v>
      </c>
      <c r="M4" s="357" t="s">
        <v>184</v>
      </c>
      <c r="N4" s="357" t="s">
        <v>185</v>
      </c>
      <c r="O4" s="357" t="s">
        <v>186</v>
      </c>
    </row>
    <row r="5" spans="1:15" ht="15" customHeight="1">
      <c r="A5" s="349" t="s">
        <v>187</v>
      </c>
      <c r="B5" s="350" t="s">
        <v>188</v>
      </c>
      <c r="C5" s="350" t="s">
        <v>189</v>
      </c>
      <c r="D5" s="350" t="s">
        <v>190</v>
      </c>
      <c r="E5" s="350" t="s">
        <v>191</v>
      </c>
      <c r="F5" s="350" t="s">
        <v>192</v>
      </c>
      <c r="G5" s="350" t="s">
        <v>193</v>
      </c>
      <c r="H5" s="351">
        <v>408147.94439999998</v>
      </c>
      <c r="I5" s="351">
        <v>242386.05170610099</v>
      </c>
      <c r="J5" s="351">
        <v>304094.97157011903</v>
      </c>
      <c r="K5" s="351">
        <v>408147.94439999998</v>
      </c>
      <c r="L5" s="352" t="s">
        <v>287</v>
      </c>
      <c r="M5" s="353" t="s">
        <v>194</v>
      </c>
      <c r="N5" s="352">
        <v>5.7362630035931353E-2</v>
      </c>
      <c r="O5" s="352">
        <f t="shared" ref="O5:O36" si="0">+SUMIFS($N$5:$N$56,$B$5:$B$56,B5)</f>
        <v>5.7362630035931353E-2</v>
      </c>
    </row>
    <row r="6" spans="1:15">
      <c r="A6" s="349" t="s">
        <v>198</v>
      </c>
      <c r="B6" s="350" t="s">
        <v>172</v>
      </c>
      <c r="C6" s="350" t="s">
        <v>189</v>
      </c>
      <c r="D6" s="350" t="s">
        <v>190</v>
      </c>
      <c r="E6" s="350" t="s">
        <v>217</v>
      </c>
      <c r="F6" s="350" t="s">
        <v>216</v>
      </c>
      <c r="G6" s="350" t="s">
        <v>193</v>
      </c>
      <c r="H6" s="351">
        <v>232963.39713600001</v>
      </c>
      <c r="I6" s="351">
        <v>180055.47210912601</v>
      </c>
      <c r="J6" s="351">
        <v>218219.72384770701</v>
      </c>
      <c r="K6" s="351">
        <v>232963.39713600001</v>
      </c>
      <c r="L6" s="352" t="s">
        <v>288</v>
      </c>
      <c r="M6" s="353" t="s">
        <v>194</v>
      </c>
      <c r="N6" s="352">
        <v>4.116364443971994E-2</v>
      </c>
      <c r="O6" s="352">
        <f t="shared" si="0"/>
        <v>0.13948390676696137</v>
      </c>
    </row>
    <row r="7" spans="1:15">
      <c r="A7" s="349" t="s">
        <v>171</v>
      </c>
      <c r="B7" s="350" t="s">
        <v>175</v>
      </c>
      <c r="C7" s="350" t="s">
        <v>195</v>
      </c>
      <c r="D7" s="350" t="s">
        <v>190</v>
      </c>
      <c r="E7" s="350" t="s">
        <v>196</v>
      </c>
      <c r="F7" s="350" t="s">
        <v>197</v>
      </c>
      <c r="G7" s="350" t="s">
        <v>193</v>
      </c>
      <c r="H7" s="351">
        <v>19027.7</v>
      </c>
      <c r="I7" s="351">
        <v>14154.663469446599</v>
      </c>
      <c r="J7" s="351">
        <v>17457.211619759801</v>
      </c>
      <c r="K7" s="351">
        <v>19027.7</v>
      </c>
      <c r="L7" s="356">
        <v>100.45</v>
      </c>
      <c r="M7" s="353" t="s">
        <v>194</v>
      </c>
      <c r="N7" s="352">
        <v>3.293022460821388E-3</v>
      </c>
      <c r="O7" s="352">
        <f t="shared" si="0"/>
        <v>0.1402251431530204</v>
      </c>
    </row>
    <row r="8" spans="1:15">
      <c r="A8" s="349" t="s">
        <v>187</v>
      </c>
      <c r="B8" s="350" t="s">
        <v>172</v>
      </c>
      <c r="C8" s="350" t="s">
        <v>189</v>
      </c>
      <c r="D8" s="350" t="s">
        <v>190</v>
      </c>
      <c r="E8" s="350" t="s">
        <v>209</v>
      </c>
      <c r="F8" s="350" t="s">
        <v>206</v>
      </c>
      <c r="G8" s="350" t="s">
        <v>193</v>
      </c>
      <c r="H8" s="351">
        <v>165706.8492</v>
      </c>
      <c r="I8" s="351">
        <v>123631.905500573</v>
      </c>
      <c r="J8" s="351">
        <v>151070.955864913</v>
      </c>
      <c r="K8" s="351">
        <v>165706.8492</v>
      </c>
      <c r="L8" s="352" t="s">
        <v>289</v>
      </c>
      <c r="M8" s="353" t="s">
        <v>194</v>
      </c>
      <c r="N8" s="352">
        <v>2.8497108339903376E-2</v>
      </c>
      <c r="O8" s="352">
        <f t="shared" si="0"/>
        <v>0.13948390676696137</v>
      </c>
    </row>
    <row r="9" spans="1:15">
      <c r="A9" s="349" t="s">
        <v>187</v>
      </c>
      <c r="B9" s="350" t="s">
        <v>173</v>
      </c>
      <c r="C9" s="350" t="s">
        <v>189</v>
      </c>
      <c r="D9" s="350" t="s">
        <v>190</v>
      </c>
      <c r="E9" s="350" t="s">
        <v>200</v>
      </c>
      <c r="F9" s="350" t="s">
        <v>201</v>
      </c>
      <c r="G9" s="350" t="s">
        <v>193</v>
      </c>
      <c r="H9" s="351">
        <v>77877.599900999907</v>
      </c>
      <c r="I9" s="351">
        <v>64309.964243073802</v>
      </c>
      <c r="J9" s="351">
        <v>74872.347537669993</v>
      </c>
      <c r="K9" s="351">
        <v>77877.599900999907</v>
      </c>
      <c r="L9" s="352" t="s">
        <v>290</v>
      </c>
      <c r="M9" s="353" t="s">
        <v>194</v>
      </c>
      <c r="N9" s="352">
        <v>1.4123465276487534E-2</v>
      </c>
      <c r="O9" s="352">
        <f t="shared" si="0"/>
        <v>2.3220873648742042E-2</v>
      </c>
    </row>
    <row r="10" spans="1:15">
      <c r="A10" s="349" t="s">
        <v>187</v>
      </c>
      <c r="B10" s="350" t="s">
        <v>172</v>
      </c>
      <c r="C10" s="350" t="s">
        <v>189</v>
      </c>
      <c r="D10" s="350" t="s">
        <v>190</v>
      </c>
      <c r="E10" s="350" t="s">
        <v>205</v>
      </c>
      <c r="F10" s="350" t="s">
        <v>206</v>
      </c>
      <c r="G10" s="350" t="s">
        <v>193</v>
      </c>
      <c r="H10" s="351">
        <v>36455.506823999996</v>
      </c>
      <c r="I10" s="351">
        <v>27217.1609321172</v>
      </c>
      <c r="J10" s="351">
        <v>33235.679557738302</v>
      </c>
      <c r="K10" s="351">
        <v>36455.506823999996</v>
      </c>
      <c r="L10" s="352" t="s">
        <v>291</v>
      </c>
      <c r="M10" s="353" t="s">
        <v>194</v>
      </c>
      <c r="N10" s="352">
        <v>6.2693769009715648E-3</v>
      </c>
      <c r="O10" s="352">
        <f t="shared" si="0"/>
        <v>0.13948390676696137</v>
      </c>
    </row>
    <row r="11" spans="1:15">
      <c r="A11" s="349" t="s">
        <v>187</v>
      </c>
      <c r="B11" s="350" t="s">
        <v>202</v>
      </c>
      <c r="C11" s="350" t="s">
        <v>189</v>
      </c>
      <c r="D11" s="350" t="s">
        <v>190</v>
      </c>
      <c r="E11" s="350" t="s">
        <v>203</v>
      </c>
      <c r="F11" s="350" t="s">
        <v>204</v>
      </c>
      <c r="G11" s="350" t="s">
        <v>193</v>
      </c>
      <c r="H11" s="351">
        <v>11346.301359999999</v>
      </c>
      <c r="I11" s="351">
        <v>8037.1313162014903</v>
      </c>
      <c r="J11" s="351">
        <v>10369.936869429101</v>
      </c>
      <c r="K11" s="351">
        <v>11346.301359999999</v>
      </c>
      <c r="L11" s="352" t="s">
        <v>292</v>
      </c>
      <c r="M11" s="353" t="s">
        <v>194</v>
      </c>
      <c r="N11" s="352">
        <v>1.9561219610626291E-3</v>
      </c>
      <c r="O11" s="352">
        <f t="shared" si="0"/>
        <v>3.9104442525797062E-3</v>
      </c>
    </row>
    <row r="12" spans="1:15">
      <c r="A12" s="349" t="s">
        <v>187</v>
      </c>
      <c r="B12" s="350" t="s">
        <v>173</v>
      </c>
      <c r="C12" s="350" t="s">
        <v>189</v>
      </c>
      <c r="D12" s="350" t="s">
        <v>190</v>
      </c>
      <c r="E12" s="350" t="s">
        <v>207</v>
      </c>
      <c r="F12" s="350" t="s">
        <v>201</v>
      </c>
      <c r="G12" s="350" t="s">
        <v>193</v>
      </c>
      <c r="H12" s="351">
        <v>50140.372585999998</v>
      </c>
      <c r="I12" s="351">
        <v>41759.664714004801</v>
      </c>
      <c r="J12" s="351">
        <v>48227.846920366203</v>
      </c>
      <c r="K12" s="351">
        <v>50140.372585999998</v>
      </c>
      <c r="L12" s="352" t="s">
        <v>293</v>
      </c>
      <c r="M12" s="353" t="s">
        <v>194</v>
      </c>
      <c r="N12" s="352">
        <v>9.0974083722545097E-3</v>
      </c>
      <c r="O12" s="352">
        <f t="shared" si="0"/>
        <v>2.3220873648742042E-2</v>
      </c>
    </row>
    <row r="13" spans="1:15">
      <c r="A13" s="349" t="s">
        <v>171</v>
      </c>
      <c r="B13" s="350" t="s">
        <v>175</v>
      </c>
      <c r="C13" s="350" t="s">
        <v>195</v>
      </c>
      <c r="D13" s="350" t="s">
        <v>190</v>
      </c>
      <c r="E13" s="350" t="s">
        <v>210</v>
      </c>
      <c r="F13" s="350" t="s">
        <v>211</v>
      </c>
      <c r="G13" s="350" t="s">
        <v>193</v>
      </c>
      <c r="H13" s="351">
        <v>7719.42</v>
      </c>
      <c r="I13" s="351">
        <v>6441.4231017878001</v>
      </c>
      <c r="J13" s="351">
        <v>7609.6318896826497</v>
      </c>
      <c r="K13" s="351">
        <v>7719.42</v>
      </c>
      <c r="L13" s="352" t="s">
        <v>294</v>
      </c>
      <c r="M13" s="353" t="s">
        <v>194</v>
      </c>
      <c r="N13" s="352">
        <v>1.4354347806005722E-3</v>
      </c>
      <c r="O13" s="352">
        <f t="shared" si="0"/>
        <v>0.1402251431530204</v>
      </c>
    </row>
    <row r="14" spans="1:15">
      <c r="A14" s="349" t="s">
        <v>198</v>
      </c>
      <c r="B14" s="350" t="s">
        <v>199</v>
      </c>
      <c r="C14" s="350" t="s">
        <v>189</v>
      </c>
      <c r="D14" s="350" t="s">
        <v>190</v>
      </c>
      <c r="E14" s="350" t="s">
        <v>295</v>
      </c>
      <c r="F14" s="350" t="s">
        <v>212</v>
      </c>
      <c r="G14" s="350" t="s">
        <v>193</v>
      </c>
      <c r="H14" s="351">
        <v>19976.164364</v>
      </c>
      <c r="I14" s="351">
        <v>14686.638808953599</v>
      </c>
      <c r="J14" s="351">
        <v>17005.406279678798</v>
      </c>
      <c r="K14" s="351">
        <v>19976.164364</v>
      </c>
      <c r="L14" s="352" t="s">
        <v>296</v>
      </c>
      <c r="M14" s="353" t="s">
        <v>194</v>
      </c>
      <c r="N14" s="352">
        <v>3.2077966432502852E-3</v>
      </c>
      <c r="O14" s="352">
        <f t="shared" si="0"/>
        <v>8.8853921387946136E-3</v>
      </c>
    </row>
    <row r="15" spans="1:15">
      <c r="A15" s="349" t="s">
        <v>187</v>
      </c>
      <c r="B15" s="350" t="s">
        <v>172</v>
      </c>
      <c r="C15" s="350" t="s">
        <v>189</v>
      </c>
      <c r="D15" s="350" t="s">
        <v>190</v>
      </c>
      <c r="E15" s="350" t="s">
        <v>213</v>
      </c>
      <c r="F15" s="350" t="s">
        <v>214</v>
      </c>
      <c r="G15" s="350" t="s">
        <v>193</v>
      </c>
      <c r="H15" s="351">
        <v>62216.438499999997</v>
      </c>
      <c r="I15" s="351">
        <v>42069.402138389298</v>
      </c>
      <c r="J15" s="351">
        <v>50649.295773663704</v>
      </c>
      <c r="K15" s="351">
        <v>62216.438499999997</v>
      </c>
      <c r="L15" s="352" t="s">
        <v>297</v>
      </c>
      <c r="M15" s="353" t="s">
        <v>194</v>
      </c>
      <c r="N15" s="352">
        <v>9.554175789372444E-3</v>
      </c>
      <c r="O15" s="352">
        <f t="shared" si="0"/>
        <v>0.13948390676696137</v>
      </c>
    </row>
    <row r="16" spans="1:15">
      <c r="A16" s="349" t="s">
        <v>198</v>
      </c>
      <c r="B16" s="350" t="s">
        <v>174</v>
      </c>
      <c r="C16" s="350" t="s">
        <v>189</v>
      </c>
      <c r="D16" s="350" t="s">
        <v>190</v>
      </c>
      <c r="E16" s="350" t="s">
        <v>242</v>
      </c>
      <c r="F16" s="350" t="s">
        <v>215</v>
      </c>
      <c r="G16" s="350" t="s">
        <v>193</v>
      </c>
      <c r="H16" s="351">
        <v>278841.95254999999</v>
      </c>
      <c r="I16" s="351">
        <v>210185.72340756701</v>
      </c>
      <c r="J16" s="351">
        <v>243336.707811303</v>
      </c>
      <c r="K16" s="351">
        <v>278841.95254999999</v>
      </c>
      <c r="L16" s="352" t="s">
        <v>298</v>
      </c>
      <c r="M16" s="353" t="s">
        <v>194</v>
      </c>
      <c r="N16" s="352">
        <v>4.5901559872135962E-2</v>
      </c>
      <c r="O16" s="352">
        <f t="shared" si="0"/>
        <v>0.14656558477928988</v>
      </c>
    </row>
    <row r="17" spans="1:15">
      <c r="A17" s="349" t="s">
        <v>187</v>
      </c>
      <c r="B17" s="350" t="s">
        <v>172</v>
      </c>
      <c r="C17" s="350" t="s">
        <v>189</v>
      </c>
      <c r="D17" s="350" t="s">
        <v>190</v>
      </c>
      <c r="E17" s="350" t="s">
        <v>219</v>
      </c>
      <c r="F17" s="350" t="s">
        <v>214</v>
      </c>
      <c r="G17" s="350" t="s">
        <v>193</v>
      </c>
      <c r="H17" s="351">
        <v>124432.87699999999</v>
      </c>
      <c r="I17" s="351">
        <v>84946.144749932602</v>
      </c>
      <c r="J17" s="351">
        <v>101301.359103954</v>
      </c>
      <c r="K17" s="351">
        <v>124432.87699999999</v>
      </c>
      <c r="L17" s="352" t="s">
        <v>299</v>
      </c>
      <c r="M17" s="353" t="s">
        <v>194</v>
      </c>
      <c r="N17" s="352">
        <v>1.9108873633832003E-2</v>
      </c>
      <c r="O17" s="352">
        <f t="shared" si="0"/>
        <v>0.13948390676696137</v>
      </c>
    </row>
    <row r="18" spans="1:15">
      <c r="A18" s="349" t="s">
        <v>198</v>
      </c>
      <c r="B18" s="350" t="s">
        <v>174</v>
      </c>
      <c r="C18" s="350" t="s">
        <v>189</v>
      </c>
      <c r="D18" s="350" t="s">
        <v>190</v>
      </c>
      <c r="E18" s="350" t="s">
        <v>225</v>
      </c>
      <c r="F18" s="350" t="s">
        <v>226</v>
      </c>
      <c r="G18" s="350" t="s">
        <v>193</v>
      </c>
      <c r="H18" s="351">
        <v>231404.11</v>
      </c>
      <c r="I18" s="351">
        <v>171296.20952365099</v>
      </c>
      <c r="J18" s="351">
        <v>200300.61215609199</v>
      </c>
      <c r="K18" s="351">
        <v>231404.11</v>
      </c>
      <c r="L18" s="352" t="s">
        <v>300</v>
      </c>
      <c r="M18" s="353" t="s">
        <v>194</v>
      </c>
      <c r="N18" s="352">
        <v>3.7783491952385465E-2</v>
      </c>
      <c r="O18" s="352">
        <f t="shared" si="0"/>
        <v>0.14656558477928988</v>
      </c>
    </row>
    <row r="19" spans="1:15">
      <c r="A19" s="349" t="s">
        <v>198</v>
      </c>
      <c r="B19" s="350" t="s">
        <v>199</v>
      </c>
      <c r="C19" s="350" t="s">
        <v>189</v>
      </c>
      <c r="D19" s="350" t="s">
        <v>190</v>
      </c>
      <c r="E19" s="350" t="s">
        <v>222</v>
      </c>
      <c r="F19" s="350" t="s">
        <v>212</v>
      </c>
      <c r="G19" s="350" t="s">
        <v>193</v>
      </c>
      <c r="H19" s="351">
        <v>35252.054759999999</v>
      </c>
      <c r="I19" s="351">
        <v>26207.179951724698</v>
      </c>
      <c r="J19" s="351">
        <v>30098.484670641999</v>
      </c>
      <c r="K19" s="351">
        <v>35252.054759999999</v>
      </c>
      <c r="L19" s="352" t="s">
        <v>301</v>
      </c>
      <c r="M19" s="353" t="s">
        <v>194</v>
      </c>
      <c r="N19" s="352">
        <v>5.6775954955443275E-3</v>
      </c>
      <c r="O19" s="352">
        <f t="shared" si="0"/>
        <v>8.8853921387946136E-3</v>
      </c>
    </row>
    <row r="20" spans="1:15">
      <c r="A20" s="349" t="s">
        <v>171</v>
      </c>
      <c r="B20" s="350" t="s">
        <v>175</v>
      </c>
      <c r="C20" s="350" t="s">
        <v>195</v>
      </c>
      <c r="D20" s="350" t="s">
        <v>190</v>
      </c>
      <c r="E20" s="350" t="s">
        <v>223</v>
      </c>
      <c r="F20" s="350" t="s">
        <v>224</v>
      </c>
      <c r="G20" s="350" t="s">
        <v>193</v>
      </c>
      <c r="H20" s="351">
        <v>415943.93</v>
      </c>
      <c r="I20" s="351">
        <v>304291.46790132899</v>
      </c>
      <c r="J20" s="351">
        <v>354042.79678630299</v>
      </c>
      <c r="K20" s="351">
        <v>415943.93</v>
      </c>
      <c r="L20" s="352" t="s">
        <v>302</v>
      </c>
      <c r="M20" s="353" t="s">
        <v>194</v>
      </c>
      <c r="N20" s="352">
        <v>6.678448467621656E-2</v>
      </c>
      <c r="O20" s="352">
        <f t="shared" si="0"/>
        <v>0.1402251431530204</v>
      </c>
    </row>
    <row r="21" spans="1:15">
      <c r="A21" s="349" t="s">
        <v>171</v>
      </c>
      <c r="B21" s="350" t="s">
        <v>175</v>
      </c>
      <c r="C21" s="350" t="s">
        <v>195</v>
      </c>
      <c r="D21" s="350" t="s">
        <v>190</v>
      </c>
      <c r="E21" s="350" t="s">
        <v>227</v>
      </c>
      <c r="F21" s="350" t="s">
        <v>228</v>
      </c>
      <c r="G21" s="350" t="s">
        <v>193</v>
      </c>
      <c r="H21" s="351">
        <v>59438.37</v>
      </c>
      <c r="I21" s="351">
        <v>43578.664445460701</v>
      </c>
      <c r="J21" s="351">
        <v>50560.085674898699</v>
      </c>
      <c r="K21" s="351">
        <v>59438.37</v>
      </c>
      <c r="L21" s="352" t="s">
        <v>303</v>
      </c>
      <c r="M21" s="353" t="s">
        <v>194</v>
      </c>
      <c r="N21" s="352">
        <v>9.5373477377131092E-3</v>
      </c>
      <c r="O21" s="352">
        <f t="shared" si="0"/>
        <v>0.1402251431530204</v>
      </c>
    </row>
    <row r="22" spans="1:15">
      <c r="A22" s="349" t="s">
        <v>198</v>
      </c>
      <c r="B22" s="350" t="s">
        <v>174</v>
      </c>
      <c r="C22" s="350" t="s">
        <v>189</v>
      </c>
      <c r="D22" s="350" t="s">
        <v>190</v>
      </c>
      <c r="E22" s="350" t="s">
        <v>243</v>
      </c>
      <c r="F22" s="350" t="s">
        <v>226</v>
      </c>
      <c r="G22" s="350" t="s">
        <v>193</v>
      </c>
      <c r="H22" s="351">
        <v>173553.08249999999</v>
      </c>
      <c r="I22" s="351">
        <v>134448.55329487301</v>
      </c>
      <c r="J22" s="351">
        <v>151699.58624251399</v>
      </c>
      <c r="K22" s="351">
        <v>173553.08249999999</v>
      </c>
      <c r="L22" s="352" t="s">
        <v>304</v>
      </c>
      <c r="M22" s="353" t="s">
        <v>194</v>
      </c>
      <c r="N22" s="352">
        <v>2.8615689359489091E-2</v>
      </c>
      <c r="O22" s="352">
        <f t="shared" si="0"/>
        <v>0.14656558477928988</v>
      </c>
    </row>
    <row r="23" spans="1:15">
      <c r="A23" s="349" t="s">
        <v>198</v>
      </c>
      <c r="B23" s="350" t="s">
        <v>174</v>
      </c>
      <c r="C23" s="350" t="s">
        <v>189</v>
      </c>
      <c r="D23" s="350" t="s">
        <v>190</v>
      </c>
      <c r="E23" s="350" t="s">
        <v>305</v>
      </c>
      <c r="F23" s="350" t="s">
        <v>226</v>
      </c>
      <c r="G23" s="350" t="s">
        <v>193</v>
      </c>
      <c r="H23" s="351">
        <v>164296.91810000001</v>
      </c>
      <c r="I23" s="351">
        <v>131045.491646298</v>
      </c>
      <c r="J23" s="351">
        <v>143445.82055931899</v>
      </c>
      <c r="K23" s="351">
        <v>164296.91810000001</v>
      </c>
      <c r="L23" s="352" t="s">
        <v>306</v>
      </c>
      <c r="M23" s="353" t="s">
        <v>194</v>
      </c>
      <c r="N23" s="352">
        <v>2.7058749089007801E-2</v>
      </c>
      <c r="O23" s="352">
        <f t="shared" si="0"/>
        <v>0.14656558477928988</v>
      </c>
    </row>
    <row r="24" spans="1:15">
      <c r="A24" s="349" t="s">
        <v>198</v>
      </c>
      <c r="B24" s="350" t="s">
        <v>174</v>
      </c>
      <c r="C24" s="350" t="s">
        <v>189</v>
      </c>
      <c r="D24" s="350" t="s">
        <v>190</v>
      </c>
      <c r="E24" s="350" t="s">
        <v>243</v>
      </c>
      <c r="F24" s="350" t="s">
        <v>244</v>
      </c>
      <c r="G24" s="350" t="s">
        <v>193</v>
      </c>
      <c r="H24" s="351">
        <v>34243.150739999997</v>
      </c>
      <c r="I24" s="351">
        <v>26654.792858684999</v>
      </c>
      <c r="J24" s="351">
        <v>30175.5526315688</v>
      </c>
      <c r="K24" s="351">
        <v>34243.150739999997</v>
      </c>
      <c r="L24" s="352" t="s">
        <v>307</v>
      </c>
      <c r="M24" s="353" t="s">
        <v>194</v>
      </c>
      <c r="N24" s="352">
        <v>5.6921331280064564E-3</v>
      </c>
      <c r="O24" s="352">
        <f t="shared" si="0"/>
        <v>0.14656558477928988</v>
      </c>
    </row>
    <row r="25" spans="1:15">
      <c r="A25" s="349" t="s">
        <v>171</v>
      </c>
      <c r="B25" s="350" t="s">
        <v>221</v>
      </c>
      <c r="C25" s="350" t="s">
        <v>195</v>
      </c>
      <c r="D25" s="350" t="s">
        <v>190</v>
      </c>
      <c r="E25" s="350" t="s">
        <v>308</v>
      </c>
      <c r="F25" s="350" t="s">
        <v>309</v>
      </c>
      <c r="G25" s="350" t="s">
        <v>193</v>
      </c>
      <c r="H25" s="351">
        <v>125187.34</v>
      </c>
      <c r="I25" s="351">
        <v>88958.289624645593</v>
      </c>
      <c r="J25" s="351">
        <v>101682.952994108</v>
      </c>
      <c r="K25" s="351">
        <v>125187.34</v>
      </c>
      <c r="L25" s="352" t="s">
        <v>302</v>
      </c>
      <c r="M25" s="353" t="s">
        <v>194</v>
      </c>
      <c r="N25" s="352">
        <v>1.9180855189567227E-2</v>
      </c>
      <c r="O25" s="352">
        <f t="shared" si="0"/>
        <v>0.1749994739989619</v>
      </c>
    </row>
    <row r="26" spans="1:15">
      <c r="A26" s="349" t="s">
        <v>171</v>
      </c>
      <c r="B26" s="350" t="s">
        <v>221</v>
      </c>
      <c r="C26" s="350" t="s">
        <v>195</v>
      </c>
      <c r="D26" s="350" t="s">
        <v>190</v>
      </c>
      <c r="E26" s="350" t="s">
        <v>310</v>
      </c>
      <c r="F26" s="350" t="s">
        <v>309</v>
      </c>
      <c r="G26" s="350" t="s">
        <v>193</v>
      </c>
      <c r="H26" s="351">
        <v>62593.67</v>
      </c>
      <c r="I26" s="351">
        <v>44660.216764060599</v>
      </c>
      <c r="J26" s="351">
        <v>50842.352786000403</v>
      </c>
      <c r="K26" s="351">
        <v>62593.67</v>
      </c>
      <c r="L26" s="352" t="s">
        <v>311</v>
      </c>
      <c r="M26" s="353" t="s">
        <v>194</v>
      </c>
      <c r="N26" s="352">
        <v>9.590592892612701E-3</v>
      </c>
      <c r="O26" s="352">
        <f t="shared" si="0"/>
        <v>0.1749994739989619</v>
      </c>
    </row>
    <row r="27" spans="1:15">
      <c r="A27" s="349" t="s">
        <v>171</v>
      </c>
      <c r="B27" s="350" t="s">
        <v>218</v>
      </c>
      <c r="C27" s="350" t="s">
        <v>195</v>
      </c>
      <c r="D27" s="350" t="s">
        <v>190</v>
      </c>
      <c r="E27" s="350" t="s">
        <v>312</v>
      </c>
      <c r="F27" s="350" t="s">
        <v>313</v>
      </c>
      <c r="G27" s="350" t="s">
        <v>193</v>
      </c>
      <c r="H27" s="351">
        <v>57153.38</v>
      </c>
      <c r="I27" s="351">
        <v>45913.321809459398</v>
      </c>
      <c r="J27" s="351">
        <v>51550.498182101699</v>
      </c>
      <c r="K27" s="351">
        <v>57153.38</v>
      </c>
      <c r="L27" s="352" t="s">
        <v>314</v>
      </c>
      <c r="M27" s="353" t="s">
        <v>194</v>
      </c>
      <c r="N27" s="352">
        <v>9.7241731427512353E-3</v>
      </c>
      <c r="O27" s="352">
        <f t="shared" si="0"/>
        <v>8.2830108785333659E-2</v>
      </c>
    </row>
    <row r="28" spans="1:15">
      <c r="A28" s="349" t="s">
        <v>198</v>
      </c>
      <c r="B28" s="350" t="s">
        <v>174</v>
      </c>
      <c r="C28" s="350" t="s">
        <v>189</v>
      </c>
      <c r="D28" s="350" t="s">
        <v>190</v>
      </c>
      <c r="E28" s="350" t="s">
        <v>315</v>
      </c>
      <c r="F28" s="350" t="s">
        <v>244</v>
      </c>
      <c r="G28" s="350" t="s">
        <v>193</v>
      </c>
      <c r="H28" s="351">
        <v>9131.5068640000009</v>
      </c>
      <c r="I28" s="351">
        <v>7170.6508320394496</v>
      </c>
      <c r="J28" s="351">
        <v>8025.9228350129097</v>
      </c>
      <c r="K28" s="351">
        <v>9131.5068640000009</v>
      </c>
      <c r="L28" s="352" t="s">
        <v>316</v>
      </c>
      <c r="M28" s="353" t="s">
        <v>194</v>
      </c>
      <c r="N28" s="352">
        <v>1.5139613782650838E-3</v>
      </c>
      <c r="O28" s="352">
        <f t="shared" si="0"/>
        <v>0.14656558477928988</v>
      </c>
    </row>
    <row r="29" spans="1:15">
      <c r="A29" s="349" t="s">
        <v>171</v>
      </c>
      <c r="B29" s="350" t="s">
        <v>221</v>
      </c>
      <c r="C29" s="350" t="s">
        <v>195</v>
      </c>
      <c r="D29" s="350" t="s">
        <v>190</v>
      </c>
      <c r="E29" s="350" t="s">
        <v>317</v>
      </c>
      <c r="F29" s="350" t="s">
        <v>309</v>
      </c>
      <c r="G29" s="350" t="s">
        <v>193</v>
      </c>
      <c r="H29" s="351">
        <v>125187.34</v>
      </c>
      <c r="I29" s="351">
        <v>90241.644924866298</v>
      </c>
      <c r="J29" s="351">
        <v>101684.17080823</v>
      </c>
      <c r="K29" s="351">
        <v>125187.34</v>
      </c>
      <c r="L29" s="352" t="s">
        <v>318</v>
      </c>
      <c r="M29" s="353" t="s">
        <v>194</v>
      </c>
      <c r="N29" s="352">
        <v>1.9181084910632893E-2</v>
      </c>
      <c r="O29" s="352">
        <f t="shared" si="0"/>
        <v>0.1749994739989619</v>
      </c>
    </row>
    <row r="30" spans="1:15">
      <c r="A30" s="349" t="s">
        <v>187</v>
      </c>
      <c r="B30" s="350" t="s">
        <v>172</v>
      </c>
      <c r="C30" s="350" t="s">
        <v>189</v>
      </c>
      <c r="D30" s="350" t="s">
        <v>190</v>
      </c>
      <c r="E30" s="350" t="s">
        <v>319</v>
      </c>
      <c r="F30" s="350" t="s">
        <v>206</v>
      </c>
      <c r="G30" s="350" t="s">
        <v>193</v>
      </c>
      <c r="H30" s="351">
        <v>33141.369839999999</v>
      </c>
      <c r="I30" s="351">
        <v>27198.536114133502</v>
      </c>
      <c r="J30" s="351">
        <v>30211.6295708818</v>
      </c>
      <c r="K30" s="351">
        <v>33141.369839999999</v>
      </c>
      <c r="L30" s="352" t="s">
        <v>320</v>
      </c>
      <c r="M30" s="353" t="s">
        <v>194</v>
      </c>
      <c r="N30" s="352">
        <v>5.698938462905468E-3</v>
      </c>
      <c r="O30" s="352">
        <f t="shared" si="0"/>
        <v>0.13948390676696137</v>
      </c>
    </row>
    <row r="31" spans="1:15">
      <c r="A31" s="349" t="s">
        <v>171</v>
      </c>
      <c r="B31" s="350" t="s">
        <v>218</v>
      </c>
      <c r="C31" s="350" t="s">
        <v>195</v>
      </c>
      <c r="D31" s="350" t="s">
        <v>190</v>
      </c>
      <c r="E31" s="350" t="s">
        <v>321</v>
      </c>
      <c r="F31" s="350" t="s">
        <v>313</v>
      </c>
      <c r="G31" s="350" t="s">
        <v>193</v>
      </c>
      <c r="H31" s="351">
        <v>48008.82</v>
      </c>
      <c r="I31" s="351">
        <v>39017.303745234298</v>
      </c>
      <c r="J31" s="351">
        <v>43357.5383998049</v>
      </c>
      <c r="K31" s="351">
        <v>48008.82</v>
      </c>
      <c r="L31" s="352" t="s">
        <v>322</v>
      </c>
      <c r="M31" s="353" t="s">
        <v>194</v>
      </c>
      <c r="N31" s="352">
        <v>8.1787029284146277E-3</v>
      </c>
      <c r="O31" s="352">
        <f t="shared" si="0"/>
        <v>8.2830108785333659E-2</v>
      </c>
    </row>
    <row r="32" spans="1:15">
      <c r="A32" s="349" t="s">
        <v>187</v>
      </c>
      <c r="B32" s="350" t="s">
        <v>202</v>
      </c>
      <c r="C32" s="350" t="s">
        <v>189</v>
      </c>
      <c r="D32" s="350" t="s">
        <v>190</v>
      </c>
      <c r="E32" s="350" t="s">
        <v>323</v>
      </c>
      <c r="F32" s="350" t="s">
        <v>204</v>
      </c>
      <c r="G32" s="350" t="s">
        <v>193</v>
      </c>
      <c r="H32" s="351">
        <v>11346.301359999999</v>
      </c>
      <c r="I32" s="351">
        <v>9121.5112484562305</v>
      </c>
      <c r="J32" s="351">
        <v>10360.396329552401</v>
      </c>
      <c r="K32" s="351">
        <v>11346.301359999999</v>
      </c>
      <c r="L32" s="352" t="s">
        <v>324</v>
      </c>
      <c r="M32" s="353" t="s">
        <v>194</v>
      </c>
      <c r="N32" s="352">
        <v>1.9543222915170775E-3</v>
      </c>
      <c r="O32" s="352">
        <f t="shared" si="0"/>
        <v>3.9104442525797062E-3</v>
      </c>
    </row>
    <row r="33" spans="1:15">
      <c r="A33" s="349" t="s">
        <v>187</v>
      </c>
      <c r="B33" s="350" t="s">
        <v>245</v>
      </c>
      <c r="C33" s="350" t="s">
        <v>189</v>
      </c>
      <c r="D33" s="350" t="s">
        <v>190</v>
      </c>
      <c r="E33" s="350" t="s">
        <v>325</v>
      </c>
      <c r="F33" s="350" t="s">
        <v>246</v>
      </c>
      <c r="G33" s="350" t="s">
        <v>193</v>
      </c>
      <c r="H33" s="351">
        <v>109234.95862400001</v>
      </c>
      <c r="I33" s="351">
        <v>65635.227745044001</v>
      </c>
      <c r="J33" s="351">
        <v>72457.049419707997</v>
      </c>
      <c r="K33" s="351">
        <v>109234.95862400001</v>
      </c>
      <c r="L33" s="352" t="s">
        <v>326</v>
      </c>
      <c r="M33" s="353" t="s">
        <v>194</v>
      </c>
      <c r="N33" s="352">
        <v>1.3667858096757537E-2</v>
      </c>
      <c r="O33" s="352">
        <f t="shared" si="0"/>
        <v>2.3038735672920207E-2</v>
      </c>
    </row>
    <row r="34" spans="1:15">
      <c r="A34" s="349" t="s">
        <v>327</v>
      </c>
      <c r="B34" s="350" t="s">
        <v>328</v>
      </c>
      <c r="C34" s="350" t="s">
        <v>329</v>
      </c>
      <c r="D34" s="350" t="s">
        <v>190</v>
      </c>
      <c r="E34" s="350" t="s">
        <v>330</v>
      </c>
      <c r="F34" s="350" t="s">
        <v>331</v>
      </c>
      <c r="G34" s="350" t="s">
        <v>193</v>
      </c>
      <c r="H34" s="351">
        <v>65742.600000000006</v>
      </c>
      <c r="I34" s="351">
        <v>45109.625802809198</v>
      </c>
      <c r="J34" s="351">
        <v>50765.741618556698</v>
      </c>
      <c r="K34" s="351">
        <v>65742.600000000006</v>
      </c>
      <c r="L34" s="352" t="s">
        <v>332</v>
      </c>
      <c r="M34" s="353" t="s">
        <v>194</v>
      </c>
      <c r="N34" s="352">
        <v>9.5761414269011722E-3</v>
      </c>
      <c r="O34" s="352">
        <f t="shared" si="0"/>
        <v>2.2117298970494158E-2</v>
      </c>
    </row>
    <row r="35" spans="1:15">
      <c r="A35" s="349" t="s">
        <v>187</v>
      </c>
      <c r="B35" s="350" t="s">
        <v>245</v>
      </c>
      <c r="C35" s="350" t="s">
        <v>189</v>
      </c>
      <c r="D35" s="350" t="s">
        <v>190</v>
      </c>
      <c r="E35" s="350" t="s">
        <v>333</v>
      </c>
      <c r="F35" s="350" t="s">
        <v>246</v>
      </c>
      <c r="G35" s="350" t="s">
        <v>193</v>
      </c>
      <c r="H35" s="351">
        <v>3077.12</v>
      </c>
      <c r="I35" s="351">
        <v>1856.0787502927701</v>
      </c>
      <c r="J35" s="351">
        <v>2032.62970302249</v>
      </c>
      <c r="K35" s="351">
        <v>3077.12</v>
      </c>
      <c r="L35" s="352" t="s">
        <v>334</v>
      </c>
      <c r="M35" s="353" t="s">
        <v>194</v>
      </c>
      <c r="N35" s="352">
        <v>3.8342293215999092E-4</v>
      </c>
      <c r="O35" s="352">
        <f t="shared" si="0"/>
        <v>2.3038735672920207E-2</v>
      </c>
    </row>
    <row r="36" spans="1:15">
      <c r="A36" s="349" t="s">
        <v>187</v>
      </c>
      <c r="B36" s="350" t="s">
        <v>245</v>
      </c>
      <c r="C36" s="350" t="s">
        <v>189</v>
      </c>
      <c r="D36" s="350" t="s">
        <v>190</v>
      </c>
      <c r="E36" s="350" t="s">
        <v>335</v>
      </c>
      <c r="F36" s="350" t="s">
        <v>246</v>
      </c>
      <c r="G36" s="350" t="s">
        <v>193</v>
      </c>
      <c r="H36" s="351">
        <v>23077.759679999999</v>
      </c>
      <c r="I36" s="351">
        <v>14549.1664701104</v>
      </c>
      <c r="J36" s="351">
        <v>15751.5893705581</v>
      </c>
      <c r="K36" s="351">
        <v>23077.759679999999</v>
      </c>
      <c r="L36" s="352" t="s">
        <v>336</v>
      </c>
      <c r="M36" s="353" t="s">
        <v>194</v>
      </c>
      <c r="N36" s="352">
        <v>2.9712842303046424E-3</v>
      </c>
      <c r="O36" s="352">
        <f t="shared" si="0"/>
        <v>2.3038735672920207E-2</v>
      </c>
    </row>
    <row r="37" spans="1:15">
      <c r="A37" s="349" t="s">
        <v>187</v>
      </c>
      <c r="B37" s="350" t="s">
        <v>221</v>
      </c>
      <c r="C37" s="350" t="s">
        <v>195</v>
      </c>
      <c r="D37" s="350" t="s">
        <v>190</v>
      </c>
      <c r="E37" s="350" t="s">
        <v>337</v>
      </c>
      <c r="F37" s="350" t="s">
        <v>338</v>
      </c>
      <c r="G37" s="350" t="s">
        <v>193</v>
      </c>
      <c r="H37" s="351">
        <v>316999.96999999997</v>
      </c>
      <c r="I37" s="351">
        <v>187761.25460930399</v>
      </c>
      <c r="J37" s="351">
        <v>203336.90759161199</v>
      </c>
      <c r="K37" s="351">
        <v>316999.96999999997</v>
      </c>
      <c r="L37" s="352" t="s">
        <v>339</v>
      </c>
      <c r="M37" s="353" t="s">
        <v>194</v>
      </c>
      <c r="N37" s="352">
        <v>3.8356240297575908E-2</v>
      </c>
      <c r="O37" s="352">
        <f t="shared" ref="O37:O56" si="1">+SUMIFS($N$5:$N$56,$B$5:$B$56,B37)</f>
        <v>0.1749994739989619</v>
      </c>
    </row>
    <row r="38" spans="1:15">
      <c r="A38" s="349" t="s">
        <v>187</v>
      </c>
      <c r="B38" s="350" t="s">
        <v>245</v>
      </c>
      <c r="C38" s="350" t="s">
        <v>189</v>
      </c>
      <c r="D38" s="350" t="s">
        <v>190</v>
      </c>
      <c r="E38" s="350" t="s">
        <v>340</v>
      </c>
      <c r="F38" s="350" t="s">
        <v>246</v>
      </c>
      <c r="G38" s="350" t="s">
        <v>193</v>
      </c>
      <c r="H38" s="351">
        <v>46155.519359999998</v>
      </c>
      <c r="I38" s="351">
        <v>29732.522065170699</v>
      </c>
      <c r="J38" s="351">
        <v>31893.362800285198</v>
      </c>
      <c r="K38" s="351">
        <v>46155.519359999998</v>
      </c>
      <c r="L38" s="352" t="s">
        <v>341</v>
      </c>
      <c r="M38" s="353" t="s">
        <v>194</v>
      </c>
      <c r="N38" s="352">
        <v>6.0161704136980363E-3</v>
      </c>
      <c r="O38" s="352">
        <f t="shared" si="1"/>
        <v>2.3038735672920207E-2</v>
      </c>
    </row>
    <row r="39" spans="1:15">
      <c r="A39" s="349" t="s">
        <v>187</v>
      </c>
      <c r="B39" s="350" t="s">
        <v>221</v>
      </c>
      <c r="C39" s="350" t="s">
        <v>195</v>
      </c>
      <c r="D39" s="350" t="s">
        <v>190</v>
      </c>
      <c r="E39" s="350" t="s">
        <v>342</v>
      </c>
      <c r="F39" s="350" t="s">
        <v>338</v>
      </c>
      <c r="G39" s="350" t="s">
        <v>193</v>
      </c>
      <c r="H39" s="351">
        <v>39624.93</v>
      </c>
      <c r="I39" s="351">
        <v>23542.766313259199</v>
      </c>
      <c r="J39" s="351">
        <v>25411.952734562401</v>
      </c>
      <c r="K39" s="351">
        <v>39624.93</v>
      </c>
      <c r="L39" s="352" t="s">
        <v>343</v>
      </c>
      <c r="M39" s="353" t="s">
        <v>194</v>
      </c>
      <c r="N39" s="352">
        <v>4.7935565513524368E-3</v>
      </c>
      <c r="O39" s="352">
        <f t="shared" si="1"/>
        <v>0.1749994739989619</v>
      </c>
    </row>
    <row r="40" spans="1:15">
      <c r="A40" s="349" t="s">
        <v>187</v>
      </c>
      <c r="B40" s="350" t="s">
        <v>221</v>
      </c>
      <c r="C40" s="350" t="s">
        <v>195</v>
      </c>
      <c r="D40" s="350" t="s">
        <v>190</v>
      </c>
      <c r="E40" s="350" t="s">
        <v>344</v>
      </c>
      <c r="F40" s="350" t="s">
        <v>338</v>
      </c>
      <c r="G40" s="350" t="s">
        <v>193</v>
      </c>
      <c r="H40" s="351">
        <v>31700.01</v>
      </c>
      <c r="I40" s="351">
        <v>18916.622261357901</v>
      </c>
      <c r="J40" s="351">
        <v>20335.407579405099</v>
      </c>
      <c r="K40" s="351">
        <v>31700.01</v>
      </c>
      <c r="L40" s="352" t="s">
        <v>345</v>
      </c>
      <c r="M40" s="353" t="s">
        <v>194</v>
      </c>
      <c r="N40" s="352">
        <v>3.8359478803098724E-3</v>
      </c>
      <c r="O40" s="352">
        <f t="shared" si="1"/>
        <v>0.1749994739989619</v>
      </c>
    </row>
    <row r="41" spans="1:15">
      <c r="A41" s="349" t="s">
        <v>327</v>
      </c>
      <c r="B41" s="350" t="s">
        <v>328</v>
      </c>
      <c r="C41" s="350" t="s">
        <v>329</v>
      </c>
      <c r="D41" s="350" t="s">
        <v>190</v>
      </c>
      <c r="E41" s="350" t="s">
        <v>346</v>
      </c>
      <c r="F41" s="350" t="s">
        <v>331</v>
      </c>
      <c r="G41" s="350" t="s">
        <v>193</v>
      </c>
      <c r="H41" s="351">
        <v>52594.080000000002</v>
      </c>
      <c r="I41" s="351">
        <v>37926.8906388904</v>
      </c>
      <c r="J41" s="351">
        <v>41099.812123445598</v>
      </c>
      <c r="K41" s="351">
        <v>52594.080000000002</v>
      </c>
      <c r="L41" s="352" t="s">
        <v>347</v>
      </c>
      <c r="M41" s="353" t="s">
        <v>194</v>
      </c>
      <c r="N41" s="352">
        <v>7.7528191446594704E-3</v>
      </c>
      <c r="O41" s="352">
        <f t="shared" si="1"/>
        <v>2.2117298970494158E-2</v>
      </c>
    </row>
    <row r="42" spans="1:15">
      <c r="A42" s="349" t="s">
        <v>187</v>
      </c>
      <c r="B42" s="350" t="s">
        <v>221</v>
      </c>
      <c r="C42" s="350" t="s">
        <v>195</v>
      </c>
      <c r="D42" s="350" t="s">
        <v>190</v>
      </c>
      <c r="E42" s="350" t="s">
        <v>348</v>
      </c>
      <c r="F42" s="350" t="s">
        <v>349</v>
      </c>
      <c r="G42" s="350" t="s">
        <v>193</v>
      </c>
      <c r="H42" s="351">
        <v>12313.643840000001</v>
      </c>
      <c r="I42" s="351">
        <v>9649.7111884066708</v>
      </c>
      <c r="J42" s="351">
        <v>10149.741861410501</v>
      </c>
      <c r="K42" s="351">
        <v>12313.643840000001</v>
      </c>
      <c r="L42" s="352" t="s">
        <v>350</v>
      </c>
      <c r="M42" s="353" t="s">
        <v>194</v>
      </c>
      <c r="N42" s="352">
        <v>1.9145857110039288E-3</v>
      </c>
      <c r="O42" s="352">
        <f t="shared" si="1"/>
        <v>0.1749994739989619</v>
      </c>
    </row>
    <row r="43" spans="1:15">
      <c r="A43" s="349" t="s">
        <v>171</v>
      </c>
      <c r="B43" s="350" t="s">
        <v>351</v>
      </c>
      <c r="C43" s="350" t="s">
        <v>195</v>
      </c>
      <c r="D43" s="350" t="s">
        <v>190</v>
      </c>
      <c r="E43" s="350" t="s">
        <v>352</v>
      </c>
      <c r="F43" s="350" t="s">
        <v>353</v>
      </c>
      <c r="G43" s="350" t="s">
        <v>193</v>
      </c>
      <c r="H43" s="351">
        <v>58561.1</v>
      </c>
      <c r="I43" s="351">
        <v>48902.334641331297</v>
      </c>
      <c r="J43" s="351">
        <v>51076.748429410203</v>
      </c>
      <c r="K43" s="351">
        <v>58561.1</v>
      </c>
      <c r="L43" s="352" t="s">
        <v>354</v>
      </c>
      <c r="M43" s="353" t="s">
        <v>194</v>
      </c>
      <c r="N43" s="352">
        <v>9.6348078643550081E-3</v>
      </c>
      <c r="O43" s="352">
        <f t="shared" si="1"/>
        <v>5.8068871229587135E-2</v>
      </c>
    </row>
    <row r="44" spans="1:15">
      <c r="A44" s="349" t="s">
        <v>327</v>
      </c>
      <c r="B44" s="350" t="s">
        <v>328</v>
      </c>
      <c r="C44" s="350" t="s">
        <v>329</v>
      </c>
      <c r="D44" s="350" t="s">
        <v>190</v>
      </c>
      <c r="E44" s="350" t="s">
        <v>355</v>
      </c>
      <c r="F44" s="350" t="s">
        <v>331</v>
      </c>
      <c r="G44" s="350" t="s">
        <v>193</v>
      </c>
      <c r="H44" s="351">
        <v>32871.300000000003</v>
      </c>
      <c r="I44" s="351">
        <v>24102.899109677601</v>
      </c>
      <c r="J44" s="351">
        <v>25384.289883147001</v>
      </c>
      <c r="K44" s="351">
        <v>32871.300000000003</v>
      </c>
      <c r="L44" s="352" t="s">
        <v>356</v>
      </c>
      <c r="M44" s="353" t="s">
        <v>194</v>
      </c>
      <c r="N44" s="352">
        <v>4.7883383989335152E-3</v>
      </c>
      <c r="O44" s="352">
        <f t="shared" si="1"/>
        <v>2.2117298970494158E-2</v>
      </c>
    </row>
    <row r="45" spans="1:15">
      <c r="A45" s="349" t="s">
        <v>171</v>
      </c>
      <c r="B45" s="350" t="s">
        <v>218</v>
      </c>
      <c r="C45" s="350" t="s">
        <v>195</v>
      </c>
      <c r="D45" s="350" t="s">
        <v>190</v>
      </c>
      <c r="E45" s="350" t="s">
        <v>357</v>
      </c>
      <c r="F45" s="350" t="s">
        <v>358</v>
      </c>
      <c r="G45" s="350" t="s">
        <v>193</v>
      </c>
      <c r="H45" s="351">
        <v>235671.2</v>
      </c>
      <c r="I45" s="351">
        <v>200447.67898385401</v>
      </c>
      <c r="J45" s="351">
        <v>207528.61935106601</v>
      </c>
      <c r="K45" s="351">
        <v>235671.2</v>
      </c>
      <c r="L45" s="352" t="s">
        <v>359</v>
      </c>
      <c r="M45" s="353" t="s">
        <v>194</v>
      </c>
      <c r="N45" s="352">
        <v>3.9146939366466564E-2</v>
      </c>
      <c r="O45" s="352">
        <f t="shared" si="1"/>
        <v>8.2830108785333659E-2</v>
      </c>
    </row>
    <row r="46" spans="1:15">
      <c r="A46" s="349" t="s">
        <v>171</v>
      </c>
      <c r="B46" s="350" t="s">
        <v>172</v>
      </c>
      <c r="C46" s="350" t="s">
        <v>189</v>
      </c>
      <c r="D46" s="350" t="s">
        <v>190</v>
      </c>
      <c r="E46" s="350" t="s">
        <v>360</v>
      </c>
      <c r="F46" s="350" t="s">
        <v>361</v>
      </c>
      <c r="G46" s="350" t="s">
        <v>193</v>
      </c>
      <c r="H46" s="351">
        <v>163415</v>
      </c>
      <c r="I46" s="351">
        <v>151944.89764162901</v>
      </c>
      <c r="J46" s="351">
        <v>154753.64887161599</v>
      </c>
      <c r="K46" s="351">
        <v>163415</v>
      </c>
      <c r="L46" s="352" t="s">
        <v>362</v>
      </c>
      <c r="M46" s="353" t="s">
        <v>194</v>
      </c>
      <c r="N46" s="352">
        <v>2.9191789200256585E-2</v>
      </c>
      <c r="O46" s="352">
        <f t="shared" si="1"/>
        <v>0.13948390676696137</v>
      </c>
    </row>
    <row r="47" spans="1:15">
      <c r="A47" s="349" t="s">
        <v>171</v>
      </c>
      <c r="B47" s="350" t="s">
        <v>175</v>
      </c>
      <c r="C47" s="350" t="s">
        <v>195</v>
      </c>
      <c r="D47" s="350" t="s">
        <v>190</v>
      </c>
      <c r="E47" s="350" t="s">
        <v>363</v>
      </c>
      <c r="F47" s="350" t="s">
        <v>364</v>
      </c>
      <c r="G47" s="350" t="s">
        <v>193</v>
      </c>
      <c r="H47" s="351">
        <v>114599.28</v>
      </c>
      <c r="I47" s="351">
        <v>100265.25596015601</v>
      </c>
      <c r="J47" s="351">
        <v>102247.76286382601</v>
      </c>
      <c r="K47" s="351">
        <v>114599.28</v>
      </c>
      <c r="L47" s="352" t="s">
        <v>365</v>
      </c>
      <c r="M47" s="353" t="s">
        <v>194</v>
      </c>
      <c r="N47" s="352">
        <v>1.9287397495840797E-2</v>
      </c>
      <c r="O47" s="352">
        <f t="shared" si="1"/>
        <v>0.1402251431530204</v>
      </c>
    </row>
    <row r="48" spans="1:15">
      <c r="A48" s="349" t="s">
        <v>171</v>
      </c>
      <c r="B48" s="350" t="s">
        <v>175</v>
      </c>
      <c r="C48" s="350" t="s">
        <v>195</v>
      </c>
      <c r="D48" s="350" t="s">
        <v>190</v>
      </c>
      <c r="E48" s="350" t="s">
        <v>363</v>
      </c>
      <c r="F48" s="350" t="s">
        <v>228</v>
      </c>
      <c r="G48" s="350" t="s">
        <v>193</v>
      </c>
      <c r="H48" s="351">
        <v>118876.74</v>
      </c>
      <c r="I48" s="351">
        <v>104619.73940838499</v>
      </c>
      <c r="J48" s="351">
        <v>106559.32109278299</v>
      </c>
      <c r="K48" s="351">
        <v>118876.74</v>
      </c>
      <c r="L48" s="352" t="s">
        <v>366</v>
      </c>
      <c r="M48" s="353" t="s">
        <v>194</v>
      </c>
      <c r="N48" s="352">
        <v>2.0100703675449909E-2</v>
      </c>
      <c r="O48" s="352">
        <f t="shared" si="1"/>
        <v>0.1402251431530204</v>
      </c>
    </row>
    <row r="49" spans="1:15">
      <c r="A49" s="349" t="s">
        <v>327</v>
      </c>
      <c r="B49" s="350" t="s">
        <v>367</v>
      </c>
      <c r="C49" s="350" t="s">
        <v>368</v>
      </c>
      <c r="D49" s="350" t="s">
        <v>190</v>
      </c>
      <c r="E49" s="350" t="s">
        <v>369</v>
      </c>
      <c r="F49" s="350" t="s">
        <v>370</v>
      </c>
      <c r="G49" s="350" t="s">
        <v>193</v>
      </c>
      <c r="H49" s="351">
        <v>637746.57149999996</v>
      </c>
      <c r="I49" s="351">
        <v>492163.83613735501</v>
      </c>
      <c r="J49" s="351">
        <v>501633.43834984599</v>
      </c>
      <c r="K49" s="351">
        <v>637746.57149999996</v>
      </c>
      <c r="L49" s="352" t="s">
        <v>297</v>
      </c>
      <c r="M49" s="353" t="s">
        <v>194</v>
      </c>
      <c r="N49" s="352">
        <v>9.4625087646605086E-2</v>
      </c>
      <c r="O49" s="352">
        <f t="shared" si="1"/>
        <v>0.10408684147322933</v>
      </c>
    </row>
    <row r="50" spans="1:15">
      <c r="A50" s="349" t="s">
        <v>171</v>
      </c>
      <c r="B50" s="350" t="s">
        <v>221</v>
      </c>
      <c r="C50" s="350" t="s">
        <v>195</v>
      </c>
      <c r="D50" s="350" t="s">
        <v>190</v>
      </c>
      <c r="E50" s="350" t="s">
        <v>371</v>
      </c>
      <c r="F50" s="350" t="s">
        <v>372</v>
      </c>
      <c r="G50" s="350" t="s">
        <v>193</v>
      </c>
      <c r="H50" s="351">
        <v>111397.26</v>
      </c>
      <c r="I50" s="351">
        <v>103015.222997233</v>
      </c>
      <c r="J50" s="351">
        <v>103843.67451227699</v>
      </c>
      <c r="K50" s="351">
        <v>111397.26</v>
      </c>
      <c r="L50" s="352" t="s">
        <v>373</v>
      </c>
      <c r="M50" s="353" t="s">
        <v>194</v>
      </c>
      <c r="N50" s="352">
        <v>1.958844058441097E-2</v>
      </c>
      <c r="O50" s="352">
        <f t="shared" si="1"/>
        <v>0.1749994739989619</v>
      </c>
    </row>
    <row r="51" spans="1:15">
      <c r="A51" s="349" t="s">
        <v>327</v>
      </c>
      <c r="B51" s="350" t="s">
        <v>367</v>
      </c>
      <c r="C51" s="350" t="s">
        <v>368</v>
      </c>
      <c r="D51" s="350" t="s">
        <v>190</v>
      </c>
      <c r="E51" s="350" t="s">
        <v>374</v>
      </c>
      <c r="F51" s="350" t="s">
        <v>375</v>
      </c>
      <c r="G51" s="350" t="s">
        <v>193</v>
      </c>
      <c r="H51" s="351">
        <v>61686.644</v>
      </c>
      <c r="I51" s="351">
        <v>49794.719815302902</v>
      </c>
      <c r="J51" s="351">
        <v>50159.341702227903</v>
      </c>
      <c r="K51" s="351">
        <v>61686.644</v>
      </c>
      <c r="L51" s="352" t="s">
        <v>376</v>
      </c>
      <c r="M51" s="353" t="s">
        <v>194</v>
      </c>
      <c r="N51" s="352">
        <v>9.4617538266242376E-3</v>
      </c>
      <c r="O51" s="352">
        <f t="shared" si="1"/>
        <v>0.10408684147322933</v>
      </c>
    </row>
    <row r="52" spans="1:15">
      <c r="A52" s="349" t="s">
        <v>171</v>
      </c>
      <c r="B52" s="350" t="s">
        <v>351</v>
      </c>
      <c r="C52" s="350" t="s">
        <v>195</v>
      </c>
      <c r="D52" s="350" t="s">
        <v>190</v>
      </c>
      <c r="E52" s="350" t="s">
        <v>208</v>
      </c>
      <c r="F52" s="350" t="s">
        <v>377</v>
      </c>
      <c r="G52" s="350" t="s">
        <v>193</v>
      </c>
      <c r="H52" s="351">
        <v>276588.95</v>
      </c>
      <c r="I52" s="351">
        <v>256624.95000000199</v>
      </c>
      <c r="J52" s="351">
        <v>256762.20063218501</v>
      </c>
      <c r="K52" s="351">
        <v>276588.95</v>
      </c>
      <c r="L52" s="352" t="s">
        <v>378</v>
      </c>
      <c r="M52" s="353" t="s">
        <v>194</v>
      </c>
      <c r="N52" s="352">
        <v>4.8434063365232129E-2</v>
      </c>
      <c r="O52" s="352">
        <f t="shared" si="1"/>
        <v>5.8068871229587135E-2</v>
      </c>
    </row>
    <row r="53" spans="1:15">
      <c r="A53" s="349" t="s">
        <v>171</v>
      </c>
      <c r="B53" s="350" t="s">
        <v>221</v>
      </c>
      <c r="C53" s="350" t="s">
        <v>195</v>
      </c>
      <c r="D53" s="350" t="s">
        <v>190</v>
      </c>
      <c r="E53" s="350" t="s">
        <v>208</v>
      </c>
      <c r="F53" s="350" t="s">
        <v>379</v>
      </c>
      <c r="G53" s="350" t="s">
        <v>193</v>
      </c>
      <c r="H53" s="351">
        <v>222794.52</v>
      </c>
      <c r="I53" s="351">
        <v>206553.570000001</v>
      </c>
      <c r="J53" s="351">
        <v>206664.041009087</v>
      </c>
      <c r="K53" s="351">
        <v>222794.52</v>
      </c>
      <c r="L53" s="352" t="s">
        <v>380</v>
      </c>
      <c r="M53" s="353" t="s">
        <v>194</v>
      </c>
      <c r="N53" s="352">
        <v>3.8983850554731365E-2</v>
      </c>
      <c r="O53" s="352">
        <f t="shared" si="1"/>
        <v>0.1749994739989619</v>
      </c>
    </row>
    <row r="54" spans="1:15">
      <c r="A54" s="349" t="s">
        <v>171</v>
      </c>
      <c r="B54" s="350" t="s">
        <v>175</v>
      </c>
      <c r="C54" s="350" t="s">
        <v>195</v>
      </c>
      <c r="D54" s="350" t="s">
        <v>190</v>
      </c>
      <c r="E54" s="350" t="s">
        <v>381</v>
      </c>
      <c r="F54" s="350" t="s">
        <v>220</v>
      </c>
      <c r="G54" s="350" t="s">
        <v>193</v>
      </c>
      <c r="H54" s="351">
        <v>117975.32</v>
      </c>
      <c r="I54" s="351">
        <v>104866.94000000101</v>
      </c>
      <c r="J54" s="351">
        <v>104894.979229263</v>
      </c>
      <c r="K54" s="351">
        <v>117975.32</v>
      </c>
      <c r="L54" s="352" t="s">
        <v>382</v>
      </c>
      <c r="M54" s="353" t="s">
        <v>194</v>
      </c>
      <c r="N54" s="352">
        <v>1.9786752326378044E-2</v>
      </c>
      <c r="O54" s="352">
        <f t="shared" si="1"/>
        <v>0.1402251431530204</v>
      </c>
    </row>
    <row r="55" spans="1:15" ht="15" customHeight="1">
      <c r="A55" s="349" t="s">
        <v>171</v>
      </c>
      <c r="B55" s="350" t="s">
        <v>221</v>
      </c>
      <c r="C55" s="350" t="s">
        <v>195</v>
      </c>
      <c r="D55" s="350" t="s">
        <v>190</v>
      </c>
      <c r="E55" s="350" t="s">
        <v>381</v>
      </c>
      <c r="F55" s="350" t="s">
        <v>372</v>
      </c>
      <c r="G55" s="350" t="s">
        <v>193</v>
      </c>
      <c r="H55" s="351">
        <v>111397.26</v>
      </c>
      <c r="I55" s="351">
        <v>103742.16</v>
      </c>
      <c r="J55" s="351">
        <v>103768.814398117</v>
      </c>
      <c r="K55" s="351">
        <v>111397.26</v>
      </c>
      <c r="L55" s="352" t="s">
        <v>383</v>
      </c>
      <c r="M55" s="353" t="s">
        <v>194</v>
      </c>
      <c r="N55" s="352">
        <v>1.957431942676461E-2</v>
      </c>
      <c r="O55" s="352">
        <f t="shared" si="1"/>
        <v>0.1749994739989619</v>
      </c>
    </row>
    <row r="56" spans="1:15">
      <c r="A56" s="349" t="s">
        <v>171</v>
      </c>
      <c r="B56" s="350" t="s">
        <v>218</v>
      </c>
      <c r="C56" s="350" t="s">
        <v>195</v>
      </c>
      <c r="D56" s="350" t="s">
        <v>190</v>
      </c>
      <c r="E56" s="350" t="s">
        <v>384</v>
      </c>
      <c r="F56" s="350" t="s">
        <v>385</v>
      </c>
      <c r="G56" s="350" t="s">
        <v>193</v>
      </c>
      <c r="H56" s="351">
        <v>152522.39000000001</v>
      </c>
      <c r="I56" s="351">
        <v>136651.36000000301</v>
      </c>
      <c r="J56" s="351">
        <v>136668.37743889799</v>
      </c>
      <c r="K56" s="351">
        <v>152522.39000000001</v>
      </c>
      <c r="L56" s="352" t="s">
        <v>386</v>
      </c>
      <c r="M56" s="353" t="s">
        <v>194</v>
      </c>
      <c r="N56" s="352">
        <v>2.5780293347701228E-2</v>
      </c>
      <c r="O56" s="352">
        <f t="shared" si="1"/>
        <v>8.2830108785333659E-2</v>
      </c>
    </row>
    <row r="57" spans="1:15">
      <c r="A57" s="401" t="s">
        <v>170</v>
      </c>
      <c r="B57" s="402"/>
      <c r="C57" s="402"/>
      <c r="D57" s="402"/>
      <c r="E57" s="402"/>
      <c r="F57" s="402"/>
      <c r="G57" s="402"/>
      <c r="H57" s="402"/>
      <c r="I57" s="402"/>
      <c r="J57" s="354">
        <f>SUM(J5:J56)</f>
        <v>5220668.9278393304</v>
      </c>
      <c r="K57" s="401"/>
      <c r="L57" s="401"/>
      <c r="M57" s="401"/>
      <c r="N57" s="401"/>
      <c r="O57" s="401"/>
    </row>
    <row r="59" spans="1:15">
      <c r="A59" s="205"/>
      <c r="E59" s="355"/>
    </row>
  </sheetData>
  <mergeCells count="3">
    <mergeCell ref="A2:J2"/>
    <mergeCell ref="A57:I57"/>
    <mergeCell ref="K57:O57"/>
  </mergeCell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6"/>
  <sheetViews>
    <sheetView showGridLines="0" topLeftCell="A3" zoomScale="90" zoomScaleNormal="90" workbookViewId="0">
      <selection activeCell="B28" sqref="B28"/>
    </sheetView>
  </sheetViews>
  <sheetFormatPr baseColWidth="10" defaultColWidth="9.140625" defaultRowHeight="14.25"/>
  <cols>
    <col min="1" max="1" width="3.7109375" style="1" customWidth="1"/>
    <col min="2" max="2" width="70.85546875" style="1" customWidth="1"/>
    <col min="3" max="3" width="19.85546875" style="1" customWidth="1"/>
    <col min="4" max="4" width="2.85546875" style="1" customWidth="1"/>
    <col min="5" max="5" width="16.140625" style="1" customWidth="1"/>
    <col min="6" max="6" width="15.140625" style="3" bestFit="1" customWidth="1"/>
    <col min="7" max="7" width="15.5703125" style="3" bestFit="1" customWidth="1"/>
    <col min="8" max="8" width="19.7109375" style="9" customWidth="1"/>
    <col min="9" max="9" width="12.28515625" style="3" bestFit="1" customWidth="1"/>
    <col min="10" max="10" width="12.85546875" style="3" bestFit="1" customWidth="1"/>
    <col min="11" max="16384" width="9.140625" style="3"/>
  </cols>
  <sheetData>
    <row r="1" spans="1:9" ht="16.5">
      <c r="A1" s="58"/>
      <c r="B1" s="66"/>
      <c r="C1" s="66"/>
      <c r="D1" s="58"/>
      <c r="E1" s="66"/>
      <c r="F1" s="66"/>
      <c r="G1" s="2"/>
      <c r="H1" s="8"/>
    </row>
    <row r="2" spans="1:9" ht="16.5">
      <c r="A2" s="58"/>
      <c r="B2" s="66"/>
      <c r="C2" s="67"/>
      <c r="D2" s="58"/>
      <c r="E2" s="368"/>
      <c r="F2" s="368"/>
      <c r="G2" s="370"/>
      <c r="H2" s="370"/>
    </row>
    <row r="3" spans="1:9" ht="41.25">
      <c r="A3" s="372" t="s">
        <v>284</v>
      </c>
      <c r="B3" s="372"/>
      <c r="C3" s="372"/>
      <c r="D3" s="372"/>
      <c r="E3" s="372"/>
      <c r="F3" s="372"/>
      <c r="G3" s="372"/>
      <c r="H3" s="372"/>
      <c r="I3" s="372"/>
    </row>
    <row r="4" spans="1:9" ht="21">
      <c r="A4" s="68"/>
      <c r="B4" s="369" t="s">
        <v>257</v>
      </c>
      <c r="C4" s="369"/>
      <c r="D4" s="369"/>
      <c r="E4" s="369"/>
      <c r="F4" s="68"/>
    </row>
    <row r="5" spans="1:9" ht="16.5">
      <c r="A5" s="58"/>
      <c r="B5" s="371" t="s">
        <v>258</v>
      </c>
      <c r="C5" s="371"/>
      <c r="D5" s="371"/>
      <c r="E5" s="371"/>
      <c r="F5" s="68"/>
    </row>
    <row r="6" spans="1:9" ht="16.5">
      <c r="A6" s="69"/>
      <c r="B6" s="70"/>
      <c r="C6" s="366">
        <f>+INDICE!O3</f>
        <v>44561</v>
      </c>
      <c r="D6" s="71"/>
      <c r="E6" s="364">
        <v>44196</v>
      </c>
      <c r="F6" s="68"/>
      <c r="G6" s="10"/>
      <c r="I6" s="10"/>
    </row>
    <row r="7" spans="1:9" s="5" customFormat="1" ht="16.5">
      <c r="A7" s="58"/>
      <c r="B7" s="72"/>
      <c r="C7" s="367"/>
      <c r="D7" s="73"/>
      <c r="E7" s="365"/>
      <c r="F7" s="74"/>
      <c r="G7" s="11"/>
      <c r="H7" s="12"/>
      <c r="I7" s="11"/>
    </row>
    <row r="8" spans="1:9" s="5" customFormat="1" ht="16.5">
      <c r="A8" s="69"/>
      <c r="B8" s="72"/>
      <c r="C8" s="75" t="s">
        <v>82</v>
      </c>
      <c r="D8" s="75"/>
      <c r="E8" s="76" t="s">
        <v>82</v>
      </c>
      <c r="F8" s="74"/>
      <c r="G8" s="11"/>
      <c r="H8" s="12"/>
      <c r="I8" s="11"/>
    </row>
    <row r="9" spans="1:9" s="5" customFormat="1" ht="16.5">
      <c r="A9" s="58"/>
      <c r="B9" s="77"/>
      <c r="C9" s="78"/>
      <c r="D9" s="79"/>
      <c r="E9" s="80"/>
      <c r="F9" s="74"/>
      <c r="G9" s="11"/>
      <c r="H9" s="12"/>
      <c r="I9" s="11"/>
    </row>
    <row r="10" spans="1:9" s="5" customFormat="1" ht="16.5">
      <c r="A10" s="69"/>
      <c r="B10" s="81" t="s">
        <v>1</v>
      </c>
      <c r="C10" s="219">
        <f>+E25</f>
        <v>13536.219999999637</v>
      </c>
      <c r="D10" s="220"/>
      <c r="E10" s="221">
        <v>82940.420000000071</v>
      </c>
      <c r="F10" s="74"/>
      <c r="G10" s="11"/>
      <c r="H10" s="12"/>
      <c r="I10" s="11"/>
    </row>
    <row r="11" spans="1:9" s="5" customFormat="1" ht="16.5">
      <c r="A11" s="58"/>
      <c r="B11" s="77" t="s">
        <v>2</v>
      </c>
      <c r="C11" s="220"/>
      <c r="D11" s="220"/>
      <c r="E11" s="222"/>
      <c r="F11" s="74"/>
      <c r="G11" s="11"/>
      <c r="H11" s="12"/>
      <c r="I11" s="11"/>
    </row>
    <row r="12" spans="1:9" s="5" customFormat="1" ht="16.5">
      <c r="A12" s="69"/>
      <c r="B12" s="81" t="s">
        <v>83</v>
      </c>
      <c r="C12" s="223"/>
      <c r="D12" s="223"/>
      <c r="E12" s="224"/>
      <c r="F12" s="74"/>
      <c r="G12" s="11"/>
      <c r="H12" s="12"/>
      <c r="I12" s="11"/>
    </row>
    <row r="13" spans="1:9" s="5" customFormat="1" ht="16.5">
      <c r="A13" s="58"/>
      <c r="B13" s="81" t="s">
        <v>4</v>
      </c>
      <c r="C13" s="223"/>
      <c r="D13" s="223"/>
      <c r="E13" s="224"/>
      <c r="F13" s="74"/>
      <c r="G13" s="11"/>
      <c r="H13" s="12"/>
      <c r="I13" s="11"/>
    </row>
    <row r="14" spans="1:9" s="5" customFormat="1" ht="16.5">
      <c r="A14" s="69"/>
      <c r="B14" s="77" t="s">
        <v>5</v>
      </c>
      <c r="C14" s="223">
        <v>93706.379999999903</v>
      </c>
      <c r="D14" s="223"/>
      <c r="E14" s="225">
        <v>-85655.509999999806</v>
      </c>
      <c r="F14" s="74"/>
      <c r="G14" s="11"/>
      <c r="H14" s="12"/>
      <c r="I14" s="11"/>
    </row>
    <row r="15" spans="1:9" s="5" customFormat="1" ht="16.5">
      <c r="A15" s="58"/>
      <c r="B15" s="77" t="s">
        <v>84</v>
      </c>
      <c r="C15" s="223">
        <v>0</v>
      </c>
      <c r="D15" s="223"/>
      <c r="E15" s="225">
        <v>0</v>
      </c>
      <c r="F15" s="74"/>
      <c r="G15" s="11"/>
      <c r="H15" s="12"/>
      <c r="I15" s="11"/>
    </row>
    <row r="16" spans="1:9" s="5" customFormat="1" ht="16.5">
      <c r="A16" s="69"/>
      <c r="B16" s="77" t="s">
        <v>7</v>
      </c>
      <c r="C16" s="223">
        <v>-10.960000000000036</v>
      </c>
      <c r="D16" s="223"/>
      <c r="E16" s="225">
        <v>1490.9899999999998</v>
      </c>
      <c r="F16" s="74"/>
      <c r="G16" s="11"/>
      <c r="H16" s="13"/>
      <c r="I16" s="11"/>
    </row>
    <row r="17" spans="1:10" s="5" customFormat="1" ht="16.5">
      <c r="A17" s="58"/>
      <c r="B17" s="77" t="s">
        <v>8</v>
      </c>
      <c r="C17" s="226">
        <v>0</v>
      </c>
      <c r="D17" s="223"/>
      <c r="E17" s="227">
        <v>0</v>
      </c>
      <c r="F17" s="74"/>
      <c r="G17" s="11"/>
      <c r="H17" s="13"/>
      <c r="I17" s="11"/>
    </row>
    <row r="18" spans="1:10" s="5" customFormat="1" ht="16.5">
      <c r="A18" s="69"/>
      <c r="B18" s="77" t="s">
        <v>9</v>
      </c>
      <c r="C18" s="228">
        <f>SUM(C14:C17)</f>
        <v>93695.419999999896</v>
      </c>
      <c r="D18" s="220"/>
      <c r="E18" s="229">
        <f>SUM(E14:E17)</f>
        <v>-84164.5199999998</v>
      </c>
      <c r="F18" s="74"/>
      <c r="G18" s="11"/>
      <c r="H18" s="13"/>
      <c r="I18" s="11"/>
    </row>
    <row r="19" spans="1:10" s="5" customFormat="1" ht="16.5">
      <c r="A19" s="58"/>
      <c r="B19" s="77"/>
      <c r="C19" s="223"/>
      <c r="D19" s="223"/>
      <c r="E19" s="225"/>
      <c r="F19" s="74"/>
      <c r="G19" s="11"/>
      <c r="H19" s="12"/>
      <c r="I19" s="11"/>
    </row>
    <row r="20" spans="1:10" s="5" customFormat="1" ht="16.5">
      <c r="A20" s="69"/>
      <c r="B20" s="77" t="s">
        <v>10</v>
      </c>
      <c r="C20" s="223"/>
      <c r="D20" s="223"/>
      <c r="E20" s="225"/>
      <c r="F20" s="74"/>
      <c r="G20" s="11"/>
      <c r="H20" s="12"/>
      <c r="I20" s="11"/>
    </row>
    <row r="21" spans="1:10" s="5" customFormat="1" ht="16.5">
      <c r="A21" s="58"/>
      <c r="B21" s="81" t="s">
        <v>11</v>
      </c>
      <c r="C21" s="223"/>
      <c r="D21" s="223"/>
      <c r="E21" s="225"/>
      <c r="F21" s="74"/>
      <c r="G21" s="11"/>
      <c r="H21" s="12"/>
      <c r="I21" s="11"/>
    </row>
    <row r="22" spans="1:10" s="5" customFormat="1" ht="16.5">
      <c r="A22" s="69"/>
      <c r="B22" s="77" t="s">
        <v>12</v>
      </c>
      <c r="C22" s="223">
        <v>-22674.229999999516</v>
      </c>
      <c r="D22" s="223"/>
      <c r="E22" s="225">
        <v>14760.319999999367</v>
      </c>
      <c r="F22" s="74"/>
      <c r="G22" s="11"/>
      <c r="H22" s="12"/>
      <c r="I22" s="11"/>
    </row>
    <row r="23" spans="1:10" s="5" customFormat="1" ht="16.5">
      <c r="A23" s="58"/>
      <c r="B23" s="77" t="s">
        <v>13</v>
      </c>
      <c r="C23" s="230">
        <v>0</v>
      </c>
      <c r="D23" s="223"/>
      <c r="E23" s="231">
        <v>0</v>
      </c>
      <c r="F23" s="74"/>
      <c r="H23" s="12"/>
    </row>
    <row r="24" spans="1:10" s="5" customFormat="1" ht="16.5">
      <c r="A24" s="69"/>
      <c r="B24" s="77" t="s">
        <v>14</v>
      </c>
      <c r="C24" s="223">
        <f>SUM(C21:C23)</f>
        <v>-22674.229999999516</v>
      </c>
      <c r="D24" s="223"/>
      <c r="E24" s="225">
        <f>SUM(E22:E23)</f>
        <v>14760.319999999367</v>
      </c>
      <c r="F24" s="74"/>
      <c r="H24" s="12"/>
    </row>
    <row r="25" spans="1:10" s="5" customFormat="1" ht="17.25" thickBot="1">
      <c r="A25" s="58"/>
      <c r="B25" s="83" t="s">
        <v>15</v>
      </c>
      <c r="C25" s="232">
        <f>+C10+C18+C24</f>
        <v>84557.410000000018</v>
      </c>
      <c r="D25" s="232"/>
      <c r="E25" s="233">
        <f>+E10+E18+E24</f>
        <v>13536.219999999637</v>
      </c>
      <c r="F25" s="74"/>
      <c r="H25" s="13"/>
      <c r="I25" s="11"/>
      <c r="J25" s="11"/>
    </row>
    <row r="26" spans="1:10" s="5" customFormat="1" ht="17.25" thickTop="1">
      <c r="A26" s="69"/>
      <c r="B26" s="72"/>
      <c r="C26" s="84"/>
      <c r="D26" s="85"/>
      <c r="E26" s="86"/>
      <c r="F26" s="74"/>
      <c r="H26" s="12"/>
      <c r="I26" s="11"/>
    </row>
    <row r="27" spans="1:10" s="5" customFormat="1" ht="16.5">
      <c r="A27" s="58"/>
      <c r="B27" s="58"/>
      <c r="C27" s="87"/>
      <c r="D27" s="88"/>
      <c r="E27" s="88"/>
      <c r="F27" s="74"/>
      <c r="H27" s="12"/>
    </row>
    <row r="28" spans="1:10" s="5" customFormat="1" ht="16.5">
      <c r="A28" s="58"/>
      <c r="B28" s="58" t="s">
        <v>285</v>
      </c>
      <c r="C28" s="88"/>
      <c r="D28" s="88"/>
      <c r="E28" s="88"/>
      <c r="F28" s="74"/>
      <c r="H28" s="12"/>
    </row>
    <row r="29" spans="1:10">
      <c r="C29" s="14"/>
      <c r="D29" s="14"/>
      <c r="E29" s="14"/>
    </row>
    <row r="30" spans="1:10" ht="15">
      <c r="B30" s="15"/>
      <c r="C30" s="10"/>
      <c r="D30" s="10"/>
      <c r="E30" s="10"/>
      <c r="F30" s="10"/>
      <c r="G30" s="10"/>
      <c r="I30" s="10"/>
    </row>
    <row r="31" spans="1:10" ht="15">
      <c r="B31" s="4"/>
      <c r="C31" s="46"/>
      <c r="D31" s="14"/>
      <c r="E31" s="14"/>
    </row>
    <row r="32" spans="1:10" ht="15">
      <c r="B32" s="15"/>
      <c r="C32" s="14"/>
      <c r="D32" s="14"/>
      <c r="E32" s="14"/>
    </row>
    <row r="33" spans="2:7">
      <c r="C33" s="14"/>
      <c r="D33" s="14"/>
      <c r="E33" s="14"/>
      <c r="F33" s="50"/>
    </row>
    <row r="34" spans="2:7" ht="15">
      <c r="B34" s="6"/>
      <c r="C34" s="363"/>
      <c r="D34" s="363"/>
      <c r="E34" s="363"/>
      <c r="F34" s="363"/>
      <c r="G34" s="363"/>
    </row>
    <row r="35" spans="2:7" ht="15">
      <c r="B35" s="6"/>
      <c r="C35" s="363"/>
      <c r="D35" s="363"/>
      <c r="E35" s="363"/>
      <c r="F35" s="363"/>
      <c r="G35" s="363"/>
    </row>
    <row r="36" spans="2:7">
      <c r="C36" s="14"/>
      <c r="D36" s="14"/>
      <c r="E36" s="14"/>
    </row>
  </sheetData>
  <mergeCells count="9">
    <mergeCell ref="C35:G35"/>
    <mergeCell ref="E6:E7"/>
    <mergeCell ref="C6:C7"/>
    <mergeCell ref="E2:F2"/>
    <mergeCell ref="B4:E4"/>
    <mergeCell ref="G2:H2"/>
    <mergeCell ref="C34:G34"/>
    <mergeCell ref="B5:E5"/>
    <mergeCell ref="A3:I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36"/>
  <sheetViews>
    <sheetView showGridLines="0" workbookViewId="0">
      <selection activeCell="B17" sqref="B17"/>
    </sheetView>
  </sheetViews>
  <sheetFormatPr baseColWidth="10" defaultColWidth="9.140625" defaultRowHeight="15"/>
  <cols>
    <col min="1" max="1" width="5.7109375" customWidth="1"/>
    <col min="2" max="2" width="28.7109375" customWidth="1"/>
    <col min="3" max="3" width="18" customWidth="1"/>
    <col min="4" max="4" width="17.7109375" customWidth="1"/>
    <col min="5" max="5" width="22" customWidth="1"/>
    <col min="6" max="6" width="7.42578125" customWidth="1"/>
    <col min="7" max="7" width="10.28515625" customWidth="1"/>
    <col min="8" max="8" width="11.28515625" style="16" bestFit="1" customWidth="1"/>
    <col min="9" max="9" width="13.5703125" customWidth="1"/>
    <col min="10" max="11" width="12.42578125" customWidth="1"/>
  </cols>
  <sheetData>
    <row r="1" spans="1:13" ht="16.5">
      <c r="A1" s="116"/>
      <c r="B1" s="117"/>
      <c r="C1" s="117"/>
      <c r="D1" s="117"/>
      <c r="E1" s="62"/>
      <c r="F1" s="62"/>
      <c r="G1" s="62"/>
      <c r="H1" s="89"/>
    </row>
    <row r="2" spans="1:13" ht="41.25">
      <c r="A2" s="372" t="s">
        <v>284</v>
      </c>
      <c r="B2" s="372"/>
      <c r="C2" s="372"/>
      <c r="D2" s="372"/>
      <c r="E2" s="372"/>
      <c r="F2" s="372"/>
      <c r="G2" s="372"/>
      <c r="H2" s="372"/>
      <c r="I2" s="372"/>
      <c r="J2" s="17"/>
      <c r="K2" s="17"/>
    </row>
    <row r="3" spans="1:13" ht="16.5">
      <c r="A3" s="116"/>
      <c r="B3" s="374" t="s">
        <v>16</v>
      </c>
      <c r="C3" s="374"/>
      <c r="D3" s="374"/>
      <c r="E3" s="374"/>
      <c r="F3" s="118"/>
      <c r="G3" s="118"/>
      <c r="H3" s="118"/>
      <c r="I3" s="19"/>
      <c r="J3" s="19"/>
      <c r="K3" s="19"/>
    </row>
    <row r="4" spans="1:13" ht="16.5">
      <c r="A4" s="91"/>
      <c r="B4" s="375" t="str">
        <f>+"Correspondiente al periodo cerrado al "&amp;TEXT(INDICE!O3,"DD \d\e MMMM \d\e AAAA")</f>
        <v>Correspondiente al periodo cerrado al 31 de diciembre de 2021</v>
      </c>
      <c r="C4" s="375"/>
      <c r="D4" s="375"/>
      <c r="E4" s="375"/>
      <c r="F4" s="92"/>
      <c r="G4" s="92"/>
      <c r="H4" s="92"/>
      <c r="I4" s="19"/>
      <c r="J4" s="19"/>
      <c r="K4" s="19"/>
    </row>
    <row r="5" spans="1:13" ht="16.5">
      <c r="A5" s="91"/>
      <c r="B5" s="373"/>
      <c r="C5" s="373"/>
      <c r="D5" s="373"/>
      <c r="E5" s="373"/>
      <c r="F5" s="373"/>
      <c r="G5" s="373"/>
      <c r="H5" s="373"/>
      <c r="I5" s="19"/>
      <c r="J5" s="19"/>
      <c r="K5" s="19"/>
    </row>
    <row r="6" spans="1:13" ht="49.5">
      <c r="A6" s="91"/>
      <c r="B6" s="93" t="s">
        <v>17</v>
      </c>
      <c r="C6" s="94" t="s">
        <v>18</v>
      </c>
      <c r="D6" s="93" t="s">
        <v>19</v>
      </c>
      <c r="E6" s="95" t="str">
        <f>+"TOTAL ACTIVO NETO AL "&amp;UPPER(TEXT(INDICE!P3,"DD \D\E MMMM \D\E AAAA"))</f>
        <v>TOTAL ACTIVO NETO AL 31 DE DICIEMBRE DE 2020</v>
      </c>
      <c r="F6" s="91"/>
      <c r="G6" s="91"/>
      <c r="H6" s="96"/>
      <c r="I6" s="19"/>
      <c r="J6" s="19"/>
      <c r="K6" s="19"/>
    </row>
    <row r="7" spans="1:13" ht="33">
      <c r="A7" s="91"/>
      <c r="B7" s="97" t="s">
        <v>20</v>
      </c>
      <c r="C7" s="234">
        <v>5000000</v>
      </c>
      <c r="D7" s="98">
        <v>323947.39</v>
      </c>
      <c r="E7" s="235">
        <f>+C7+D7</f>
        <v>5323947.3899999997</v>
      </c>
      <c r="F7" s="91"/>
      <c r="G7" s="91"/>
      <c r="H7" s="96"/>
      <c r="I7" s="19"/>
      <c r="J7" s="19"/>
      <c r="K7" s="20"/>
    </row>
    <row r="8" spans="1:13" ht="16.5">
      <c r="A8" s="62"/>
      <c r="B8" s="99"/>
      <c r="C8" s="236"/>
      <c r="D8" s="236"/>
      <c r="E8" s="237"/>
      <c r="F8" s="62"/>
      <c r="G8" s="62"/>
      <c r="H8" s="89"/>
    </row>
    <row r="9" spans="1:13" ht="16.5">
      <c r="A9" s="58"/>
      <c r="B9" s="99" t="s">
        <v>21</v>
      </c>
      <c r="C9" s="103"/>
      <c r="D9" s="103"/>
      <c r="E9" s="237"/>
      <c r="F9" s="100"/>
      <c r="G9" s="100"/>
      <c r="H9" s="101"/>
      <c r="I9" s="22"/>
      <c r="J9" s="22"/>
      <c r="K9" s="22"/>
    </row>
    <row r="10" spans="1:13" ht="16.5">
      <c r="A10" s="58"/>
      <c r="B10" s="102" t="s">
        <v>13</v>
      </c>
      <c r="C10" s="103">
        <v>0</v>
      </c>
      <c r="D10" s="103"/>
      <c r="E10" s="237">
        <f t="shared" ref="E10:E13" si="0">+C10+D10</f>
        <v>0</v>
      </c>
      <c r="F10" s="100"/>
      <c r="G10" s="100"/>
      <c r="H10" s="101"/>
      <c r="I10" s="22"/>
      <c r="J10" s="22"/>
      <c r="K10" s="22"/>
    </row>
    <row r="11" spans="1:13" ht="16.5">
      <c r="A11" s="107"/>
      <c r="B11" s="104" t="s">
        <v>22</v>
      </c>
      <c r="C11" s="105">
        <v>0</v>
      </c>
      <c r="D11" s="105"/>
      <c r="E11" s="237">
        <f t="shared" si="0"/>
        <v>0</v>
      </c>
      <c r="F11" s="106"/>
      <c r="G11" s="107"/>
      <c r="H11" s="108"/>
      <c r="I11" s="24"/>
      <c r="J11" s="25"/>
      <c r="K11" s="25"/>
    </row>
    <row r="12" spans="1:13" ht="16.5">
      <c r="A12" s="107"/>
      <c r="B12" s="104" t="s">
        <v>249</v>
      </c>
      <c r="C12" s="238"/>
      <c r="D12" s="239">
        <v>-323947.43</v>
      </c>
      <c r="E12" s="237">
        <f>+C12+D12</f>
        <v>-323947.43</v>
      </c>
      <c r="F12" s="106"/>
      <c r="G12" s="107"/>
      <c r="H12" s="108"/>
      <c r="I12" s="24"/>
      <c r="J12" s="25"/>
      <c r="K12" s="25"/>
    </row>
    <row r="13" spans="1:13" ht="16.5">
      <c r="A13" s="58"/>
      <c r="B13" s="109" t="s">
        <v>24</v>
      </c>
      <c r="C13" s="240"/>
      <c r="D13" s="239">
        <v>301273.16000000015</v>
      </c>
      <c r="E13" s="237">
        <f t="shared" si="0"/>
        <v>301273.16000000015</v>
      </c>
      <c r="F13" s="58"/>
      <c r="G13" s="58"/>
      <c r="H13" s="110"/>
      <c r="I13" s="21"/>
      <c r="J13" s="21"/>
      <c r="K13" s="21"/>
    </row>
    <row r="14" spans="1:13" ht="49.5">
      <c r="A14" s="58"/>
      <c r="B14" s="111" t="s">
        <v>25</v>
      </c>
      <c r="C14" s="241">
        <f>+C7+C10-C11</f>
        <v>5000000</v>
      </c>
      <c r="D14" s="242">
        <f>+D7+D12+D13</f>
        <v>301273.12000000017</v>
      </c>
      <c r="E14" s="112" t="str">
        <f>+"TOTAL ACTIVO NETO AL "&amp;UPPER(TEXT(INDICE!O3,"DD \D\E MMMM \D\E AAAA"))</f>
        <v>TOTAL ACTIVO NETO AL 31 DE DICIEMBRE DE 2021</v>
      </c>
      <c r="F14" s="113"/>
      <c r="G14" s="113"/>
      <c r="H14" s="110"/>
      <c r="I14" s="27"/>
      <c r="J14" s="27"/>
      <c r="K14" s="27"/>
    </row>
    <row r="15" spans="1:13" ht="22.5" customHeight="1" thickBot="1">
      <c r="A15" s="58"/>
      <c r="B15" s="114"/>
      <c r="C15" s="115"/>
      <c r="D15" s="115"/>
      <c r="E15" s="243">
        <f>+C14+D14</f>
        <v>5301273.12</v>
      </c>
      <c r="F15" s="113"/>
      <c r="G15" s="113"/>
      <c r="H15" s="110"/>
      <c r="I15" s="27"/>
      <c r="J15" s="27"/>
      <c r="K15" s="27"/>
      <c r="M15" s="28"/>
    </row>
    <row r="16" spans="1:13" ht="17.25" thickTop="1">
      <c r="A16" s="119"/>
      <c r="B16" s="113"/>
      <c r="C16" s="113"/>
      <c r="D16" s="113"/>
      <c r="E16" s="110"/>
      <c r="F16" s="113"/>
      <c r="G16" s="113"/>
      <c r="H16" s="110"/>
      <c r="I16" s="27"/>
      <c r="J16" s="27"/>
      <c r="K16" s="27"/>
      <c r="M16" s="28"/>
    </row>
    <row r="17" spans="1:11" ht="16.5">
      <c r="A17" s="58"/>
      <c r="B17" s="58" t="s">
        <v>285</v>
      </c>
      <c r="C17" s="113"/>
      <c r="D17" s="113"/>
      <c r="E17" s="113"/>
      <c r="F17" s="113"/>
      <c r="G17" s="113"/>
      <c r="H17" s="110"/>
      <c r="I17" s="27"/>
      <c r="J17" s="27"/>
      <c r="K17" s="27"/>
    </row>
    <row r="18" spans="1:11" ht="16.5">
      <c r="A18" s="58"/>
      <c r="B18" s="69"/>
      <c r="C18" s="113"/>
      <c r="D18" s="113"/>
      <c r="E18" s="110"/>
      <c r="F18" s="113"/>
      <c r="G18" s="113"/>
      <c r="H18" s="110"/>
      <c r="I18" s="27"/>
      <c r="J18" s="27"/>
      <c r="K18" s="27"/>
    </row>
    <row r="19" spans="1:11" ht="17.25" customHeight="1">
      <c r="A19" s="58"/>
      <c r="B19" s="69"/>
      <c r="C19" s="69"/>
      <c r="D19" s="113"/>
      <c r="E19" s="110"/>
      <c r="F19" s="113"/>
      <c r="G19" s="113"/>
      <c r="H19" s="110"/>
      <c r="I19" s="26"/>
      <c r="J19" s="27"/>
      <c r="K19" s="27"/>
    </row>
    <row r="20" spans="1:11">
      <c r="A20" s="21"/>
      <c r="B20" s="4"/>
      <c r="C20" s="14"/>
      <c r="D20" s="27"/>
      <c r="E20" s="26"/>
      <c r="F20" s="27"/>
      <c r="G20" s="27"/>
      <c r="H20" s="26"/>
      <c r="I20" s="27"/>
      <c r="J20" s="27"/>
      <c r="K20" s="27"/>
    </row>
    <row r="21" spans="1:11">
      <c r="A21" s="21"/>
      <c r="B21" s="15"/>
      <c r="C21" s="27"/>
      <c r="D21" s="27"/>
      <c r="E21" s="26"/>
      <c r="F21" s="27"/>
      <c r="G21" s="27"/>
      <c r="H21" s="26"/>
      <c r="I21" s="27"/>
      <c r="J21" s="27"/>
      <c r="K21" s="27"/>
    </row>
    <row r="22" spans="1:11">
      <c r="A22" s="21"/>
      <c r="B22" s="27"/>
      <c r="C22" s="27"/>
      <c r="D22" s="27"/>
      <c r="E22" s="27"/>
      <c r="F22" s="27"/>
      <c r="G22" s="27"/>
      <c r="H22" s="26"/>
      <c r="I22" s="27"/>
      <c r="J22" s="27"/>
      <c r="K22" s="27"/>
    </row>
    <row r="23" spans="1:11">
      <c r="A23" s="21"/>
      <c r="B23" s="27"/>
      <c r="C23" s="27"/>
      <c r="D23" s="27"/>
      <c r="E23" s="27"/>
      <c r="F23" s="27"/>
      <c r="G23" s="27"/>
      <c r="H23" s="26"/>
      <c r="I23" s="27"/>
      <c r="J23" s="27"/>
      <c r="K23" s="27"/>
    </row>
    <row r="24" spans="1:11">
      <c r="A24" s="21"/>
      <c r="B24" s="27"/>
      <c r="C24" s="27"/>
      <c r="D24" s="27"/>
      <c r="E24" s="27"/>
      <c r="F24" s="27"/>
      <c r="G24" s="27"/>
      <c r="H24" s="26"/>
      <c r="I24" s="27"/>
      <c r="J24" s="27"/>
      <c r="K24" s="27"/>
    </row>
    <row r="25" spans="1:11">
      <c r="A25" s="29"/>
      <c r="B25" s="27"/>
      <c r="C25" s="27"/>
      <c r="D25" s="27"/>
      <c r="E25" s="27"/>
      <c r="F25" s="27"/>
      <c r="G25" s="27"/>
      <c r="H25" s="26"/>
      <c r="I25" s="27"/>
      <c r="J25" s="27"/>
      <c r="K25" s="27"/>
    </row>
    <row r="26" spans="1:11">
      <c r="A26" s="29"/>
      <c r="B26" s="27"/>
      <c r="C26" s="27"/>
      <c r="D26" s="27"/>
      <c r="E26" s="27"/>
      <c r="F26" s="27"/>
      <c r="G26" s="27"/>
      <c r="H26" s="26"/>
      <c r="I26" s="27"/>
      <c r="J26" s="27"/>
      <c r="K26" s="27"/>
    </row>
    <row r="28" spans="1:11">
      <c r="J28" s="28"/>
    </row>
    <row r="29" spans="1:11">
      <c r="G29" s="28"/>
    </row>
    <row r="30" spans="1:11">
      <c r="J30" s="28"/>
    </row>
    <row r="31" spans="1:11">
      <c r="J31" s="28"/>
    </row>
    <row r="32" spans="1:11">
      <c r="J32" s="28"/>
    </row>
    <row r="35" spans="2:8">
      <c r="B35" s="6"/>
      <c r="C35" s="4"/>
      <c r="D35" s="4"/>
      <c r="E35" s="363"/>
      <c r="F35" s="363"/>
      <c r="G35" s="363"/>
      <c r="H35" s="363"/>
    </row>
    <row r="36" spans="2:8">
      <c r="B36" s="6"/>
      <c r="C36" s="4"/>
      <c r="D36" s="4"/>
      <c r="E36" s="363"/>
      <c r="F36" s="363"/>
      <c r="G36" s="363"/>
      <c r="H36" s="363"/>
    </row>
  </sheetData>
  <mergeCells count="6">
    <mergeCell ref="A2:I2"/>
    <mergeCell ref="B5:H5"/>
    <mergeCell ref="E35:H35"/>
    <mergeCell ref="E36:H36"/>
    <mergeCell ref="B3:E3"/>
    <mergeCell ref="B4:E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43"/>
  <sheetViews>
    <sheetView showGridLines="0" workbookViewId="0">
      <selection activeCell="B23" sqref="B23"/>
    </sheetView>
  </sheetViews>
  <sheetFormatPr baseColWidth="10" defaultColWidth="9.140625" defaultRowHeight="15"/>
  <cols>
    <col min="1" max="1" width="11.42578125" customWidth="1"/>
    <col min="2" max="2" width="68.5703125" customWidth="1"/>
    <col min="3" max="4" width="17.85546875" customWidth="1"/>
    <col min="6" max="7" width="11.85546875" style="16" customWidth="1"/>
    <col min="8" max="9" width="10.140625" style="16" bestFit="1" customWidth="1"/>
    <col min="10" max="10" width="9.140625" style="16"/>
  </cols>
  <sheetData>
    <row r="1" spans="1:9" ht="16.5">
      <c r="A1" s="62"/>
      <c r="B1" s="66"/>
      <c r="C1" s="120"/>
      <c r="D1" s="66"/>
      <c r="E1" s="2"/>
    </row>
    <row r="2" spans="1:9" ht="41.25">
      <c r="A2" s="372" t="s">
        <v>284</v>
      </c>
      <c r="B2" s="372"/>
      <c r="C2" s="372"/>
      <c r="D2" s="372"/>
      <c r="E2" s="372"/>
      <c r="F2" s="372"/>
      <c r="G2" s="372"/>
      <c r="H2" s="372"/>
      <c r="I2" s="372"/>
    </row>
    <row r="3" spans="1:9" ht="16.5">
      <c r="A3" s="62"/>
      <c r="B3" s="374" t="str">
        <f>+"ESTADOS DE INGRESOS Y EGRESOS AL "&amp;UPPER(TEXT(INDICE!O3,"DD \D\E MMMM \D\E AAAA"))</f>
        <v>ESTADOS DE INGRESOS Y EGRESOS AL 31 DE DICIEMBRE DE 2021</v>
      </c>
      <c r="C3" s="374"/>
      <c r="D3" s="374"/>
    </row>
    <row r="4" spans="1:9" ht="16.5">
      <c r="A4" s="62"/>
      <c r="B4" s="138"/>
      <c r="C4" s="138"/>
      <c r="D4" s="138"/>
    </row>
    <row r="5" spans="1:9" ht="16.5">
      <c r="A5" s="62"/>
      <c r="B5" s="121"/>
      <c r="C5" s="366">
        <f>+INDICE!O3</f>
        <v>44561</v>
      </c>
      <c r="D5" s="364">
        <f>+INDICE!P3</f>
        <v>44196</v>
      </c>
    </row>
    <row r="6" spans="1:9" ht="9" customHeight="1">
      <c r="A6" s="62"/>
      <c r="B6" s="122"/>
      <c r="C6" s="367"/>
      <c r="D6" s="365"/>
    </row>
    <row r="7" spans="1:9" ht="16.5">
      <c r="A7" s="62"/>
      <c r="B7" s="81" t="s">
        <v>26</v>
      </c>
      <c r="C7" s="123"/>
      <c r="D7" s="124"/>
    </row>
    <row r="8" spans="1:9" ht="16.5">
      <c r="A8" s="62"/>
      <c r="B8" s="125"/>
      <c r="C8" s="123"/>
      <c r="D8" s="124"/>
    </row>
    <row r="9" spans="1:9" ht="16.5">
      <c r="A9" s="62"/>
      <c r="B9" s="81" t="s">
        <v>27</v>
      </c>
      <c r="C9" s="123"/>
      <c r="D9" s="126"/>
    </row>
    <row r="10" spans="1:9" ht="16.5">
      <c r="A10" s="62"/>
      <c r="B10" s="77" t="s">
        <v>28</v>
      </c>
      <c r="C10" s="244">
        <v>314960.95</v>
      </c>
      <c r="D10" s="245">
        <v>321343.76</v>
      </c>
    </row>
    <row r="11" spans="1:9" ht="16.5">
      <c r="A11" s="62"/>
      <c r="B11" s="127" t="s">
        <v>29</v>
      </c>
      <c r="C11" s="246">
        <f>32745.06+0.03</f>
        <v>32745.09</v>
      </c>
      <c r="D11" s="247">
        <v>44056.27</v>
      </c>
    </row>
    <row r="12" spans="1:9" ht="16.5">
      <c r="A12" s="62"/>
      <c r="B12" s="81" t="s">
        <v>30</v>
      </c>
      <c r="C12" s="219">
        <f>SUM(C10:C11)</f>
        <v>347706.04000000004</v>
      </c>
      <c r="D12" s="221">
        <f>SUM(D10:D11)</f>
        <v>365400.03</v>
      </c>
    </row>
    <row r="13" spans="1:9" ht="21.75" customHeight="1">
      <c r="A13" s="62"/>
      <c r="B13" s="81" t="s">
        <v>31</v>
      </c>
      <c r="C13" s="244"/>
      <c r="D13" s="245"/>
    </row>
    <row r="14" spans="1:9" ht="16.5">
      <c r="A14" s="62"/>
      <c r="B14" s="127" t="s">
        <v>32</v>
      </c>
      <c r="C14" s="244">
        <v>46266.11</v>
      </c>
      <c r="D14" s="245">
        <v>41037.699999999997</v>
      </c>
      <c r="E14" s="28"/>
    </row>
    <row r="15" spans="1:9" ht="16.5" hidden="1">
      <c r="A15" s="62"/>
      <c r="B15" s="128" t="s">
        <v>33</v>
      </c>
      <c r="C15" s="244"/>
      <c r="D15" s="245"/>
    </row>
    <row r="16" spans="1:9" ht="16.5">
      <c r="A16" s="62"/>
      <c r="B16" s="127" t="s">
        <v>34</v>
      </c>
      <c r="C16" s="244">
        <v>166.72</v>
      </c>
      <c r="D16" s="245">
        <v>398.53</v>
      </c>
    </row>
    <row r="17" spans="1:7" ht="16.5">
      <c r="A17" s="62"/>
      <c r="B17" s="77" t="s">
        <v>35</v>
      </c>
      <c r="C17" s="223">
        <v>0</v>
      </c>
      <c r="D17" s="248">
        <v>16.420000000000002</v>
      </c>
    </row>
    <row r="18" spans="1:7" ht="16.5">
      <c r="A18" s="62"/>
      <c r="B18" s="129" t="s">
        <v>36</v>
      </c>
      <c r="C18" s="228">
        <f>SUM(C14:C17)</f>
        <v>46432.83</v>
      </c>
      <c r="D18" s="249">
        <f>SUM(D14:D17)</f>
        <v>41452.649999999994</v>
      </c>
    </row>
    <row r="19" spans="1:7" ht="17.25" thickBot="1">
      <c r="A19" s="62"/>
      <c r="B19" s="129" t="s">
        <v>37</v>
      </c>
      <c r="C19" s="232">
        <f>+C12-C18</f>
        <v>301273.21000000002</v>
      </c>
      <c r="D19" s="250">
        <f>+D12-D18</f>
        <v>323947.38</v>
      </c>
      <c r="G19" s="18"/>
    </row>
    <row r="20" spans="1:7" ht="17.25" thickTop="1">
      <c r="A20" s="62"/>
      <c r="B20" s="128"/>
      <c r="C20" s="123"/>
      <c r="D20" s="124"/>
    </row>
    <row r="21" spans="1:7" ht="16.5">
      <c r="A21" s="62"/>
      <c r="B21" s="130"/>
      <c r="C21" s="131"/>
      <c r="D21" s="132"/>
    </row>
    <row r="22" spans="1:7" ht="16.5">
      <c r="A22" s="62"/>
      <c r="B22" s="133"/>
      <c r="C22" s="134"/>
      <c r="D22" s="134"/>
    </row>
    <row r="23" spans="1:7" ht="16.5">
      <c r="A23" s="62"/>
      <c r="B23" s="58" t="s">
        <v>285</v>
      </c>
      <c r="C23" s="135"/>
      <c r="D23" s="135"/>
    </row>
    <row r="24" spans="1:7" ht="16.5">
      <c r="A24" s="62"/>
      <c r="B24" s="69"/>
      <c r="C24" s="135"/>
      <c r="D24" s="135"/>
    </row>
    <row r="25" spans="1:7">
      <c r="B25" s="17"/>
      <c r="C25" s="28"/>
      <c r="D25" s="28"/>
    </row>
    <row r="26" spans="1:7">
      <c r="B26" s="15"/>
      <c r="C26" s="28"/>
      <c r="D26" s="28"/>
    </row>
    <row r="27" spans="1:7">
      <c r="B27" s="17"/>
      <c r="C27" s="36"/>
      <c r="D27" s="36"/>
    </row>
    <row r="28" spans="1:7">
      <c r="B28" s="17"/>
      <c r="C28" s="28"/>
      <c r="D28" s="28"/>
    </row>
    <row r="29" spans="1:7">
      <c r="B29" s="3"/>
      <c r="C29" s="28"/>
      <c r="D29" s="28"/>
    </row>
    <row r="30" spans="1:7">
      <c r="B30" s="17"/>
      <c r="C30" s="28"/>
      <c r="D30" s="28"/>
    </row>
    <row r="31" spans="1:7">
      <c r="B31" s="3"/>
      <c r="C31" s="28"/>
      <c r="D31" s="28"/>
    </row>
    <row r="32" spans="1:7">
      <c r="B32" s="17"/>
      <c r="C32" s="36"/>
      <c r="D32" s="36"/>
    </row>
    <row r="33" spans="2:4">
      <c r="B33" s="3"/>
      <c r="C33" s="28"/>
      <c r="D33" s="28"/>
    </row>
    <row r="34" spans="2:4">
      <c r="B34" s="17"/>
      <c r="C34" s="28"/>
      <c r="D34" s="28"/>
    </row>
    <row r="35" spans="2:4">
      <c r="B35" s="17"/>
      <c r="C35" s="28"/>
      <c r="D35" s="28"/>
    </row>
    <row r="36" spans="2:4">
      <c r="B36" s="17"/>
      <c r="C36" s="28"/>
      <c r="D36" s="28"/>
    </row>
    <row r="37" spans="2:4">
      <c r="B37" s="17"/>
      <c r="C37" s="36"/>
      <c r="D37" s="36"/>
    </row>
    <row r="39" spans="2:4">
      <c r="C39" s="28"/>
      <c r="D39" s="28"/>
    </row>
    <row r="41" spans="2:4">
      <c r="C41" s="28"/>
    </row>
    <row r="42" spans="2:4">
      <c r="C42" s="28"/>
    </row>
    <row r="43" spans="2:4">
      <c r="C43" s="28"/>
    </row>
  </sheetData>
  <mergeCells count="4">
    <mergeCell ref="B3:D3"/>
    <mergeCell ref="C5:C6"/>
    <mergeCell ref="D5:D6"/>
    <mergeCell ref="A2:I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showGridLines="0" zoomScale="85" zoomScaleNormal="85" workbookViewId="0">
      <selection activeCell="B20" sqref="B20"/>
    </sheetView>
  </sheetViews>
  <sheetFormatPr baseColWidth="10" defaultColWidth="9.140625" defaultRowHeight="15"/>
  <cols>
    <col min="1" max="1" width="8.85546875" customWidth="1"/>
    <col min="2" max="2" width="50.5703125" customWidth="1"/>
    <col min="3" max="3" width="14.42578125" style="39" customWidth="1"/>
    <col min="4" max="4" width="27.5703125" style="7" customWidth="1"/>
    <col min="5" max="5" width="8.85546875" customWidth="1"/>
    <col min="6" max="6" width="15.85546875" style="16" customWidth="1"/>
    <col min="7" max="7" width="13.7109375" style="16" bestFit="1" customWidth="1"/>
    <col min="8" max="8" width="11.7109375" style="16" bestFit="1" customWidth="1"/>
  </cols>
  <sheetData>
    <row r="1" spans="1:9" s="3" customFormat="1" ht="16.5">
      <c r="A1" s="58"/>
      <c r="B1" s="66"/>
      <c r="C1" s="120"/>
      <c r="D1" s="139"/>
      <c r="E1" s="2"/>
      <c r="F1" s="35"/>
      <c r="G1" s="35"/>
      <c r="H1" s="35"/>
    </row>
    <row r="2" spans="1:9" s="3" customFormat="1" ht="41.25">
      <c r="A2" s="372" t="s">
        <v>284</v>
      </c>
      <c r="B2" s="372"/>
      <c r="C2" s="372"/>
      <c r="D2" s="372"/>
      <c r="E2" s="372"/>
      <c r="F2" s="372"/>
      <c r="G2" s="372"/>
      <c r="H2" s="372"/>
      <c r="I2" s="372"/>
    </row>
    <row r="3" spans="1:9" ht="21.75" customHeight="1">
      <c r="A3" s="62"/>
      <c r="B3" s="376" t="str">
        <f>+"ESTADO DEL ACTIVO NETO AL "&amp;UPPER(TEXT(INDICE!O3,"DD \D\E MMMM \D\E AAAA"))</f>
        <v>ESTADO DEL ACTIVO NETO AL 31 DE DICIEMBRE DE 2021</v>
      </c>
      <c r="C3" s="376"/>
      <c r="D3" s="376"/>
    </row>
    <row r="4" spans="1:9" ht="16.5">
      <c r="A4" s="62"/>
      <c r="B4" s="377" t="s">
        <v>38</v>
      </c>
      <c r="C4" s="377"/>
      <c r="D4" s="377"/>
    </row>
    <row r="5" spans="1:9" ht="21.75" customHeight="1">
      <c r="A5" s="62"/>
      <c r="B5" s="140"/>
      <c r="C5" s="140"/>
      <c r="D5" s="140"/>
    </row>
    <row r="6" spans="1:9" ht="16.5">
      <c r="A6" s="62"/>
      <c r="B6" s="83" t="s">
        <v>39</v>
      </c>
      <c r="C6" s="149">
        <f>+INDICE!O3</f>
        <v>44561</v>
      </c>
      <c r="D6" s="141">
        <v>44196</v>
      </c>
    </row>
    <row r="7" spans="1:9" ht="17.25" customHeight="1">
      <c r="A7" s="62"/>
      <c r="B7" s="81" t="s">
        <v>40</v>
      </c>
      <c r="C7" s="142"/>
      <c r="D7" s="143"/>
    </row>
    <row r="8" spans="1:9" ht="15" customHeight="1">
      <c r="A8" s="62"/>
      <c r="B8" s="81" t="s">
        <v>41</v>
      </c>
      <c r="C8" s="142"/>
      <c r="D8" s="143"/>
    </row>
    <row r="9" spans="1:9" ht="15" customHeight="1">
      <c r="A9" s="62"/>
      <c r="B9" s="77" t="s">
        <v>256</v>
      </c>
      <c r="C9" s="226">
        <v>84557.41</v>
      </c>
      <c r="D9" s="251">
        <v>0</v>
      </c>
    </row>
    <row r="10" spans="1:9" ht="14.25" customHeight="1">
      <c r="A10" s="62"/>
      <c r="B10" s="125" t="s">
        <v>247</v>
      </c>
      <c r="C10" s="226">
        <v>0</v>
      </c>
      <c r="D10" s="251">
        <v>13536.22</v>
      </c>
    </row>
    <row r="11" spans="1:9" ht="14.25" customHeight="1">
      <c r="A11" s="62"/>
      <c r="B11" s="77"/>
      <c r="C11" s="226"/>
      <c r="D11" s="251"/>
      <c r="F11" s="57"/>
      <c r="G11" s="57"/>
    </row>
    <row r="12" spans="1:9" ht="16.5">
      <c r="A12" s="62"/>
      <c r="B12" s="125"/>
      <c r="C12" s="252">
        <f>SUM(C9:C11)</f>
        <v>84557.41</v>
      </c>
      <c r="D12" s="253">
        <f>SUM(D10:D11)</f>
        <v>13536.22</v>
      </c>
      <c r="F12" s="57"/>
      <c r="G12" s="57"/>
    </row>
    <row r="13" spans="1:9" ht="16.5">
      <c r="A13" s="62"/>
      <c r="B13" s="81" t="s">
        <v>42</v>
      </c>
      <c r="C13" s="226"/>
      <c r="D13" s="251"/>
      <c r="F13" s="57"/>
      <c r="G13" s="57"/>
    </row>
    <row r="14" spans="1:9" ht="16.5">
      <c r="A14" s="62"/>
      <c r="B14" s="77" t="s">
        <v>248</v>
      </c>
      <c r="C14" s="244">
        <v>436745.78</v>
      </c>
      <c r="D14" s="245">
        <v>378497.77</v>
      </c>
      <c r="F14" s="57">
        <f>+C14-D14+C20-D20</f>
        <v>-93706.379999999888</v>
      </c>
      <c r="G14" s="57"/>
    </row>
    <row r="15" spans="1:9" ht="16.5">
      <c r="A15" s="62"/>
      <c r="B15" s="77" t="s">
        <v>43</v>
      </c>
      <c r="C15" s="226">
        <v>0</v>
      </c>
      <c r="D15" s="251">
        <v>0</v>
      </c>
      <c r="F15" s="57"/>
      <c r="G15" s="57"/>
    </row>
    <row r="16" spans="1:9" ht="16.5">
      <c r="A16" s="62"/>
      <c r="B16" s="81"/>
      <c r="C16" s="252">
        <f>SUM(C14:C15)</f>
        <v>436745.78</v>
      </c>
      <c r="D16" s="253">
        <f>SUM(D14:D15)</f>
        <v>378497.77</v>
      </c>
      <c r="F16" s="57"/>
      <c r="G16" s="57"/>
    </row>
    <row r="17" spans="1:7" ht="16.5">
      <c r="A17" s="62"/>
      <c r="B17" s="81"/>
      <c r="C17" s="252">
        <f>+C12+C16</f>
        <v>521303.19000000006</v>
      </c>
      <c r="D17" s="253">
        <f>+D12+D16</f>
        <v>392033.99</v>
      </c>
      <c r="F17" s="57"/>
      <c r="G17" s="57"/>
    </row>
    <row r="18" spans="1:7" ht="16.5">
      <c r="A18" s="62"/>
      <c r="B18" s="81" t="s">
        <v>44</v>
      </c>
      <c r="C18" s="254"/>
      <c r="D18" s="255"/>
      <c r="F18" s="57"/>
      <c r="G18" s="57"/>
    </row>
    <row r="19" spans="1:7" ht="16.5">
      <c r="A19" s="62"/>
      <c r="B19" s="81" t="s">
        <v>42</v>
      </c>
      <c r="C19" s="254"/>
      <c r="D19" s="255"/>
      <c r="F19" s="57"/>
      <c r="G19" s="57"/>
    </row>
    <row r="20" spans="1:7" ht="16.5">
      <c r="A20" s="62"/>
      <c r="B20" s="77" t="s">
        <v>248</v>
      </c>
      <c r="C20" s="256">
        <v>4783923.13</v>
      </c>
      <c r="D20" s="257">
        <v>4935877.5199999996</v>
      </c>
      <c r="F20" s="57"/>
      <c r="G20" s="57"/>
    </row>
    <row r="21" spans="1:7" ht="16.5">
      <c r="A21" s="62"/>
      <c r="B21" s="77" t="s">
        <v>43</v>
      </c>
      <c r="C21" s="258">
        <v>0</v>
      </c>
      <c r="D21" s="259">
        <v>0</v>
      </c>
      <c r="F21" s="57"/>
      <c r="G21" s="57"/>
    </row>
    <row r="22" spans="1:7" ht="16.5">
      <c r="A22" s="62"/>
      <c r="B22" s="81"/>
      <c r="C22" s="254">
        <f>SUM(C20:C21)</f>
        <v>4783923.13</v>
      </c>
      <c r="D22" s="255">
        <f>SUM(D20:D21)</f>
        <v>4935877.5199999996</v>
      </c>
      <c r="F22" s="57"/>
      <c r="G22" s="57"/>
    </row>
    <row r="23" spans="1:7" ht="17.25" thickBot="1">
      <c r="A23" s="62"/>
      <c r="B23" s="81" t="s">
        <v>45</v>
      </c>
      <c r="C23" s="260">
        <f>+C17+C22</f>
        <v>5305226.32</v>
      </c>
      <c r="D23" s="261">
        <f>+D17+D22</f>
        <v>5327911.51</v>
      </c>
      <c r="F23" s="57"/>
      <c r="G23" s="57"/>
    </row>
    <row r="24" spans="1:7" ht="27.75" customHeight="1" thickTop="1">
      <c r="A24" s="62"/>
      <c r="B24" s="144" t="s">
        <v>46</v>
      </c>
      <c r="C24" s="262"/>
      <c r="D24" s="263"/>
      <c r="F24" s="57"/>
      <c r="G24" s="57"/>
    </row>
    <row r="25" spans="1:7" ht="16.5">
      <c r="A25" s="62"/>
      <c r="B25" s="81" t="s">
        <v>47</v>
      </c>
      <c r="C25" s="226"/>
      <c r="D25" s="251"/>
      <c r="F25" s="57"/>
      <c r="G25" s="57"/>
    </row>
    <row r="26" spans="1:7" ht="16.5">
      <c r="A26" s="62"/>
      <c r="B26" s="81" t="s">
        <v>48</v>
      </c>
      <c r="C26" s="226"/>
      <c r="D26" s="251"/>
      <c r="F26" s="57"/>
      <c r="G26" s="57"/>
    </row>
    <row r="27" spans="1:7" ht="16.5">
      <c r="A27" s="62"/>
      <c r="B27" s="125" t="s">
        <v>49</v>
      </c>
      <c r="C27" s="226">
        <v>3953.16</v>
      </c>
      <c r="D27" s="251">
        <v>3964.12</v>
      </c>
      <c r="F27" s="57">
        <f>+C27-D27</f>
        <v>-10.960000000000036</v>
      </c>
      <c r="G27" s="57"/>
    </row>
    <row r="28" spans="1:7" ht="16.5">
      <c r="A28" s="62"/>
      <c r="B28" s="77" t="s">
        <v>50</v>
      </c>
      <c r="C28" s="226">
        <v>0</v>
      </c>
      <c r="D28" s="251">
        <v>0</v>
      </c>
      <c r="F28" s="57"/>
      <c r="G28" s="57"/>
    </row>
    <row r="29" spans="1:7" ht="15.75" customHeight="1">
      <c r="A29" s="62"/>
      <c r="B29" s="81" t="s">
        <v>51</v>
      </c>
      <c r="C29" s="252">
        <f>SUM(C27:C28)</f>
        <v>3953.16</v>
      </c>
      <c r="D29" s="253">
        <f>SUM(D27:D28)</f>
        <v>3964.12</v>
      </c>
      <c r="F29" s="57"/>
      <c r="G29" s="57"/>
    </row>
    <row r="30" spans="1:7" ht="16.5">
      <c r="A30" s="62"/>
      <c r="B30" s="81" t="s">
        <v>52</v>
      </c>
      <c r="C30" s="254">
        <v>5000000</v>
      </c>
      <c r="D30" s="255">
        <v>5000000</v>
      </c>
      <c r="F30" s="57"/>
      <c r="G30" s="57"/>
    </row>
    <row r="31" spans="1:7" ht="16.5">
      <c r="A31" s="62"/>
      <c r="B31" s="81" t="s">
        <v>53</v>
      </c>
      <c r="C31" s="254">
        <f>+C23-C29-C30</f>
        <v>301273.16000000015</v>
      </c>
      <c r="D31" s="263">
        <f>+D23-D29-D30</f>
        <v>323947.38999999966</v>
      </c>
      <c r="F31" s="57"/>
      <c r="G31" s="57"/>
    </row>
    <row r="32" spans="1:7" ht="16.5">
      <c r="A32" s="62"/>
      <c r="B32" s="81" t="s">
        <v>54</v>
      </c>
      <c r="C32" s="228">
        <f>SUM(C30:C31)</f>
        <v>5301273.16</v>
      </c>
      <c r="D32" s="249">
        <f>SUM(D30:D31)</f>
        <v>5323947.3899999997</v>
      </c>
      <c r="F32" s="57">
        <f>+C32-D32</f>
        <v>-22674.229999999516</v>
      </c>
      <c r="G32" s="57"/>
    </row>
    <row r="33" spans="1:7" ht="17.25" thickBot="1">
      <c r="A33" s="62"/>
      <c r="B33" s="81" t="s">
        <v>55</v>
      </c>
      <c r="C33" s="260">
        <f>+C29+C32</f>
        <v>5305226.32</v>
      </c>
      <c r="D33" s="261">
        <f>+D29+D32</f>
        <v>5327911.51</v>
      </c>
      <c r="F33" s="57"/>
      <c r="G33" s="57"/>
    </row>
    <row r="34" spans="1:7" ht="17.25" thickTop="1">
      <c r="A34" s="62"/>
      <c r="B34" s="77" t="s">
        <v>56</v>
      </c>
      <c r="C34" s="226">
        <v>5000</v>
      </c>
      <c r="D34" s="251">
        <v>5000</v>
      </c>
      <c r="F34" s="57"/>
      <c r="G34" s="57"/>
    </row>
    <row r="35" spans="1:7" ht="16.5">
      <c r="A35" s="62"/>
      <c r="B35" s="77" t="s">
        <v>57</v>
      </c>
      <c r="C35" s="226">
        <f>+C32/C34</f>
        <v>1060.2546320000001</v>
      </c>
      <c r="D35" s="251">
        <f>+D32/D34</f>
        <v>1064.7894779999999</v>
      </c>
      <c r="F35" s="57"/>
      <c r="G35" s="57"/>
    </row>
    <row r="36" spans="1:7" ht="17.25" thickBot="1">
      <c r="A36" s="62"/>
      <c r="B36" s="145" t="s">
        <v>58</v>
      </c>
      <c r="C36" s="264">
        <f>+C34*C35</f>
        <v>5301273.1600000011</v>
      </c>
      <c r="D36" s="265">
        <f>+D34*D35</f>
        <v>5323947.3899999997</v>
      </c>
      <c r="F36" s="57"/>
      <c r="G36" s="57"/>
    </row>
    <row r="37" spans="1:7" ht="17.25" thickTop="1">
      <c r="A37" s="62"/>
      <c r="B37" s="144"/>
      <c r="C37" s="146"/>
      <c r="D37" s="147"/>
      <c r="F37" s="57"/>
      <c r="G37" s="57"/>
    </row>
    <row r="38" spans="1:7" ht="16.5">
      <c r="A38" s="62"/>
      <c r="B38" s="69"/>
      <c r="C38" s="60"/>
      <c r="D38" s="148"/>
      <c r="F38" s="57"/>
      <c r="G38" s="57"/>
    </row>
    <row r="39" spans="1:7" ht="16.5">
      <c r="A39" s="62"/>
      <c r="B39" s="58" t="s">
        <v>285</v>
      </c>
      <c r="C39" s="148"/>
      <c r="D39" s="148"/>
      <c r="F39" s="57"/>
      <c r="G39" s="57"/>
    </row>
    <row r="40" spans="1:7">
      <c r="B40" s="44"/>
      <c r="C40" s="47"/>
      <c r="D40" s="45"/>
      <c r="F40" s="57"/>
      <c r="G40" s="57"/>
    </row>
    <row r="41" spans="1:7">
      <c r="F41" s="57"/>
      <c r="G41" s="57"/>
    </row>
    <row r="42" spans="1:7">
      <c r="F42" s="57"/>
      <c r="G42" s="57"/>
    </row>
    <row r="43" spans="1:7">
      <c r="F43" s="57"/>
      <c r="G43" s="57"/>
    </row>
    <row r="44" spans="1:7">
      <c r="F44" s="57"/>
      <c r="G44" s="57"/>
    </row>
    <row r="51" ht="21" customHeight="1"/>
  </sheetData>
  <mergeCells count="3">
    <mergeCell ref="B3:D3"/>
    <mergeCell ref="B4:D4"/>
    <mergeCell ref="A2:I2"/>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51"/>
  <sheetViews>
    <sheetView showGridLines="0" zoomScale="85" zoomScaleNormal="85" workbookViewId="0">
      <selection activeCell="G27" sqref="G27"/>
    </sheetView>
  </sheetViews>
  <sheetFormatPr baseColWidth="10" defaultColWidth="9.140625" defaultRowHeight="15"/>
  <cols>
    <col min="1" max="1" width="11.42578125" customWidth="1"/>
    <col min="2" max="2" width="50.5703125" customWidth="1"/>
    <col min="3" max="3" width="19.85546875" style="39" customWidth="1"/>
    <col min="4" max="4" width="17.7109375" style="39" customWidth="1"/>
    <col min="5" max="5" width="17.28515625" bestFit="1" customWidth="1"/>
    <col min="6" max="6" width="15.85546875" style="16" customWidth="1"/>
    <col min="7" max="7" width="16.42578125" style="16" bestFit="1" customWidth="1"/>
  </cols>
  <sheetData>
    <row r="1" spans="1:9" s="3" customFormat="1" ht="16.5">
      <c r="A1" s="58"/>
      <c r="B1" s="66"/>
      <c r="C1" s="120"/>
      <c r="D1" s="66"/>
      <c r="E1" s="66"/>
      <c r="F1" s="35"/>
      <c r="G1" s="35"/>
    </row>
    <row r="2" spans="1:9" s="3" customFormat="1" ht="41.25">
      <c r="A2" s="372" t="s">
        <v>284</v>
      </c>
      <c r="B2" s="372"/>
      <c r="C2" s="372"/>
      <c r="D2" s="372"/>
      <c r="E2" s="372"/>
      <c r="F2" s="372"/>
      <c r="G2" s="372"/>
      <c r="H2" s="372"/>
      <c r="I2" s="372"/>
    </row>
    <row r="3" spans="1:9" ht="21.75" customHeight="1">
      <c r="A3" s="62"/>
      <c r="B3" s="376" t="str">
        <f>+"ESTADO DEL ACTIVO NETO AL "&amp;UPPER(TEXT(INDICE!O3,"DD \D\E MMMM \D\E AAAA"))</f>
        <v>ESTADO DEL ACTIVO NETO AL 31 DE DICIEMBRE DE 2021</v>
      </c>
      <c r="C3" s="376"/>
      <c r="D3" s="376"/>
      <c r="E3" s="62"/>
    </row>
    <row r="4" spans="1:9" ht="14.25" customHeight="1">
      <c r="A4" s="62"/>
      <c r="B4" s="378" t="s">
        <v>59</v>
      </c>
      <c r="C4" s="378"/>
      <c r="D4" s="378"/>
      <c r="E4" s="62"/>
    </row>
    <row r="5" spans="1:9" ht="16.5">
      <c r="A5" s="62"/>
      <c r="B5" s="83" t="s">
        <v>39</v>
      </c>
      <c r="C5" s="149">
        <f>+INDICE!O3</f>
        <v>44561</v>
      </c>
      <c r="D5" s="141">
        <f>+INDICE!P3</f>
        <v>44196</v>
      </c>
      <c r="E5" s="62"/>
    </row>
    <row r="6" spans="1:9" ht="17.25" customHeight="1">
      <c r="A6" s="62"/>
      <c r="B6" s="81" t="s">
        <v>40</v>
      </c>
      <c r="C6" s="150"/>
      <c r="D6" s="151"/>
      <c r="E6" s="62"/>
    </row>
    <row r="7" spans="1:9" ht="15" customHeight="1">
      <c r="A7" s="62"/>
      <c r="B7" s="81" t="s">
        <v>41</v>
      </c>
      <c r="C7" s="150"/>
      <c r="D7" s="151"/>
      <c r="E7" s="62"/>
    </row>
    <row r="8" spans="1:9" ht="14.25" customHeight="1">
      <c r="A8" s="62"/>
      <c r="B8" s="125" t="s">
        <v>256</v>
      </c>
      <c r="C8" s="273">
        <f>+'4'!C9*INDICE!$M$2</f>
        <v>580977898.20210004</v>
      </c>
      <c r="D8" s="274">
        <v>0</v>
      </c>
      <c r="E8" s="152"/>
    </row>
    <row r="9" spans="1:9" ht="14.25" customHeight="1">
      <c r="A9" s="62"/>
      <c r="B9" s="125" t="s">
        <v>247</v>
      </c>
      <c r="C9" s="275">
        <f>+'4'!C10*INDICE!$M$2</f>
        <v>0</v>
      </c>
      <c r="D9" s="276">
        <v>93291086.791199997</v>
      </c>
      <c r="E9" s="62"/>
    </row>
    <row r="10" spans="1:9" ht="16.5">
      <c r="A10" s="62"/>
      <c r="B10" s="125"/>
      <c r="C10" s="277">
        <f>SUM(C8:C9)</f>
        <v>580977898.20210004</v>
      </c>
      <c r="D10" s="278">
        <f>SUM(D8:D9)</f>
        <v>93291086.791199997</v>
      </c>
      <c r="E10" s="62"/>
      <c r="F10" s="40"/>
    </row>
    <row r="11" spans="1:9" ht="16.5">
      <c r="A11" s="62"/>
      <c r="B11" s="81" t="s">
        <v>42</v>
      </c>
      <c r="C11" s="275"/>
      <c r="D11" s="276"/>
      <c r="E11" s="62"/>
    </row>
    <row r="12" spans="1:9" ht="16.5">
      <c r="A12" s="62"/>
      <c r="B12" s="77" t="s">
        <v>248</v>
      </c>
      <c r="C12" s="275">
        <f>+'4'!C14*INDICE!$M$2</f>
        <v>3000797272.6818004</v>
      </c>
      <c r="D12" s="276">
        <v>385389.73000000004</v>
      </c>
      <c r="E12" s="62"/>
      <c r="F12" s="40"/>
    </row>
    <row r="13" spans="1:9" ht="16.5">
      <c r="A13" s="62"/>
      <c r="B13" s="77" t="s">
        <v>43</v>
      </c>
      <c r="C13" s="275">
        <v>0</v>
      </c>
      <c r="D13" s="276">
        <v>0</v>
      </c>
      <c r="E13" s="62"/>
    </row>
    <row r="14" spans="1:9" ht="16.5">
      <c r="A14" s="62"/>
      <c r="B14" s="81"/>
      <c r="C14" s="277">
        <f>SUM(C12:C13)</f>
        <v>3000797272.6818004</v>
      </c>
      <c r="D14" s="278">
        <f>SUM(D12:D13)</f>
        <v>385389.73000000004</v>
      </c>
      <c r="E14" s="62"/>
      <c r="F14" s="41"/>
      <c r="G14" s="40"/>
    </row>
    <row r="15" spans="1:9" ht="16.5">
      <c r="A15" s="62"/>
      <c r="B15" s="81" t="s">
        <v>60</v>
      </c>
      <c r="C15" s="277">
        <f>+C10+C14</f>
        <v>3581775170.8839006</v>
      </c>
      <c r="D15" s="278">
        <f>+D10+D14</f>
        <v>93676476.521200001</v>
      </c>
      <c r="E15" s="62"/>
      <c r="F15" s="7"/>
    </row>
    <row r="16" spans="1:9" ht="16.5">
      <c r="A16" s="62"/>
      <c r="B16" s="81"/>
      <c r="C16" s="279"/>
      <c r="D16" s="280"/>
      <c r="E16" s="62"/>
    </row>
    <row r="17" spans="1:6" ht="16.5">
      <c r="A17" s="62"/>
      <c r="B17" s="81" t="s">
        <v>44</v>
      </c>
      <c r="C17" s="279"/>
      <c r="D17" s="280"/>
      <c r="E17" s="62"/>
    </row>
    <row r="18" spans="1:6" ht="16.5">
      <c r="A18" s="62"/>
      <c r="B18" s="81" t="s">
        <v>42</v>
      </c>
      <c r="C18" s="279"/>
      <c r="D18" s="280"/>
      <c r="E18" s="62"/>
    </row>
    <row r="19" spans="1:6" ht="16.5">
      <c r="A19" s="62"/>
      <c r="B19" s="77" t="s">
        <v>248</v>
      </c>
      <c r="C19" s="275">
        <f>+'4'!C20*INDICE!M2</f>
        <v>32869426880.8353</v>
      </c>
      <c r="D19" s="281">
        <v>34017870432.739197</v>
      </c>
      <c r="E19" s="62"/>
    </row>
    <row r="20" spans="1:6" ht="16.5">
      <c r="A20" s="62"/>
      <c r="B20" s="77" t="s">
        <v>43</v>
      </c>
      <c r="C20" s="282">
        <v>0</v>
      </c>
      <c r="D20" s="283">
        <v>0</v>
      </c>
      <c r="E20" s="62"/>
    </row>
    <row r="21" spans="1:6" ht="16.5">
      <c r="A21" s="62"/>
      <c r="B21" s="81" t="s">
        <v>61</v>
      </c>
      <c r="C21" s="277">
        <f>SUM(C19:C20)</f>
        <v>32869426880.8353</v>
      </c>
      <c r="D21" s="278">
        <f>SUM(D19:D20)</f>
        <v>34017870432.739197</v>
      </c>
      <c r="E21" s="62"/>
    </row>
    <row r="22" spans="1:6" ht="16.5">
      <c r="A22" s="62"/>
      <c r="B22" s="81"/>
      <c r="C22" s="279"/>
      <c r="D22" s="280"/>
      <c r="E22" s="62"/>
    </row>
    <row r="23" spans="1:6" ht="17.25" thickBot="1">
      <c r="A23" s="62"/>
      <c r="B23" s="81" t="s">
        <v>45</v>
      </c>
      <c r="C23" s="284">
        <f>+C15+C21</f>
        <v>36451202051.7192</v>
      </c>
      <c r="D23" s="285">
        <f>+D15+D21</f>
        <v>34111546909.260395</v>
      </c>
      <c r="E23" s="62"/>
      <c r="F23" s="41"/>
    </row>
    <row r="24" spans="1:6" ht="27.75" customHeight="1" thickTop="1">
      <c r="A24" s="62"/>
      <c r="B24" s="144" t="s">
        <v>46</v>
      </c>
      <c r="C24" s="286"/>
      <c r="D24" s="287"/>
      <c r="E24" s="62"/>
    </row>
    <row r="25" spans="1:6" ht="16.5">
      <c r="A25" s="62"/>
      <c r="B25" s="81" t="s">
        <v>47</v>
      </c>
      <c r="C25" s="275"/>
      <c r="D25" s="276"/>
      <c r="E25" s="62"/>
    </row>
    <row r="26" spans="1:6" ht="16.5">
      <c r="A26" s="62"/>
      <c r="B26" s="81" t="s">
        <v>48</v>
      </c>
      <c r="C26" s="275"/>
      <c r="D26" s="276"/>
      <c r="E26" s="62"/>
    </row>
    <row r="27" spans="1:6" ht="16.5">
      <c r="A27" s="62"/>
      <c r="B27" s="125" t="s">
        <v>49</v>
      </c>
      <c r="C27" s="275">
        <f>+'4'!C27*INDICE!M2</f>
        <v>27161411.259600002</v>
      </c>
      <c r="D27" s="276">
        <v>27320556.475200001</v>
      </c>
      <c r="E27" s="62"/>
    </row>
    <row r="28" spans="1:6" ht="16.5">
      <c r="A28" s="62"/>
      <c r="B28" s="77" t="s">
        <v>50</v>
      </c>
      <c r="C28" s="275">
        <v>0</v>
      </c>
      <c r="D28" s="276">
        <v>0</v>
      </c>
      <c r="E28" s="62"/>
    </row>
    <row r="29" spans="1:6" ht="15.75" customHeight="1">
      <c r="A29" s="62"/>
      <c r="B29" s="81" t="s">
        <v>51</v>
      </c>
      <c r="C29" s="277">
        <f>SUM(C27:C28)</f>
        <v>27161411.259600002</v>
      </c>
      <c r="D29" s="278">
        <f>SUM(D27:D28)</f>
        <v>27320556.475200001</v>
      </c>
      <c r="E29" s="62"/>
    </row>
    <row r="30" spans="1:6" ht="16.5">
      <c r="A30" s="62"/>
      <c r="B30" s="81" t="s">
        <v>52</v>
      </c>
      <c r="C30" s="288">
        <f>+'4'!C30*INDICE!M2</f>
        <v>34354050000.000004</v>
      </c>
      <c r="D30" s="289">
        <v>34459800000</v>
      </c>
      <c r="E30" s="62"/>
    </row>
    <row r="31" spans="1:6" ht="16.5">
      <c r="A31" s="62"/>
      <c r="B31" s="81" t="s">
        <v>53</v>
      </c>
      <c r="C31" s="279">
        <f>+'4'!C31*INDICE!M2</f>
        <v>2069990640.4596012</v>
      </c>
      <c r="D31" s="280">
        <v>2232632453.9843979</v>
      </c>
      <c r="E31" s="62"/>
      <c r="F31" s="57">
        <f>+C31-D31</f>
        <v>-162641813.52479672</v>
      </c>
    </row>
    <row r="32" spans="1:6" ht="16.5">
      <c r="A32" s="62"/>
      <c r="B32" s="81" t="s">
        <v>54</v>
      </c>
      <c r="C32" s="290">
        <f>SUM(C30:C31)</f>
        <v>36424040640.459602</v>
      </c>
      <c r="D32" s="291">
        <f>SUM(D30:D31)</f>
        <v>36692432453.984398</v>
      </c>
      <c r="E32" s="62"/>
    </row>
    <row r="33" spans="1:5" ht="17.25" thickBot="1">
      <c r="A33" s="62"/>
      <c r="B33" s="81" t="s">
        <v>55</v>
      </c>
      <c r="C33" s="284">
        <f>+C29+C32</f>
        <v>36451202051.7192</v>
      </c>
      <c r="D33" s="285">
        <f>+D29+D32</f>
        <v>36719753010.459595</v>
      </c>
      <c r="E33" s="62"/>
    </row>
    <row r="34" spans="1:5" ht="17.25" thickTop="1">
      <c r="A34" s="62"/>
      <c r="B34" s="122"/>
      <c r="C34" s="153"/>
      <c r="D34" s="154"/>
      <c r="E34" s="62"/>
    </row>
    <row r="35" spans="1:5" ht="16.5">
      <c r="A35" s="62"/>
      <c r="B35" s="62"/>
      <c r="C35" s="155"/>
      <c r="D35" s="61"/>
      <c r="E35" s="62"/>
    </row>
    <row r="36" spans="1:5" ht="16.5">
      <c r="A36" s="62"/>
      <c r="B36" s="58" t="s">
        <v>285</v>
      </c>
      <c r="C36" s="156"/>
      <c r="D36" s="61"/>
      <c r="E36" s="62"/>
    </row>
    <row r="37" spans="1:5" ht="16.5">
      <c r="A37" s="62"/>
      <c r="B37" s="90"/>
      <c r="C37" s="60"/>
      <c r="D37" s="60"/>
      <c r="E37" s="62"/>
    </row>
    <row r="38" spans="1:5">
      <c r="B38" s="15"/>
    </row>
    <row r="39" spans="1:5">
      <c r="C39" s="55"/>
    </row>
    <row r="51" ht="21" customHeight="1"/>
  </sheetData>
  <mergeCells count="3">
    <mergeCell ref="B3:D3"/>
    <mergeCell ref="B4:D4"/>
    <mergeCell ref="A2:I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2"/>
  <sheetViews>
    <sheetView showGridLines="0" workbookViewId="0">
      <selection activeCell="G13" sqref="G13"/>
    </sheetView>
  </sheetViews>
  <sheetFormatPr baseColWidth="10" defaultColWidth="9.140625" defaultRowHeight="15"/>
  <cols>
    <col min="1" max="1" width="11.42578125" customWidth="1"/>
    <col min="2" max="2" width="64.28515625" customWidth="1"/>
    <col min="3" max="3" width="15.7109375" customWidth="1"/>
    <col min="4" max="4" width="16" customWidth="1"/>
    <col min="5" max="5" width="16.42578125" hidden="1" customWidth="1"/>
    <col min="7" max="7" width="13.7109375" bestFit="1" customWidth="1"/>
  </cols>
  <sheetData>
    <row r="1" spans="1:9" ht="16.5">
      <c r="A1" s="62"/>
      <c r="B1" s="66"/>
      <c r="C1" s="120"/>
      <c r="D1" s="66"/>
      <c r="E1" s="2"/>
      <c r="F1" s="2"/>
    </row>
    <row r="2" spans="1:9" ht="41.25">
      <c r="A2" s="372" t="s">
        <v>284</v>
      </c>
      <c r="B2" s="372"/>
      <c r="C2" s="372"/>
      <c r="D2" s="372"/>
      <c r="E2" s="372"/>
      <c r="F2" s="372"/>
      <c r="G2" s="372"/>
      <c r="H2" s="372"/>
      <c r="I2" s="372"/>
    </row>
    <row r="3" spans="1:9" ht="22.5">
      <c r="A3" s="62"/>
      <c r="B3" s="376" t="str">
        <f>+"ESTADOS DE RESULTADOS AL "&amp;UPPER(TEXT(INDICE!O3,"DD \D\E MMMM \D\E AAAA"))</f>
        <v>ESTADOS DE RESULTADOS AL 31 DE DICIEMBRE DE 2021</v>
      </c>
      <c r="C3" s="376"/>
      <c r="D3" s="376"/>
      <c r="E3" s="30"/>
      <c r="F3" s="31"/>
    </row>
    <row r="4" spans="1:9" ht="16.5">
      <c r="A4" s="62"/>
      <c r="B4" s="379" t="s">
        <v>62</v>
      </c>
      <c r="C4" s="379"/>
      <c r="D4" s="379"/>
    </row>
    <row r="5" spans="1:9" ht="16.5">
      <c r="A5" s="62"/>
      <c r="B5" s="380"/>
      <c r="C5" s="380"/>
      <c r="D5" s="380"/>
    </row>
    <row r="6" spans="1:9" ht="16.5">
      <c r="A6" s="62"/>
      <c r="B6" s="157"/>
      <c r="C6" s="158">
        <f>+INDICE!O3</f>
        <v>44561</v>
      </c>
      <c r="D6" s="159">
        <f>+INDICE!P3</f>
        <v>44196</v>
      </c>
      <c r="E6" s="32">
        <v>2007</v>
      </c>
      <c r="G6" s="16"/>
      <c r="H6" s="16"/>
    </row>
    <row r="7" spans="1:9" ht="16.5">
      <c r="A7" s="62"/>
      <c r="B7" s="81" t="s">
        <v>26</v>
      </c>
      <c r="C7" s="123"/>
      <c r="D7" s="124"/>
      <c r="E7" s="28">
        <v>0</v>
      </c>
      <c r="G7" s="16"/>
    </row>
    <row r="8" spans="1:9" ht="16.5">
      <c r="A8" s="62"/>
      <c r="B8" s="81" t="s">
        <v>27</v>
      </c>
      <c r="C8" s="123"/>
      <c r="D8" s="124"/>
      <c r="E8" s="28"/>
    </row>
    <row r="9" spans="1:9" ht="16.5">
      <c r="A9" s="62"/>
      <c r="B9" s="77" t="s">
        <v>28</v>
      </c>
      <c r="C9" s="292">
        <f>+'3'!C10*INDICE!$M$2</f>
        <v>2164036844.8695002</v>
      </c>
      <c r="D9" s="293">
        <v>2070202545.3608</v>
      </c>
      <c r="E9" s="28"/>
      <c r="G9" s="16"/>
    </row>
    <row r="10" spans="1:9" ht="16.5">
      <c r="A10" s="62"/>
      <c r="B10" s="127" t="s">
        <v>29</v>
      </c>
      <c r="C10" s="294">
        <f>+'3'!C11*INDICE!$M$2</f>
        <v>224985291.82290003</v>
      </c>
      <c r="D10" s="295">
        <v>283825029.9091</v>
      </c>
      <c r="E10" s="33">
        <v>0</v>
      </c>
    </row>
    <row r="11" spans="1:9" ht="16.5">
      <c r="A11" s="62"/>
      <c r="B11" s="81" t="s">
        <v>30</v>
      </c>
      <c r="C11" s="296">
        <f>SUM(C8:C10)</f>
        <v>2389022136.6924</v>
      </c>
      <c r="D11" s="297">
        <f>SUM(D8:D10)</f>
        <v>2354027575.2698998</v>
      </c>
      <c r="E11" s="34">
        <f>SUM(E10:E10)</f>
        <v>0</v>
      </c>
    </row>
    <row r="12" spans="1:9" ht="21.75" customHeight="1">
      <c r="A12" s="62"/>
      <c r="B12" s="81" t="s">
        <v>31</v>
      </c>
      <c r="C12" s="292"/>
      <c r="D12" s="293"/>
      <c r="E12" s="28"/>
    </row>
    <row r="13" spans="1:9" ht="16.5">
      <c r="A13" s="62"/>
      <c r="B13" s="127" t="s">
        <v>32</v>
      </c>
      <c r="C13" s="292">
        <f>+'3'!C14*INDICE!$M$2</f>
        <v>317885651.24910003</v>
      </c>
      <c r="D13" s="293">
        <v>264378405.84099999</v>
      </c>
      <c r="E13" s="28">
        <v>13612821</v>
      </c>
      <c r="F13" s="28"/>
    </row>
    <row r="14" spans="1:9" ht="16.5" hidden="1">
      <c r="A14" s="62"/>
      <c r="B14" s="128" t="s">
        <v>33</v>
      </c>
      <c r="C14" s="292">
        <f>+'3'!C15*INDICE!$M$3</f>
        <v>0</v>
      </c>
      <c r="D14" s="293"/>
      <c r="E14" s="28">
        <v>0</v>
      </c>
    </row>
    <row r="15" spans="1:9" ht="16.5">
      <c r="A15" s="62"/>
      <c r="B15" s="127" t="s">
        <v>34</v>
      </c>
      <c r="C15" s="292">
        <f>+'3'!C16*INDICE!$M$2</f>
        <v>1145501.4432000001</v>
      </c>
      <c r="D15" s="293">
        <v>2294564.6761000003</v>
      </c>
      <c r="E15" s="28"/>
    </row>
    <row r="16" spans="1:9" ht="16.5">
      <c r="A16" s="62"/>
      <c r="B16" s="77" t="s">
        <v>35</v>
      </c>
      <c r="C16" s="298">
        <f>+'3'!C17*INDICE!$M$3</f>
        <v>0</v>
      </c>
      <c r="D16" s="293">
        <v>105783.0586</v>
      </c>
      <c r="E16" s="28">
        <v>0</v>
      </c>
      <c r="G16" s="35"/>
    </row>
    <row r="17" spans="1:9" ht="16.5">
      <c r="A17" s="62"/>
      <c r="B17" s="129" t="s">
        <v>36</v>
      </c>
      <c r="C17" s="299">
        <f>SUM(C13:C16)</f>
        <v>319031152.69230002</v>
      </c>
      <c r="D17" s="300">
        <f>SUM(D13:D16)</f>
        <v>266778753.57569999</v>
      </c>
      <c r="E17" s="28"/>
    </row>
    <row r="18" spans="1:9" ht="17.25" thickBot="1">
      <c r="A18" s="62"/>
      <c r="B18" s="129" t="s">
        <v>37</v>
      </c>
      <c r="C18" s="301">
        <f>+C11-C17</f>
        <v>2069990984.0000999</v>
      </c>
      <c r="D18" s="302">
        <f>+D11-D17</f>
        <v>2087248821.6941998</v>
      </c>
      <c r="E18" s="36" t="e">
        <f>+#REF!+E11-#REF!</f>
        <v>#REF!</v>
      </c>
    </row>
    <row r="19" spans="1:9" ht="17.25" thickTop="1">
      <c r="A19" s="62"/>
      <c r="B19" s="130"/>
      <c r="C19" s="160"/>
      <c r="D19" s="161"/>
      <c r="E19" s="28"/>
    </row>
    <row r="20" spans="1:9" ht="16.5">
      <c r="A20" s="62"/>
      <c r="B20" s="162"/>
      <c r="C20" s="135"/>
      <c r="D20" s="135"/>
      <c r="E20" s="33">
        <v>0</v>
      </c>
    </row>
    <row r="21" spans="1:9" ht="16.5">
      <c r="A21" s="62"/>
      <c r="B21" s="136"/>
      <c r="C21" s="137"/>
      <c r="D21" s="137"/>
      <c r="E21" s="34" t="e">
        <f>+E18-E20</f>
        <v>#REF!</v>
      </c>
      <c r="I21" s="28"/>
    </row>
    <row r="22" spans="1:9" ht="16.5">
      <c r="A22" s="62"/>
      <c r="B22" s="62"/>
      <c r="C22" s="135"/>
      <c r="D22" s="135"/>
      <c r="E22" s="28"/>
    </row>
    <row r="23" spans="1:9" ht="16.5">
      <c r="A23" s="62"/>
      <c r="B23" s="58" t="s">
        <v>285</v>
      </c>
      <c r="C23" s="135"/>
      <c r="D23" s="135"/>
      <c r="E23" s="28"/>
      <c r="I23" s="28"/>
    </row>
    <row r="24" spans="1:9">
      <c r="B24" s="17"/>
      <c r="C24" s="28"/>
      <c r="D24" s="28"/>
      <c r="E24" s="28">
        <v>0</v>
      </c>
    </row>
    <row r="25" spans="1:9">
      <c r="B25" s="15"/>
      <c r="C25" s="28"/>
      <c r="D25" s="28"/>
      <c r="E25" s="33">
        <v>0</v>
      </c>
    </row>
    <row r="26" spans="1:9">
      <c r="B26" s="17"/>
      <c r="C26" s="36"/>
      <c r="D26" s="36"/>
      <c r="E26" s="36">
        <v>0</v>
      </c>
    </row>
    <row r="27" spans="1:9">
      <c r="B27" s="17"/>
      <c r="C27" s="28"/>
      <c r="D27" s="28"/>
      <c r="E27" s="28"/>
    </row>
    <row r="28" spans="1:9">
      <c r="B28" s="3"/>
      <c r="C28" s="28"/>
      <c r="D28" s="28"/>
      <c r="E28" s="28">
        <v>0</v>
      </c>
    </row>
    <row r="29" spans="1:9">
      <c r="B29" s="17"/>
      <c r="C29" s="28"/>
      <c r="D29" s="28"/>
      <c r="E29" s="28">
        <v>0</v>
      </c>
    </row>
    <row r="30" spans="1:9">
      <c r="B30" s="3"/>
      <c r="C30" s="28"/>
      <c r="D30" s="28"/>
      <c r="E30" s="28">
        <v>0</v>
      </c>
    </row>
    <row r="31" spans="1:9">
      <c r="B31" s="17"/>
      <c r="C31" s="36"/>
      <c r="D31" s="36"/>
      <c r="E31" s="37" t="e">
        <f>+E21+E26</f>
        <v>#REF!</v>
      </c>
    </row>
    <row r="32" spans="1:9">
      <c r="B32" s="3"/>
      <c r="C32" s="28"/>
      <c r="D32" s="28"/>
      <c r="E32" s="28"/>
    </row>
    <row r="33" spans="2:5">
      <c r="B33" s="17"/>
      <c r="C33" s="28"/>
      <c r="D33" s="28"/>
      <c r="E33" s="28"/>
    </row>
    <row r="34" spans="2:5">
      <c r="B34" s="17"/>
      <c r="C34" s="28"/>
      <c r="D34" s="28"/>
      <c r="E34" s="28">
        <v>324736</v>
      </c>
    </row>
    <row r="35" spans="2:5">
      <c r="B35" s="17"/>
      <c r="C35" s="28"/>
      <c r="D35" s="28"/>
      <c r="E35" s="28" t="e">
        <f>+#REF!</f>
        <v>#REF!</v>
      </c>
    </row>
    <row r="36" spans="2:5" ht="15.75" thickBot="1">
      <c r="B36" s="17"/>
      <c r="C36" s="36"/>
      <c r="D36" s="36"/>
      <c r="E36" s="38" t="e">
        <f>+E31-E34-E35</f>
        <v>#REF!</v>
      </c>
    </row>
    <row r="37" spans="2:5" ht="15.75" thickTop="1"/>
    <row r="38" spans="2:5">
      <c r="C38" s="28"/>
      <c r="D38" s="28"/>
    </row>
    <row r="40" spans="2:5">
      <c r="C40" s="28"/>
    </row>
    <row r="41" spans="2:5">
      <c r="C41" s="28"/>
    </row>
    <row r="42" spans="2:5">
      <c r="C42" s="28"/>
    </row>
  </sheetData>
  <mergeCells count="4">
    <mergeCell ref="B3:D3"/>
    <mergeCell ref="B4:D4"/>
    <mergeCell ref="B5:D5"/>
    <mergeCell ref="A2:I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36"/>
  <sheetViews>
    <sheetView showGridLines="0" workbookViewId="0">
      <selection activeCell="B19" sqref="B19"/>
    </sheetView>
  </sheetViews>
  <sheetFormatPr baseColWidth="10" defaultColWidth="9.140625" defaultRowHeight="15"/>
  <cols>
    <col min="1" max="1" width="5.7109375" customWidth="1"/>
    <col min="2" max="2" width="30.28515625" customWidth="1"/>
    <col min="3" max="3" width="17.5703125" customWidth="1"/>
    <col min="4" max="4" width="17.28515625" customWidth="1"/>
    <col min="5" max="5" width="22" customWidth="1"/>
    <col min="6" max="6" width="13.7109375" customWidth="1"/>
    <col min="7" max="7" width="12.42578125" hidden="1" customWidth="1"/>
    <col min="8" max="8" width="11.42578125" bestFit="1" customWidth="1"/>
    <col min="9" max="9" width="20.140625" customWidth="1"/>
    <col min="10" max="11" width="12.42578125" customWidth="1"/>
  </cols>
  <sheetData>
    <row r="1" spans="1:13" ht="16.5">
      <c r="A1" s="116"/>
      <c r="B1" s="117"/>
      <c r="C1" s="117"/>
      <c r="D1" s="117"/>
      <c r="E1" s="62"/>
    </row>
    <row r="2" spans="1:13" ht="41.25">
      <c r="A2" s="372" t="s">
        <v>284</v>
      </c>
      <c r="B2" s="372"/>
      <c r="C2" s="372"/>
      <c r="D2" s="372"/>
      <c r="E2" s="372"/>
      <c r="F2" s="372"/>
      <c r="G2" s="372"/>
      <c r="H2" s="372"/>
      <c r="I2" s="372"/>
      <c r="J2" s="17"/>
      <c r="K2" s="17"/>
    </row>
    <row r="3" spans="1:13" ht="16.5">
      <c r="A3" s="116"/>
      <c r="B3" s="374" t="s">
        <v>16</v>
      </c>
      <c r="C3" s="374"/>
      <c r="D3" s="374"/>
      <c r="E3" s="374"/>
      <c r="F3" s="48"/>
      <c r="G3" s="48"/>
      <c r="H3" s="48"/>
      <c r="I3" s="19"/>
      <c r="J3" s="19"/>
      <c r="K3" s="19"/>
    </row>
    <row r="4" spans="1:13" ht="16.5">
      <c r="A4" s="91"/>
      <c r="B4" s="375" t="str">
        <f>+"Correspondiente al periodo cerrado al "&amp;TEXT(INDICE!O3,"DD \d\e MMMM \d\e AAAA")</f>
        <v>Correspondiente al periodo cerrado al 31 de diciembre de 2021</v>
      </c>
      <c r="C4" s="375"/>
      <c r="D4" s="375"/>
      <c r="E4" s="375"/>
      <c r="F4" s="48"/>
      <c r="G4" s="48"/>
      <c r="H4" s="48"/>
      <c r="I4" s="19"/>
      <c r="J4" s="19"/>
      <c r="K4" s="19"/>
    </row>
    <row r="5" spans="1:13" ht="16.5">
      <c r="A5" s="91"/>
      <c r="B5" s="381" t="s">
        <v>62</v>
      </c>
      <c r="C5" s="381"/>
      <c r="D5" s="381"/>
      <c r="E5" s="381"/>
      <c r="F5" s="49"/>
      <c r="G5" s="49"/>
      <c r="H5" s="49"/>
      <c r="I5" s="19"/>
      <c r="J5" s="19"/>
      <c r="K5" s="19"/>
    </row>
    <row r="6" spans="1:13" ht="49.5">
      <c r="A6" s="91"/>
      <c r="B6" s="112" t="s">
        <v>17</v>
      </c>
      <c r="C6" s="112" t="s">
        <v>18</v>
      </c>
      <c r="D6" s="112" t="s">
        <v>19</v>
      </c>
      <c r="E6" s="112" t="str">
        <f>+"TOTAL ACTIVO NETO AL "&amp;UPPER(TEXT(INDICE!P3,"DD \D\E MMMM \D\E AAAA"))</f>
        <v>TOTAL ACTIVO NETO AL 31 DE DICIEMBRE DE 2020</v>
      </c>
      <c r="F6" s="19"/>
      <c r="G6" s="19"/>
      <c r="H6" s="19"/>
      <c r="I6" s="16"/>
      <c r="J6" s="16"/>
      <c r="K6" s="19"/>
    </row>
    <row r="7" spans="1:13" ht="29.25" customHeight="1">
      <c r="A7" s="91"/>
      <c r="B7" s="163" t="s">
        <v>20</v>
      </c>
      <c r="C7" s="303">
        <f>+'2'!C7*INDICE!M2</f>
        <v>34354050000.000004</v>
      </c>
      <c r="D7" s="303">
        <v>2436087524.0388007</v>
      </c>
      <c r="E7" s="304">
        <f t="shared" ref="E7:E13" si="0">+C7+D7</f>
        <v>36790137524.038803</v>
      </c>
      <c r="F7" s="19"/>
      <c r="G7" s="19"/>
      <c r="H7" s="42"/>
      <c r="I7" s="42"/>
      <c r="J7" s="19"/>
      <c r="K7" s="20"/>
    </row>
    <row r="8" spans="1:13" ht="16.5">
      <c r="A8" s="62"/>
      <c r="B8" s="164"/>
      <c r="C8" s="305"/>
      <c r="D8" s="305"/>
      <c r="E8" s="306"/>
      <c r="I8" s="28"/>
    </row>
    <row r="9" spans="1:13" ht="16.5">
      <c r="A9" s="58"/>
      <c r="B9" s="99" t="s">
        <v>21</v>
      </c>
      <c r="C9" s="307"/>
      <c r="D9" s="307"/>
      <c r="E9" s="306"/>
      <c r="F9" s="22"/>
      <c r="G9" s="22"/>
      <c r="H9" s="22"/>
      <c r="I9" s="22"/>
      <c r="J9" s="22"/>
      <c r="K9" s="22"/>
    </row>
    <row r="10" spans="1:13" ht="16.5">
      <c r="A10" s="58"/>
      <c r="B10" s="102" t="s">
        <v>387</v>
      </c>
      <c r="C10" s="308"/>
      <c r="D10" s="306">
        <v>0</v>
      </c>
      <c r="E10" s="306">
        <f t="shared" si="0"/>
        <v>0</v>
      </c>
      <c r="F10" s="22"/>
      <c r="G10" s="22"/>
      <c r="H10" s="22"/>
      <c r="I10" s="22"/>
      <c r="J10" s="22"/>
      <c r="K10" s="22"/>
    </row>
    <row r="11" spans="1:13" ht="16.5">
      <c r="A11" s="107"/>
      <c r="B11" s="165" t="s">
        <v>22</v>
      </c>
      <c r="C11" s="308"/>
      <c r="D11" s="306"/>
      <c r="E11" s="306">
        <f t="shared" si="0"/>
        <v>0</v>
      </c>
      <c r="F11" s="24"/>
      <c r="G11" s="23"/>
      <c r="H11" s="23"/>
      <c r="I11" s="24"/>
      <c r="J11" s="25"/>
      <c r="K11" s="25"/>
    </row>
    <row r="12" spans="1:13" ht="16.5">
      <c r="A12" s="107"/>
      <c r="B12" s="165" t="s">
        <v>23</v>
      </c>
      <c r="C12" s="308"/>
      <c r="D12" s="306">
        <v>-2436087524</v>
      </c>
      <c r="E12" s="306">
        <f>+C12+D12</f>
        <v>-2436087524</v>
      </c>
      <c r="F12" s="24"/>
      <c r="G12" s="23"/>
      <c r="H12" s="23"/>
      <c r="I12" s="24"/>
      <c r="J12" s="25"/>
      <c r="K12" s="25"/>
    </row>
    <row r="13" spans="1:13" ht="16.5">
      <c r="A13" s="58"/>
      <c r="B13" s="166" t="s">
        <v>24</v>
      </c>
      <c r="C13" s="309"/>
      <c r="D13" s="309">
        <v>2076362568</v>
      </c>
      <c r="E13" s="306">
        <f t="shared" si="0"/>
        <v>2076362568</v>
      </c>
      <c r="F13" s="21"/>
      <c r="G13" s="21"/>
      <c r="H13" s="43"/>
      <c r="I13" s="21"/>
      <c r="J13" s="21"/>
      <c r="K13" s="21"/>
    </row>
    <row r="14" spans="1:13" ht="58.5" customHeight="1">
      <c r="A14" s="58"/>
      <c r="B14" s="111" t="s">
        <v>25</v>
      </c>
      <c r="C14" s="310">
        <f>+C7+C10-C11+C8</f>
        <v>34354050000.000004</v>
      </c>
      <c r="D14" s="310">
        <f>+D7+D13+D12+D10</f>
        <v>2076362568.0388012</v>
      </c>
      <c r="E14" s="112" t="str">
        <f>+"TOTAL ACTIVO NETO AL "&amp;UPPER(TEXT(INDICE!O3,"DD \D\E MMMM \D\E AAAA"))</f>
        <v>TOTAL ACTIVO NETO AL 31 DE DICIEMBRE DE 2021</v>
      </c>
      <c r="F14" s="27"/>
      <c r="G14" s="27"/>
      <c r="H14" s="27"/>
      <c r="I14" s="27"/>
      <c r="J14" s="27"/>
      <c r="K14" s="27"/>
    </row>
    <row r="15" spans="1:13" ht="21" customHeight="1" thickBot="1">
      <c r="A15" s="58"/>
      <c r="B15" s="113"/>
      <c r="C15" s="113"/>
      <c r="D15" s="113"/>
      <c r="E15" s="311">
        <f>+C14+D14</f>
        <v>36430412568.038803</v>
      </c>
      <c r="F15" s="27"/>
      <c r="G15" s="27"/>
      <c r="H15" s="27"/>
      <c r="I15" s="27"/>
      <c r="J15" s="27"/>
      <c r="K15" s="27"/>
      <c r="M15" s="28"/>
    </row>
    <row r="16" spans="1:13" ht="17.25" thickTop="1">
      <c r="A16" s="119"/>
      <c r="B16" s="113"/>
      <c r="C16" s="113"/>
      <c r="D16" s="113"/>
      <c r="E16" s="113"/>
      <c r="F16" s="27"/>
      <c r="G16" s="27"/>
      <c r="H16" s="27"/>
      <c r="I16" s="27"/>
      <c r="J16" s="27"/>
      <c r="K16" s="27"/>
      <c r="M16" s="28"/>
    </row>
    <row r="17" spans="1:11" ht="16.5">
      <c r="A17" s="58"/>
      <c r="B17" s="58" t="s">
        <v>285</v>
      </c>
      <c r="C17" s="113"/>
      <c r="D17" s="113"/>
      <c r="E17" s="113"/>
      <c r="F17" s="27"/>
      <c r="G17" s="27"/>
      <c r="H17" s="27"/>
      <c r="I17" s="27"/>
      <c r="J17" s="27"/>
      <c r="K17" s="27"/>
    </row>
    <row r="18" spans="1:11" ht="16.5">
      <c r="A18" s="58"/>
      <c r="B18" s="69"/>
      <c r="C18" s="113"/>
      <c r="D18" s="113"/>
      <c r="E18" s="113"/>
      <c r="F18" s="27"/>
      <c r="G18" s="27"/>
      <c r="H18" s="27"/>
      <c r="I18" s="27"/>
      <c r="J18" s="27"/>
      <c r="K18" s="27"/>
    </row>
    <row r="19" spans="1:11">
      <c r="A19" s="21"/>
      <c r="B19" s="17"/>
      <c r="C19" s="27"/>
      <c r="D19" s="27"/>
      <c r="E19" s="27"/>
      <c r="F19" s="27"/>
      <c r="G19" s="27"/>
      <c r="H19" s="27"/>
      <c r="I19" s="27"/>
      <c r="J19" s="27"/>
      <c r="K19" s="27"/>
    </row>
    <row r="20" spans="1:11">
      <c r="A20" s="21"/>
      <c r="B20" s="15"/>
      <c r="C20" s="27"/>
      <c r="D20" s="27"/>
      <c r="E20" s="27"/>
      <c r="F20" s="27"/>
      <c r="G20" s="27"/>
      <c r="H20" s="27"/>
      <c r="I20" s="27"/>
      <c r="J20" s="27"/>
      <c r="K20" s="27"/>
    </row>
    <row r="21" spans="1:11">
      <c r="A21" s="21"/>
      <c r="B21" s="17"/>
      <c r="C21" s="27"/>
      <c r="D21" s="27"/>
      <c r="E21" s="27"/>
      <c r="F21" s="27"/>
      <c r="G21" s="27"/>
      <c r="H21" s="27"/>
      <c r="I21" s="27"/>
      <c r="J21" s="27"/>
      <c r="K21" s="27"/>
    </row>
    <row r="22" spans="1:11">
      <c r="A22" s="21"/>
      <c r="B22" s="27"/>
      <c r="C22" s="27"/>
      <c r="D22" s="27"/>
      <c r="E22" s="27"/>
      <c r="F22" s="27"/>
      <c r="G22" s="27"/>
      <c r="H22" s="27"/>
      <c r="I22" s="27"/>
      <c r="J22" s="27"/>
      <c r="K22" s="27"/>
    </row>
    <row r="23" spans="1:11">
      <c r="A23" s="21"/>
      <c r="B23" s="27"/>
      <c r="C23" s="27"/>
      <c r="D23" s="27"/>
      <c r="E23" s="27"/>
      <c r="F23" s="27"/>
      <c r="G23" s="27"/>
      <c r="H23" s="27"/>
      <c r="I23" s="27"/>
      <c r="J23" s="27"/>
      <c r="K23" s="27"/>
    </row>
    <row r="24" spans="1:11">
      <c r="A24" s="21"/>
      <c r="B24" s="27"/>
      <c r="C24" s="27"/>
      <c r="D24" s="27"/>
      <c r="E24" s="27"/>
      <c r="F24" s="27"/>
      <c r="G24" s="27"/>
      <c r="H24" s="27"/>
      <c r="I24" s="27"/>
      <c r="J24" s="27"/>
      <c r="K24" s="27"/>
    </row>
    <row r="25" spans="1:11">
      <c r="A25" s="29"/>
      <c r="B25" s="27"/>
      <c r="C25" s="27"/>
      <c r="D25" s="27"/>
      <c r="E25" s="27"/>
      <c r="F25" s="27"/>
      <c r="G25" s="27"/>
      <c r="H25" s="27"/>
      <c r="I25" s="27"/>
      <c r="J25" s="27"/>
      <c r="K25" s="27"/>
    </row>
    <row r="26" spans="1:11">
      <c r="A26" s="29"/>
      <c r="B26" s="27"/>
      <c r="C26" s="27"/>
      <c r="D26" s="27"/>
      <c r="E26" s="27"/>
      <c r="F26" s="27"/>
      <c r="G26" s="27"/>
      <c r="H26" s="27"/>
      <c r="I26" s="27"/>
      <c r="J26" s="27"/>
      <c r="K26" s="27"/>
    </row>
    <row r="28" spans="1:11">
      <c r="J28" s="28"/>
    </row>
    <row r="29" spans="1:11">
      <c r="G29" s="28"/>
    </row>
    <row r="30" spans="1:11">
      <c r="J30" s="28"/>
    </row>
    <row r="31" spans="1:11">
      <c r="J31" s="28"/>
    </row>
    <row r="32" spans="1:11">
      <c r="J32" s="28"/>
    </row>
    <row r="35" spans="2:8">
      <c r="B35" s="6"/>
      <c r="C35" s="4"/>
      <c r="D35" s="4"/>
      <c r="E35" s="363"/>
      <c r="F35" s="363"/>
      <c r="G35" s="363"/>
      <c r="H35" s="363"/>
    </row>
    <row r="36" spans="2:8">
      <c r="B36" s="6"/>
      <c r="C36" s="4"/>
      <c r="D36" s="4"/>
      <c r="E36" s="363"/>
      <c r="F36" s="363"/>
      <c r="G36" s="363"/>
      <c r="H36" s="363"/>
    </row>
  </sheetData>
  <mergeCells count="6">
    <mergeCell ref="A2:I2"/>
    <mergeCell ref="E35:H35"/>
    <mergeCell ref="E36:H36"/>
    <mergeCell ref="B3:E3"/>
    <mergeCell ref="B4:E4"/>
    <mergeCell ref="B5:E5"/>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36"/>
  <sheetViews>
    <sheetView showGridLines="0" workbookViewId="0">
      <selection activeCell="G18" sqref="G18"/>
    </sheetView>
  </sheetViews>
  <sheetFormatPr baseColWidth="10" defaultColWidth="9.140625" defaultRowHeight="14.25"/>
  <cols>
    <col min="1" max="1" width="11.85546875" style="1" customWidth="1"/>
    <col min="2" max="2" width="59.140625" style="1" customWidth="1"/>
    <col min="3" max="3" width="19.85546875" style="1" customWidth="1"/>
    <col min="4" max="4" width="3.5703125" style="1" customWidth="1"/>
    <col min="5" max="5" width="16.85546875" style="1" bestFit="1" customWidth="1"/>
    <col min="6" max="6" width="6.5703125" style="3" customWidth="1"/>
    <col min="7" max="7" width="20.28515625" style="3" customWidth="1"/>
    <col min="8" max="8" width="12.28515625" style="3" bestFit="1" customWidth="1"/>
    <col min="9" max="9" width="19.140625" style="3" customWidth="1"/>
    <col min="10" max="10" width="12.85546875" style="3" bestFit="1" customWidth="1"/>
    <col min="11" max="16384" width="9.140625" style="3"/>
  </cols>
  <sheetData>
    <row r="1" spans="1:10" ht="16.5">
      <c r="A1" s="58"/>
      <c r="B1" s="66"/>
      <c r="C1" s="66"/>
      <c r="D1" s="58"/>
      <c r="E1" s="66"/>
      <c r="F1" s="66"/>
      <c r="G1" s="2"/>
      <c r="H1" s="31"/>
    </row>
    <row r="2" spans="1:10" ht="16.5">
      <c r="A2" s="58"/>
      <c r="B2" s="66"/>
      <c r="C2" s="67"/>
      <c r="D2" s="58"/>
      <c r="E2" s="368"/>
      <c r="F2" s="368"/>
      <c r="G2" s="370"/>
      <c r="H2" s="370"/>
    </row>
    <row r="3" spans="1:10" ht="41.25">
      <c r="A3" s="372" t="s">
        <v>284</v>
      </c>
      <c r="B3" s="372"/>
      <c r="C3" s="372"/>
      <c r="D3" s="372"/>
      <c r="E3" s="372"/>
      <c r="F3" s="372"/>
      <c r="G3" s="372"/>
      <c r="H3" s="372"/>
      <c r="I3" s="372"/>
    </row>
    <row r="4" spans="1:10" ht="16.5">
      <c r="A4" s="58"/>
      <c r="B4" s="374" t="str">
        <f>+"ESTADO DE FLUJOS DE CAJA  AL "&amp;UPPER(TEXT(INDICE!O3,"DD \D\E MMMM \D\E AAAA"))</f>
        <v>ESTADO DE FLUJOS DE CAJA  AL 31 DE DICIEMBRE DE 2021</v>
      </c>
      <c r="C4" s="374"/>
      <c r="D4" s="374"/>
      <c r="E4" s="374"/>
      <c r="F4" s="58"/>
    </row>
    <row r="5" spans="1:10" ht="16.5" customHeight="1">
      <c r="A5" s="117"/>
      <c r="B5" s="375" t="s">
        <v>62</v>
      </c>
      <c r="C5" s="375"/>
      <c r="D5" s="375"/>
      <c r="E5" s="375"/>
      <c r="F5" s="58"/>
    </row>
    <row r="6" spans="1:10" ht="16.5">
      <c r="A6" s="117"/>
      <c r="B6" s="92"/>
      <c r="C6" s="92"/>
      <c r="D6" s="58"/>
      <c r="E6" s="58"/>
      <c r="F6" s="58"/>
      <c r="G6" s="10"/>
      <c r="H6" s="10"/>
      <c r="I6" s="10"/>
    </row>
    <row r="7" spans="1:10" s="5" customFormat="1" ht="16.5">
      <c r="A7" s="58"/>
      <c r="B7" s="70"/>
      <c r="C7" s="167">
        <f>+INDICE!O3</f>
        <v>44561</v>
      </c>
      <c r="D7" s="168"/>
      <c r="E7" s="169">
        <f>+INDICE!P3</f>
        <v>44196</v>
      </c>
      <c r="F7" s="58"/>
      <c r="G7" s="11"/>
      <c r="H7" s="11"/>
      <c r="I7" s="16"/>
      <c r="J7" s="16"/>
    </row>
    <row r="8" spans="1:10" s="5" customFormat="1" ht="16.5">
      <c r="A8" s="58"/>
      <c r="B8" s="72"/>
      <c r="C8" s="170" t="s">
        <v>0</v>
      </c>
      <c r="D8" s="171"/>
      <c r="E8" s="172" t="s">
        <v>0</v>
      </c>
      <c r="F8" s="58"/>
      <c r="G8" s="11"/>
      <c r="H8" s="11"/>
      <c r="I8" s="11"/>
    </row>
    <row r="9" spans="1:10" s="5" customFormat="1" ht="16.5">
      <c r="A9" s="58"/>
      <c r="B9" s="77"/>
      <c r="C9" s="173"/>
      <c r="D9" s="174"/>
      <c r="E9" s="175"/>
      <c r="F9" s="58"/>
      <c r="G9" s="11"/>
      <c r="H9" s="11"/>
      <c r="I9" s="11"/>
    </row>
    <row r="10" spans="1:10" s="5" customFormat="1" ht="16.5">
      <c r="A10" s="58"/>
      <c r="B10" s="81" t="s">
        <v>1</v>
      </c>
      <c r="C10" s="312">
        <f>+'1'!C10*INDICE!M2</f>
        <v>93004795.73819752</v>
      </c>
      <c r="D10" s="313"/>
      <c r="E10" s="314">
        <f>+'1'!E10*INDICE!M3</f>
        <v>571243848.70800042</v>
      </c>
      <c r="F10" s="58"/>
      <c r="G10" s="11"/>
      <c r="H10" s="11"/>
      <c r="I10" s="11"/>
    </row>
    <row r="11" spans="1:10" s="5" customFormat="1" ht="16.5">
      <c r="A11" s="58"/>
      <c r="B11" s="77" t="s">
        <v>2</v>
      </c>
      <c r="C11" s="313"/>
      <c r="D11" s="313"/>
      <c r="E11" s="315"/>
      <c r="F11" s="58"/>
      <c r="G11" s="11"/>
      <c r="H11" s="11"/>
      <c r="I11" s="11"/>
    </row>
    <row r="12" spans="1:10" s="5" customFormat="1" ht="16.5">
      <c r="A12" s="117"/>
      <c r="B12" s="81" t="s">
        <v>3</v>
      </c>
      <c r="C12" s="316"/>
      <c r="D12" s="316"/>
      <c r="E12" s="317"/>
      <c r="F12" s="58"/>
      <c r="G12" s="11"/>
      <c r="H12" s="11"/>
      <c r="I12" s="11"/>
    </row>
    <row r="13" spans="1:10" s="5" customFormat="1" ht="16.5">
      <c r="A13" s="117"/>
      <c r="B13" s="81" t="s">
        <v>4</v>
      </c>
      <c r="C13" s="316"/>
      <c r="D13" s="316"/>
      <c r="E13" s="317"/>
      <c r="F13" s="58"/>
      <c r="G13" s="11"/>
      <c r="H13" s="11"/>
      <c r="I13" s="13"/>
    </row>
    <row r="14" spans="1:10" s="5" customFormat="1" ht="16.5">
      <c r="A14" s="58"/>
      <c r="B14" s="77" t="s">
        <v>5</v>
      </c>
      <c r="C14" s="318">
        <f>+'1'!C14*INDICE!M2</f>
        <v>643838732.76779938</v>
      </c>
      <c r="D14" s="316"/>
      <c r="E14" s="319">
        <f>+'1'!E14*INDICE!M3</f>
        <v>-589943759.57399857</v>
      </c>
      <c r="F14" s="58"/>
      <c r="G14" s="11"/>
      <c r="H14" s="11"/>
      <c r="I14" s="7"/>
    </row>
    <row r="15" spans="1:10" s="5" customFormat="1" ht="16.5">
      <c r="A15" s="58"/>
      <c r="B15" s="77" t="s">
        <v>6</v>
      </c>
      <c r="C15" s="320">
        <v>0</v>
      </c>
      <c r="D15" s="316"/>
      <c r="E15" s="319">
        <v>0</v>
      </c>
      <c r="F15" s="58"/>
      <c r="G15" s="11"/>
      <c r="H15" s="11"/>
      <c r="I15" s="11"/>
    </row>
    <row r="16" spans="1:10" s="5" customFormat="1" ht="16.5">
      <c r="A16" s="58"/>
      <c r="B16" s="77" t="s">
        <v>7</v>
      </c>
      <c r="C16" s="318">
        <f>+'1'!C16*INDICE!M2</f>
        <v>-75304.077600000252</v>
      </c>
      <c r="D16" s="316"/>
      <c r="E16" s="319">
        <f>+'1'!E16*INDICE!M3</f>
        <v>10269044.525999999</v>
      </c>
      <c r="F16" s="58"/>
      <c r="G16" s="11"/>
      <c r="H16" s="11"/>
      <c r="I16" s="11"/>
    </row>
    <row r="17" spans="1:10" s="5" customFormat="1" ht="16.5">
      <c r="A17" s="58"/>
      <c r="B17" s="77" t="s">
        <v>8</v>
      </c>
      <c r="C17" s="321">
        <v>0</v>
      </c>
      <c r="D17" s="316"/>
      <c r="E17" s="319">
        <v>0</v>
      </c>
      <c r="F17" s="58"/>
      <c r="G17" s="11"/>
      <c r="H17" s="11"/>
      <c r="I17" s="11"/>
    </row>
    <row r="18" spans="1:10" s="5" customFormat="1" ht="16.5">
      <c r="A18" s="58"/>
      <c r="B18" s="77" t="s">
        <v>9</v>
      </c>
      <c r="C18" s="322">
        <f>+C14+C15+C16+C17</f>
        <v>643763428.69019938</v>
      </c>
      <c r="D18" s="316"/>
      <c r="E18" s="323">
        <f>+E14+E15+E16+E17</f>
        <v>-579674715.04799855</v>
      </c>
      <c r="F18" s="58"/>
      <c r="G18" s="11"/>
      <c r="H18" s="11"/>
      <c r="I18" s="11"/>
    </row>
    <row r="19" spans="1:10" s="5" customFormat="1" ht="16.5">
      <c r="A19" s="58"/>
      <c r="B19" s="77"/>
      <c r="C19" s="316"/>
      <c r="D19" s="316"/>
      <c r="E19" s="317"/>
      <c r="F19" s="58"/>
      <c r="G19" s="11"/>
      <c r="H19" s="11"/>
      <c r="I19" s="11"/>
    </row>
    <row r="20" spans="1:10" s="5" customFormat="1" ht="16.5">
      <c r="A20" s="58"/>
      <c r="B20" s="81" t="s">
        <v>10</v>
      </c>
      <c r="C20" s="316"/>
      <c r="D20" s="316"/>
      <c r="E20" s="317"/>
      <c r="F20" s="58"/>
      <c r="G20" s="11"/>
      <c r="H20" s="11"/>
      <c r="I20" s="11"/>
    </row>
    <row r="21" spans="1:10" s="5" customFormat="1" ht="16.5">
      <c r="A21" s="117"/>
      <c r="B21" s="77" t="s">
        <v>11</v>
      </c>
      <c r="C21" s="320">
        <v>0</v>
      </c>
      <c r="D21" s="316"/>
      <c r="E21" s="317">
        <v>0</v>
      </c>
      <c r="F21" s="58"/>
      <c r="G21" s="11"/>
      <c r="H21" s="11"/>
      <c r="I21" s="11"/>
    </row>
    <row r="22" spans="1:10" s="5" customFormat="1" ht="16.5">
      <c r="A22" s="117"/>
      <c r="B22" s="77" t="s">
        <v>63</v>
      </c>
      <c r="C22" s="320">
        <v>0</v>
      </c>
      <c r="D22" s="316"/>
      <c r="E22" s="324">
        <v>0</v>
      </c>
      <c r="F22" s="58"/>
      <c r="G22" s="11"/>
      <c r="H22" s="11"/>
      <c r="I22" s="11"/>
    </row>
    <row r="23" spans="1:10" s="5" customFormat="1" ht="16.5">
      <c r="A23" s="117"/>
      <c r="B23" s="77" t="s">
        <v>12</v>
      </c>
      <c r="C23" s="320">
        <f>+'1'!C22*INDICE!M2</f>
        <v>-155790326.22629669</v>
      </c>
      <c r="D23" s="316"/>
      <c r="E23" s="324">
        <f>+'1'!E22*INDICE!M3</f>
        <v>101660227.96799563</v>
      </c>
      <c r="F23" s="58"/>
      <c r="G23" s="11"/>
      <c r="H23" s="11"/>
      <c r="I23" s="11"/>
    </row>
    <row r="24" spans="1:10" s="5" customFormat="1" ht="16.5">
      <c r="A24" s="58"/>
      <c r="B24" s="77" t="s">
        <v>13</v>
      </c>
      <c r="C24" s="325"/>
      <c r="D24" s="316"/>
      <c r="E24" s="326">
        <f>+'1'!E23*INDICE!$M$3</f>
        <v>0</v>
      </c>
      <c r="F24" s="58"/>
      <c r="H24" s="11"/>
    </row>
    <row r="25" spans="1:10" s="5" customFormat="1" ht="16.5">
      <c r="A25" s="58"/>
      <c r="B25" s="77" t="s">
        <v>14</v>
      </c>
      <c r="C25" s="316">
        <f>+C23+C24+C22</f>
        <v>-155790326.22629669</v>
      </c>
      <c r="D25" s="316"/>
      <c r="E25" s="327">
        <f>+E23+E24+E22</f>
        <v>101660227.96799563</v>
      </c>
      <c r="F25" s="58"/>
    </row>
    <row r="26" spans="1:10" s="5" customFormat="1" ht="17.25" thickBot="1">
      <c r="A26" s="117"/>
      <c r="B26" s="81" t="s">
        <v>15</v>
      </c>
      <c r="C26" s="328">
        <f>+C18+C25+C10</f>
        <v>580977898.20210028</v>
      </c>
      <c r="D26" s="328"/>
      <c r="E26" s="329">
        <f>+E18+E25+E10</f>
        <v>93229361.627997518</v>
      </c>
      <c r="F26" s="58"/>
      <c r="H26" s="11"/>
      <c r="I26" s="11"/>
      <c r="J26" s="11"/>
    </row>
    <row r="27" spans="1:10" s="5" customFormat="1" ht="17.25" thickTop="1">
      <c r="A27" s="58"/>
      <c r="B27" s="72"/>
      <c r="C27" s="85"/>
      <c r="D27" s="85"/>
      <c r="E27" s="86"/>
      <c r="F27" s="58"/>
      <c r="I27" s="11"/>
    </row>
    <row r="28" spans="1:10" s="5" customFormat="1" ht="16.5">
      <c r="A28" s="58"/>
      <c r="B28" s="58"/>
      <c r="C28" s="88"/>
      <c r="D28" s="88"/>
      <c r="E28" s="88"/>
      <c r="F28" s="58"/>
    </row>
    <row r="29" spans="1:10" ht="16.5">
      <c r="A29" s="58"/>
      <c r="B29" s="58" t="s">
        <v>233</v>
      </c>
      <c r="C29" s="113"/>
      <c r="D29" s="113"/>
      <c r="E29" s="113"/>
      <c r="F29" s="58"/>
    </row>
    <row r="30" spans="1:10" ht="16.5">
      <c r="A30" s="58"/>
      <c r="B30" s="69"/>
      <c r="C30" s="113"/>
      <c r="D30" s="113"/>
      <c r="E30" s="113"/>
      <c r="F30" s="113"/>
      <c r="G30" s="10"/>
      <c r="H30" s="10"/>
      <c r="I30" s="10"/>
    </row>
    <row r="31" spans="1:10">
      <c r="B31" s="17"/>
      <c r="C31" s="14"/>
      <c r="D31" s="14"/>
      <c r="E31" s="14"/>
    </row>
    <row r="32" spans="1:10" ht="15">
      <c r="B32" s="15"/>
      <c r="C32" s="14"/>
      <c r="D32" s="14"/>
      <c r="E32" s="14"/>
    </row>
    <row r="33" spans="2:7">
      <c r="C33" s="14"/>
      <c r="D33" s="14"/>
      <c r="E33" s="14"/>
    </row>
    <row r="34" spans="2:7" ht="15">
      <c r="B34" s="6"/>
      <c r="C34" s="363"/>
      <c r="D34" s="363"/>
      <c r="E34" s="363"/>
      <c r="F34" s="363"/>
      <c r="G34" s="363"/>
    </row>
    <row r="35" spans="2:7" ht="15">
      <c r="B35" s="6"/>
      <c r="C35" s="363"/>
      <c r="D35" s="363"/>
      <c r="E35" s="363"/>
      <c r="F35" s="363"/>
      <c r="G35" s="363"/>
    </row>
    <row r="36" spans="2:7">
      <c r="C36" s="14"/>
      <c r="D36" s="14"/>
      <c r="E36" s="14"/>
    </row>
  </sheetData>
  <mergeCells count="7">
    <mergeCell ref="C35:G35"/>
    <mergeCell ref="B5:E5"/>
    <mergeCell ref="E2:F2"/>
    <mergeCell ref="G2:H2"/>
    <mergeCell ref="B4:E4"/>
    <mergeCell ref="C34:G34"/>
    <mergeCell ref="A3:I3"/>
  </mergeCells>
  <pageMargins left="0.7" right="0.7" top="0.75" bottom="0.75" header="0.3" footer="0.3"/>
</worksheet>
</file>

<file path=_xmlsignatures/_rels/origin.sigs.rels><?xml version="1.0" encoding="UTF-8" standalone="yes"?>
<Relationships xmlns="http://schemas.openxmlformats.org/package/2006/relationships"><Relationship Id="rId3" Type="http://schemas.openxmlformats.org/package/2006/relationships/digital-signature/signature" Target="sig3.xml"/><Relationship Id="rId2" Type="http://schemas.openxmlformats.org/package/2006/relationships/digital-signature/signature" Target="sig2.xml"/><Relationship Id="rId1" Type="http://schemas.openxmlformats.org/package/2006/relationships/digital-signature/signature" Target="sig1.xml"/><Relationship Id="rId4" Type="http://schemas.openxmlformats.org/package/2006/relationships/digital-signature/signature" Target="sig4.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glfjD419dhy0weBTNgxyYx+3QxKHom5zaSzqWVGqHcI=</DigestValue>
    </Reference>
    <Reference Type="http://www.w3.org/2000/09/xmldsig#Object" URI="#idOfficeObject">
      <DigestMethod Algorithm="http://www.w3.org/2001/04/xmlenc#sha256"/>
      <DigestValue>N1TSeQAh1/yJ+mR78AMqAZdcy4VL7pOJE/piykBtZig=</DigestValue>
    </Reference>
    <Reference Type="http://uri.etsi.org/01903#SignedProperties" URI="#idSignedProperties">
      <Transforms>
        <Transform Algorithm="http://www.w3.org/TR/2001/REC-xml-c14n-20010315"/>
      </Transforms>
      <DigestMethod Algorithm="http://www.w3.org/2001/04/xmlenc#sha256"/>
      <DigestValue>aPbiTOg+4Wdi3TGENnk1JvrgHgpKyVOxzxOjM4rJ8kQ=</DigestValue>
    </Reference>
    <Reference Type="http://www.w3.org/2000/09/xmldsig#Object" URI="#idValidSigLnImg">
      <DigestMethod Algorithm="http://www.w3.org/2001/04/xmlenc#sha256"/>
      <DigestValue>dI840IvHk9ELkYGQXjf/FHuNjQZIHLJRqWECQXr4blc=</DigestValue>
    </Reference>
    <Reference Type="http://www.w3.org/2000/09/xmldsig#Object" URI="#idInvalidSigLnImg">
      <DigestMethod Algorithm="http://www.w3.org/2001/04/xmlenc#sha256"/>
      <DigestValue>7p3hri6mw7nYVo0bFEg1K7KBMwmKaRwW8oiar8EpJEg=</DigestValue>
    </Reference>
  </SignedInfo>
  <SignatureValue>XuW7Mxb0Fzfqa1pYsyl2zPCI/YenrGQ5GQ+WFzDRW+h0ffko6KVSmiGRvmMMc3Po9et4rwaNHX2I
lCuwjenXV/dAlh3g8uT+4zwnu7YXXF7pLDbUwQDci9ycrPd3YYp9+amGBXIOF28eHb53dQ48gQ+c
iiNbxHFwufUUjAChfb8Rtdmgx01wC/31ZGGfxN0xtMZi1gCV5vGv2d0XIKP7+CMzlLnle/pqjNNm
VXCbNXMdqJpnhukf/Ps7wwUN0CiHeP0Bnl4+PV9JFwVRpmu8E76RKsR7mV3aTa6DkK6TPxcEXAjF
yscivorKtLL//rUz37/Kxi7Av5zFlPcyG3Jjyw==</SignatureValue>
  <KeyInfo>
    <X509Data>
      <X509Certificate>MIIIHTCCBgWgAwIBAgITXAAArzgSp33rOSLeCAAAAACvODANBgkqhkiG9w0BAQsFADBXMRcwFQYDVQQFEw5SVUMgODAwODA2MTAtNzEVMBMGA1UEChMMQ09ERTEwMCBTLkEuMQswCQYDVQQGEwJQWTEYMBYGA1UEAxMPQ0EtQ09ERTEwMCBTLkEuMB4XDTIyMDIxODE4MDYxNFoXDTI0MDIxODE4MDYxNFowga0xKTAnBgNVBAMTIEZBQklPIE1BUkNFTE8gUEVTU09MQU5JIFJJUVVFTE1FMRcwFQYDVQQKEw5QRVJTT05BIEZJU0lDQTELMAkGA1UEBhMCUFkxFjAUBgNVBCoTDUZBQklPIE1BUkNFTE8xGzAZBgNVBAQTElBFU1NPTEFOSSBSSVFVRUxNRTESMBAGA1UEBRMJQ0kyNjM3NzA2MREwDwYDVQQLEwhGSVJNQSBGMjCCASIwDQYJKoZIhvcNAQEBBQADggEPADCCAQoCggEBAIuZjFIgQ5hil9p/+G9Uano1V1/IUPo9wE1DMb3AnLzwYqkTENjUSnsvAE9r5GdCXVXHfmiWrDOei0Rc28aAq2/sdx/oZSeWcwbYD5IKmALGPlUQL49EYQfTQrh4NEw3vIxxMu60XOmrE4tCK0Ma+WCs6g/RWrwjW3x0l3VIyX/stmgtb+FphEWhuBlhoCQlfvd5sCaU9q66tLw5khG3iOwmkbJaj6TK20+MjtH5eazWrHoBTUO/opBBvWYKh/qYNLtMB+iKMSQFYPFZa1wyDtTrn1SCbG2XA/0WntqajHPsaSwbePy2SeqphHaNWBlHkCYVcEsW8+sp7nfjou2xSkUCAwEAAaOCA4kwggOFMA4GA1UdDwEB/wQEAwIF4DAMBgNVHRMBAf8EAjAAMCAGA1UdJQEB/wQWMBQGCCsGAQUFBwMCBggrBgEFBQcDBDAdBgNVHQ4EFgQUA/ErpBlRdsj1xg4AAS4hLB0j8z4wHwYDVR0jBBgwFoAUJ/baOwt/k/hZEtAVqkLPspaWPUUwgYgGA1UdHwSBgDB+MHygeqB4hjpodHRwOi8vY2ExLmNvZGUxMDAuY29tLnB5L2Zpcm1hLWRpZ2l0YWwvY3JsL0NBLUNPREUxMDAuY3JshjpodHRwOi8vY2EyLmNvZGUxMDAuY29tLnB5L2Zpcm1hLWRpZ2l0YWwvY3JsL0NBLUNPREUxMDAuY3JsMIH4BggrBgEFBQcBAQSB6zCB6DBGBggrBgEFBQcwAoY6aHR0cDovL2NhMS5jb2RlMTAwLmNvbS5weS9maXJtYS1kaWdpdGFsL2Nlci9DQS1DT0RFMTAwLmNlcjBGBggrBgEFBQcwAoY6aHR0cDovL2NhMi5jb2RlMTAwLmNvbS5weS9maXJtYS1kaWdpdGFsL2Nlci9DQS1DT0RFMTAwLmNlcjAqBggrBgEFBQcwAYYeaHR0cDovL2NhMS5jb2RlMTAwLmNvbS5weS9vY3NwMCoGCCsGAQUFBzABhh5odHRwOi8vY2EyLmNvZGUxMDAuY29tLnB5L29jc3AwggFPBgNVHSAEggFGMIIBQjCCAT4GDCsGAQQBgtlKAQEBBjCCASwwbAYIKwYBBQUHAgEWYGh0dHA6Ly93d3cuY29kZTEwMC5jb20ucHkvZmlybWEtZGlnaXRhbC9DT0RFMTAwJTIwUG9saXRpY2ElMjBkZSUyMENlcnRpZmljYWNpb24lMjBGMiUyMHYyLjAucGRmADBmBggrBgEFBQcCAjBaHlgAUABvAGwAaQB0AGkAYwBhACAAZABlACAAYwBlAHIAdABpAGYAaQBjAGEAYwBpAG8AbgAgAEYAMgAgAGQAZQAgAEMAbwBkAGUAMQAwADAAIABTAC4AQQAuMFQGCCsGAQUFBwICMEgeRgBDAG8AZABlACAAMQAwADAAIABTAC4AQQAuACAAQwBlAHIAdABpAGYAaQBjAGEAdABlACAAUABvAGwAaQBjAHkAIABGADIwKgYDVR0RBCMwIYEfRkFCSU8uUEVTU09MQU5JQEhQQVVESVRPUkVTLkNPTTANBgkqhkiG9w0BAQsFAAOCAgEAo5U+8oVd6BtsXshJ0rcuAKn6A1ypGykQiFCAc0oRajr9iwG/1mXf70G6Lz5FvxgMG59LGsJb9VzHxeflunAteBUMddc0tlCb2tvGa3i1kGeap+9dnrmVGRvAzBCsg7+bdR2DraQB9npa45yF7W3u6UKLWPBj/A99GdwSMESZxcGsvCNIlImuom6zIrhYaWTktGWjUeEaZMPFQOSo8ND27TujnLVwJn7C0hBsq4lH6dEjXLlRxW0duNwjxaqOcPx8D3TkSt28thmLZ/+zM14mFC1tSlOdHROPfJuTP/NDPep7CslKbTeACwmevke3cQivSfa34JO/mqasHJ7YnD+gHu6gPUBiB0wdBM/r5aaypBRpfZa/Fu124IRPh74QPSr64LAYO6bFWqU3/nRmgQq+b05i6swoa5Etab39Qga9TH5mcr5waCMP21lgBKOG4gRxkXYu3mIJHEwws8e2Foz3XRBkg2RDyI9DbpIuo/ljbHetFj52mnW1hzO76xAmWjYR6K3RA+8KPrqfaPR+YQ/fwLzynUnQ2XFtubk2Reag+EU4p8FCmfeWbFdJ6FU6E1Uy2wD8uTDPiABdEQXDpPPFEuI52x4rtWyfZzbjCaLu5t/EMItATXClN4/UgzFJClRk6T6g8akkFnah4PT1RWsVzdrOUTmWaC7Gn4QWmjbZdok=</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Transform>
          <Transform Algorithm="http://www.w3.org/TR/2001/REC-xml-c14n-20010315"/>
        </Transforms>
        <DigestMethod Algorithm="http://www.w3.org/2001/04/xmlenc#sha256"/>
        <DigestValue>A86zVTj70nB/9aR3XUP5lCsvi9G/KrK3r+DW6c7tGf8=</DigestValue>
      </Reference>
      <Reference URI="/xl/calcChain.xml?ContentType=application/vnd.openxmlformats-officedocument.spreadsheetml.calcChain+xml">
        <DigestMethod Algorithm="http://www.w3.org/2001/04/xmlenc#sha256"/>
        <DigestValue>+TqfP8qblHAb1Vo7o9CkcCjSSTd7FWjL1EzqsrK/Y1I=</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fELFnqMc531iehO8E10qUnjU3FFGSSVfKvsVGL702GU=</DigestValue>
      </Reference>
      <Reference URI="/xl/drawings/drawing1.xml?ContentType=application/vnd.openxmlformats-officedocument.drawing+xml">
        <DigestMethod Algorithm="http://www.w3.org/2001/04/xmlenc#sha256"/>
        <DigestValue>0m73XUZvOVKf6UKIbbzqmyKALgaa2gHyCFlUQ2yukdk=</DigestValue>
      </Reference>
      <Reference URI="/xl/drawings/vmlDrawing1.vml?ContentType=application/vnd.openxmlformats-officedocument.vmlDrawing">
        <DigestMethod Algorithm="http://www.w3.org/2001/04/xmlenc#sha256"/>
        <DigestValue>HmdjxbQhaY1AfX66qWRvQlsvIvkCUM2gs84poipWpuU=</DigestValue>
      </Reference>
      <Reference URI="/xl/media/image1.png?ContentType=image/png">
        <DigestMethod Algorithm="http://www.w3.org/2001/04/xmlenc#sha256"/>
        <DigestValue>zLiVkFVMATflMcD0SQvDbVhju+K4NvzZ200R0oBzBH0=</DigestValue>
      </Reference>
      <Reference URI="/xl/media/image2.emf?ContentType=image/x-emf">
        <DigestMethod Algorithm="http://www.w3.org/2001/04/xmlenc#sha256"/>
        <DigestValue>mQdlIAG+oqAkd3bNohPqQTR+A9gjoI6qDIlUJ4bFHYM=</DigestValue>
      </Reference>
      <Reference URI="/xl/media/image3.emf?ContentType=image/x-emf">
        <DigestMethod Algorithm="http://www.w3.org/2001/04/xmlenc#sha256"/>
        <DigestValue>pExin9/ussYRKKkqUfVGxmf0NZ6VMaPxEuWKe5ChvOk=</DigestValue>
      </Reference>
      <Reference URI="/xl/media/image4.emf?ContentType=image/x-emf">
        <DigestMethod Algorithm="http://www.w3.org/2001/04/xmlenc#sha256"/>
        <DigestValue>C2Mie33Su3tHGD4SO5cMtk+ZEGclD8UcbTzjTMXPx7E=</DigestValue>
      </Reference>
      <Reference URI="/xl/media/image5.emf?ContentType=image/x-emf">
        <DigestMethod Algorithm="http://www.w3.org/2001/04/xmlenc#sha256"/>
        <DigestValue>70bLKVvu9bONzdjmGPw9SMOPsjLxx4answqx0Sv2yAg=</DigestValue>
      </Reference>
      <Reference URI="/xl/printerSettings/printerSettings1.bin?ContentType=application/vnd.openxmlformats-officedocument.spreadsheetml.printerSettings">
        <DigestMethod Algorithm="http://www.w3.org/2001/04/xmlenc#sha256"/>
        <DigestValue>Cfw0083YUx4+c//A9/5+RCOR/iKtsVeQiYxZH4bhzc8=</DigestValue>
      </Reference>
      <Reference URI="/xl/printerSettings/printerSettings2.bin?ContentType=application/vnd.openxmlformats-officedocument.spreadsheetml.printerSettings">
        <DigestMethod Algorithm="http://www.w3.org/2001/04/xmlenc#sha256"/>
        <DigestValue>/E2xUnaKVvQhybBMAm8SzdIUH7GTLxtcurIpY3UIOPM=</DigestValue>
      </Reference>
      <Reference URI="/xl/printerSettings/printerSettings3.bin?ContentType=application/vnd.openxmlformats-officedocument.spreadsheetml.printerSettings">
        <DigestMethod Algorithm="http://www.w3.org/2001/04/xmlenc#sha256"/>
        <DigestValue>dQty6h4y3OjaBO679MIWuMByZpg6RKGw7ezGcnYUuw0=</DigestValue>
      </Reference>
      <Reference URI="/xl/printerSettings/printerSettings4.bin?ContentType=application/vnd.openxmlformats-officedocument.spreadsheetml.printerSettings">
        <DigestMethod Algorithm="http://www.w3.org/2001/04/xmlenc#sha256"/>
        <DigestValue>dQty6h4y3OjaBO679MIWuMByZpg6RKGw7ezGcnYUuw0=</DigestValue>
      </Reference>
      <Reference URI="/xl/printerSettings/printerSettings5.bin?ContentType=application/vnd.openxmlformats-officedocument.spreadsheetml.printerSettings">
        <DigestMethod Algorithm="http://www.w3.org/2001/04/xmlenc#sha256"/>
        <DigestValue>dQty6h4y3OjaBO679MIWuMByZpg6RKGw7ezGcnYUuw0=</DigestValue>
      </Reference>
      <Reference URI="/xl/printerSettings/printerSettings6.bin?ContentType=application/vnd.openxmlformats-officedocument.spreadsheetml.printerSettings">
        <DigestMethod Algorithm="http://www.w3.org/2001/04/xmlenc#sha256"/>
        <DigestValue>/E2xUnaKVvQhybBMAm8SzdIUH7GTLxtcurIpY3UIOPM=</DigestValue>
      </Reference>
      <Reference URI="/xl/printerSettings/printerSettings7.bin?ContentType=application/vnd.openxmlformats-officedocument.spreadsheetml.printerSettings">
        <DigestMethod Algorithm="http://www.w3.org/2001/04/xmlenc#sha256"/>
        <DigestValue>/E2xUnaKVvQhybBMAm8SzdIUH7GTLxtcurIpY3UIOPM=</DigestValue>
      </Reference>
      <Reference URI="/xl/sharedStrings.xml?ContentType=application/vnd.openxmlformats-officedocument.spreadsheetml.sharedStrings+xml">
        <DigestMethod Algorithm="http://www.w3.org/2001/04/xmlenc#sha256"/>
        <DigestValue>8DsPGMXKsaLE711pUX/VaPT6OI953cvs8paoxZ333/c=</DigestValue>
      </Reference>
      <Reference URI="/xl/styles.xml?ContentType=application/vnd.openxmlformats-officedocument.spreadsheetml.styles+xml">
        <DigestMethod Algorithm="http://www.w3.org/2001/04/xmlenc#sha256"/>
        <DigestValue>mYTw1IcWyWVfRY4b3AaTi39477AeeimoK/4voyPk2ek=</DigestValue>
      </Reference>
      <Reference URI="/xl/theme/theme1.xml?ContentType=application/vnd.openxmlformats-officedocument.theme+xml">
        <DigestMethod Algorithm="http://www.w3.org/2001/04/xmlenc#sha256"/>
        <DigestValue>6X+H6oZv8bFWXDlENb4AFhS8/e674SGlKGn83vH5aSI=</DigestValue>
      </Reference>
      <Reference URI="/xl/workbook.xml?ContentType=application/vnd.openxmlformats-officedocument.spreadsheetml.sheet.main+xml">
        <DigestMethod Algorithm="http://www.w3.org/2001/04/xmlenc#sha256"/>
        <DigestValue>vgnirx353fyY/ng0P6a1Oyotav3V0VFjR3lF9ZJ00rk=</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i2Zp4ch4j6O57AxbpYHg+Pj+Mvt1/H7oTobn95/jaU8=</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sheet1.xml?ContentType=application/vnd.openxmlformats-officedocument.spreadsheetml.worksheet+xml">
        <DigestMethod Algorithm="http://www.w3.org/2001/04/xmlenc#sha256"/>
        <DigestValue>lHNXXwY3uV80z672Fhuw7zmA5OCALuFoKeytOSFd4Nc=</DigestValue>
      </Reference>
      <Reference URI="/xl/worksheets/sheet10.xml?ContentType=application/vnd.openxmlformats-officedocument.spreadsheetml.worksheet+xml">
        <DigestMethod Algorithm="http://www.w3.org/2001/04/xmlenc#sha256"/>
        <DigestValue>wUV1spaoJaaYjCdx00GkSP8YCzhzMeZS8RY7we3spl8=</DigestValue>
      </Reference>
      <Reference URI="/xl/worksheets/sheet11.xml?ContentType=application/vnd.openxmlformats-officedocument.spreadsheetml.worksheet+xml">
        <DigestMethod Algorithm="http://www.w3.org/2001/04/xmlenc#sha256"/>
        <DigestValue>5x4VBoox5HQAv+76R84OVlLADR7jqHdzcHK0okCdOac=</DigestValue>
      </Reference>
      <Reference URI="/xl/worksheets/sheet12.xml?ContentType=application/vnd.openxmlformats-officedocument.spreadsheetml.worksheet+xml">
        <DigestMethod Algorithm="http://www.w3.org/2001/04/xmlenc#sha256"/>
        <DigestValue>BMWRCDFoUw/sSBkEyi+tAn+Zbl2GZzg1qwjv9MoRRr8=</DigestValue>
      </Reference>
      <Reference URI="/xl/worksheets/sheet2.xml?ContentType=application/vnd.openxmlformats-officedocument.spreadsheetml.worksheet+xml">
        <DigestMethod Algorithm="http://www.w3.org/2001/04/xmlenc#sha256"/>
        <DigestValue>sb1jPxRG3N2NVwtEbTzIruMdWQ86/aqqfOdgD2/I1NI=</DigestValue>
      </Reference>
      <Reference URI="/xl/worksheets/sheet3.xml?ContentType=application/vnd.openxmlformats-officedocument.spreadsheetml.worksheet+xml">
        <DigestMethod Algorithm="http://www.w3.org/2001/04/xmlenc#sha256"/>
        <DigestValue>26DqMuwEdpIuH8rnVaW7M5cEcRkMoP0K1XdvmNs+m5w=</DigestValue>
      </Reference>
      <Reference URI="/xl/worksheets/sheet4.xml?ContentType=application/vnd.openxmlformats-officedocument.spreadsheetml.worksheet+xml">
        <DigestMethod Algorithm="http://www.w3.org/2001/04/xmlenc#sha256"/>
        <DigestValue>co9c68zYYdOG35Jq79P6HLMKiYkCN1lkCmSNLlZg6WY=</DigestValue>
      </Reference>
      <Reference URI="/xl/worksheets/sheet5.xml?ContentType=application/vnd.openxmlformats-officedocument.spreadsheetml.worksheet+xml">
        <DigestMethod Algorithm="http://www.w3.org/2001/04/xmlenc#sha256"/>
        <DigestValue>dUzpPh3EWQTvEyP2WhHSfXD8gxGrD3S0rXizSst5z8w=</DigestValue>
      </Reference>
      <Reference URI="/xl/worksheets/sheet6.xml?ContentType=application/vnd.openxmlformats-officedocument.spreadsheetml.worksheet+xml">
        <DigestMethod Algorithm="http://www.w3.org/2001/04/xmlenc#sha256"/>
        <DigestValue>u6z9SJmL8+rzDYkel+o0Z1LiXqsynRksqRtPJ/3hpRY=</DigestValue>
      </Reference>
      <Reference URI="/xl/worksheets/sheet7.xml?ContentType=application/vnd.openxmlformats-officedocument.spreadsheetml.worksheet+xml">
        <DigestMethod Algorithm="http://www.w3.org/2001/04/xmlenc#sha256"/>
        <DigestValue>0ToZw5zHgatVDuGTMjuhMBuUU1dJh+afUEvHpeN8xjo=</DigestValue>
      </Reference>
      <Reference URI="/xl/worksheets/sheet8.xml?ContentType=application/vnd.openxmlformats-officedocument.spreadsheetml.worksheet+xml">
        <DigestMethod Algorithm="http://www.w3.org/2001/04/xmlenc#sha256"/>
        <DigestValue>q4er6yF6qWQ1knNSz+SToZHxRjqIbOe4sVTzcPO1eBk=</DigestValue>
      </Reference>
      <Reference URI="/xl/worksheets/sheet9.xml?ContentType=application/vnd.openxmlformats-officedocument.spreadsheetml.worksheet+xml">
        <DigestMethod Algorithm="http://www.w3.org/2001/04/xmlenc#sha256"/>
        <DigestValue>DjmrolxHn4NEtkJT1XNOchuqUDPtK7dYDhZdTxiHXkA=</DigestValue>
      </Reference>
    </Manifest>
    <SignatureProperties>
      <SignatureProperty Id="idSignatureTime" Target="#idPackageSignature">
        <mdssi:SignatureTime xmlns:mdssi="http://schemas.openxmlformats.org/package/2006/digital-signature">
          <mdssi:Format>YYYY-MM-DDThh:mm:ssTZD</mdssi:Format>
          <mdssi:Value>2022-03-31T21:06:36Z</mdssi:Value>
        </mdssi:SignatureTime>
      </SignatureProperty>
    </SignatureProperties>
  </Object>
  <Object Id="idOfficeObject">
    <SignatureProperties>
      <SignatureProperty Id="idOfficeV1Details" Target="#idPackageSignature">
        <SignatureInfoV1 xmlns="http://schemas.microsoft.com/office/2006/digsig">
          <SetupID>{C5EE2B3B-6A00-47D6-A74E-9867F6CFE83A}</SetupID>
          <SignatureText>Fabio Marcelo Pessolani</SignatureText>
          <SignatureImage/>
          <SignatureComments/>
          <WindowsVersion>10.0</WindowsVersion>
          <OfficeVersion>16.0.14931/23</OfficeVersion>
          <ApplicationVersion>16.0.14931</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2022-03-31T21:06:36Z</xd:SigningTime>
          <xd:SigningCertificate>
            <xd:Cert>
              <xd:CertDigest>
                <DigestMethod Algorithm="http://www.w3.org/2001/04/xmlenc#sha256"/>
                <DigestValue>DRvAoMsQ+LFnYcbHRbnBZ07EGF0uWjkBSwBzXDh8sTk=</DigestValue>
              </xd:CertDigest>
              <xd:IssuerSerial>
                <X509IssuerName>CN=CA-CODE100 S.A., C=PY, O=CODE100 S.A., SERIALNUMBER=RUC 80080610-7</X509IssuerName>
                <X509SerialNumber>2051668791170863568905513412015032973198929720</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lTCCBX2gAwIBAgIQFQam0zHqbL5VAzhF6Zk1wTANBgkqhkiG9w0BAQsFADBvMQswCQYDVQQGEwJQWTErMCkGA1UECgwiTWluaXN0ZXJpbyBkZSBJbmR1c3RyaWEgeSBDb21lcmNpbzEzMDEGA1UEAwwqQXV0b3JpZGFkIENlcnRpZmljYWRvcmEgUmHDrXogZGVsIFBhcmFndWF5MB4XDTE1MDMxMzE5MTkzM1oXDTI1MDMxMzE5MTkzM1owVzEXMBUGA1UEBRMOUlVDIDgwMDgwNjEwLTcxFTATBgNVBAoTDENPREUxMDAgUy5BLjELMAkGA1UEBhMCUFkxGDAWBgNVBAMTD0NBLUNPREUxMDAgUy5BLjCCAiIwDQYJKoZIhvcNAQEBBQADggIPADCCAgoCggIBAKq5cmDx8Vvk7dlXjYYKwdNRreQbj9K2Q3zBDwF+/vPMXXX8pPD+U3dIHr9BGoDy6M7UrZlXfexAGDzVgaTKlzJgZbkYFOYOKrN2fh1UnTPnStJsIjHywqpPqrW0y5rRm3preND4LMJhjmB0YSIp6LT8Nd5FvOtn/G2eBMZD1vFGooZ8p135TkWSGhTfNwssEYaLxWxFSnC8ntX+rfzBh0v9bx/iS2oRpvqLqTyOXvtgaTmUcGOMmzwRUnuQqRaHe7EQJMtYSnFKB8QZbxhnMSmhc3wxAcrO+mOruL/FO153UvU6uEJUP4uxjggxxyxcIWwQX40/TMWauVhG68YjIUZJBXJMSbO9AewBmKnWSWkZqD2ZTwg6fPew0cBOSsk2AvlA6w++ID+31F8uSm6OOxG/u9q3a7kHdfsH1N+tQBBdhuUr8+IcwNIgy4kkVQsNyF9jxwPimQHUXWTHnMxug0zb/+UyPX5U24dzq1FrMHneKi+m7fZYjPO3eN1FB/0ZhTqphfEM8QT8XHaPSxY+U8raBZnWqjZhCT5Xx02cmlHYZ/O4w7us9KKaMfLrMxioE8CdJsyTkN1K6z/Bd31FVPSfKJZBZ+4iAj6Wfa4sRci8KhB9tS9Tp4AeSY/yaf6OSh1FZSgaJ8UpCCJjX8BIlToDHyASJxtaR7AItaeD5p4XAgMBAAGjggJDMIICPzASBgNVHRMBAf8ECDAGAQH/AgEAMA4GA1UdDwEB/wQEAwIBBjAdBgNVHQ4EFgQUJ/baOwt/k/hZEtAVqkLPspaWPUUwHwYDVR0jBBgwFoAUwsQR8ipoRAwAKOxM1inbkvtevdYwegYIKwYBBQUHAQEEbjBsMD4GCCsGAQUFBzAChjJodHRwOi8vd3d3LmFjcmFpei5nb3YucHkvY3J0L2FjX3JhaXpfcHlfc2hhMjU2LmNydDAqBggrBgEFBQcwAYYeaHR0cDovL2NhMS5jb2RlMTAwLmNvbS5weS9vY3NwMIIBHQYDVR0gBIIBFDCCARAwggEMBgNVHSAwggEDMDYGCCsGAQUFBwIBFipodHRwOi8vd3d3LmFjcmFpei5nb3YucHkvY3BzL3BvbGl0aWNhcy5wZGYwZgYIKwYBBQUHAgIwWhpYQ2VydGlmaWNhZG9zIGVtaXRpZG9zIGRlbnRybyBkZWwgbWFyY28gZGUgbGEgUEtJIFBhcmFndWF5IGJham8gbGEgamVyYXJxdWlhIGRlIHN1IEFDUmFpejBhBggrBgEFBQcCAjBVGlNJc3N1ZWQgQ2VydGlmaWNhdGVzIGluIHRoZSBzY29wZSBvZiB0aGUgUEtJIFBhcmFndWF5IHVuZGVyIHRoZSBoaWVyYWNoeSBvZiBST09UIENBLjA8BgNVHR8ENTAzMDGgL6AthitodHRwOi8vd3d3LmFjcmFpei5nb3YucHkvYXJsL2FjX3JhaXpfcHkuY3JsMA0GCSqGSIb3DQEBCwUAA4ICAQCYwoeertzB7Um4In9wdg4uUvBU1DnivQWVaUJheeX5Bx81Mx60cu54IrwRC8o9AdgyV3aZiy+cWd8hBoX8ItgqJmxk4PwUT1802eP/ftLurBdCbAQv0lL81sDN00qtSo8LuqKv7ShZ5yYmrF6mEYJJYZ6AmCA5ji0nQ204rP7GKn3aA2wRy9DQ0WcAHB5YXVj4ihPMPWRf1y+zdDVEAJl2w2lmaBWPpg2Q/fIssSosmQozlHgb7HuVTLluHfZLdGiwq/pIk89qaoTpZs8s/ni2jMFvTx/3DHnY3Dz6s5kRDw2whrIjoV6xMDLJe3bm+rXKi2pGddUsqNrb6lCTUwN6bC0xIhwjRRxrBO9CMnj/8YT1GmR9kHKgP08tcyDSWk+woSoflKL/mlOkZf5o8TLTtSDeA87MMT0n18CWxzSLpkF97WXmJ8JGqTFDk1efqogYP6oanP9QvVUNGyEJw6DmGHEW3c29XaL1j/F4DTRCGEH2anQtpL6nV0l+mJ/hsDzPpPt92VilM4GdPZvk10JQ/yzj4+uNB9wozKLy427qbe6se/VaHa3iyutnxRP9sPEqHWfP/fm5u/e0PC9/JsjE89zti8rxEUK3hES0cSaLsCXpPKXPViaZI+1FeCtG9q2Deesy9diKtRnVZ1/ozb1rdfsug6BLWG4AsBnG3zduXA==</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CABAAB/AAAAAAAAAAAAAABuHAAAkQwAACBFTUYAAAEARBwAAKoAAAAGAAAAAAAAAAAAAAAAAAAAVgUAAAADAABYAQAAwQAAAAAAAAAAAAAAAAAAAMA/BQDo8QIACgAAABAAAAAAAAAAAAAAAEsAAAAQAAAAAAAAAAUAAAAeAAAAGAAAAAAAAAAAAAAAIQEAAIAAAAAnAAAAGAAAAAEAAAAAAAAAAAAAAAAAAAAlAAAADAAAAAEAAABMAAAAZAAAAAAAAAAAAAAAIAEAAH8AAAAAAAAAAAAAACE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gAQAAfwAAAAAAAAAAAAAAIQEAAIAAAAAhAPAAAAAAAAAAAAAAAIA/AAAAAAAAAAAAAIA/AAAAAAAAAAAAAAAAAAAAAAAAAAAAAAAAAAAAAAAAAAAlAAAADAAAAAAAAIAoAAAADAAAAAEAAAAnAAAAGAAAAAEAAAAAAAAA8PDwAAAAAAAlAAAADAAAAAEAAABMAAAAZAAAAAAAAAAAAAAAIAEAAH8AAAAAAAAAAAAAACEBAACAAAAAIQDwAAAAAAAAAAAAAACAPwAAAAAAAAAAAACAPwAAAAAAAAAAAAAAAAAAAAAAAAAAAAAAAAAAAAAAAAAAJQAAAAwAAAAAAACAKAAAAAwAAAABAAAAJwAAABgAAAABAAAAAAAAAPDw8AAAAAAAJQAAAAwAAAABAAAATAAAAGQAAAAAAAAAAAAAACABAAB/AAAAAAAAAAAAAAAhAQAAgAAAACEA8AAAAAAAAAAAAAAAgD8AAAAAAAAAAAAAgD8AAAAAAAAAAAAAAAAAAAAAAAAAAAAAAAAAAAAAAAAAACUAAAAMAAAAAAAAgCgAAAAMAAAAAQAAACcAAAAYAAAAAQAAAAAAAADw8PAAAAAAACUAAAAMAAAAAQAAAEwAAABkAAAAAAAAAAAAAAAgAQAAfwAAAAAAAAAAAAAAIQEAAIAAAAAhAPAAAAAAAAAAAAAAAIA/AAAAAAAAAAAAAIA/AAAAAAAAAAAAAAAAAAAAAAAAAAAAAAAAAAAAAAAAAAAlAAAADAAAAAAAAIAoAAAADAAAAAEAAAAnAAAAGAAAAAEAAAAAAAAA////AAAAAAAlAAAADAAAAAEAAABMAAAAZAAAAAAAAAAAAAAAIAEAAH8AAAAAAAAAAAAAACEBAACAAAAAIQDwAAAAAAAAAAAAAACAPwAAAAAAAAAAAACAPwAAAAAAAAAAAAAAAAAAAAAAAAAAAAAAAAAAAAAAAAAAJQAAAAwAAAAAAACAKAAAAAwAAAABAAAAJwAAABgAAAABAAAAAAAAAP///wAAAAAAJQAAAAwAAAABAAAATAAAAGQAAAAAAAAAAAAAACABAAB/AAAAAAAAAAAAAAAh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MAZQBnAG8AZQAgAHUAaQAAAAAAAAAAAAAAAAAAAAAAAAAAAAAAAAAAAAAAAAAAAAAAAAAAAAAAAAAAAAAAAAAAAAAAACAAAAAAAAAA0Lyb+38AAADQvJv7fwAAVDagm/t/AAAAAKYM/H8AAEFpEpv7fwAAMBamDPx/AABUNqCb+38AAMgWAAAAAAAAQAAAwPt/AAAAAKYM/H8AABFsEpv7fwAABAAAAAAAAAAwFqYM/H8AAHC29D3HAAAAVDagmwAAAABIAAAAAAAAAFQ2oJv7fwAAqNO8m/t/AACAOqCb+38AAAEAAAAAAAAA/l+gm/t/AAAAAKYM/H8AAAAAAAAAAAAAAAAAAAAAAAAAAAAAAAAAAHCcZ4OAAgAAW6YaC/x/AABQt/Q9xwAAAOm39D3HAAAAAAAAAAAAAAAAAAAAZHYACAAAAAAlAAAADAAAAAEAAAAYAAAADAAAAAAAAAASAAAADAAAAAEAAAAeAAAAGAAAAMMAAAAEAAAA9wAAABEAAAAlAAAADAAAAAEAAABUAAAAhAAAAMQAAAAEAAAA9QAAABAAAAABAAAA0XbJQasKyUHEAAAABAAAAAkAAABMAAAAAAAAAAAAAAAAAAAA//////////9gAAAAMwAxAC8AMwAvADIAMAAyADIAAkkGAAAABgAAAAQAAAAGAAAABAAAAAYAAAAGAAAABgAAAAYAAABLAAAAQAAAADAAAAAFAAAAIAAAAAEAAAABAAAAEAAAAAAAAAAAAAAAIQEAAIAAAAAAAAAAAAAAACEBAACAAAAAUgAAAHABAAACAAAAEAAAAAcAAAAAAAAAAAAAALwCAAAAAAAAAQICIlMAeQBzAHQAZQBtAAAAAAAAAAAAAAAAAAAAAAAAAAAAAAAAAAAAAAAAAAAAAAAAAAAAAAAAAAAAAAAAAAAAAAAAAAAAsOZIgYACAAAAAAAAAAAAAAEAAABI/wAAiK49C/x/AAAAAAAAAAAAAIA/pgz8fwAACQAAAAEAAAAJAAAAAAAAAAAAAAAAAAAAAAAAAAAAAAArTNvvPOQAAHCcZ4OAAgAABAAAAAAAAAAw24qQgAIAAHCcZ4OAAgAA8BXzPQAAAAAAAAAAAAAAAAcAAAAAAAAAAAAAAAAAAAAsFfM9xwAAAGkV8z3HAAAAYbcWC/x/AABpAGEAbAAAAAAAAAAAAAAAAAAAAAAAAAAAAAAAAAAAAHCcZ4OAAgAAW6YaC/x/AADQFPM9xwAAAGkV8z3HAAAAYPSukIAC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GWBgAIAAAYAAACAAgAAKAAAAAAAAACIrj0L/H8AAAAAAAAAAAAAIFN7pvt/AAD/////AgAAAEANpJKAAgAAAAAAAAAAAAAAAAAAAAAAAKtP2+885AAAAAAAAAAAAAAAAAAA+38AAOD///8AAAAAcJxng4ACAACIFfM9AAAAAAAAAAAAAAAABgAAAAAAAAAAAAAAAAAAAKwU8z3HAAAA6RTzPccAAABhtxYL/H8AACAHpJKAAgAAwL2qkgAAAACYkoim+38AACAHpJKAAgAAcJxng4ACAABbphoL/H8AAFAU8z3HAAAA6RTzPccAAAAAA6+QgAIAAAAAAABkdgAIAAAAACUAAAAMAAAAAwAAABgAAAAMAAAAAAAAABIAAAAMAAAAAQAAABYAAAAMAAAACAAAAFQAAABUAAAACgAAACcAAAAeAAAASgAAAAEAAADRdslBqwrJQQoAAABLAAAAAQAAAEwAAAAEAAAACQAAACcAAAAgAAAASwAAAFAAAABYADAe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NEAAABHAAAAKQAAADMAAACpAAAAFQAAACEA8AAAAAAAAAAAAAAAgD8AAAAAAAAAAAAAgD8AAAAAAAAAAAAAAAAAAAAAAAAAAAAAAAAAAAAAAAAAACUAAAAMAAAAAAAAgCgAAAAMAAAABAAAAFIAAABwAQAABAAAAPD///8AAAAAAAAAAAAAAACQAQAAAAAAAQAAAABzAGUAZwBvAGUAIAB1AGkAAAAAAAAAAAAAAAAAAAAAAAAAAAAAAAAAAAAAAAAAAAAAAAAAAAAAAAAAAAAAAAAAAAAAADhLYqb7fwAAAAAAAPt/AAA4S2Km+38AAIiuPQv8fwAAAAAAAAAAAAAAAAAAAAAAAFDKqpKAAgAAAAAAAAAAAAAAAAAAAAAAAAAAAAAAAAAAO0zb7zzkAACWztul+38AACBIYqb7fwAA8P///wAAAABwnGeDgAIAAPgV8z0AAAAAAAAAAAAAAAAJAAAAAAAAAAAAAAAAAAAAHBXzPccAAABZFfM9xwAAAGG3Fgv8fwAAOEtipvt/AAAAAAAAAAAAAFAd8z3HAAAAAAAAAAAAAABwnGeDgAIAAFumGgv8fwAAwBTzPccAAABZFfM9xwAAAADcrpCAAgAAAAAAAGR2AAgAAAAAJQAAAAwAAAAEAAAAGAAAAAwAAAAAAAAAEgAAAAwAAAABAAAAHgAAABgAAAApAAAAMwAAANIAAABIAAAAJQAAAAwAAAAEAAAAVAAAANgAAAAqAAAAMwAAANAAAABHAAAAAQAAANF2yUGrCslBKgAAADMAAAAXAAAATAAAAAAAAAAAAAAAAAAAAP//////////fAAAAEYAYQBiAGkAbwAgAE0AYQByAGMAZQBsAG8AIABQAGUAcwBzAG8AbABhAG4AaQAudggAAAAIAAAACQAAAAQAAAAJAAAABAAAAA4AAAAIAAAABgAAAAcAAAAIAAAABAAAAAkAAAAEAAAACQAAAAgAAAAHAAAABwAAAAkAAAAEAAAACAAAAAkAAAAEAAAASwAAAEAAAAAwAAAABQAAACAAAAABAAAAAQAAABAAAAAAAAAAAAAAACEBAACAAAAAAAAAAAAAAAAhAQAAgAAAACUAAAAMAAAAAgAAACcAAAAYAAAABQAAAAAAAAD///8AAAAAACUAAAAMAAAABQAAAEwAAABkAAAAAAAAAFAAAAAgAQAAfAAAAAAAAABQAAAAIQEAAC0AAAAhAPAAAAAAAAAAAAAAAIA/AAAAAAAAAAAAAIA/AAAAAAAAAAAAAAAAAAAAAAAAAAAAAAAAAAAAAAAAAAAlAAAADAAAAAAAAIAoAAAADAAAAAUAAAAnAAAAGAAAAAUAAAAAAAAA////AAAAAAAlAAAADAAAAAUAAABMAAAAZAAAAAkAAABQAAAA/wAAAFwAAAAJAAAAUAAAAPcAAAANAAAAIQDwAAAAAAAAAAAAAACAPwAAAAAAAAAAAACAPwAAAAAAAAAAAAAAAAAAAAAAAAAAAAAAAAAAAAAAAAAAJQAAAAwAAAAAAACAKAAAAAwAAAAFAAAAJQAAAAwAAAABAAAAGAAAAAwAAAAAAAAAEgAAAAwAAAABAAAAHgAAABgAAAAJAAAAUAAAAAABAABdAAAAJQAAAAwAAAABAAAAVAAAANgAAAAKAAAAUAAAAIUAAABcAAAAAQAAANF2yUGrCslBCgAAAFAAAAAXAAAATAAAAAAAAAAAAAAAAAAAAP//////////fAAAAEYAYQBiAGkAbwAgAE0AYQByAGMAZQBsAG8AIABQAGUAcwBzAG8AbABhAG4AaQCG6gYAAAAGAAAABwAAAAMAAAAHAAAAAwAAAAoAAAAGAAAABAAAAAUAAAAGAAAAAwAAAAcAAAADAAAABgAAAAYAAAAFAAAABQAAAAcAAAADAAAABgAAAAcAAAADAAAASwAAAEAAAAAwAAAABQAAACAAAAABAAAAAQAAABAAAAAAAAAAAAAAACEBAACAAAAAAAAAAAAAAAAhAQAAgAAAACUAAAAMAAAAAgAAACcAAAAYAAAABQAAAAAAAAD///8AAAAAACUAAAAMAAAABQAAAEwAAABkAAAACQAAAGAAAAD/AAAAbAAAAAkAAABgAAAA9wAAAA0AAAAhAPAAAAAAAAAAAAAAAIA/AAAAAAAAAAAAAIA/AAAAAAAAAAAAAAAAAAAAAAAAAAAAAAAAAAAAAAAAAAAlAAAADAAAAAAAAIAoAAAADAAAAAUAAAAlAAAADAAAAAEAAAAYAAAADAAAAAAAAAASAAAADAAAAAEAAAAeAAAAGAAAAAkAAABgAAAAAAEAAG0AAAAlAAAADAAAAAEAAABUAAAAqAAAAAoAAABgAAAAWgAAAGwAAAABAAAA0XbJQasKyUEKAAAAYAAAAA8AAABMAAAAAAAAAAAAAAAAAAAA//////////9sAAAAQQB1AGQAaQB0AG8AcgAgAEUAeAB0AGUAcgBuAG8AAAAHAAAABwAAAAcAAAADAAAABAAAAAcAAAAEAAAAAwAAAAYAAAAFAAAABAAAAAYAAAAEAAAABwAAAAcAAABLAAAAQAAAADAAAAAFAAAAIAAAAAEAAAABAAAAEAAAAAAAAAAAAAAAIQEAAIAAAAAAAAAAAAAAACEBAACAAAAAJQAAAAwAAAACAAAAJwAAABgAAAAFAAAAAAAAAP///wAAAAAAJQAAAAwAAAAFAAAATAAAAGQAAAAJAAAAcAAAABcBAAB8AAAACQAAAHAAAAAPAQAADQAAACEA8AAAAAAAAAAAAAAAgD8AAAAAAAAAAAAAgD8AAAAAAAAAAAAAAAAAAAAAAAAAAAAAAAAAAAAAAAAAACUAAAAMAAAAAAAAgCgAAAAMAAAABQAAACUAAAAMAAAAAQAAABgAAAAMAAAAAAAAABIAAAAMAAAAAQAAABYAAAAMAAAAAAAAAFQAAABcAQAACgAAAHAAAAAWAQAAfAAAAAEAAADRdslBqwrJQQoAAABwAAAALQAAAEwAAAAEAAAACQAAAHAAAAAYAQAAfQAAAKgAAABGAGkAcgBtAGEAZABvACAAcABvAHIAOgAgAEYAQQBCAEkATwAgAE0AQQBSAEMARQBMAE8AIABQAEUAUwBTAE8ATABBAE4ASQAgAFIASQBRAFUARQBMAE0ARQAAAAYAAAADAAAABAAAAAkAAAAGAAAABwAAAAcAAAADAAAABwAAAAcAAAAEAAAAAwAAAAMAAAAGAAAABwAAAAYAAAADAAAACQAAAAMAAAAKAAAABwAAAAcAAAAHAAAABgAAAAUAAAAJAAAAAwAAAAYAAAAGAAAABgAAAAYAAAAJAAAABQAAAAcAAAAIAAAAAwAAAAMAAAAHAAAAAwAAAAgAAAAIAAAABgAAAAUAAAAKAAAABgAAABYAAAAMAAAAAAAAACUAAAAMAAAAAgAAAA4AAAAUAAAAAAAAABAAAAAUAAAA</Object>
  <Object Id="idInvalidSigLnImg">AQAAAGwAAAAAAAAAAAAAACABAAB/AAAAAAAAAAAAAABuHAAAkQwAACBFTUYAAAEAxCAAALEAAAAGAAAAAAAAAAAAAAAAAAAAVgUAAAADAABYAQAAwQAAAAAAAAAAAAAAAAAAAMA/BQDo8QIACgAAABAAAAAAAAAAAAAAAEsAAAAQAAAAAAAAAAUAAAAeAAAAGAAAAAAAAAAAAAAAIQEAAIAAAAAnAAAAGAAAAAEAAAAAAAAAAAAAAAAAAAAlAAAADAAAAAEAAABMAAAAZAAAAAAAAAAAAAAAIAEAAH8AAAAAAAAAAAAAACE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gAQAAfwAAAAAAAAAAAAAAIQEAAIAAAAAhAPAAAAAAAAAAAAAAAIA/AAAAAAAAAAAAAIA/AAAAAAAAAAAAAAAAAAAAAAAAAAAAAAAAAAAAAAAAAAAlAAAADAAAAAAAAIAoAAAADAAAAAEAAAAnAAAAGAAAAAEAAAAAAAAA8PDwAAAAAAAlAAAADAAAAAEAAABMAAAAZAAAAAAAAAAAAAAAIAEAAH8AAAAAAAAAAAAAACEBAACAAAAAIQDwAAAAAAAAAAAAAACAPwAAAAAAAAAAAACAPwAAAAAAAAAAAAAAAAAAAAAAAAAAAAAAAAAAAAAAAAAAJQAAAAwAAAAAAACAKAAAAAwAAAABAAAAJwAAABgAAAABAAAAAAAAAPDw8AAAAAAAJQAAAAwAAAABAAAATAAAAGQAAAAAAAAAAAAAACABAAB/AAAAAAAAAAAAAAAhAQAAgAAAACEA8AAAAAAAAAAAAAAAgD8AAAAAAAAAAAAAgD8AAAAAAAAAAAAAAAAAAAAAAAAAAAAAAAAAAAAAAAAAACUAAAAMAAAAAAAAgCgAAAAMAAAAAQAAACcAAAAYAAAAAQAAAAAAAADw8PAAAAAAACUAAAAMAAAAAQAAAEwAAABkAAAAAAAAAAAAAAAgAQAAfwAAAAAAAAAAAAAAIQEAAIAAAAAhAPAAAAAAAAAAAAAAAIA/AAAAAAAAAAAAAIA/AAAAAAAAAAAAAAAAAAAAAAAAAAAAAAAAAAAAAAAAAAAlAAAADAAAAAAAAIAoAAAADAAAAAEAAAAnAAAAGAAAAAEAAAAAAAAA////AAAAAAAlAAAADAAAAAEAAABMAAAAZAAAAAAAAAAAAAAAIAEAAH8AAAAAAAAAAAAAACEBAACAAAAAIQDwAAAAAAAAAAAAAACAPwAAAAAAAAAAAACAPwAAAAAAAAAAAAAAAAAAAAAAAAAAAAAAAAAAAAAAAAAAJQAAAAwAAAAAAACAKAAAAAwAAAABAAAAJwAAABgAAAABAAAAAAAAAP///wAAAAAAJQAAAAwAAAABAAAATAAAAGQAAAAAAAAAAAAAACABAAB/AAAAAAAAAAAAAAAh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LADAAAKAAAAAwAAABcAAAAQAAAACgAAAAMAAAAOAAAADgAAAAAA/wEAAAAAAAAAAAAAgD8AAAAAAAAAAAAAgD8AAAAAAAAAAP///wAAAAAAbAAAADQAAACgAAAAEAMAAA4AAAAOAAAAKAAAAA4AAAAOAAAAAQAgAAMAAAAQAwAAAAAAAAAAAAAAAAAAAAAAAAAA/wAA/wAA/wAAAAAAAAAAAAAAAAAAAB4fH4oYGRluAAAAAAAAAAAODzk9NTfW5gAAAAAAAAAAAAAAAAAAAAA7Pe3/AAAAAAAAAAAAAAAAOjs7pjg6Ov84Ojr/CwsLMQAAAAAODzk9NTfW5gAAAAAAAAAAOz3t/wAAAAAAAAAAAAAAAAAAAAA6Ozumpqen//r6+v9OUFD/kZKS/wAAAAAODzk9NTfW5js97f8AAAAAAAAAAAAAAAAAAAAAAAAAADo7O6amp6f/+vr6//r6+v/6+vr/rKysrwAAAAA7Pe3/NTfW5gAAAAAAAAAAAAAAAAAAAAAAAAAAOjs7pqanp//6+vr/+vr6/zw8PD0AAAAAOz3t/wAAAAAODzk9NTfW5gAAAAAAAAAAAAAAAAAAAAA6Ozumpqen//r6+v88PDw9AAAAADs97f8AAAAAAAAAAAAAAAAODzk9NTfW5gAAAAAAAAAAAAAAADo7O6aRkpL/ODo6/zg6Ov8SEhJRAAAAAAAAAAAAAAAAAAAAAAAAAAAAAAAAAAAAAAAAAAAAAAAAOjs7pk5QUP/6+vr/+vr6/6+vr/E7Ozt7SUtLzAAAAAAAAAAAAAAAAAAAAAAAAAAAAAAAAAAAAABFR0f2+vr6//r6+v/6+vr/+vr6//r6+v9ISkr4CwsLMQAAAAAAAAAAAAAAAAAAAAAAAAAAGBkZboiJifb6+vr/+vr6//r6+v/6+vr/+vr6/6anp/8eHx+KAAAAAAAAAAAAAAAAAAAAAAAAAAAYGRluiImJ9vr6+v/6+vr/+vr6//r6+v/6+vr/pqen/x4fH4oAAAAAAAAAAAAAAAAAAAAAAAAAAAsLCzFISkr4+vr6//r6+v/6+vr/+vr6//r6+v9dXl72EhISUQAAAAAAAAAAAAAAAAAAAAAAAAAAAAAAAB4fH4pmZ2f/+vr6//r6+v/6+vr/e319/zk7O7sAAAAAAAAAAAAAAAAAAAAAAAAAAAAAAAAAAAAAAAAAABgZGW44Ojr/ODo6/zg6Ov8eHx+K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CAAAAAAAAAA0Lyb+38AAADQvJv7fwAAVDagm/t/AAAAAKYM/H8AAEFpEpv7fwAAMBamDPx/AABUNqCb+38AAMgWAAAAAAAAQAAAwPt/AAAAAKYM/H8AABFsEpv7fwAABAAAAAAAAAAwFqYM/H8AAHC29D3HAAAAVDagmwAAAABIAAAAAAAAAFQ2oJv7fwAAqNO8m/t/AACAOqCb+38AAAEAAAAAAAAA/l+gm/t/AAAAAKYM/H8AAAAAAAAAAAAAAAAAAAAAAAAAAAAAAAAAAHCcZ4OAAgAAW6YaC/x/AABQt/Q9xwAAAOm39D3HAAAAAAAAAAAAAAAAAAAAZHYACAAAAAAlAAAADAAAAAEAAAAYAAAADAAAAP8AAAASAAAADAAAAAEAAAAeAAAAGAAAACIAAAAEAAAAcgAAABEAAAAlAAAADAAAAAEAAABUAAAAqAAAACMAAAAEAAAAcAAAABAAAAABAAAA0XbJQasKyUEjAAAABAAAAA8AAABMAAAAAAAAAAAAAAAAAAAA//////////9sAAAARgBpAHIAbQBhACAAbgBvACAAdgDhAGwAaQBkAGEAAAAGAAAAAwAAAAQAAAAJAAAABgAAAAMAAAAHAAAABwAAAAMAAAAFAAAABgAAAAMAAAADAAAABwAAAAYAAABLAAAAQAAAADAAAAAFAAAAIAAAAAEAAAABAAAAEAAAAAAAAAAAAAAAIQEAAIAAAAAAAAAAAAAAACEBAACAAAAAUgAAAHABAAACAAAAEAAAAAcAAAAAAAAAAAAAALwCAAAAAAAAAQICIlMAeQBzAHQAZQBtAAAAAAAAAAAAAAAAAAAAAAAAAAAAAAAAAAAAAAAAAAAAAAAAAAAAAAAAAAAAAAAAAAAAAAAAAAAAsOZIgYACAAAAAAAAAAAAAAEAAABI/wAAiK49C/x/AAAAAAAAAAAAAIA/pgz8fwAACQAAAAEAAAAJAAAAAAAAAAAAAAAAAAAAAAAAAAAAAAArTNvvPOQAAHCcZ4OAAgAABAAAAAAAAAAw24qQgAIAAHCcZ4OAAgAA8BXzPQAAAAAAAAAAAAAAAAcAAAAAAAAAAAAAAAAAAAAsFfM9xwAAAGkV8z3HAAAAYbcWC/x/AABpAGEAbAAAAAAAAAAAAAAAAAAAAAAAAAAAAAAAAAAAAHCcZ4OAAgAAW6YaC/x/AADQFPM9xwAAAGkV8z3HAAAAYPSukIAC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GWBgAIAAAYAAACAAgAAKAAAAAAAAACIrj0L/H8AAAAAAAAAAAAAIFN7pvt/AAD/////AgAAAEANpJKAAgAAAAAAAAAAAAAAAAAAAAAAAKtP2+885AAAAAAAAAAAAAAAAAAA+38AAOD///8AAAAAcJxng4ACAACIFfM9AAAAAAAAAAAAAAAABgAAAAAAAAAAAAAAAAAAAKwU8z3HAAAA6RTzPccAAABhtxYL/H8AACAHpJKAAgAAwL2qkgAAAACYkoim+38AACAHpJKAAgAAcJxng4ACAABbphoL/H8AAFAU8z3HAAAA6RTzPccAAAAAA6+QgAIAAAAAAABkdgAIAAAAACUAAAAMAAAAAwAAABgAAAAMAAAAAAAAABIAAAAMAAAAAQAAABYAAAAMAAAACAAAAFQAAABUAAAACgAAACcAAAAeAAAASgAAAAEAAADRdslBqwrJ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NEAAABHAAAAKQAAADMAAACpAAAAFQAAACEA8AAAAAAAAAAAAAAAgD8AAAAAAAAAAAAAgD8AAAAAAAAAAAAAAAAAAAAAAAAAAAAAAAAAAAAAAAAAACUAAAAMAAAAAAAAgCgAAAAMAAAABAAAAFIAAABwAQAABAAAAPD///8AAAAAAAAAAAAAAACQAQAAAAAAAQAAAABzAGUAZwBvAGUAIAB1AGkAAAAAAAAAAAAAAAAAAAAAAAAAAAAAAAAAAAAAAAAAAAAAAAAAAAAAAAAAAAAAAAAAAAAAADhLYqb7fwAAAAAAAPt/AAA4S2Km+38AAIiuPQv8fwAAAAAAAAAAAAAAAAAAAAAAAFDKqpKAAgAAAAAAAAAAAAAAAAAAAAAAAAAAAAAAAAAAO0zb7zzkAACWztul+38AACBIYqb7fwAA8P///wAAAABwnGeDgAIAAPgV8z0AAAAAAAAAAAAAAAAJAAAAAAAAAAAAAAAAAAAAHBXzPccAAABZFfM9xwAAAGG3Fgv8fwAAOEtipvt/AAAAAAAAAAAAAFAd8z3HAAAAAAAAAAAAAABwnGeDgAIAAFumGgv8fwAAwBTzPccAAABZFfM9xwAAAADcrpCAAgAAAAAAAGR2AAgAAAAAJQAAAAwAAAAEAAAAGAAAAAwAAAAAAAAAEgAAAAwAAAABAAAAHgAAABgAAAApAAAAMwAAANIAAABIAAAAJQAAAAwAAAAEAAAAVAAAANgAAAAqAAAAMwAAANAAAABHAAAAAQAAANF2yUGrCslBKgAAADMAAAAXAAAATAAAAAAAAAAAAAAAAAAAAP//////////fAAAAEYAYQBiAGkAbwAgAE0AYQByAGMAZQBsAG8AIABQAGUAcwBzAG8AbABhAG4AaQD//wgAAAAIAAAACQAAAAQAAAAJAAAABAAAAA4AAAAIAAAABgAAAAcAAAAIAAAABAAAAAkAAAAEAAAACQAAAAgAAAAHAAAABwAAAAkAAAAEAAAACAAAAAkAAAAEAAAASwAAAEAAAAAwAAAABQAAACAAAAABAAAAAQAAABAAAAAAAAAAAAAAACEBAACAAAAAAAAAAAAAAAAhAQAAgAAAACUAAAAMAAAAAgAAACcAAAAYAAAABQAAAAAAAAD///8AAAAAACUAAAAMAAAABQAAAEwAAABkAAAAAAAAAFAAAAAgAQAAfAAAAAAAAABQAAAAIQEAAC0AAAAhAPAAAAAAAAAAAAAAAIA/AAAAAAAAAAAAAIA/AAAAAAAAAAAAAAAAAAAAAAAAAAAAAAAAAAAAAAAAAAAlAAAADAAAAAAAAIAoAAAADAAAAAUAAAAnAAAAGAAAAAUAAAAAAAAA////AAAAAAAlAAAADAAAAAUAAABMAAAAZAAAAAkAAABQAAAA/wAAAFwAAAAJAAAAUAAAAPcAAAANAAAAIQDwAAAAAAAAAAAAAACAPwAAAAAAAAAAAACAPwAAAAAAAAAAAAAAAAAAAAAAAAAAAAAAAAAAAAAAAAAAJQAAAAwAAAAAAACAKAAAAAwAAAAFAAAAJQAAAAwAAAABAAAAGAAAAAwAAAAAAAAAEgAAAAwAAAABAAAAHgAAABgAAAAJAAAAUAAAAAABAABdAAAAJQAAAAwAAAABAAAAVAAAANgAAAAKAAAAUAAAAIUAAABcAAAAAQAAANF2yUGrCslBCgAAAFAAAAAXAAAATAAAAAAAAAAAAAAAAAAAAP//////////fAAAAEYAYQBiAGkAbwAgAE0AYQByAGMAZQBsAG8AIABQAGUAcwBzAG8AbABhAG4AaQAAAAYAAAAGAAAABwAAAAMAAAAHAAAAAwAAAAoAAAAGAAAABAAAAAUAAAAGAAAAAwAAAAcAAAADAAAABgAAAAYAAAAFAAAABQAAAAcAAAADAAAABgAAAAcAAAADAAAASwAAAEAAAAAwAAAABQAAACAAAAABAAAAAQAAABAAAAAAAAAAAAAAACEBAACAAAAAAAAAAAAAAAAhAQAAgAAAACUAAAAMAAAAAgAAACcAAAAYAAAABQAAAAAAAAD///8AAAAAACUAAAAMAAAABQAAAEwAAABkAAAACQAAAGAAAAD/AAAAbAAAAAkAAABgAAAA9wAAAA0AAAAhAPAAAAAAAAAAAAAAAIA/AAAAAAAAAAAAAIA/AAAAAAAAAAAAAAAAAAAAAAAAAAAAAAAAAAAAAAAAAAAlAAAADAAAAAAAAIAoAAAADAAAAAUAAAAlAAAADAAAAAEAAAAYAAAADAAAAAAAAAASAAAADAAAAAEAAAAeAAAAGAAAAAkAAABgAAAAAAEAAG0AAAAlAAAADAAAAAEAAABUAAAAqAAAAAoAAABgAAAAWgAAAGwAAAABAAAA0XbJQasKyUEKAAAAYAAAAA8AAABMAAAAAAAAAAAAAAAAAAAA//////////9sAAAAQQB1AGQAaQB0AG8AcgAgAEUAeAB0AGUAcgBuAG8AAAAHAAAABwAAAAcAAAADAAAABAAAAAcAAAAEAAAAAwAAAAYAAAAFAAAABAAAAAYAAAAEAAAABwAAAAcAAABLAAAAQAAAADAAAAAFAAAAIAAAAAEAAAABAAAAEAAAAAAAAAAAAAAAIQEAAIAAAAAAAAAAAAAAACEBAACAAAAAJQAAAAwAAAACAAAAJwAAABgAAAAFAAAAAAAAAP///wAAAAAAJQAAAAwAAAAFAAAATAAAAGQAAAAJAAAAcAAAABcBAAB8AAAACQAAAHAAAAAPAQAADQAAACEA8AAAAAAAAAAAAAAAgD8AAAAAAAAAAAAAgD8AAAAAAAAAAAAAAAAAAAAAAAAAAAAAAAAAAAAAAAAAACUAAAAMAAAAAAAAgCgAAAAMAAAABQAAACUAAAAMAAAAAQAAABgAAAAMAAAAAAAAABIAAAAMAAAAAQAAABYAAAAMAAAAAAAAAFQAAABcAQAACgAAAHAAAAAWAQAAfAAAAAEAAADRdslBqwrJQQoAAABwAAAALQAAAEwAAAAEAAAACQAAAHAAAAAYAQAAfQAAAKgAAABGAGkAcgBtAGEAZABvACAAcABvAHIAOgAgAEYAQQBCAEkATwAgAE0AQQBSAEMARQBMAE8AIABQAEUAUwBTAE8ATABBAE4ASQAgAFIASQBRAFUARQBMAE0ARQAAAAYAAAADAAAABAAAAAkAAAAGAAAABwAAAAcAAAADAAAABwAAAAcAAAAEAAAAAwAAAAMAAAAGAAAABwAAAAYAAAADAAAACQAAAAMAAAAKAAAABwAAAAcAAAAHAAAABgAAAAUAAAAJAAAAAwAAAAYAAAAGAAAABgAAAAYAAAAJAAAABQAAAAcAAAAIAAAAAwAAAAMAAAAHAAAAAwAAAAgAAAAIAAAABgAAAAUAAAAKAAAABgAAABYAAAAMAAAAAAAAACUAAAAMAAAAAgAAAA4AAAAUAAAAAAAAABAAAAAUAAAA</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19zfX2c/nREDli7ZeC1DZ6Pb/gVLF0c/auJQ1SHKhOE=</DigestValue>
    </Reference>
    <Reference Type="http://www.w3.org/2000/09/xmldsig#Object" URI="#idOfficeObject">
      <DigestMethod Algorithm="http://www.w3.org/2001/04/xmlenc#sha256"/>
      <DigestValue>YE40bl4FnSs3xlQDfRIic+008w2B9Xj+BWbAmxXqO4o=</DigestValue>
    </Reference>
    <Reference Type="http://uri.etsi.org/01903#SignedProperties" URI="#idSignedProperties">
      <Transforms>
        <Transform Algorithm="http://www.w3.org/TR/2001/REC-xml-c14n-20010315"/>
      </Transforms>
      <DigestMethod Algorithm="http://www.w3.org/2001/04/xmlenc#sha256"/>
      <DigestValue>He1nKwAs3dUmiu71fGvThxnpTfnQCqNpjXjOdQvVChQ=</DigestValue>
    </Reference>
    <Reference Type="http://www.w3.org/2000/09/xmldsig#Object" URI="#idValidSigLnImg">
      <DigestMethod Algorithm="http://www.w3.org/2001/04/xmlenc#sha256"/>
      <DigestValue>8gP5xWUYJ3OwkK6bHG6vlR8rW8XphjNsiVp69AHV2CM=</DigestValue>
    </Reference>
    <Reference Type="http://www.w3.org/2000/09/xmldsig#Object" URI="#idInvalidSigLnImg">
      <DigestMethod Algorithm="http://www.w3.org/2001/04/xmlenc#sha256"/>
      <DigestValue>mt2Lg0IigVZJEm3kwFlDgZYh70nGn064W+Hkmy4pQmA=</DigestValue>
    </Reference>
  </SignedInfo>
  <SignatureValue>ct0AG6T87DyFMvCZ51GPyMCbtKrqrFyBWG1id2bihe7imICyvxqj4+9aVmzu8/VKFJ+oAe6MuZsg
sqneiJX2jM3P41bB6ITxGcrBqAcvL0cf+DZ53HxOFkWnlGnTzxBMAXSxT1prR8NSh6Eibt4WXc4x
8WqSj8lz+EgJ1lUhyXGpgAquaK3XlvJ3yxMRsg2yNlVNmSpOafxpMLVk9Oe+Ii7Ai+NmG5j2Cgck
7FGxGu+WLx51DWuP9clvcwmM25oSjM+p6AVzQwjapb7L+5YahjNZ6yu3AyyNzDGKuqJr6W7Z/bfy
URHakmM47plH006HBOq/8hm9aFCIngXgzoghvw==</SignatureValue>
  <KeyInfo>
    <X509Data>
      <X509Certificate>MIIIAjCCBeqgAwIBAgIIc80uvGfQjVQwDQYJKoZIhvcNAQELBQAwWzEXMBUGA1UEBRMOUlVDIDgwMDUwMTcyLTExGjAYBgNVBAMTEUNBLURPQ1VNRU5UQSBTLkEuMRcwFQYDVQQKEw5ET0NVTUVOVEEgUy5BLjELMAkGA1UEBhMCUFkwHhcNMjEwOTAxMTQwODMyWhcNMjMwOTAxMTQxODMyWjCBpDELMAkGA1UEBhMCUFkxFjAUBgNVBAQMDUdBUkNJQSBBR1VJQVIxETAPBgNVBAUTCENJMzI4MjY0MRcwFQYDVQQqDA5NQVJJQSBBR1VTVElOQTEXMBUGA1UECgwOUEVSU09OQSBGSVNJQ0ExETAPBgNVBAsMCEZJUk1BIEYyMSUwIwYDVQQDDBxNQVJJQSBBR1VTVElOQSBHQVJDSUEgQUdVSUFSMIIBIjANBgkqhkiG9w0BAQEFAAOCAQ8AMIIBCgKCAQEA3xRJl7CIlyJyH2iKGneEckQP9wG6KZxItlmf/5f8gg9LkPK3MhiqJ+DMi/KQCLGasSjR86WXAR6WWE/iwKVdshPRCUMu3FAQ/fTPBQkcL3HvDX1OfWJKUYHmzkk490wM/uuFep9mTs9NPAkE1S3MDZ5LxdGIKutWjQA9uG6Cz4obHli+W1irP3EqQ+ceH4n6cx/IoQcZ2fGfNLUBfniTHoUq9uzrnwk+yeoSgTQwcOVHoRckGeel6d4LUAQvacWvd0eGQd1yMh7nFcSE3ESRyh6GQW4stkwCXM2GnFrZL6BfxXhzzBKaWx01JJdwweiIhwxUVY6VPBQweuiehVojiwIDAQABo4IDfjCCA3owDAYDVR0TAQH/BAIwADAOBgNVHQ8BAf8EBAMCBeAwKgYDVR0lAQH/BCAwHgYIKwYBBQUHAwEGCCsGAQUFBwMCBggrBgEFBQcDBDAdBgNVHQ4EFgQUPVyELpk5s3mjbf3G1JeIpD7T5GgwgZcGCCsGAQUFBwEBBIGKMIGHMDoGCCsGAQUFBzABhi5odHRwcz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CIGA1UdEQQbMBmBF21nYXJjaWFhZ3VpYXJAZ21haWwuY29t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zbJIacDNP7rCGSe7ZN2CHIBYgFAkUANheafWMEVpmE6eZy96Qwvfbl9fGnErOU6zK4/HBgNCCiV3MLCdaryDEx3hURANYBxEqIwMRdwL+VRw5pJAQQ8lOFIZGsd1YbfU8mYmg7IIQmR3xFhhwpQpg3l17KjfXoEau3AmKw1dq8VEaxAGuM79jTBehpBBg+AQG4tb17wkFOrxt0aKvaloHPKQUjePS3y5ppNa8jj51TFW3qEbGy2OWFFe/Pn0UG7taKsxucgxOpL9Hlhxg1RFGOKywqSmQG5JKJapN6TdZplAA+IF2KHaLKVsaFXrl9d8hOduLv5Sr67P5eVgR9XgTX12Ps5VYToPMRHdW2UPQEcoN5bHkdBcH57JrX6L0IgZsTg+4W4MNSeWWPhcEjbWFD9r/mQ8wu3JDHnHfGstrg07mf+k6gTUmzbxVjXZW/Cdx0sjhW2fH2J3IQLxOM/eZQVz+YtTOWQ6+9YA0w1no49bLj5fjrVmE5p5qwARoiP0DrdAJ+hZ+CHnsWVqISNJN4knePOjtv6tKYBlxIM4mYDXKGudphdQSoGp8ChrU62q/se7d7WEh9ulMuZ++2VSt1dl5RgJtqQaiQrGk0HiD04rVFiHBTDC+HRQ5pQ5GdWVnUfZjqb3DXRpt4AeeO5BqZkini+IyFG0dl2dXqWcQD4=</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Transform>
          <Transform Algorithm="http://www.w3.org/TR/2001/REC-xml-c14n-20010315"/>
        </Transforms>
        <DigestMethod Algorithm="http://www.w3.org/2001/04/xmlenc#sha256"/>
        <DigestValue>A86zVTj70nB/9aR3XUP5lCsvi9G/KrK3r+DW6c7tGf8=</DigestValue>
      </Reference>
      <Reference URI="/xl/calcChain.xml?ContentType=application/vnd.openxmlformats-officedocument.spreadsheetml.calcChain+xml">
        <DigestMethod Algorithm="http://www.w3.org/2001/04/xmlenc#sha256"/>
        <DigestValue>+TqfP8qblHAb1Vo7o9CkcCjSSTd7FWjL1EzqsrK/Y1I=</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fELFnqMc531iehO8E10qUnjU3FFGSSVfKvsVGL702GU=</DigestValue>
      </Reference>
      <Reference URI="/xl/drawings/drawing1.xml?ContentType=application/vnd.openxmlformats-officedocument.drawing+xml">
        <DigestMethod Algorithm="http://www.w3.org/2001/04/xmlenc#sha256"/>
        <DigestValue>0m73XUZvOVKf6UKIbbzqmyKALgaa2gHyCFlUQ2yukdk=</DigestValue>
      </Reference>
      <Reference URI="/xl/drawings/vmlDrawing1.vml?ContentType=application/vnd.openxmlformats-officedocument.vmlDrawing">
        <DigestMethod Algorithm="http://www.w3.org/2001/04/xmlenc#sha256"/>
        <DigestValue>HmdjxbQhaY1AfX66qWRvQlsvIvkCUM2gs84poipWpuU=</DigestValue>
      </Reference>
      <Reference URI="/xl/media/image1.png?ContentType=image/png">
        <DigestMethod Algorithm="http://www.w3.org/2001/04/xmlenc#sha256"/>
        <DigestValue>zLiVkFVMATflMcD0SQvDbVhju+K4NvzZ200R0oBzBH0=</DigestValue>
      </Reference>
      <Reference URI="/xl/media/image2.emf?ContentType=image/x-emf">
        <DigestMethod Algorithm="http://www.w3.org/2001/04/xmlenc#sha256"/>
        <DigestValue>mQdlIAG+oqAkd3bNohPqQTR+A9gjoI6qDIlUJ4bFHYM=</DigestValue>
      </Reference>
      <Reference URI="/xl/media/image3.emf?ContentType=image/x-emf">
        <DigestMethod Algorithm="http://www.w3.org/2001/04/xmlenc#sha256"/>
        <DigestValue>pExin9/ussYRKKkqUfVGxmf0NZ6VMaPxEuWKe5ChvOk=</DigestValue>
      </Reference>
      <Reference URI="/xl/media/image4.emf?ContentType=image/x-emf">
        <DigestMethod Algorithm="http://www.w3.org/2001/04/xmlenc#sha256"/>
        <DigestValue>C2Mie33Su3tHGD4SO5cMtk+ZEGclD8UcbTzjTMXPx7E=</DigestValue>
      </Reference>
      <Reference URI="/xl/media/image5.emf?ContentType=image/x-emf">
        <DigestMethod Algorithm="http://www.w3.org/2001/04/xmlenc#sha256"/>
        <DigestValue>70bLKVvu9bONzdjmGPw9SMOPsjLxx4answqx0Sv2yAg=</DigestValue>
      </Reference>
      <Reference URI="/xl/printerSettings/printerSettings1.bin?ContentType=application/vnd.openxmlformats-officedocument.spreadsheetml.printerSettings">
        <DigestMethod Algorithm="http://www.w3.org/2001/04/xmlenc#sha256"/>
        <DigestValue>Cfw0083YUx4+c//A9/5+RCOR/iKtsVeQiYxZH4bhzc8=</DigestValue>
      </Reference>
      <Reference URI="/xl/printerSettings/printerSettings2.bin?ContentType=application/vnd.openxmlformats-officedocument.spreadsheetml.printerSettings">
        <DigestMethod Algorithm="http://www.w3.org/2001/04/xmlenc#sha256"/>
        <DigestValue>/E2xUnaKVvQhybBMAm8SzdIUH7GTLxtcurIpY3UIOPM=</DigestValue>
      </Reference>
      <Reference URI="/xl/printerSettings/printerSettings3.bin?ContentType=application/vnd.openxmlformats-officedocument.spreadsheetml.printerSettings">
        <DigestMethod Algorithm="http://www.w3.org/2001/04/xmlenc#sha256"/>
        <DigestValue>dQty6h4y3OjaBO679MIWuMByZpg6RKGw7ezGcnYUuw0=</DigestValue>
      </Reference>
      <Reference URI="/xl/printerSettings/printerSettings4.bin?ContentType=application/vnd.openxmlformats-officedocument.spreadsheetml.printerSettings">
        <DigestMethod Algorithm="http://www.w3.org/2001/04/xmlenc#sha256"/>
        <DigestValue>dQty6h4y3OjaBO679MIWuMByZpg6RKGw7ezGcnYUuw0=</DigestValue>
      </Reference>
      <Reference URI="/xl/printerSettings/printerSettings5.bin?ContentType=application/vnd.openxmlformats-officedocument.spreadsheetml.printerSettings">
        <DigestMethod Algorithm="http://www.w3.org/2001/04/xmlenc#sha256"/>
        <DigestValue>dQty6h4y3OjaBO679MIWuMByZpg6RKGw7ezGcnYUuw0=</DigestValue>
      </Reference>
      <Reference URI="/xl/printerSettings/printerSettings6.bin?ContentType=application/vnd.openxmlformats-officedocument.spreadsheetml.printerSettings">
        <DigestMethod Algorithm="http://www.w3.org/2001/04/xmlenc#sha256"/>
        <DigestValue>/E2xUnaKVvQhybBMAm8SzdIUH7GTLxtcurIpY3UIOPM=</DigestValue>
      </Reference>
      <Reference URI="/xl/printerSettings/printerSettings7.bin?ContentType=application/vnd.openxmlformats-officedocument.spreadsheetml.printerSettings">
        <DigestMethod Algorithm="http://www.w3.org/2001/04/xmlenc#sha256"/>
        <DigestValue>/E2xUnaKVvQhybBMAm8SzdIUH7GTLxtcurIpY3UIOPM=</DigestValue>
      </Reference>
      <Reference URI="/xl/sharedStrings.xml?ContentType=application/vnd.openxmlformats-officedocument.spreadsheetml.sharedStrings+xml">
        <DigestMethod Algorithm="http://www.w3.org/2001/04/xmlenc#sha256"/>
        <DigestValue>8DsPGMXKsaLE711pUX/VaPT6OI953cvs8paoxZ333/c=</DigestValue>
      </Reference>
      <Reference URI="/xl/styles.xml?ContentType=application/vnd.openxmlformats-officedocument.spreadsheetml.styles+xml">
        <DigestMethod Algorithm="http://www.w3.org/2001/04/xmlenc#sha256"/>
        <DigestValue>mYTw1IcWyWVfRY4b3AaTi39477AeeimoK/4voyPk2ek=</DigestValue>
      </Reference>
      <Reference URI="/xl/theme/theme1.xml?ContentType=application/vnd.openxmlformats-officedocument.theme+xml">
        <DigestMethod Algorithm="http://www.w3.org/2001/04/xmlenc#sha256"/>
        <DigestValue>6X+H6oZv8bFWXDlENb4AFhS8/e674SGlKGn83vH5aSI=</DigestValue>
      </Reference>
      <Reference URI="/xl/workbook.xml?ContentType=application/vnd.openxmlformats-officedocument.spreadsheetml.sheet.main+xml">
        <DigestMethod Algorithm="http://www.w3.org/2001/04/xmlenc#sha256"/>
        <DigestValue>vgnirx353fyY/ng0P6a1Oyotav3V0VFjR3lF9ZJ00rk=</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i2Zp4ch4j6O57AxbpYHg+Pj+Mvt1/H7oTobn95/jaU8=</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sheet1.xml?ContentType=application/vnd.openxmlformats-officedocument.spreadsheetml.worksheet+xml">
        <DigestMethod Algorithm="http://www.w3.org/2001/04/xmlenc#sha256"/>
        <DigestValue>lHNXXwY3uV80z672Fhuw7zmA5OCALuFoKeytOSFd4Nc=</DigestValue>
      </Reference>
      <Reference URI="/xl/worksheets/sheet10.xml?ContentType=application/vnd.openxmlformats-officedocument.spreadsheetml.worksheet+xml">
        <DigestMethod Algorithm="http://www.w3.org/2001/04/xmlenc#sha256"/>
        <DigestValue>wUV1spaoJaaYjCdx00GkSP8YCzhzMeZS8RY7we3spl8=</DigestValue>
      </Reference>
      <Reference URI="/xl/worksheets/sheet11.xml?ContentType=application/vnd.openxmlformats-officedocument.spreadsheetml.worksheet+xml">
        <DigestMethod Algorithm="http://www.w3.org/2001/04/xmlenc#sha256"/>
        <DigestValue>5x4VBoox5HQAv+76R84OVlLADR7jqHdzcHK0okCdOac=</DigestValue>
      </Reference>
      <Reference URI="/xl/worksheets/sheet12.xml?ContentType=application/vnd.openxmlformats-officedocument.spreadsheetml.worksheet+xml">
        <DigestMethod Algorithm="http://www.w3.org/2001/04/xmlenc#sha256"/>
        <DigestValue>BMWRCDFoUw/sSBkEyi+tAn+Zbl2GZzg1qwjv9MoRRr8=</DigestValue>
      </Reference>
      <Reference URI="/xl/worksheets/sheet2.xml?ContentType=application/vnd.openxmlformats-officedocument.spreadsheetml.worksheet+xml">
        <DigestMethod Algorithm="http://www.w3.org/2001/04/xmlenc#sha256"/>
        <DigestValue>sb1jPxRG3N2NVwtEbTzIruMdWQ86/aqqfOdgD2/I1NI=</DigestValue>
      </Reference>
      <Reference URI="/xl/worksheets/sheet3.xml?ContentType=application/vnd.openxmlformats-officedocument.spreadsheetml.worksheet+xml">
        <DigestMethod Algorithm="http://www.w3.org/2001/04/xmlenc#sha256"/>
        <DigestValue>26DqMuwEdpIuH8rnVaW7M5cEcRkMoP0K1XdvmNs+m5w=</DigestValue>
      </Reference>
      <Reference URI="/xl/worksheets/sheet4.xml?ContentType=application/vnd.openxmlformats-officedocument.spreadsheetml.worksheet+xml">
        <DigestMethod Algorithm="http://www.w3.org/2001/04/xmlenc#sha256"/>
        <DigestValue>co9c68zYYdOG35Jq79P6HLMKiYkCN1lkCmSNLlZg6WY=</DigestValue>
      </Reference>
      <Reference URI="/xl/worksheets/sheet5.xml?ContentType=application/vnd.openxmlformats-officedocument.spreadsheetml.worksheet+xml">
        <DigestMethod Algorithm="http://www.w3.org/2001/04/xmlenc#sha256"/>
        <DigestValue>dUzpPh3EWQTvEyP2WhHSfXD8gxGrD3S0rXizSst5z8w=</DigestValue>
      </Reference>
      <Reference URI="/xl/worksheets/sheet6.xml?ContentType=application/vnd.openxmlformats-officedocument.spreadsheetml.worksheet+xml">
        <DigestMethod Algorithm="http://www.w3.org/2001/04/xmlenc#sha256"/>
        <DigestValue>u6z9SJmL8+rzDYkel+o0Z1LiXqsynRksqRtPJ/3hpRY=</DigestValue>
      </Reference>
      <Reference URI="/xl/worksheets/sheet7.xml?ContentType=application/vnd.openxmlformats-officedocument.spreadsheetml.worksheet+xml">
        <DigestMethod Algorithm="http://www.w3.org/2001/04/xmlenc#sha256"/>
        <DigestValue>0ToZw5zHgatVDuGTMjuhMBuUU1dJh+afUEvHpeN8xjo=</DigestValue>
      </Reference>
      <Reference URI="/xl/worksheets/sheet8.xml?ContentType=application/vnd.openxmlformats-officedocument.spreadsheetml.worksheet+xml">
        <DigestMethod Algorithm="http://www.w3.org/2001/04/xmlenc#sha256"/>
        <DigestValue>q4er6yF6qWQ1knNSz+SToZHxRjqIbOe4sVTzcPO1eBk=</DigestValue>
      </Reference>
      <Reference URI="/xl/worksheets/sheet9.xml?ContentType=application/vnd.openxmlformats-officedocument.spreadsheetml.worksheet+xml">
        <DigestMethod Algorithm="http://www.w3.org/2001/04/xmlenc#sha256"/>
        <DigestValue>DjmrolxHn4NEtkJT1XNOchuqUDPtK7dYDhZdTxiHXkA=</DigestValue>
      </Reference>
    </Manifest>
    <SignatureProperties>
      <SignatureProperty Id="idSignatureTime" Target="#idPackageSignature">
        <mdssi:SignatureTime xmlns:mdssi="http://schemas.openxmlformats.org/package/2006/digital-signature">
          <mdssi:Format>YYYY-MM-DDThh:mm:ssTZD</mdssi:Format>
          <mdssi:Value>2022-03-31T21:35:21Z</mdssi:Value>
        </mdssi:SignatureTime>
      </SignatureProperty>
    </SignatureProperties>
  </Object>
  <Object Id="idOfficeObject">
    <SignatureProperties>
      <SignatureProperty Id="idOfficeV1Details" Target="#idPackageSignature">
        <SignatureInfoV1 xmlns="http://schemas.microsoft.com/office/2006/digsig">
          <SetupID>{232EC200-5DA2-46AE-B2E2-466B476DD688}</SetupID>
          <SignatureText>Agustina Garcia</SignatureText>
          <SignatureImage/>
          <SignatureComments/>
          <WindowsVersion>10.0</WindowsVersion>
          <OfficeVersion>16.0.14931/23</OfficeVersion>
          <ApplicationVersion>16.0.14931</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2022-03-31T21:35:21Z</xd:SigningTime>
          <xd:SigningCertificate>
            <xd:Cert>
              <xd:CertDigest>
                <DigestMethod Algorithm="http://www.w3.org/2001/04/xmlenc#sha256"/>
                <DigestValue>i19B8pUg0WdfCxZ/eto3mv6hvtBnPXLGpvS80ZIYZ20=</DigestValue>
              </xd:CertDigest>
              <xd:IssuerSerial>
                <X509IssuerName>C=PY, O=DOCUMENTA S.A., CN=CA-DOCUMENTA S.A., SERIALNUMBER=RUC 80050172-1</X509IssuerName>
                <X509SerialNumber>8344377071317847380</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AcBAAB/AAAAAAAAAAAAAAB6EgAA8AgAACBFTUYAAAEAzBsAAKoAAAAGAAAAAAAAAAAAAAAAAAAAgAcAADgEAABYAQAAwQAAAAAAAAAAAAAAAAAAAMA/BQDo8QIACgAAABAAAAAAAAAAAAAAAEsAAAAQAAAAAAAAAAUAAAAeAAAAGAAAAAAAAAAAAAAACAEAAIAAAAAnAAAAGAAAAAEAAAAAAAAAAAAAAAAAAAAlAAAADAAAAAEAAABMAAAAZAAAAAAAAAAAAAAABwEAAH8AAAAAAAAAAAAAAAg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HAQAAfwAAAAAAAAAAAAAACAEAAIAAAAAhAPAAAAAAAAAAAAAAAIA/AAAAAAAAAAAAAIA/AAAAAAAAAAAAAAAAAAAAAAAAAAAAAAAAAAAAAAAAAAAlAAAADAAAAAAAAIAoAAAADAAAAAEAAAAnAAAAGAAAAAEAAAAAAAAA8PDwAAAAAAAlAAAADAAAAAEAAABMAAAAZAAAAAAAAAAAAAAABwEAAH8AAAAAAAAAAAAAAAgBAACAAAAAIQDwAAAAAAAAAAAAAACAPwAAAAAAAAAAAACAPwAAAAAAAAAAAAAAAAAAAAAAAAAAAAAAAAAAAAAAAAAAJQAAAAwAAAAAAACAKAAAAAwAAAABAAAAJwAAABgAAAABAAAAAAAAAPDw8AAAAAAAJQAAAAwAAAABAAAATAAAAGQAAAAAAAAAAAAAAAcBAAB/AAAAAAAAAAAAAAAIAQAAgAAAACEA8AAAAAAAAAAAAAAAgD8AAAAAAAAAAAAAgD8AAAAAAAAAAAAAAAAAAAAAAAAAAAAAAAAAAAAAAAAAACUAAAAMAAAAAAAAgCgAAAAMAAAAAQAAACcAAAAYAAAAAQAAAAAAAADw8PAAAAAAACUAAAAMAAAAAQAAAEwAAABkAAAAAAAAAAAAAAAHAQAAfwAAAAAAAAAAAAAACAEAAIAAAAAhAPAAAAAAAAAAAAAAAIA/AAAAAAAAAAAAAIA/AAAAAAAAAAAAAAAAAAAAAAAAAAAAAAAAAAAAAAAAAAAlAAAADAAAAAAAAIAoAAAADAAAAAEAAAAnAAAAGAAAAAEAAAAAAAAA////AAAAAAAlAAAADAAAAAEAAABMAAAAZAAAAAAAAAAAAAAABwEAAH8AAAAAAAAAAAAAAAgBAACAAAAAIQDwAAAAAAAAAAAAAACAPwAAAAAAAAAAAACAPwAAAAAAAAAAAAAAAAAAAAAAAAAAAAAAAAAAAAAAAAAAJQAAAAwAAAAAAACAKAAAAAwAAAABAAAAJwAAABgAAAABAAAAAAAAAP///wAAAAAAJQAAAAwAAAABAAAATAAAAGQAAAAAAAAAAAAAAAcBAAB/AAAAAAAAAAAAAAAI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AAAAAASAAAADAAAAAEAAAAeAAAAGAAAAL0AAAAEAAAA9wAAABEAAAAlAAAADAAAAAEAAABUAAAAiAAAAL4AAAAEAAAA9QAAABAAAAABAAAAVVWPQYX2jkG+AAAABAAAAAoAAABMAAAAAAAAAAAAAAAAAAAA//////////9gAAAAMwAxAC8AMAAzAC8AMgAwADIAMgAGAAAABgAAAAQAAAAGAAAABgAAAAQAAAAGAAAABgAAAAYAAAAGAAAASwAAAEAAAAAwAAAABQAAACAAAAABAAAAAQAAABAAAAAAAAAAAAAAAAgBAACAAAAAAAAAAAAAAAAIAQAAgAAAAFIAAABwAQAAAgAAABAAAAAHAAAAAAAAAAAAAAC8AgAAAAAAAAECAiJTAHkAcwB0AGUAb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MAAAAYAAAADAAAAAAAAAASAAAADAAAAAEAAAAWAAAADAAAAAgAAABUAAAAVAAAAAoAAAAnAAAAHgAAAEoAAAABAAAAVVWPQYX2jk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XAAAARwAAACkAAAAzAAAAbwAAABUAAAAhAPAAAAAAAAAAAAAAAIA/AAAAAAAAAAAAAIA/AAAAAAAAAAAAAAAAAAAAAAAAAAAAAAAAAAAAAAAAAAAlAAAADAAAAAAAAIAoAAAADAAAAAQAAABSAAAAcAEAAAQAAADw////AAAAAAAAAAAAAAAAkAEAAAAAAAEAAAAAcwBlAGcAbwBlACAAdQBp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BAAAABgAAAAMAAAAAAAAABIAAAAMAAAAAQAAAB4AAAAYAAAAKQAAADMAAACYAAAASAAAACUAAAAMAAAABAAAAFQAAACoAAAAKgAAADMAAACWAAAARwAAAAEAAABVVY9BhfaOQSoAAAAzAAAADwAAAEwAAAAAAAAAAAAAAAAAAAD//////////2wAAABBAGcAdQBzAHQAaQBuAGEAIABHAGEAcgBjAGkAYQAAAAoAAAAJAAAACQAAAAcAAAAFAAAABAAAAAkAAAAIAAAABAAAAAsAAAAIAAAABgAAAAcAAAAEAAAACAAAAEsAAABAAAAAMAAAAAUAAAAgAAAAAQAAAAEAAAAQAAAAAAAAAAAAAAAIAQAAgAAAAAAAAAAAAAAACAEAAIAAAAAlAAAADAAAAAIAAAAnAAAAGAAAAAUAAAAAAAAA////AAAAAAAlAAAADAAAAAUAAABMAAAAZAAAAAAAAABQAAAABwEAAHwAAAAAAAAAUAAAAAgBAAAtAAAAIQDwAAAAAAAAAAAAAACAPwAAAAAAAAAAAACAPwAAAAAAAAAAAAAAAAAAAAAAAAAAAAAAAAAAAAAAAAAAJQAAAAwAAAAAAACAKAAAAAwAAAAFAAAAJwAAABgAAAAFAAAAAAAAAP///wAAAAAAJQAAAAwAAAAFAAAATAAAAGQAAAAJAAAAUAAAAP4AAABcAAAACQAAAFAAAAD2AAAADQAAACEA8AAAAAAAAAAAAAAAgD8AAAAAAAAAAAAAgD8AAAAAAAAAAAAAAAAAAAAAAAAAAAAAAAAAAAAAAAAAACUAAAAMAAAAAAAAgCgAAAAMAAAABQAAACUAAAAMAAAAAQAAABgAAAAMAAAAAAAAABIAAAAMAAAAAQAAAB4AAAAYAAAACQAAAFAAAAD/AAAAXQAAACUAAAAMAAAAAQAAAFQAAADQAAAACgAAAFAAAAB/AAAAXAAAAAEAAABVVY9BhfaOQQoAAABQAAAAFgAAAEwAAAAAAAAAAAAAAAAAAAD//////////3gAAABBAGcAdQBzAHQAaQBuAGEAIABHAGEAcgBjAGkAYQAgAEEAZwB1AGkAYQByAAcAAAAHAAAABwAAAAUAAAAEAAAAAwAAAAcAAAAGAAAAAwAAAAgAAAAGAAAABAAAAAUAAAADAAAABgAAAAMAAAAHAAAABwAAAAcAAAADAAAABgAAAAQAAABLAAAAQAAAADAAAAAFAAAAIAAAAAEAAAABAAAAEAAAAAAAAAAAAAAACAEAAIAAAAAAAAAAAAAAAAgBAACAAAAAJQAAAAwAAAACAAAAJwAAABgAAAAFAAAAAAAAAP///wAAAAAAJQAAAAwAAAAFAAAATAAAAGQAAAAJAAAAYAAAAP4AAABsAAAACQAAAGAAAAD2AAAADQAAACEA8AAAAAAAAAAAAAAAgD8AAAAAAAAAAAAAgD8AAAAAAAAAAAAAAAAAAAAAAAAAAAAAAAAAAAAAAAAAACUAAAAMAAAAAAAAgCgAAAAMAAAABQAAACUAAAAMAAAAAQAAABgAAAAMAAAAAAAAABIAAAAMAAAAAQAAAB4AAAAYAAAACQAAAGAAAAD/AAAAbQAAACUAAAAMAAAAAQAAAFQAAAB8AAAACgAAAGAAAAA6AAAAbAAAAAEAAABVVY9BhfaOQQoAAABgAAAACAAAAEwAAAAAAAAAAAAAAAAAAAD//////////1wAAABDAG8AbgB0AGEAZABvAHIABwAAAAcAAAAHAAAABAAAAAYAAAAHAAAABwAAAAQAAABLAAAAQAAAADAAAAAFAAAAIAAAAAEAAAABAAAAEAAAAAAAAAAAAAAACAEAAIAAAAAAAAAAAAAAAAgBAACAAAAAJQAAAAwAAAACAAAAJwAAABgAAAAFAAAAAAAAAP///wAAAAAAJQAAAAwAAAAFAAAATAAAAGQAAAAJAAAAcAAAAP4AAAB8AAAACQAAAHAAAAD2AAAADQAAACEA8AAAAAAAAAAAAAAAgD8AAAAAAAAAAAAAgD8AAAAAAAAAAAAAAAAAAAAAAAAAAAAAAAAAAAAAAAAAACUAAAAMAAAAAAAAgCgAAAAMAAAABQAAACUAAAAMAAAAAQAAABgAAAAMAAAAAAAAABIAAAAMAAAAAQAAABYAAAAMAAAAAAAAAFQAAABEAQAACgAAAHAAAAD9AAAAfAAAAAEAAABVVY9BhfaOQQoAAABwAAAAKQAAAEwAAAAEAAAACQAAAHAAAAD/AAAAfQAAAKAAAABGAGkAcgBtAGEAZABvACAAcABvAHIAOgAgAE0AQQBSAEkAQQAgAEEARwBVAFMAVABJAE4AQQAgAEcAQQBSAEMASQBBACAAQQBHAFUASQBBAFIAAAAGAAAAAwAAAAQAAAAJAAAABgAAAAcAAAAHAAAAAwAAAAcAAAAHAAAABAAAAAMAAAADAAAACgAAAAcAAAAHAAAAAwAAAAcAAAADAAAABwAAAAgAAAAIAAAABgAAAAYAAAADAAAACAAAAAcAAAADAAAACAAAAAcAAAAHAAAABwAAAAMAAAAHAAAAAwAAAAcAAAAIAAAACAAAAAMAAAAHAAAABwAAABYAAAAMAAAAAAAAACUAAAAMAAAAAgAAAA4AAAAUAAAAAAAAABAAAAAUAAAA</Object>
  <Object Id="idInvalidSigLnImg">AQAAAGwAAAAAAAAAAAAAAAcBAAB/AAAAAAAAAAAAAAB6EgAA8AgAACBFTUYAAAEAOCEAALEAAAAGAAAAAAAAAAAAAAAAAAAAgAcAADgEAABYAQAAwQAAAAAAAAAAAAAAAAAAAMA/BQDo8QIACgAAABAAAAAAAAAAAAAAAEsAAAAQAAAAAAAAAAUAAAAeAAAAGAAAAAAAAAAAAAAACAEAAIAAAAAnAAAAGAAAAAEAAAAAAAAAAAAAAAAAAAAlAAAADAAAAAEAAABMAAAAZAAAAAAAAAAAAAAABwEAAH8AAAAAAAAAAAAAAAg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HAQAAfwAAAAAAAAAAAAAACAEAAIAAAAAhAPAAAAAAAAAAAAAAAIA/AAAAAAAAAAAAAIA/AAAAAAAAAAAAAAAAAAAAAAAAAAAAAAAAAAAAAAAAAAAlAAAADAAAAAAAAIAoAAAADAAAAAEAAAAnAAAAGAAAAAEAAAAAAAAA8PDwAAAAAAAlAAAADAAAAAEAAABMAAAAZAAAAAAAAAAAAAAABwEAAH8AAAAAAAAAAAAAAAgBAACAAAAAIQDwAAAAAAAAAAAAAACAPwAAAAAAAAAAAACAPwAAAAAAAAAAAAAAAAAAAAAAAAAAAAAAAAAAAAAAAAAAJQAAAAwAAAAAAACAKAAAAAwAAAABAAAAJwAAABgAAAABAAAAAAAAAPDw8AAAAAAAJQAAAAwAAAABAAAATAAAAGQAAAAAAAAAAAAAAAcBAAB/AAAAAAAAAAAAAAAIAQAAgAAAACEA8AAAAAAAAAAAAAAAgD8AAAAAAAAAAAAAgD8AAAAAAAAAAAAAAAAAAAAAAAAAAAAAAAAAAAAAAAAAACUAAAAMAAAAAAAAgCgAAAAMAAAAAQAAACcAAAAYAAAAAQAAAAAAAADw8PAAAAAAACUAAAAMAAAAAQAAAEwAAABkAAAAAAAAAAAAAAAHAQAAfwAAAAAAAAAAAAAACAEAAIAAAAAhAPAAAAAAAAAAAAAAAIA/AAAAAAAAAAAAAIA/AAAAAAAAAAAAAAAAAAAAAAAAAAAAAAAAAAAAAAAAAAAlAAAADAAAAAAAAIAoAAAADAAAAAEAAAAnAAAAGAAAAAEAAAAAAAAA////AAAAAAAlAAAADAAAAAEAAABMAAAAZAAAAAAAAAAAAAAABwEAAH8AAAAAAAAAAAAAAAgBAACAAAAAIQDwAAAAAAAAAAAAAACAPwAAAAAAAAAAAACAPwAAAAAAAAAAAAAAAAAAAAAAAAAAAAAAAAAAAAAAAAAAJQAAAAwAAAAAAACAKAAAAAwAAAABAAAAJwAAABgAAAABAAAAAAAAAP///wAAAAAAJQAAAAwAAAABAAAATAAAAGQAAAAAAAAAAAAAAAcBAAB/AAAAAAAAAAAAAAAI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P8AAAASAAAADAAAAAEAAAAeAAAAGAAAACIAAAAEAAAAcgAAABEAAAAlAAAADAAAAAEAAABUAAAAqAAAACMAAAAEAAAAcAAAABAAAAABAAAAVVWPQYX2jkEjAAAABAAAAA8AAABMAAAAAAAAAAAAAAAAAAAA//////////9sAAAARgBpAHIAbQBhACAAbgBvACAAdgDhAGwAaQBkAGEAAAAGAAAAAwAAAAQAAAAJAAAABgAAAAMAAAAHAAAABwAAAAMAAAAFAAAABgAAAAMAAAADAAAABwAAAAYAAABLAAAAQAAAADAAAAAFAAAAIAAAAAEAAAABAAAAEAAAAAAAAAAAAAAACAEAAIAAAAAAAAAAAAAAAAgBAACAAAAAUgAAAHABAAACAAAAEAAAAAcAAAAAAAAAAAAAALwCAAAAAAAAAQICIlMAeQBzAHQAZQBt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wAAABgAAAAMAAAAAAAAABIAAAAMAAAAAQAAABYAAAAMAAAACAAAAFQAAABUAAAACgAAACcAAAAeAAAASgAAAAEAAABVVY9BhfaO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JcAAABHAAAAKQAAADMAAABvAAAAFQAAACEA8AAAAAAAAAAAAAAAgD8AAAAAAAAAAAAAgD8AAAAAAAAAAAAAAAAAAAAAAAAAAAAAAAAAAAAAAAAAACUAAAAMAAAAAAAAgCgAAAAMAAAABAAAAFIAAABwAQAABAAAAPD///8AAAAAAAAAAAAAAACQAQAAAAAAAQAAAABzAGUAZwBvAGUAIAB1AGk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EAAAAGAAAAAwAAAAAAAAAEgAAAAwAAAABAAAAHgAAABgAAAApAAAAMwAAAJgAAABIAAAAJQAAAAwAAAAEAAAAVAAAAKgAAAAqAAAAMwAAAJYAAABHAAAAAQAAAFVVj0GF9o5BKgAAADMAAAAPAAAATAAAAAAAAAAAAAAAAAAAAP//////////bAAAAEEAZwB1AHMAdABpAG4AYQAgAEcAYQByAGMAaQBhAAAACgAAAAkAAAAJAAAABwAAAAUAAAAEAAAACQAAAAgAAAAEAAAACwAAAAgAAAAGAAAABwAAAAQAAAAIAAAASwAAAEAAAAAwAAAABQAAACAAAAABAAAAAQAAABAAAAAAAAAAAAAAAAgBAACAAAAAAAAAAAAAAAAIAQAAgAAAACUAAAAMAAAAAgAAACcAAAAYAAAABQAAAAAAAAD///8AAAAAACUAAAAMAAAABQAAAEwAAABkAAAAAAAAAFAAAAAHAQAAfAAAAAAAAABQAAAACAEAAC0AAAAhAPAAAAAAAAAAAAAAAIA/AAAAAAAAAAAAAIA/AAAAAAAAAAAAAAAAAAAAAAAAAAAAAAAAAAAAAAAAAAAlAAAADAAAAAAAAIAoAAAADAAAAAUAAAAnAAAAGAAAAAUAAAAAAAAA////AAAAAAAlAAAADAAAAAUAAABMAAAAZAAAAAkAAABQAAAA/gAAAFwAAAAJAAAAUAAAAPYAAAANAAAAIQDwAAAAAAAAAAAAAACAPwAAAAAAAAAAAACAPwAAAAAAAAAAAAAAAAAAAAAAAAAAAAAAAAAAAAAAAAAAJQAAAAwAAAAAAACAKAAAAAwAAAAFAAAAJQAAAAwAAAABAAAAGAAAAAwAAAAAAAAAEgAAAAwAAAABAAAAHgAAABgAAAAJAAAAUAAAAP8AAABdAAAAJQAAAAwAAAABAAAAVAAAANAAAAAKAAAAUAAAAH8AAABcAAAAAQAAAFVVj0GF9o5BCgAAAFAAAAAWAAAATAAAAAAAAAAAAAAAAAAAAP//////////eAAAAEEAZwB1AHMAdABpAG4AYQAgAEcAYQByAGMAaQBhACAAQQBnAHUAaQBhAHIABwAAAAcAAAAHAAAABQAAAAQAAAADAAAABwAAAAYAAAADAAAACAAAAAYAAAAEAAAABQAAAAMAAAAGAAAAAwAAAAcAAAAHAAAABwAAAAMAAAAGAAAABAAAAEsAAABAAAAAMAAAAAUAAAAgAAAAAQAAAAEAAAAQAAAAAAAAAAAAAAAIAQAAgAAAAAAAAAAAAAAACAEAAIAAAAAlAAAADAAAAAIAAAAnAAAAGAAAAAUAAAAAAAAA////AAAAAAAlAAAADAAAAAUAAABMAAAAZAAAAAkAAABgAAAA/gAAAGwAAAAJAAAAYAAAAPYAAAANAAAAIQDwAAAAAAAAAAAAAACAPwAAAAAAAAAAAACAPwAAAAAAAAAAAAAAAAAAAAAAAAAAAAAAAAAAAAAAAAAAJQAAAAwAAAAAAACAKAAAAAwAAAAFAAAAJQAAAAwAAAABAAAAGAAAAAwAAAAAAAAAEgAAAAwAAAABAAAAHgAAABgAAAAJAAAAYAAAAP8AAABtAAAAJQAAAAwAAAABAAAAVAAAAHwAAAAKAAAAYAAAADoAAABsAAAAAQAAAFVVj0GF9o5BCgAAAGAAAAAIAAAATAAAAAAAAAAAAAAAAAAAAP//////////XAAAAEMAbwBuAHQAYQBkAG8AcgAHAAAABwAAAAcAAAAEAAAABgAAAAcAAAAHAAAABAAAAEsAAABAAAAAMAAAAAUAAAAgAAAAAQAAAAEAAAAQAAAAAAAAAAAAAAAIAQAAgAAAAAAAAAAAAAAACAEAAIAAAAAlAAAADAAAAAIAAAAnAAAAGAAAAAUAAAAAAAAA////AAAAAAAlAAAADAAAAAUAAABMAAAAZAAAAAkAAABwAAAA/gAAAHwAAAAJAAAAcAAAAPYAAAANAAAAIQDwAAAAAAAAAAAAAACAPwAAAAAAAAAAAACAPwAAAAAAAAAAAAAAAAAAAAAAAAAAAAAAAAAAAAAAAAAAJQAAAAwAAAAAAACAKAAAAAwAAAAFAAAAJQAAAAwAAAABAAAAGAAAAAwAAAAAAAAAEgAAAAwAAAABAAAAFgAAAAwAAAAAAAAAVAAAAEQBAAAKAAAAcAAAAP0AAAB8AAAAAQAAAFVVj0GF9o5BCgAAAHAAAAApAAAATAAAAAQAAAAJAAAAcAAAAP8AAAB9AAAAoAAAAEYAaQByAG0AYQBkAG8AIABwAG8AcgA6ACAATQBBAFIASQBBACAAQQBHAFUAUwBUAEkATgBBACAARwBBAFIAQwBJAEEAIABBAEcAVQBJAEEAUgAAAAYAAAADAAAABAAAAAkAAAAGAAAABwAAAAcAAAADAAAABwAAAAcAAAAEAAAAAwAAAAMAAAAKAAAABwAAAAcAAAADAAAABwAAAAMAAAAHAAAACAAAAAgAAAAGAAAABgAAAAMAAAAIAAAABwAAAAMAAAAIAAAABwAAAAcAAAAHAAAAAwAAAAcAAAADAAAABwAAAAgAAAAIAAAAAwAAAAcAAAAHAAAAFgAAAAwAAAAAAAAAJQAAAAwAAAACAAAADgAAABQAAAAAAAAAEAAAABQAAAA=</Object>
</Signature>
</file>

<file path=_xmlsignatures/sig3.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2gsE+4wEAPI/o6DoL4o2MDxAS7A3mnr5p7zp5tMAmJ0=</DigestValue>
    </Reference>
    <Reference Type="http://www.w3.org/2000/09/xmldsig#Object" URI="#idOfficeObject">
      <DigestMethod Algorithm="http://www.w3.org/2001/04/xmlenc#sha256"/>
      <DigestValue>xL3Rjgz90S3+ToCp3Zp6IZPFfTXtfx8pCqzYY26JEEE=</DigestValue>
    </Reference>
    <Reference Type="http://uri.etsi.org/01903#SignedProperties" URI="#idSignedProperties">
      <Transforms>
        <Transform Algorithm="http://www.w3.org/TR/2001/REC-xml-c14n-20010315"/>
      </Transforms>
      <DigestMethod Algorithm="http://www.w3.org/2001/04/xmlenc#sha256"/>
      <DigestValue>shlUFKxWALhhNfguW6j0PfLpKPAmmeiozuk5UmQf9nk=</DigestValue>
    </Reference>
    <Reference Type="http://www.w3.org/2000/09/xmldsig#Object" URI="#idValidSigLnImg">
      <DigestMethod Algorithm="http://www.w3.org/2001/04/xmlenc#sha256"/>
      <DigestValue>peXRXH8pfNdLTalwwThJ8PZCOmyvT2qJlhm0oSq2kDQ=</DigestValue>
    </Reference>
    <Reference Type="http://www.w3.org/2000/09/xmldsig#Object" URI="#idInvalidSigLnImg">
      <DigestMethod Algorithm="http://www.w3.org/2001/04/xmlenc#sha256"/>
      <DigestValue>lysTm19f6KdtNh30TpHLd1XaewrMEAOlQvLB06wehRg=</DigestValue>
    </Reference>
  </SignedInfo>
  <SignatureValue>aHZWENz5n+3pbw8BjsaSr3X+PzinccfoIKRfAmlns0iseY8fCMZrcLxP4GfuKN4viAcxnjYVa+w2
8Zg2X+r8MttlMVcDp7qUC+ugI9EV0yEe2ngqq5msjLy2vpox82lNBnKR3pAmhLAcPq9bltT7m0Re
iqoxLRfqYMwBdlRueOG5xlsjLSSA+yK4AVm3wGF+HcD8+QyPCboTyyBuS7aSu92jUi6eks//KHsQ
sn33hbkkBUabMuE3GD/bTlYNjSl9DFW8hY3H4tHPB/y85nQm5hFXjiG5qfKUkCteL72+2Pnpy4mp
fG/PsaICzLFiCwYIy/+RpVQbnG2JjjFPEfoMYA==</SignatureValue>
  <KeyInfo>
    <X509Data>
      <X509Certificate>MIIIATCCBemgAwIBAgIIJuI7aX5/vlcwDQYJKoZIhvcNAQELBQAwWzEXMBUGA1UEBRMOUlVDIDgwMDUwMTcyLTExGjAYBgNVBAMTEUNBLURPQ1VNRU5UQSBTLkEuMRcwFQYDVQQKEw5ET0NVTUVOVEEgUy5BLjELMAkGA1UEBhMCUFkwHhcNMjEwNzI4MTQxMjQzWhcNMjMwNzI4MTQyMjQzWjCBoTELMAkGA1UEBhMCUFkxGTAXBgNVBAQMEFRBTEFWRVJBIFNBR1VJRVIxEjAQBgNVBAUTCUNJMTI0NjU3NzESMBAGA1UEKgwJSlVBTiBKT1NFMRcwFQYDVQQKDA5QRVJTT05BIEZJU0lDQTERMA8GA1UECwwIRklSTUEgRjIxIzAhBgNVBAMMGkpVQU4gSk9TRSBUQUxBVkVSQSBTQUdVSUVSMIIBIjANBgkqhkiG9w0BAQEFAAOCAQ8AMIIBCgKCAQEAp38T/ZoEWZZlB5PtEVAm1Y4znjZFh4QsHpP+3EHtMr/e6FWLpjfmJqsceb/aI2XB4hk+9x1EMjgRMBgRzaw91AgxGe9TzlF8SZBpHzm+MGjISOB+h95pAPo5SDkkB6zszpDA/SoyB9E1oWxqP8jMvscZ2CAvI+0LQ5xR5YY+wGH1L2JcsQPGBf5Y2aTtJSOxP0qF33JJmeCWL6G/pY/OaNNq6v4MHcWVZnTqsNqy9Ja1ONz2xqREkrPcChtA6xhj5m6ll3d1I4TbksLvGb9+nXchqUizlfgMnlaVvSHNeNUmS7ud5FelG5A2jSyMbJsxN1GJ4dqJhbrpzVGWN9oKDQIDAQABo4IDgDCCA3wwDAYDVR0TAQH/BAIwADAOBgNVHQ8BAf8EBAMCBeAwKgYDVR0lAQH/BCAwHgYIKwYBBQUHAwEGCCsGAQUFBwMCBggrBgEFBQcDBDAdBgNVHQ4EFgQU3nsZOG5V/AZJjhGwv+6j8HvD8K4wgZcGCCsGAQUFBwEBBIGKMIGHMDoGCCsGAQUFBzABhi5odHRwcz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CQGA1UdEQQdMBuBGWp1YW4udGFsYXZlcmFAZWRnZS5jb20ucHkwggHdBgNVHSAEggHUMIIB0DCCAcwGDisGAQQBgvk7AQEBBgEBMIIBuDA/BggrBgEFBQcCARYzaHR0cHM6Ly93d3cuZG9jdW1lbnRhLmNvbS5weS9maXJtYWRpZ2l0YWwvZGVzY2FyZ2FzMIHABggrBgEFBQcCAjCBsxqBsEVzdGUgZXMgdW4gY2VydGlmaWNhZG8gZGUgcGVyc29uYSBm7XNpY2EgY3V5YSBjbGF2ZSBwcml2YWRhIGVzdOEgY29udGVuaWRhIGVuIHVuIG3zZHVsbyBkZSBoYXJkd2FyZSBzZWd1cm8geSBzdSBmaW5hbGlkYWQgZXMgYXV0ZW50aWNhciBhIHN1IHRpdHVsYXIgbyBnZW5lcmFyIGZpcm1hcyBkaWdpdGFsZXMuMIGxBggrBgEFBQcCAjCBpBqBoVRoaXMgaXMgYW4gZW5kIHVzZXIgY2VydGlmaWNhdGUgd2hvc2UgcHJpdmF0ZSBrZXkgaXMgZW1iZWRkZWQgd2l0aGluIGEgc2VjdXJlIGhhcmR3YXJlIG1vZHVsZSB0aGF0IGFpbXMgdG8gYXV0aGVudGljYXRlIGl0cyBvd25lciBvciBnZW5lcmF0ZSBkaWdpdGFsIHNpZ25hdHVyZXMuMA0GCSqGSIb3DQEBCwUAA4ICAQCBS76E/qCnwxcvz9C+nGV8KuZ7d86V3DyBZCBJmwFU8aer9VTjJFZwwbq/o63CoCCG7yNUu+1T3qbcp0bdhRZK7on8pkV0v8zp/WsxXZbOYsgrzvSgT93xzFRa4L8I0gXSn8xQL0lts0h2I0T6ZKEdxakyWJ3BcxSPCBpk73sbnu4RUIYQGp1dIdy0Y/vlVbTikgAdSvbHLlqzwnO6xL5P9nDWfnTnRIR7oLK9z0cNWOWYg57kH6FZCNfkKLkVzxqbqRgNEpSBZBwLce3m+91LdQ2N/kCgMr7giHV64WXeFY/YMzddrnGjn606ffgK5RMQMBgcfPiEMMUlVo/MTHtvsPVYwhBYaocpkPHSaLTa3eTmEII80aiDtZojdghe8QWZMwCbFbs4VJzzMZq3SqyiCJ2QK+D+ZFEv2d26rh6gLX3iKKc09AVVYU72Rtp9O5nvuRGkzIvLXjP8lTR/F8JXLbtDES4aJJ+uZYk4EeFR5qgPQAOGWhRcZfJzE8AyRSNvKF+kN9niBDP+KeRbCnm+MxHhEMgd0k66hBIe+e9FZlsEYmgEyaMYjL8PYI/OdAFU9dSUoW2vx0xLctKkBfVk0v7bF7iKf1CsagzF5HdprUhH9n7cs4IHc7JkcOtcb2sJ+e289lJjDYMYkW8EybbAu3hJhbj75pBzPHZeaTxpZ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Transform>
          <Transform Algorithm="http://www.w3.org/TR/2001/REC-xml-c14n-20010315"/>
        </Transforms>
        <DigestMethod Algorithm="http://www.w3.org/2001/04/xmlenc#sha256"/>
        <DigestValue>A86zVTj70nB/9aR3XUP5lCsvi9G/KrK3r+DW6c7tGf8=</DigestValue>
      </Reference>
      <Reference URI="/xl/calcChain.xml?ContentType=application/vnd.openxmlformats-officedocument.spreadsheetml.calcChain+xml">
        <DigestMethod Algorithm="http://www.w3.org/2001/04/xmlenc#sha256"/>
        <DigestValue>+TqfP8qblHAb1Vo7o9CkcCjSSTd7FWjL1EzqsrK/Y1I=</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fELFnqMc531iehO8E10qUnjU3FFGSSVfKvsVGL702GU=</DigestValue>
      </Reference>
      <Reference URI="/xl/drawings/drawing1.xml?ContentType=application/vnd.openxmlformats-officedocument.drawing+xml">
        <DigestMethod Algorithm="http://www.w3.org/2001/04/xmlenc#sha256"/>
        <DigestValue>0m73XUZvOVKf6UKIbbzqmyKALgaa2gHyCFlUQ2yukdk=</DigestValue>
      </Reference>
      <Reference URI="/xl/drawings/vmlDrawing1.vml?ContentType=application/vnd.openxmlformats-officedocument.vmlDrawing">
        <DigestMethod Algorithm="http://www.w3.org/2001/04/xmlenc#sha256"/>
        <DigestValue>HmdjxbQhaY1AfX66qWRvQlsvIvkCUM2gs84poipWpuU=</DigestValue>
      </Reference>
      <Reference URI="/xl/media/image1.png?ContentType=image/png">
        <DigestMethod Algorithm="http://www.w3.org/2001/04/xmlenc#sha256"/>
        <DigestValue>zLiVkFVMATflMcD0SQvDbVhju+K4NvzZ200R0oBzBH0=</DigestValue>
      </Reference>
      <Reference URI="/xl/media/image2.emf?ContentType=image/x-emf">
        <DigestMethod Algorithm="http://www.w3.org/2001/04/xmlenc#sha256"/>
        <DigestValue>mQdlIAG+oqAkd3bNohPqQTR+A9gjoI6qDIlUJ4bFHYM=</DigestValue>
      </Reference>
      <Reference URI="/xl/media/image3.emf?ContentType=image/x-emf">
        <DigestMethod Algorithm="http://www.w3.org/2001/04/xmlenc#sha256"/>
        <DigestValue>pExin9/ussYRKKkqUfVGxmf0NZ6VMaPxEuWKe5ChvOk=</DigestValue>
      </Reference>
      <Reference URI="/xl/media/image4.emf?ContentType=image/x-emf">
        <DigestMethod Algorithm="http://www.w3.org/2001/04/xmlenc#sha256"/>
        <DigestValue>C2Mie33Su3tHGD4SO5cMtk+ZEGclD8UcbTzjTMXPx7E=</DigestValue>
      </Reference>
      <Reference URI="/xl/media/image5.emf?ContentType=image/x-emf">
        <DigestMethod Algorithm="http://www.w3.org/2001/04/xmlenc#sha256"/>
        <DigestValue>70bLKVvu9bONzdjmGPw9SMOPsjLxx4answqx0Sv2yAg=</DigestValue>
      </Reference>
      <Reference URI="/xl/printerSettings/printerSettings1.bin?ContentType=application/vnd.openxmlformats-officedocument.spreadsheetml.printerSettings">
        <DigestMethod Algorithm="http://www.w3.org/2001/04/xmlenc#sha256"/>
        <DigestValue>Cfw0083YUx4+c//A9/5+RCOR/iKtsVeQiYxZH4bhzc8=</DigestValue>
      </Reference>
      <Reference URI="/xl/printerSettings/printerSettings2.bin?ContentType=application/vnd.openxmlformats-officedocument.spreadsheetml.printerSettings">
        <DigestMethod Algorithm="http://www.w3.org/2001/04/xmlenc#sha256"/>
        <DigestValue>/E2xUnaKVvQhybBMAm8SzdIUH7GTLxtcurIpY3UIOPM=</DigestValue>
      </Reference>
      <Reference URI="/xl/printerSettings/printerSettings3.bin?ContentType=application/vnd.openxmlformats-officedocument.spreadsheetml.printerSettings">
        <DigestMethod Algorithm="http://www.w3.org/2001/04/xmlenc#sha256"/>
        <DigestValue>dQty6h4y3OjaBO679MIWuMByZpg6RKGw7ezGcnYUuw0=</DigestValue>
      </Reference>
      <Reference URI="/xl/printerSettings/printerSettings4.bin?ContentType=application/vnd.openxmlformats-officedocument.spreadsheetml.printerSettings">
        <DigestMethod Algorithm="http://www.w3.org/2001/04/xmlenc#sha256"/>
        <DigestValue>dQty6h4y3OjaBO679MIWuMByZpg6RKGw7ezGcnYUuw0=</DigestValue>
      </Reference>
      <Reference URI="/xl/printerSettings/printerSettings5.bin?ContentType=application/vnd.openxmlformats-officedocument.spreadsheetml.printerSettings">
        <DigestMethod Algorithm="http://www.w3.org/2001/04/xmlenc#sha256"/>
        <DigestValue>dQty6h4y3OjaBO679MIWuMByZpg6RKGw7ezGcnYUuw0=</DigestValue>
      </Reference>
      <Reference URI="/xl/printerSettings/printerSettings6.bin?ContentType=application/vnd.openxmlformats-officedocument.spreadsheetml.printerSettings">
        <DigestMethod Algorithm="http://www.w3.org/2001/04/xmlenc#sha256"/>
        <DigestValue>/E2xUnaKVvQhybBMAm8SzdIUH7GTLxtcurIpY3UIOPM=</DigestValue>
      </Reference>
      <Reference URI="/xl/printerSettings/printerSettings7.bin?ContentType=application/vnd.openxmlformats-officedocument.spreadsheetml.printerSettings">
        <DigestMethod Algorithm="http://www.w3.org/2001/04/xmlenc#sha256"/>
        <DigestValue>/E2xUnaKVvQhybBMAm8SzdIUH7GTLxtcurIpY3UIOPM=</DigestValue>
      </Reference>
      <Reference URI="/xl/sharedStrings.xml?ContentType=application/vnd.openxmlformats-officedocument.spreadsheetml.sharedStrings+xml">
        <DigestMethod Algorithm="http://www.w3.org/2001/04/xmlenc#sha256"/>
        <DigestValue>8DsPGMXKsaLE711pUX/VaPT6OI953cvs8paoxZ333/c=</DigestValue>
      </Reference>
      <Reference URI="/xl/styles.xml?ContentType=application/vnd.openxmlformats-officedocument.spreadsheetml.styles+xml">
        <DigestMethod Algorithm="http://www.w3.org/2001/04/xmlenc#sha256"/>
        <DigestValue>mYTw1IcWyWVfRY4b3AaTi39477AeeimoK/4voyPk2ek=</DigestValue>
      </Reference>
      <Reference URI="/xl/theme/theme1.xml?ContentType=application/vnd.openxmlformats-officedocument.theme+xml">
        <DigestMethod Algorithm="http://www.w3.org/2001/04/xmlenc#sha256"/>
        <DigestValue>6X+H6oZv8bFWXDlENb4AFhS8/e674SGlKGn83vH5aSI=</DigestValue>
      </Reference>
      <Reference URI="/xl/workbook.xml?ContentType=application/vnd.openxmlformats-officedocument.spreadsheetml.sheet.main+xml">
        <DigestMethod Algorithm="http://www.w3.org/2001/04/xmlenc#sha256"/>
        <DigestValue>vgnirx353fyY/ng0P6a1Oyotav3V0VFjR3lF9ZJ00rk=</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i2Zp4ch4j6O57AxbpYHg+Pj+Mvt1/H7oTobn95/jaU8=</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sheet1.xml?ContentType=application/vnd.openxmlformats-officedocument.spreadsheetml.worksheet+xml">
        <DigestMethod Algorithm="http://www.w3.org/2001/04/xmlenc#sha256"/>
        <DigestValue>lHNXXwY3uV80z672Fhuw7zmA5OCALuFoKeytOSFd4Nc=</DigestValue>
      </Reference>
      <Reference URI="/xl/worksheets/sheet10.xml?ContentType=application/vnd.openxmlformats-officedocument.spreadsheetml.worksheet+xml">
        <DigestMethod Algorithm="http://www.w3.org/2001/04/xmlenc#sha256"/>
        <DigestValue>wUV1spaoJaaYjCdx00GkSP8YCzhzMeZS8RY7we3spl8=</DigestValue>
      </Reference>
      <Reference URI="/xl/worksheets/sheet11.xml?ContentType=application/vnd.openxmlformats-officedocument.spreadsheetml.worksheet+xml">
        <DigestMethod Algorithm="http://www.w3.org/2001/04/xmlenc#sha256"/>
        <DigestValue>5x4VBoox5HQAv+76R84OVlLADR7jqHdzcHK0okCdOac=</DigestValue>
      </Reference>
      <Reference URI="/xl/worksheets/sheet12.xml?ContentType=application/vnd.openxmlformats-officedocument.spreadsheetml.worksheet+xml">
        <DigestMethod Algorithm="http://www.w3.org/2001/04/xmlenc#sha256"/>
        <DigestValue>BMWRCDFoUw/sSBkEyi+tAn+Zbl2GZzg1qwjv9MoRRr8=</DigestValue>
      </Reference>
      <Reference URI="/xl/worksheets/sheet2.xml?ContentType=application/vnd.openxmlformats-officedocument.spreadsheetml.worksheet+xml">
        <DigestMethod Algorithm="http://www.w3.org/2001/04/xmlenc#sha256"/>
        <DigestValue>sb1jPxRG3N2NVwtEbTzIruMdWQ86/aqqfOdgD2/I1NI=</DigestValue>
      </Reference>
      <Reference URI="/xl/worksheets/sheet3.xml?ContentType=application/vnd.openxmlformats-officedocument.spreadsheetml.worksheet+xml">
        <DigestMethod Algorithm="http://www.w3.org/2001/04/xmlenc#sha256"/>
        <DigestValue>26DqMuwEdpIuH8rnVaW7M5cEcRkMoP0K1XdvmNs+m5w=</DigestValue>
      </Reference>
      <Reference URI="/xl/worksheets/sheet4.xml?ContentType=application/vnd.openxmlformats-officedocument.spreadsheetml.worksheet+xml">
        <DigestMethod Algorithm="http://www.w3.org/2001/04/xmlenc#sha256"/>
        <DigestValue>co9c68zYYdOG35Jq79P6HLMKiYkCN1lkCmSNLlZg6WY=</DigestValue>
      </Reference>
      <Reference URI="/xl/worksheets/sheet5.xml?ContentType=application/vnd.openxmlformats-officedocument.spreadsheetml.worksheet+xml">
        <DigestMethod Algorithm="http://www.w3.org/2001/04/xmlenc#sha256"/>
        <DigestValue>dUzpPh3EWQTvEyP2WhHSfXD8gxGrD3S0rXizSst5z8w=</DigestValue>
      </Reference>
      <Reference URI="/xl/worksheets/sheet6.xml?ContentType=application/vnd.openxmlformats-officedocument.spreadsheetml.worksheet+xml">
        <DigestMethod Algorithm="http://www.w3.org/2001/04/xmlenc#sha256"/>
        <DigestValue>u6z9SJmL8+rzDYkel+o0Z1LiXqsynRksqRtPJ/3hpRY=</DigestValue>
      </Reference>
      <Reference URI="/xl/worksheets/sheet7.xml?ContentType=application/vnd.openxmlformats-officedocument.spreadsheetml.worksheet+xml">
        <DigestMethod Algorithm="http://www.w3.org/2001/04/xmlenc#sha256"/>
        <DigestValue>0ToZw5zHgatVDuGTMjuhMBuUU1dJh+afUEvHpeN8xjo=</DigestValue>
      </Reference>
      <Reference URI="/xl/worksheets/sheet8.xml?ContentType=application/vnd.openxmlformats-officedocument.spreadsheetml.worksheet+xml">
        <DigestMethod Algorithm="http://www.w3.org/2001/04/xmlenc#sha256"/>
        <DigestValue>q4er6yF6qWQ1knNSz+SToZHxRjqIbOe4sVTzcPO1eBk=</DigestValue>
      </Reference>
      <Reference URI="/xl/worksheets/sheet9.xml?ContentType=application/vnd.openxmlformats-officedocument.spreadsheetml.worksheet+xml">
        <DigestMethod Algorithm="http://www.w3.org/2001/04/xmlenc#sha256"/>
        <DigestValue>DjmrolxHn4NEtkJT1XNOchuqUDPtK7dYDhZdTxiHXkA=</DigestValue>
      </Reference>
    </Manifest>
    <SignatureProperties>
      <SignatureProperty Id="idSignatureTime" Target="#idPackageSignature">
        <mdssi:SignatureTime xmlns:mdssi="http://schemas.openxmlformats.org/package/2006/digital-signature">
          <mdssi:Format>YYYY-MM-DDThh:mm:ssTZD</mdssi:Format>
          <mdssi:Value>2022-03-31T21:54:54Z</mdssi:Value>
        </mdssi:SignatureTime>
      </SignatureProperty>
    </SignatureProperties>
  </Object>
  <Object Id="idOfficeObject">
    <SignatureProperties>
      <SignatureProperty Id="idOfficeV1Details" Target="#idPackageSignature">
        <SignatureInfoV1 xmlns="http://schemas.microsoft.com/office/2006/digsig">
          <SetupID>{61D45E35-B372-4239-8E20-8D7E463AA823}</SetupID>
          <SignatureText>Juan Talavera</SignatureText>
          <SignatureImage/>
          <SignatureComments/>
          <WindowsVersion>10.0</WindowsVersion>
          <OfficeVersion>16.0.14931/23</OfficeVersion>
          <ApplicationVersion>16.0.14931</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2022-03-31T21:54:54Z</xd:SigningTime>
          <xd:SigningCertificate>
            <xd:Cert>
              <xd:CertDigest>
                <DigestMethod Algorithm="http://www.w3.org/2001/04/xmlenc#sha256"/>
                <DigestValue>NzyQOkOpnuBS5UnBYfPWfUjFIrVPzgvD1M4bJpKvT1M=</DigestValue>
              </xd:CertDigest>
              <xd:IssuerSerial>
                <X509IssuerName>C=PY, O=DOCUMENTA S.A., CN=CA-DOCUMENTA S.A., SERIALNUMBER=RUC 80050172-1</X509IssuerName>
                <X509SerialNumber>2801867242457775703</X509SerialNumber>
              </xd:IssuerSerial>
            </xd:Cert>
          </xd:SigningCertificate>
          <xd:SignaturePolicyIdentifier>
            <xd:SignaturePolicyImplied/>
          </xd:SignaturePolicyIdentifier>
        </xd:SignedSignatureProperties>
      </xd:SignedProperties>
    </xd:QualifyingProperties>
  </Object>
  <Object Id="idValidSigLnImg">AQAAAGwAAAAAAAAAAAAAAP8AAAB/AAAAAAAAAAAAAAAYEAAAAwgAACBFTUYAAAEA6BsAAKoAAAAGAAAAAAAAAAAAAAAAAAAAgAcAADgEAAA1AQAArQAAAAAAAAAAAAAAAAAAAAi3BADIow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AAAAAASAAAADAAAAAEAAAAeAAAAGAAAAMMAAAAEAAAA9wAAABEAAAAlAAAADAAAAAEAAABUAAAAhAAAAMQAAAAEAAAA9QAAABAAAAABAAAAAMCAQe0lgEHEAAAABAAAAAkAAABMAAAAAAAAAAAAAAAAAAAA//////////9gAAAAMwAvADMAMQAvADIAMAAyADIAIi8GAAAABAAAAAYAAAAGAAAABAAAAAYAAAAGAAAABgAAAAYAAABLAAAAQAAAADAAAAAFAAAAIAAAAAEAAAABAAAAEAAAAAAAAAAAAAAAAAEAAIAAAAAAAAAAAAAAAAABAACAAAAAUgAAAHABAAACAAAAEAAAAAcAAAAAAAAAAAAAALwCAAAAAAAAAQICIlMAeQBzAHQAZQBt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wAAABgAAAAMAAAAAAAAABIAAAAMAAAAAQAAABYAAAAMAAAACAAAAFQAAABUAAAACgAAACcAAAAeAAAASgAAAAEAAAAAwIBB7SWA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IgAAABHAAAAKQAAADMAAABgAAAAFQAAACEA8AAAAAAAAAAAAAAAgD8AAAAAAAAAAAAAgD8AAAAAAAAAAAAAAAAAAAAAAAAAAAAAAAAAAAAAAAAAACUAAAAMAAAAAAAAgCgAAAAMAAAABAAAAFIAAABwAQAABAAAAPD///8AAAAAAAAAAAAAAACQAQAAAAAAAQAAAABzAGUAZwBvAGUAIAB1AGk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EAAAAGAAAAAwAAAAAAAAAEgAAAAwAAAABAAAAHgAAABgAAAApAAAAMwAAAIkAAABIAAAAJQAAAAwAAAAEAAAAVAAAAJwAAAAqAAAAMwAAAIcAAABHAAAAAQAAAADAgEHtJYBBKgAAADMAAAANAAAATAAAAAAAAAAAAAAAAAAAAP//////////aAAAAEoAdQBhAG4AIABUAGEAbABhAHYAZQByAGEAAAAGAAAACQAAAAgAAAAJAAAABAAAAAgAAAAIAAAABAAAAAgAAAAIAAAACAAAAAYAAAAIAAAASwAAAEAAAAAwAAAABQAAACAAAAABAAAAAQAAABAAAAAAAAAAAAAAAAABAACAAAAAAAAAAAAAAAAAAQAAgAAAACUAAAAMAAAAAgAAACcAAAAYAAAABQAAAAAAAAD///8AAAAAACUAAAAMAAAABQAAAEwAAABkAAAAAAAAAFAAAAD/AAAAfAAAAAAAAABQAAAAAAEAAC0AAAAhAPAAAAAAAAAAAAAAAIA/AAAAAAAAAAAAAIA/AAAAAAAAAAAAAAAAAAAAAAAAAAAAAAAAAAAAAAAAAAAlAAAADAAAAAAAAIAoAAAADAAAAAUAAAAnAAAAGAAAAAUAAAAAAAAA////AAAAAAAlAAAADAAAAAUAAABMAAAAZAAAAAkAAABQAAAA9gAAAFwAAAAJAAAAUAAAAO4AAAANAAAAIQDwAAAAAAAAAAAAAACAPwAAAAAAAAAAAACAPwAAAAAAAAAAAAAAAAAAAAAAAAAAAAAAAAAAAAAAAAAAJQAAAAwAAAAAAACAKAAAAAwAAAAFAAAAJQAAAAwAAAABAAAAGAAAAAwAAAAAAAAAEgAAAAwAAAABAAAAHgAAABgAAAAJAAAAUAAAAPcAAABdAAAAJQAAAAwAAAABAAAAVAAAAOgAAAAKAAAAUAAAAJEAAABcAAAAAQAAAADAgEHtJYBBCgAAAFAAAAAaAAAATAAAAAAAAAAAAAAAAAAAAP//////////gAAAAEoAdQBhAG4AIABKAG8AcwDpACAAVABhAGwAYQB2AGUAcgBhACAAUwBhAGcAdQBpAGUAcgAEAAAABwAAAAYAAAAHAAAAAwAAAAQAAAAHAAAABQAAAAYAAAADAAAABgAAAAYAAAADAAAABgAAAAUAAAAGAAAABAAAAAYAAAADAAAABgAAAAYAAAAHAAAABwAAAAMAAAAGAAAABAAAAEsAAABAAAAAMAAAAAUAAAAgAAAAAQAAAAEAAAAQAAAAAAAAAAAAAAAAAQAAgAAAAAAAAAAAAAAAAAEAAIAAAAAlAAAADAAAAAIAAAAnAAAAGAAAAAUAAAAAAAAA////AAAAAAAlAAAADAAAAAUAAABMAAAAZAAAAAkAAABgAAAA9gAAAGwAAAAJAAAAYAAAAO4AAAANAAAAIQDwAAAAAAAAAAAAAACAPwAAAAAAAAAAAACAPwAAAAAAAAAAAAAAAAAAAAAAAAAAAAAAAAAAAAAAAAAAJQAAAAwAAAAAAACAKAAAAAwAAAAFAAAAJQAAAAwAAAABAAAAGAAAAAwAAAAAAAAAEgAAAAwAAAABAAAAHgAAABgAAAAJAAAAYAAAAPcAAABtAAAAJQAAAAwAAAABAAAAVAAAAKgAAAAKAAAAYAAAAFEAAABsAAAAAQAAAADAgEHtJYBBCgAAAGAAAAAPAAAATAAAAAAAAAAAAAAAAAAAAP//////////bAAAAFMAaQBuAGQAaQBjAG8AIAB0AGkAdAB1AGwAYQByAAAABgAAAAMAAAAHAAAABwAAAAMAAAAFAAAABwAAAAMAAAAEAAAAAwAAAAQAAAAHAAAAAwAAAAYAAAAEAAAASwAAAEAAAAAwAAAABQAAACAAAAABAAAAAQAAABAAAAAAAAAAAAAAAAABAACAAAAAAAAAAAAAAAAAAQAAgAAAACUAAAAMAAAAAgAAACcAAAAYAAAABQAAAAAAAAD///8AAAAAACUAAAAMAAAABQAAAEwAAABkAAAACQAAAHAAAADhAAAAfAAAAAkAAABwAAAA2QAAAA0AAAAhAPAAAAAAAAAAAAAAAIA/AAAAAAAAAAAAAIA/AAAAAAAAAAAAAAAAAAAAAAAAAAAAAAAAAAAAAAAAAAAlAAAADAAAAAAAAIAoAAAADAAAAAUAAAAlAAAADAAAAAEAAAAYAAAADAAAAAAAAAASAAAADAAAAAEAAAAWAAAADAAAAAAAAABUAAAALAEAAAoAAABwAAAA4AAAAHwAAAABAAAAAMCAQe0lgEEKAAAAcAAAACUAAABMAAAABAAAAAkAAABwAAAA4gAAAH0AAACYAAAAUwBpAGcAbgBlAGQAIABiAHkAOgAgAEoAVQBBAE4AIABKAE8AUwBFACAAVABBAEwAQQBWAEUAUgBBACAAUwBBAEcAVQBJAEUAUgAAAAYAAAADAAAABwAAAAcAAAAGAAAABwAAAAMAAAAHAAAABQAAAAMAAAADAAAABAAAAAgAAAAHAAAACAAAAAMAAAAEAAAACQAAAAYAAAAGAAAAAwAAAAYAAAAHAAAABQAAAAcAAAAHAAAABgAAAAcAAAAHAAAAAwAAAAYAAAAHAAAACAAAAAgAAAADAAAABgAAAAcAAAAWAAAADAAAAAAAAAAlAAAADAAAAAIAAAAOAAAAFAAAAAAAAAAQAAAAFAAAAA==</Object>
  <Object Id="idInvalidSigLnImg">AQAAAGwAAAAAAAAAAAAAAP8AAAB/AAAAAAAAAAAAAAAYEAAAAwgAACBFTUYAAAEAlB8AALAAAAAGAAAAAAAAAAAAAAAAAAAAgAcAADgEAAA1AQAArQAAAAAAAAAAAAAAAAAAAAi3BADIow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q7QAAAAAcKDQcKDQcJDQ4WMShFrjFU1TJV1gECBAIDBAECBQoRKyZBowsTMQAAAAAAfqbJd6PIeqDCQFZ4JTd0Lk/HMVPSGy5uFiE4GypVJ0KnHjN9AAABADAAAACcz+7S6ffb7fnC0t1haH0hMm8aLXIuT8ggOIwoRKslP58cK08AAAEAAAAAAMHg9P///////////+bm5k9SXjw/SzBRzTFU0y1NwSAyVzFGXwEBArxACA8mnM/u69/SvI9jt4tgjIR9FBosDBEjMVTUMlXWMVPRKUSeDxk4AAAAAAAAAADT6ff///////+Tk5MjK0krSbkvUcsuT8YVJFoTIFIrSbgtTcEQHEcEQQAAAJzP7vT6/bTa8kRleixHhy1Nwi5PxiQtTnBwcJKSki81SRwtZAgOIwAAAAAAweD02+35gsLqZ5q6Jz1jNEJyOUZ4qamp+/v7////wdPeVnCJAQECvEAAAACv1/Ho8/ubzu6CwuqMudS3u769vb3////////////L5fZymsABAgMAAAAAAK/X8fz9/uLx+snk9uTy+vz9/v///////////////8vl9nKawAECA2VBAAAAotHvtdryxOL1xOL1tdry0+r32+350+r3tdryxOL1pdPvc5rAAQIDAAAAAABpj7ZnjrZqj7Zqj7ZnjrZtkbdukrdtkbdnjrZqj7ZojrZ3rdUCAwS8QAAAAAAAAAAAAAAAAAAAAAAAAAAAAAAAAAAAAAAAAAAAAAAAAAAAAAAAAAAAJwAAABgAAAABAAAAAAAAAP///wAAAAAAJQAAAAwAAAABAAAATAAAAGQAAAAiAAAABAAAAHkAAAAQAAAAIgAAAAQAAABYAAAADQAAACEA8AAAAAAAAAAAAAAAgD8AAAAAAAAAAAAAgD8AAAAAAAAAAAAAAAAAAAAAAAAAAAAAAAAAAAAAAAAAACUAAAAMAAAAAAAAgCgAAAAMAAAAAQAAAFIAAABwAQAAAQAAAPX///8AAAAAAAAAAAAAAACQAQAAAAAAAQAAAABzAGUAZwBvAGUAIAB1AGk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BAAAAGAAAAAwAAAD/AAAAEgAAAAwAAAABAAAAHgAAABgAAAAiAAAABAAAAHoAAAARAAAAJQAAAAwAAAABAAAAVAAAALQAAAAjAAAABAAAAHgAAAAQAAAAAQAAAADAgEHtJYBBIwAAAAQAAAARAAAATAAAAAAAAAAAAAAAAAAAAP//////////cAAAAEkAbgB2AGEAbABpAGQAIABzAGkAZwBuAGEAdAB1AHIAZQAAAAMAAAAHAAAABQAAAAYAAAADAAAAAwAAAAcAAAADAAAABQAAAAMAAAAHAAAABwAAAAYAAAAEAAAABwAAAAQAAAAGAAAASwAAAEAAAAAwAAAABQAAACAAAAABAAAAAQAAABAAAAAAAAAAAAAAAAABAACAAAAAAAAAAAAAAAAAAQAAgAAAAFIAAABwAQAAAgAAABAAAAAHAAAAAAAAAAAAAAC8AgAAAAAAAAECAiJTAHkAcwB0AGUAb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MAAAAYAAAADAAAAAAAAAASAAAADAAAAAEAAAAWAAAADAAAAAgAAABUAAAAVAAAAAoAAAAnAAAAHgAAAEoAAAABAAAAAMCAQe0lgE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IAAAARwAAACkAAAAzAAAAYAAAABUAAAAhAPAAAAAAAAAAAAAAAIA/AAAAAAAAAAAAAIA/AAAAAAAAAAAAAAAAAAAAAAAAAAAAAAAAAAAAAAAAAAAlAAAADAAAAAAAAIAoAAAADAAAAAQAAABSAAAAcAEAAAQAAADw////AAAAAAAAAAAAAAAAkAEAAAAAAAEAAAAAcwBlAGcAbwBlACAAdQBp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BAAAABgAAAAMAAAAAAAAABIAAAAMAAAAAQAAAB4AAAAYAAAAKQAAADMAAACJAAAASAAAACUAAAAMAAAABAAAAFQAAACcAAAAKgAAADMAAACHAAAARwAAAAEAAAAAwIBB7SWAQSoAAAAzAAAADQAAAEwAAAAAAAAAAAAAAAAAAAD//////////2gAAABKAHUAYQBuACAAVABhAGwAYQB2AGUAcgBhAAAABgAAAAkAAAAIAAAACQAAAAQAAAAIAAAACAAAAAQAAAAIAAAACAAAAAgAAAAGAAAACA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BIAAAAMAAAAAQAAAB4AAAAYAAAACQAAAFAAAAD3AAAAXQAAACUAAAAMAAAAAQAAAFQAAADoAAAACgAAAFAAAACRAAAAXAAAAAEAAAAAwIBB7SWAQQoAAABQAAAAGgAAAEwAAAAAAAAAAAAAAAAAAAD//////////4AAAABKAHUAYQBuACAASgBvAHMA6QAgAFQAYQBsAGEAdgBlAHIAYQAgAFMAYQBnAHUAaQBlAHIABAAAAAcAAAAGAAAABwAAAAMAAAAEAAAABwAAAAUAAAAGAAAAAwAAAAYAAAAGAAAAAwAAAAYAAAAFAAAABgAAAAQAAAAGAAAAAwAAAAYAAAAGAAAABwAAAAcAAAADAAAABgAAAAQ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BIAAAAMAAAAAQAAAB4AAAAYAAAACQAAAGAAAAD3AAAAbQAAACUAAAAMAAAAAQAAAFQAAACoAAAACgAAAGAAAABRAAAAbAAAAAEAAAAAwIBB7SWAQQoAAABgAAAADwAAAEwAAAAAAAAAAAAAAAAAAAD//////////2wAAABTAGkAbgBkAGkAYwBvACAAdABpAHQAdQBsAGEAcgAAAAYAAAADAAAABwAAAAcAAAADAAAABQAAAAcAAAADAAAABAAAAAMAAAAEAAAABwAAAAMAAAAGAAAABAAAAEsAAABAAAAAMAAAAAUAAAAgAAAAAQAAAAEAAAAQAAAAAAAAAAAAAAAAAQAAgAAAAAAAAAAAAAAAAAEAAIAAAAAlAAAADAAAAAIAAAAnAAAAGAAAAAUAAAAAAAAA////AAAAAAAlAAAADAAAAAUAAABMAAAAZAAAAAkAAABwAAAA4QAAAHwAAAAJAAAAcAAAANkAAAANAAAAIQDwAAAAAAAAAAAAAACAPwAAAAAAAAAAAACAPwAAAAAAAAAAAAAAAAAAAAAAAAAAAAAAAAAAAAAAAAAAJQAAAAwAAAAAAACAKAAAAAwAAAAFAAAAJQAAAAwAAAABAAAAGAAAAAwAAAAAAAAAEgAAAAwAAAABAAAAFgAAAAwAAAAAAAAAVAAAACwBAAAKAAAAcAAAAOAAAAB8AAAAAQAAAADAgEHtJYBBCgAAAHAAAAAlAAAATAAAAAQAAAAJAAAAcAAAAOIAAAB9AAAAmAAAAFMAaQBnAG4AZQBkACAAYgB5ADoAIABKAFUAQQBOACAASgBPAFMARQAgAFQAQQBMAEEAVgBFAFIAQQAgAFMAQQBHAFUASQBFAFIAAAAGAAAAAwAAAAcAAAAHAAAABgAAAAcAAAADAAAABwAAAAUAAAADAAAAAwAAAAQAAAAIAAAABwAAAAgAAAADAAAABAAAAAkAAAAGAAAABgAAAAMAAAAGAAAABwAAAAUAAAAHAAAABwAAAAYAAAAHAAAABwAAAAMAAAAGAAAABwAAAAgAAAAIAAAAAwAAAAYAAAAHAAAAFgAAAAwAAAAAAAAAJQAAAAwAAAACAAAADgAAABQAAAAAAAAAEAAAABQAAAA=</Object>
</Signature>
</file>

<file path=_xmlsignatures/sig4.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YAshZDASv1YLtDVJxEq1tg3qMtqllCn7UMWW1OYchFI=</DigestValue>
    </Reference>
    <Reference Type="http://www.w3.org/2000/09/xmldsig#Object" URI="#idOfficeObject">
      <DigestMethod Algorithm="http://www.w3.org/2001/04/xmlenc#sha256"/>
      <DigestValue>bbHDycakFpmaaNb1uVfdBjwkixPNxIipLfjgYJGDiWw=</DigestValue>
    </Reference>
    <Reference Type="http://uri.etsi.org/01903#SignedProperties" URI="#idSignedProperties">
      <Transforms>
        <Transform Algorithm="http://www.w3.org/TR/2001/REC-xml-c14n-20010315"/>
      </Transforms>
      <DigestMethod Algorithm="http://www.w3.org/2001/04/xmlenc#sha256"/>
      <DigestValue>KGIr1dmOgexta0GkCM+rH8TYL16OL3It39FRBJa+elc=</DigestValue>
    </Reference>
    <Reference Type="http://www.w3.org/2000/09/xmldsig#Object" URI="#idValidSigLnImg">
      <DigestMethod Algorithm="http://www.w3.org/2001/04/xmlenc#sha256"/>
      <DigestValue>mHuh4giqtA8GxZCKR+UvpLbMrwxr1vFUMMq/BwTCd9U=</DigestValue>
    </Reference>
    <Reference Type="http://www.w3.org/2000/09/xmldsig#Object" URI="#idInvalidSigLnImg">
      <DigestMethod Algorithm="http://www.w3.org/2001/04/xmlenc#sha256"/>
      <DigestValue>yYwM+sBAhbfBq5k8Ylr4283fbnRLK1+lAq5gwxLMBbI=</DigestValue>
    </Reference>
  </SignedInfo>
  <SignatureValue>m8S4B32jf43bZXFnYJFrP+q4DDY+4A1Bb+wqfIuLxiueOEF7urWVCnsDngGbQ9DWMD+CRbQSg9TT
bjqq8BieFxMbLh29o+7AIB3/CWqApqS7/O0UTlsZ0Im73OLrqwTPpJ2kJkY5w6vD+NEyE1bPFIFn
xzv22zEsD8d5T/G8GyvwJogK00c/QhKksvn/BjrRiN0SsFXpfaMIeC3yp2GawPV/XDnd3lNLWDcw
hPb70LqOBvPF9wlM0BzxhgiGYlukHjSrg28uGrtiiPXCeWgsnFYPrZr2lHgTVlaEBqHct3F0HQzY
/f0fdRZiM1VBDfaGo+cppbqmZR4F5zB0IGutew==</SignatureValue>
  <KeyInfo>
    <X509Data>
      <X509Certificate>MIIH+DCCBeCgAwIBAgIIKeRycyJGe9EwDQYJKoZIhvcNAQELBQAwWzEXMBUGA1UEBRMOUlVDIDgwMDUwMTcyLTExGjAYBgNVBAMTEUNBLURPQ1VNRU5UQSBTLkEuMRcwFQYDVQQKEw5ET0NVTUVOVEEgUy5BLjELMAkGA1UEBhMCUFkwHhcNMjEwNTExMTk0MDAxWhcNMjMwNTExMTk1MDAxWjCBmTELMAkGA1UEBhMCUFkxFjAUBgNVBAQMDUNBTExJWk8gUEVDQ0kxEjAQBgNVBAUTCUNJMjAzNDY2MTERMA8GA1UEKgwIRkVERVJJQ08xFzAVBgNVBAoMDlBFUlNPTkEgRklTSUNBMREwDwYDVQQLDAhGSVJNQSBGMjEfMB0GA1UEAwwWRkVERVJJQ08gQ0FMTElaTyBQRUNDSTCCASIwDQYJKoZIhvcNAQEBBQADggEPADCCAQoCggEBAJ4tUBGNILrFPSO6CLh3AFHdgP3/9vHeJu24loazdWcdaHTpFMmUf795ZY8/rWRBtedFfxCvLALKNeK19or6fpx+vh9RW6bu7PNE2TXuQm8GHx5/smtmP8Er/nvY67eXr+Goo0j1cv/5kueF1DbipfTJ2M8MrKtAqERMxrHe/oRY+u7pWOxul73sX3Qm8yJEBDes9ZKio3dCK5EWlK5B4KIR6IYcUuaUDIOaGKHAc6uiLTth7dQ4SRfUhH8j/nBJyl0HnP/0uEj7hc7QlE/p82yrdxYEotAlg2OxRC9ll8RAP4O30w+QLCA/xAzU4wOmNNQB5FlCmPcHSNZg//pdNXcCAwEAAaOCA38wggN7MAwGA1UdEwEB/wQCMAAwDgYDVR0PAQH/BAQDAgXgMCoGA1UdJQEB/wQgMB4GCCsGAQUFBwMBBggrBgEFBQcDAgYIKwYBBQUHAwQwHQYDVR0OBBYEFFXhXTUBEQT1W0yZsI3MPZi3o3auMIGXBggrBgEFBQcBAQSBijCBhzA6BggrBgEFBQcwAYYuaHR0cHM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jBgNVHREEHDAagRhmY2FsbGl6b0BpbnZlc3Rvci5jb20ucHkwggHdBgNVHSAEggHUMIIB0DCCAcwGDisGAQQBgvk7AQEBBgEBMIIBuDA/BggrBgEFBQcCARYzaHR0cHM6Ly93d3cuZG9jdW1lbnRhLmNvbS5weS9maXJtYWRpZ2l0YWwvZGVzY2FyZ2FzMIHABggrBgEFBQcCAjCBsxqBsEVzdGUgZXMgdW4gY2VydGlmaWNhZG8gZGUgcGVyc29uYSBm7XNpY2EgY3V5YSBjbGF2ZSBwcml2YWRhIGVzdOEgY29udGVuaWRhIGVuIHVuIG3zZHVsbyBkZSBoYXJkd2FyZSBzZWd1cm8geSBzdSBmaW5hbGlkYWQgZXMgYXV0ZW50aWNhciBhIHN1IHRpdHVsYXIgbyBnZW5lcmFyIGZpcm1hcyBkaWdpdGFsZXMuMIGxBggrBgEFBQcCAjCBpBqBoVRoaXMgaXMgYW4gZW5kIHVzZXIgY2VydGlmaWNhdGUgd2hvc2UgcHJpdmF0ZSBrZXkgaXMgZW1iZWRkZWQgd2l0aGluIGEgc2VjdXJlIGhhcmR3YXJlIG1vZHVsZSB0aGF0IGFpbXMgdG8gYXV0aGVudGljYXRlIGl0cyBvd25lciBvciBnZW5lcmF0ZSBkaWdpdGFsIHNpZ25hdHVyZXMuMA0GCSqGSIb3DQEBCwUAA4ICAQDqjSH3Qu4z2KaTSb3dZiRQfPTNUnBq0bYENnsiTLyFgvMIeGE4+ahH58zqmt09yy8x6SUYcWFMIyjp3TqIeX4MRrhDgwgtFKtfzTfN7pUUhNoJ6j30xev0gSwPpKRMKlN/lCVc1KO7S8nZocYXY80HoGi/oIpxaOBnzc8M6IQ1k6SY1oeetgs0nGKb9UQDKQW+ilVZQH55SnP1BQy1o7IigKjCGBm1WxmKuecNHtxNxdVOQdeYRF93ST50XtqNCyWANDfNhB1B5wqT0R+P+NBO6RdVAkX4526k9HUTsYkw+lwautbE2SOZ4tQydZtQ07jMKxvDesi1dsh1A0v9uT8Fv1Nt+OAvZ9g2bVMopc2ibIuAfmDuhuTwzAQH6suhl0A2jW5XhZanZf3eaTqXSXbg96YYcZxUKXqIi+RZ0+PPnsPFqGbZ4vOj/eEDzdG6MzNAo4bYv8FFdwBIFqAMkNWZH4gwcJxG9HNmMfcAznDOGb4KExCihBYE47ck5JRNi4PZQzR5GLejY5kXIOc9BXWg+83ORh1N6Y1Wnu+QGDKwAmBZnO6lF1yUQ6h3YDQTgh4qnnoNiznL7SBP6MF9mf5DJGNwxbkra0S8g1GmR9N0mb8OrGNvufbCisMUgbGau0Zg7Vo+BsOnHacfrnFE2DMy8zO+2USmgdCFoTzx7Ntj1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Transform>
          <Transform Algorithm="http://www.w3.org/TR/2001/REC-xml-c14n-20010315"/>
        </Transforms>
        <DigestMethod Algorithm="http://www.w3.org/2001/04/xmlenc#sha256"/>
        <DigestValue>A86zVTj70nB/9aR3XUP5lCsvi9G/KrK3r+DW6c7tGf8=</DigestValue>
      </Reference>
      <Reference URI="/xl/calcChain.xml?ContentType=application/vnd.openxmlformats-officedocument.spreadsheetml.calcChain+xml">
        <DigestMethod Algorithm="http://www.w3.org/2001/04/xmlenc#sha256"/>
        <DigestValue>+TqfP8qblHAb1Vo7o9CkcCjSSTd7FWjL1EzqsrK/Y1I=</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fELFnqMc531iehO8E10qUnjU3FFGSSVfKvsVGL702GU=</DigestValue>
      </Reference>
      <Reference URI="/xl/drawings/drawing1.xml?ContentType=application/vnd.openxmlformats-officedocument.drawing+xml">
        <DigestMethod Algorithm="http://www.w3.org/2001/04/xmlenc#sha256"/>
        <DigestValue>0m73XUZvOVKf6UKIbbzqmyKALgaa2gHyCFlUQ2yukdk=</DigestValue>
      </Reference>
      <Reference URI="/xl/drawings/vmlDrawing1.vml?ContentType=application/vnd.openxmlformats-officedocument.vmlDrawing">
        <DigestMethod Algorithm="http://www.w3.org/2001/04/xmlenc#sha256"/>
        <DigestValue>HmdjxbQhaY1AfX66qWRvQlsvIvkCUM2gs84poipWpuU=</DigestValue>
      </Reference>
      <Reference URI="/xl/media/image1.png?ContentType=image/png">
        <DigestMethod Algorithm="http://www.w3.org/2001/04/xmlenc#sha256"/>
        <DigestValue>zLiVkFVMATflMcD0SQvDbVhju+K4NvzZ200R0oBzBH0=</DigestValue>
      </Reference>
      <Reference URI="/xl/media/image2.emf?ContentType=image/x-emf">
        <DigestMethod Algorithm="http://www.w3.org/2001/04/xmlenc#sha256"/>
        <DigestValue>mQdlIAG+oqAkd3bNohPqQTR+A9gjoI6qDIlUJ4bFHYM=</DigestValue>
      </Reference>
      <Reference URI="/xl/media/image3.emf?ContentType=image/x-emf">
        <DigestMethod Algorithm="http://www.w3.org/2001/04/xmlenc#sha256"/>
        <DigestValue>pExin9/ussYRKKkqUfVGxmf0NZ6VMaPxEuWKe5ChvOk=</DigestValue>
      </Reference>
      <Reference URI="/xl/media/image4.emf?ContentType=image/x-emf">
        <DigestMethod Algorithm="http://www.w3.org/2001/04/xmlenc#sha256"/>
        <DigestValue>C2Mie33Su3tHGD4SO5cMtk+ZEGclD8UcbTzjTMXPx7E=</DigestValue>
      </Reference>
      <Reference URI="/xl/media/image5.emf?ContentType=image/x-emf">
        <DigestMethod Algorithm="http://www.w3.org/2001/04/xmlenc#sha256"/>
        <DigestValue>70bLKVvu9bONzdjmGPw9SMOPsjLxx4answqx0Sv2yAg=</DigestValue>
      </Reference>
      <Reference URI="/xl/printerSettings/printerSettings1.bin?ContentType=application/vnd.openxmlformats-officedocument.spreadsheetml.printerSettings">
        <DigestMethod Algorithm="http://www.w3.org/2001/04/xmlenc#sha256"/>
        <DigestValue>Cfw0083YUx4+c//A9/5+RCOR/iKtsVeQiYxZH4bhzc8=</DigestValue>
      </Reference>
      <Reference URI="/xl/printerSettings/printerSettings2.bin?ContentType=application/vnd.openxmlformats-officedocument.spreadsheetml.printerSettings">
        <DigestMethod Algorithm="http://www.w3.org/2001/04/xmlenc#sha256"/>
        <DigestValue>/E2xUnaKVvQhybBMAm8SzdIUH7GTLxtcurIpY3UIOPM=</DigestValue>
      </Reference>
      <Reference URI="/xl/printerSettings/printerSettings3.bin?ContentType=application/vnd.openxmlformats-officedocument.spreadsheetml.printerSettings">
        <DigestMethod Algorithm="http://www.w3.org/2001/04/xmlenc#sha256"/>
        <DigestValue>dQty6h4y3OjaBO679MIWuMByZpg6RKGw7ezGcnYUuw0=</DigestValue>
      </Reference>
      <Reference URI="/xl/printerSettings/printerSettings4.bin?ContentType=application/vnd.openxmlformats-officedocument.spreadsheetml.printerSettings">
        <DigestMethod Algorithm="http://www.w3.org/2001/04/xmlenc#sha256"/>
        <DigestValue>dQty6h4y3OjaBO679MIWuMByZpg6RKGw7ezGcnYUuw0=</DigestValue>
      </Reference>
      <Reference URI="/xl/printerSettings/printerSettings5.bin?ContentType=application/vnd.openxmlformats-officedocument.spreadsheetml.printerSettings">
        <DigestMethod Algorithm="http://www.w3.org/2001/04/xmlenc#sha256"/>
        <DigestValue>dQty6h4y3OjaBO679MIWuMByZpg6RKGw7ezGcnYUuw0=</DigestValue>
      </Reference>
      <Reference URI="/xl/printerSettings/printerSettings6.bin?ContentType=application/vnd.openxmlformats-officedocument.spreadsheetml.printerSettings">
        <DigestMethod Algorithm="http://www.w3.org/2001/04/xmlenc#sha256"/>
        <DigestValue>/E2xUnaKVvQhybBMAm8SzdIUH7GTLxtcurIpY3UIOPM=</DigestValue>
      </Reference>
      <Reference URI="/xl/printerSettings/printerSettings7.bin?ContentType=application/vnd.openxmlformats-officedocument.spreadsheetml.printerSettings">
        <DigestMethod Algorithm="http://www.w3.org/2001/04/xmlenc#sha256"/>
        <DigestValue>/E2xUnaKVvQhybBMAm8SzdIUH7GTLxtcurIpY3UIOPM=</DigestValue>
      </Reference>
      <Reference URI="/xl/sharedStrings.xml?ContentType=application/vnd.openxmlformats-officedocument.spreadsheetml.sharedStrings+xml">
        <DigestMethod Algorithm="http://www.w3.org/2001/04/xmlenc#sha256"/>
        <DigestValue>8DsPGMXKsaLE711pUX/VaPT6OI953cvs8paoxZ333/c=</DigestValue>
      </Reference>
      <Reference URI="/xl/styles.xml?ContentType=application/vnd.openxmlformats-officedocument.spreadsheetml.styles+xml">
        <DigestMethod Algorithm="http://www.w3.org/2001/04/xmlenc#sha256"/>
        <DigestValue>mYTw1IcWyWVfRY4b3AaTi39477AeeimoK/4voyPk2ek=</DigestValue>
      </Reference>
      <Reference URI="/xl/theme/theme1.xml?ContentType=application/vnd.openxmlformats-officedocument.theme+xml">
        <DigestMethod Algorithm="http://www.w3.org/2001/04/xmlenc#sha256"/>
        <DigestValue>6X+H6oZv8bFWXDlENb4AFhS8/e674SGlKGn83vH5aSI=</DigestValue>
      </Reference>
      <Reference URI="/xl/workbook.xml?ContentType=application/vnd.openxmlformats-officedocument.spreadsheetml.sheet.main+xml">
        <DigestMethod Algorithm="http://www.w3.org/2001/04/xmlenc#sha256"/>
        <DigestValue>vgnirx353fyY/ng0P6a1Oyotav3V0VFjR3lF9ZJ00rk=</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i2Zp4ch4j6O57AxbpYHg+Pj+Mvt1/H7oTobn95/jaU8=</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sheet1.xml?ContentType=application/vnd.openxmlformats-officedocument.spreadsheetml.worksheet+xml">
        <DigestMethod Algorithm="http://www.w3.org/2001/04/xmlenc#sha256"/>
        <DigestValue>lHNXXwY3uV80z672Fhuw7zmA5OCALuFoKeytOSFd4Nc=</DigestValue>
      </Reference>
      <Reference URI="/xl/worksheets/sheet10.xml?ContentType=application/vnd.openxmlformats-officedocument.spreadsheetml.worksheet+xml">
        <DigestMethod Algorithm="http://www.w3.org/2001/04/xmlenc#sha256"/>
        <DigestValue>wUV1spaoJaaYjCdx00GkSP8YCzhzMeZS8RY7we3spl8=</DigestValue>
      </Reference>
      <Reference URI="/xl/worksheets/sheet11.xml?ContentType=application/vnd.openxmlformats-officedocument.spreadsheetml.worksheet+xml">
        <DigestMethod Algorithm="http://www.w3.org/2001/04/xmlenc#sha256"/>
        <DigestValue>5x4VBoox5HQAv+76R84OVlLADR7jqHdzcHK0okCdOac=</DigestValue>
      </Reference>
      <Reference URI="/xl/worksheets/sheet12.xml?ContentType=application/vnd.openxmlformats-officedocument.spreadsheetml.worksheet+xml">
        <DigestMethod Algorithm="http://www.w3.org/2001/04/xmlenc#sha256"/>
        <DigestValue>BMWRCDFoUw/sSBkEyi+tAn+Zbl2GZzg1qwjv9MoRRr8=</DigestValue>
      </Reference>
      <Reference URI="/xl/worksheets/sheet2.xml?ContentType=application/vnd.openxmlformats-officedocument.spreadsheetml.worksheet+xml">
        <DigestMethod Algorithm="http://www.w3.org/2001/04/xmlenc#sha256"/>
        <DigestValue>sb1jPxRG3N2NVwtEbTzIruMdWQ86/aqqfOdgD2/I1NI=</DigestValue>
      </Reference>
      <Reference URI="/xl/worksheets/sheet3.xml?ContentType=application/vnd.openxmlformats-officedocument.spreadsheetml.worksheet+xml">
        <DigestMethod Algorithm="http://www.w3.org/2001/04/xmlenc#sha256"/>
        <DigestValue>26DqMuwEdpIuH8rnVaW7M5cEcRkMoP0K1XdvmNs+m5w=</DigestValue>
      </Reference>
      <Reference URI="/xl/worksheets/sheet4.xml?ContentType=application/vnd.openxmlformats-officedocument.spreadsheetml.worksheet+xml">
        <DigestMethod Algorithm="http://www.w3.org/2001/04/xmlenc#sha256"/>
        <DigestValue>co9c68zYYdOG35Jq79P6HLMKiYkCN1lkCmSNLlZg6WY=</DigestValue>
      </Reference>
      <Reference URI="/xl/worksheets/sheet5.xml?ContentType=application/vnd.openxmlformats-officedocument.spreadsheetml.worksheet+xml">
        <DigestMethod Algorithm="http://www.w3.org/2001/04/xmlenc#sha256"/>
        <DigestValue>dUzpPh3EWQTvEyP2WhHSfXD8gxGrD3S0rXizSst5z8w=</DigestValue>
      </Reference>
      <Reference URI="/xl/worksheets/sheet6.xml?ContentType=application/vnd.openxmlformats-officedocument.spreadsheetml.worksheet+xml">
        <DigestMethod Algorithm="http://www.w3.org/2001/04/xmlenc#sha256"/>
        <DigestValue>u6z9SJmL8+rzDYkel+o0Z1LiXqsynRksqRtPJ/3hpRY=</DigestValue>
      </Reference>
      <Reference URI="/xl/worksheets/sheet7.xml?ContentType=application/vnd.openxmlformats-officedocument.spreadsheetml.worksheet+xml">
        <DigestMethod Algorithm="http://www.w3.org/2001/04/xmlenc#sha256"/>
        <DigestValue>0ToZw5zHgatVDuGTMjuhMBuUU1dJh+afUEvHpeN8xjo=</DigestValue>
      </Reference>
      <Reference URI="/xl/worksheets/sheet8.xml?ContentType=application/vnd.openxmlformats-officedocument.spreadsheetml.worksheet+xml">
        <DigestMethod Algorithm="http://www.w3.org/2001/04/xmlenc#sha256"/>
        <DigestValue>q4er6yF6qWQ1knNSz+SToZHxRjqIbOe4sVTzcPO1eBk=</DigestValue>
      </Reference>
      <Reference URI="/xl/worksheets/sheet9.xml?ContentType=application/vnd.openxmlformats-officedocument.spreadsheetml.worksheet+xml">
        <DigestMethod Algorithm="http://www.w3.org/2001/04/xmlenc#sha256"/>
        <DigestValue>DjmrolxHn4NEtkJT1XNOchuqUDPtK7dYDhZdTxiHXkA=</DigestValue>
      </Reference>
    </Manifest>
    <SignatureProperties>
      <SignatureProperty Id="idSignatureTime" Target="#idPackageSignature">
        <mdssi:SignatureTime xmlns:mdssi="http://schemas.openxmlformats.org/package/2006/digital-signature">
          <mdssi:Format>YYYY-MM-DDThh:mm:ssTZD</mdssi:Format>
          <mdssi:Value>2022-03-31T22:44:47Z</mdssi:Value>
        </mdssi:SignatureTime>
      </SignatureProperty>
    </SignatureProperties>
  </Object>
  <Object Id="idOfficeObject">
    <SignatureProperties>
      <SignatureProperty Id="idOfficeV1Details" Target="#idPackageSignature">
        <SignatureInfoV1 xmlns="http://schemas.microsoft.com/office/2006/digsig">
          <SetupID>{BE36E662-4A2B-437F-89B3-8DA58261A834}</SetupID>
          <SignatureText>Federico CALLIZO PECCI</SignatureText>
          <SignatureImage/>
          <SignatureComments/>
          <WindowsVersion>10.0</WindowsVersion>
          <OfficeVersion>16.0.14931/23</OfficeVersion>
          <ApplicationVersion>16.0.14931</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2022-03-31T22:44:47Z</xd:SigningTime>
          <xd:SigningCertificate>
            <xd:Cert>
              <xd:CertDigest>
                <DigestMethod Algorithm="http://www.w3.org/2001/04/xmlenc#sha256"/>
                <DigestValue>PNNhDNJ2Ba7orIBHSvGmM1FHnxq7pQRtVml3TwqbO38=</DigestValue>
              </xd:CertDigest>
              <xd:IssuerSerial>
                <X509IssuerName>C=PY, O=DOCUMENTA S.A., CN=CA-DOCUMENTA S.A., SERIALNUMBER=RUC 80050172-1</X509IssuerName>
                <X509SerialNumber>3018663489066925009</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P8AAAB/AAAAAAAAAAAAAADrEQAA8AgAACBFTUYAAAEA3BsAAKoAAAAGAAAAAAAAAAAAAAAAAAAAgAcAADgEAABYAQAAwQAAAAAAAAAAAAAAAAAAAMA/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AAAAAASAAAADAAAAAEAAAAeAAAAGAAAAL0AAAAEAAAA9wAAABEAAAAlAAAADAAAAAEAAABUAAAAiAAAAL4AAAAEAAAA9QAAABAAAAABAAAAVVWPQYX2jkG+AAAABAAAAAoAAABMAAAAAAAAAAAAAAAAAAAA//////////9gAAAAMwAxAC8AMAAzAC8AMgAwADIAMgAGAAAABgAAAAQAAAAGAAAABgAAAAQAAAAGAAAABgAAAAYAAAAGAAAASwAAAEAAAAAwAAAABQAAACAAAAABAAAAAQAAABAAAAAAAAAAAAAAAAABAACAAAAAAAAAAAAAAAAAAQAAgAAAAFIAAABwAQAAAgAAABAAAAAHAAAAAAAAAAAAAAC8AgAAAAAAAAECAiJTAHkAcwB0AGUAb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MAAAAYAAAADAAAAAAAAAASAAAADAAAAAEAAAAWAAAADAAAAAgAAABUAAAAVAAAAAoAAAAnAAAAHgAAAEoAAAABAAAAVVWPQYX2jkEKAAAASwAAAAEAAABMAAAABAAAAAkAAAAnAAAAIAAAAEsAAABQAAAAWABy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DTAAAARwAAACkAAAAzAAAAqwAAABUAAAAhAPAAAAAAAAAAAAAAAIA/AAAAAAAAAAAAAIA/AAAAAAAAAAAAAAAAAAAAAAAAAAAAAAAAAAAAAAAAAAAlAAAADAAAAAAAAIAoAAAADAAAAAQAAABSAAAAcAEAAAQAAADw////AAAAAAAAAAAAAAAAkAEAAAAAAAEAAAAAcwBlAGcAbwBlACAAdQBp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BAAAABgAAAAMAAAAAAAAABIAAAAMAAAAAQAAAB4AAAAYAAAAKQAAADMAAADUAAAASAAAACUAAAAMAAAABAAAAFQAAADQAAAAKgAAADMAAADSAAAARwAAAAEAAABVVY9BhfaOQSoAAAAzAAAAFgAAAEwAAAAAAAAAAAAAAAAAAAD//////////3gAAABGAGUAZABlAHIAaQBjAG8AIABDAEEATABMAEkAWgBPACAAUABFAEMAQwBJAAgAAAAIAAAACQAAAAgAAAAGAAAABAAAAAcAAAAJAAAABAAAAAoAAAAKAAAACAAAAAgAAAAEAAAACQAAAAwAAAAEAAAACQAAAAgAAAAKAAAACgAAAAQAAABLAAAAQAAAADAAAAAFAAAAIAAAAAEAAAABAAAAEAAAAAAAAAAAAAAAAAEAAIAAAAAAAAAAAAAAAAABAACAAAAAJQAAAAwAAAACAAAAJwAAABgAAAAFAAAAAAAAAP///wAAAAAAJQAAAAwAAAAFAAAATAAAAGQAAAAAAAAAUAAAAP8AAAB8AAAAAAAAAFAAAAAAAQAALQAAACEA8AAAAAAAAAAAAAAAgD8AAAAAAAAAAAAAgD8AAAAAAAAAAAAAAAAAAAAAAAAAAAAAAAAAAAAAAAAAACUAAAAMAAAAAAAAgCgAAAAMAAAABQAAACcAAAAYAAAABQAAAAAAAAD///8AAAAAACUAAAAMAAAABQAAAEwAAABkAAAACQAAAFAAAAD2AAAAXAAAAAkAAABQAAAA7gAAAA0AAAAhAPAAAAAAAAAAAAAAAIA/AAAAAAAAAAAAAIA/AAAAAAAAAAAAAAAAAAAAAAAAAAAAAAAAAAAAAAAAAAAlAAAADAAAAAAAAIAoAAAADAAAAAUAAAAlAAAADAAAAAEAAAAYAAAADAAAAAAAAAASAAAADAAAAAEAAAAeAAAAGAAAAAkAAABQAAAA9wAAAF0AAAAlAAAADAAAAAEAAABUAAAA0AAAAAoAAABQAAAAdgAAAFwAAAABAAAAVVWPQYX2jkEKAAAAUAAAABYAAABMAAAAAAAAAAAAAAAAAAAA//////////94AAAARgBlAGQAZQByAGkAYwBvACAAQwBhAGwAbABpAHoAbwAgAFAAZQBjAGMAaQAGAAAABgAAAAcAAAAGAAAABAAAAAMAAAAFAAAABwAAAAMAAAAHAAAABgAAAAMAAAADAAAAAwAAAAUAAAAHAAAAAwAAAAYAAAAGAAAABQAAAAUAAAADAAAASwAAAEAAAAAwAAAABQAAACAAAAABAAAAAQAAABAAAAAAAAAAAAAAAAABAACAAAAAAAAAAAAAAAAAAQAAgAAAACUAAAAMAAAAAgAAACcAAAAYAAAABQAAAAAAAAD///8AAAAAACUAAAAMAAAABQAAAEwAAABkAAAACQAAAGAAAAD2AAAAbAAAAAkAAABgAAAA7gAAAA0AAAAhAPAAAAAAAAAAAAAAAIA/AAAAAAAAAAAAAIA/AAAAAAAAAAAAAAAAAAAAAAAAAAAAAAAAAAAAAAAAAAAlAAAADAAAAAAAAIAoAAAADAAAAAUAAAAlAAAADAAAAAEAAAAYAAAADAAAAAAAAAASAAAADAAAAAEAAAAeAAAAGAAAAAkAAABgAAAA9wAAAG0AAAAlAAAADAAAAAEAAABUAAAAiAAAAAoAAABgAAAAPwAAAGwAAAABAAAAVVWPQYX2jkEKAAAAYAAAAAoAAABMAAAAAAAAAAAAAAAAAAAA//////////9gAAAAUAByAGUAcwBpAGQAZQBuAHQAZQAGAAAABAAAAAYAAAAFAAAAAwAAAAcAAAAGAAAABwAAAAQAAAAGAAAASwAAAEAAAAAwAAAABQAAACAAAAABAAAAAQAAABAAAAAAAAAAAAAAAAABAACAAAAAAAAAAAAAAAAAAQAAgAAAACUAAAAMAAAAAgAAACcAAAAYAAAABQAAAAAAAAD///8AAAAAACUAAAAMAAAABQAAAEwAAABkAAAACQAAAHAAAADQAAAAfAAAAAkAAABwAAAAyAAAAA0AAAAhAPAAAAAAAAAAAAAAAIA/AAAAAAAAAAAAAIA/AAAAAAAAAAAAAAAAAAAAAAAAAAAAAAAAAAAAAAAAAAAlAAAADAAAAAAAAIAoAAAADAAAAAUAAAAlAAAADAAAAAEAAAAYAAAADAAAAAAAAAASAAAADAAAAAEAAAAWAAAADAAAAAAAAABUAAAAIAEAAAoAAABwAAAAzwAAAHwAAAABAAAAVVWPQYX2jkEKAAAAcAAAACMAAABMAAAABAAAAAkAAABwAAAA0QAAAH0AAACUAAAARgBpAHIAbQBhAGQAbwAgAHAAbwByADoAIABGAEUARABFAFIASQBDAE8AIABDAEEATABMAEkAWgBPACAAUABFAEMAQwBJAAAABgAAAAMAAAAEAAAACQAAAAYAAAAHAAAABwAAAAMAAAAHAAAABwAAAAQAAAADAAAAAwAAAAYAAAAGAAAACAAAAAYAAAAHAAAAAwAAAAcAAAAJAAAAAwAAAAcAAAAHAAAABQAAAAUAAAADAAAABgAAAAkAAAADAAAABgAAAAYAAAAHAAAABwAAAAMAAAAWAAAADAAAAAAAAAAlAAAADAAAAAIAAAAOAAAAFAAAAAAAAAAQAAAAFAAAAA==</Object>
  <Object Id="idInvalidSigLnImg">AQAAAGwAAAAAAAAAAAAAAP8AAAB/AAAAAAAAAAAAAADrEQAA8AgAACBFTUYAAAEASCEAALEAAAAGAAAAAAAAAAAAAAAAAAAAgAcAADgEAABYAQAAwQAAAAAAAAAAAAAAAAAAAMA/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P8AAAASAAAADAAAAAEAAAAeAAAAGAAAACIAAAAEAAAAcgAAABEAAAAlAAAADAAAAAEAAABUAAAAqAAAACMAAAAEAAAAcAAAABAAAAABAAAAVVWPQYX2jkEjAAAABAAAAA8AAABMAAAAAAAAAAAAAAAAAAAA//////////9sAAAARgBpAHIAbQBhACAAbgBvACAAdgDhAGwAaQBkAGEAAAAGAAAAAwAAAAQAAAAJAAAABgAAAAMAAAAHAAAABwAAAAMAAAAFAAAABgAAAAMAAAADAAAABwAAAAYAAABLAAAAQAAAADAAAAAFAAAAIAAAAAEAAAABAAAAEAAAAAAAAAAAAAAAAAEAAIAAAAAAAAAAAAAAAAABAACAAAAAUgAAAHABAAACAAAAEAAAAAcAAAAAAAAAAAAAALwCAAAAAAAAAQICIlMAeQBzAHQAZQBt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wAAABgAAAAMAAAAAAAAABIAAAAMAAAAAQAAABYAAAAMAAAACAAAAFQAAABUAAAACgAAACcAAAAeAAAASgAAAAEAAABVVY9BhfaO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NMAAABHAAAAKQAAADMAAACrAAAAFQAAACEA8AAAAAAAAAAAAAAAgD8AAAAAAAAAAAAAgD8AAAAAAAAAAAAAAAAAAAAAAAAAAAAAAAAAAAAAAAAAACUAAAAMAAAAAAAAgCgAAAAMAAAABAAAAFIAAABwAQAABAAAAPD///8AAAAAAAAAAAAAAACQAQAAAAAAAQAAAABzAGUAZwBvAGUAIAB1AGk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EAAAAGAAAAAwAAAAAAAAAEgAAAAwAAAABAAAAHgAAABgAAAApAAAAMwAAANQAAABIAAAAJQAAAAwAAAAEAAAAVAAAANAAAAAqAAAAMwAAANIAAABHAAAAAQAAAFVVj0GF9o5BKgAAADMAAAAWAAAATAAAAAAAAAAAAAAAAAAAAP//////////eAAAAEYAZQBkAGUAcgBpAGMAbwAgAEMAQQBMAEwASQBaAE8AIABQAEUAQwBDAEkACAAAAAgAAAAJAAAACAAAAAYAAAAEAAAABwAAAAkAAAAEAAAACgAAAAoAAAAIAAAACAAAAAQAAAAJAAAADAAAAAQAAAAJAAAACAAAAAoAAAAKAAAABA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BIAAAAMAAAAAQAAAB4AAAAYAAAACQAAAFAAAAD3AAAAXQAAACUAAAAMAAAAAQAAAFQAAADQAAAACgAAAFAAAAB2AAAAXAAAAAEAAABVVY9BhfaOQQoAAABQAAAAFgAAAEwAAAAAAAAAAAAAAAAAAAD//////////3gAAABGAGUAZABlAHIAaQBjAG8AIABDAGEAbABsAGkAegBvACAAUABlAGMAYwBpAAYAAAAGAAAABwAAAAYAAAAEAAAAAwAAAAUAAAAHAAAAAwAAAAcAAAAGAAAAAwAAAAMAAAADAAAABQAAAAcAAAADAAAABgAAAAYAAAAFAAAABQAAAAM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BIAAAAMAAAAAQAAAB4AAAAYAAAACQAAAGAAAAD3AAAAbQAAACUAAAAMAAAAAQAAAFQAAACIAAAACgAAAGAAAAA/AAAAbAAAAAEAAABVVY9BhfaOQQoAAABgAAAACgAAAEwAAAAAAAAAAAAAAAAAAAD//////////2AAAABQAHIAZQBzAGkAZABlAG4AdABlAAYAAAAEAAAABgAAAAUAAAADAAAABwAAAAYAAAAHAAAABAAAAAYAAABLAAAAQAAAADAAAAAFAAAAIAAAAAEAAAABAAAAEAAAAAAAAAAAAAAAAAEAAIAAAAAAAAAAAAAAAAABAACAAAAAJQAAAAwAAAACAAAAJwAAABgAAAAFAAAAAAAAAP///wAAAAAAJQAAAAwAAAAFAAAATAAAAGQAAAAJAAAAcAAAANAAAAB8AAAACQAAAHAAAADIAAAADQAAACEA8AAAAAAAAAAAAAAAgD8AAAAAAAAAAAAAgD8AAAAAAAAAAAAAAAAAAAAAAAAAAAAAAAAAAAAAAAAAACUAAAAMAAAAAAAAgCgAAAAMAAAABQAAACUAAAAMAAAAAQAAABgAAAAMAAAAAAAAABIAAAAMAAAAAQAAABYAAAAMAAAAAAAAAFQAAAAgAQAACgAAAHAAAADPAAAAfAAAAAEAAABVVY9BhfaOQQoAAABwAAAAIwAAAEwAAAAEAAAACQAAAHAAAADRAAAAfQAAAJQAAABGAGkAcgBtAGEAZABvACAAcABvAHIAOgAgAEYARQBEAEUAUgBJAEMATwAgAEMAQQBMAEwASQBaAE8AIABQAEUAQwBDAEkAAAAGAAAAAwAAAAQAAAAJAAAABgAAAAcAAAAHAAAAAwAAAAcAAAAHAAAABAAAAAMAAAADAAAABgAAAAYAAAAIAAAABgAAAAcAAAADAAAABwAAAAkAAAADAAAABwAAAAcAAAAFAAAABQAAAAMAAAAGAAAACQAAAAMAAAAGAAAABgAAAAcAAAAHAAAAAwAAABYAAAAMAAAAAAAAACUAAAAMAAAAAgAAAA4AAAAUAAAAAAAAABAAAAAUAAAA</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1</vt:i4>
      </vt:variant>
    </vt:vector>
  </HeadingPairs>
  <TitlesOfParts>
    <vt:vector size="13" baseType="lpstr">
      <vt:lpstr>INDICE</vt:lpstr>
      <vt:lpstr>1</vt:lpstr>
      <vt:lpstr>2</vt:lpstr>
      <vt:lpstr>3</vt:lpstr>
      <vt:lpstr>4</vt:lpstr>
      <vt:lpstr>5</vt:lpstr>
      <vt:lpstr>6</vt:lpstr>
      <vt:lpstr>7</vt:lpstr>
      <vt:lpstr>8</vt:lpstr>
      <vt:lpstr>9</vt:lpstr>
      <vt:lpstr>10</vt:lpstr>
      <vt:lpstr>11</vt:lpstr>
      <vt:lpstr>'10'!_Hlk492023274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Pablo.Roa</dc:creator>
  <cp:lastModifiedBy>Pablo Roa</cp:lastModifiedBy>
  <dcterms:created xsi:type="dcterms:W3CDTF">2015-06-05T18:19:34Z</dcterms:created>
  <dcterms:modified xsi:type="dcterms:W3CDTF">2022-03-31T20:58:47Z</dcterms:modified>
</cp:coreProperties>
</file>