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665" tabRatio="750" activeTab="0"/>
  </bookViews>
  <sheets>
    <sheet name="INDICE" sheetId="1" r:id="rId1"/>
    <sheet name="1" sheetId="2" r:id="rId2"/>
    <sheet name="2" sheetId="3" r:id="rId3"/>
    <sheet name="3" sheetId="4" r:id="rId4"/>
    <sheet name="4" sheetId="5" r:id="rId5"/>
    <sheet name="5" sheetId="6" r:id="rId6"/>
    <sheet name="6" sheetId="7" r:id="rId7"/>
    <sheet name="7" sheetId="8" r:id="rId8"/>
    <sheet name="8" sheetId="9" r:id="rId9"/>
  </sheets>
  <definedNames>
    <definedName name="_xlfn.SINGLE" hidden="1">#NAME?</definedName>
    <definedName name="_xlfn.SUMIFS" hidden="1">#NAME?</definedName>
    <definedName name="_xlnm.Print_Area" localSheetId="2">'2'!$B$1:$G$68</definedName>
    <definedName name="_xlnm.Print_Area" localSheetId="3">'3'!$B$1:$E$35</definedName>
    <definedName name="_xlnm.Print_Area" localSheetId="5">'5'!$A$1:$D$24</definedName>
    <definedName name="_xlnm.Print_Area" localSheetId="6">'6'!$B$1:$L$27</definedName>
  </definedNames>
  <calcPr fullCalcOnLoad="1"/>
</workbook>
</file>

<file path=xl/sharedStrings.xml><?xml version="1.0" encoding="utf-8"?>
<sst xmlns="http://schemas.openxmlformats.org/spreadsheetml/2006/main" count="707" uniqueCount="529">
  <si>
    <t>ACTIVOS</t>
  </si>
  <si>
    <t>ACTIVO CORRIENTE</t>
  </si>
  <si>
    <t>Caja</t>
  </si>
  <si>
    <t>ANTICIPOS</t>
  </si>
  <si>
    <t>Total Activo Corriente</t>
  </si>
  <si>
    <t>ACTIVO NO CORRIENTE</t>
  </si>
  <si>
    <t>Bienes en operación</t>
  </si>
  <si>
    <t>Depreciación acumulada</t>
  </si>
  <si>
    <t>Total Activo no Corriente</t>
  </si>
  <si>
    <t>Total de Activos</t>
  </si>
  <si>
    <t>PASIVOS Y PATRIMONIO NETO</t>
  </si>
  <si>
    <t>PASIVO CORRIENTE</t>
  </si>
  <si>
    <t>Total Pasivo Corriente</t>
  </si>
  <si>
    <t>PASIVOS NO CORRIENTE</t>
  </si>
  <si>
    <t>Total Pasivo</t>
  </si>
  <si>
    <t>PATRIMONIO NETO</t>
  </si>
  <si>
    <t>Capital</t>
  </si>
  <si>
    <t>Capital realizado</t>
  </si>
  <si>
    <t>Reservas</t>
  </si>
  <si>
    <t>Reserva Legal</t>
  </si>
  <si>
    <t>RESULTADOS</t>
  </si>
  <si>
    <t>Resultados Acumulados</t>
  </si>
  <si>
    <t>Resultado del Ejercicio</t>
  </si>
  <si>
    <t>Total Patrimonio Neto</t>
  </si>
  <si>
    <t>Total Pasivo y Patrimonio Neto</t>
  </si>
  <si>
    <t>Ganancias (o pérdidas) brutas</t>
  </si>
  <si>
    <t>Menos:</t>
  </si>
  <si>
    <t>Impuesto a la Renta</t>
  </si>
  <si>
    <t>Ganancias (o pérdidas) netas a distribuir</t>
  </si>
  <si>
    <t>CUENTAS</t>
  </si>
  <si>
    <t>IMPUESTO A LA RENTA</t>
  </si>
  <si>
    <t>UTILIDAD LIQUIDA DEL EJERCICIO</t>
  </si>
  <si>
    <t>EN GUARANIES</t>
  </si>
  <si>
    <t>RENTA NETA IMPONIBLE</t>
  </si>
  <si>
    <t>CAPITAL</t>
  </si>
  <si>
    <t>RESERVAS</t>
  </si>
  <si>
    <t>SUSCRIPTO</t>
  </si>
  <si>
    <t>INTEGRADO</t>
  </si>
  <si>
    <t>LEGAL</t>
  </si>
  <si>
    <t>REVALÚO</t>
  </si>
  <si>
    <t>ACUMULADOS</t>
  </si>
  <si>
    <t>DEL EJERCICIO</t>
  </si>
  <si>
    <t>Saldo al inicio del ejercicio</t>
  </si>
  <si>
    <t>Mov. Subsecuentes</t>
  </si>
  <si>
    <t>Transf. A Dividendos a Pagar</t>
  </si>
  <si>
    <t>ANEXO IV</t>
  </si>
  <si>
    <t xml:space="preserve">RESERVA LEGAL </t>
  </si>
  <si>
    <t>Total  Pasivo no Corriente</t>
  </si>
  <si>
    <t xml:space="preserve">     Patrimonio Neto</t>
  </si>
  <si>
    <t>MAS: GASTOS NO DEDUCIBLES</t>
  </si>
  <si>
    <t>TOTAL</t>
  </si>
  <si>
    <t>Resultados acumulados</t>
  </si>
  <si>
    <t>Total</t>
  </si>
  <si>
    <t>Pérdidas Fiscales de Ejercicios Anteriores</t>
  </si>
  <si>
    <t>Sub Total: Renta Neta Imponible (Pérdida)</t>
  </si>
  <si>
    <t>% de Impuesto a la Renta</t>
  </si>
  <si>
    <t>Desde</t>
  </si>
  <si>
    <t>Hasta</t>
  </si>
  <si>
    <t>Anticipos Y Retenciones de Impto. A la Renta</t>
  </si>
  <si>
    <t>Aporte de Capital</t>
  </si>
  <si>
    <t>GASTOS NO DEDUCIBLES</t>
  </si>
  <si>
    <t>1.IDENTIFICACION DEL CONTRIBUYENTE</t>
  </si>
  <si>
    <t>Razon Social o Apellidos</t>
  </si>
  <si>
    <t>R.U.C.</t>
  </si>
  <si>
    <t>Bancos</t>
  </si>
  <si>
    <t>Aportes para Futuras Integraciones</t>
  </si>
  <si>
    <t xml:space="preserve">     2.PERIODO FISCAL</t>
  </si>
  <si>
    <t>3.IDENTIFICACION DEL CONTADOR</t>
  </si>
  <si>
    <t>IVA Credito Fiscal 10%</t>
  </si>
  <si>
    <t>Proveedores Locales</t>
  </si>
  <si>
    <t>CLIENTES</t>
  </si>
  <si>
    <t>Clientes Locales</t>
  </si>
  <si>
    <t>Deudores Varios</t>
  </si>
  <si>
    <t>Gastos de Constitucion</t>
  </si>
  <si>
    <t>Amortizacion Acumulada</t>
  </si>
  <si>
    <t>SOSA JOVELLANOS AUDITORES &amp; CONSULTORES</t>
  </si>
  <si>
    <t>80024208-4</t>
  </si>
  <si>
    <t>Revaluo Acciones</t>
  </si>
  <si>
    <t>Valores al cobro</t>
  </si>
  <si>
    <t>Titulo de Renta fija</t>
  </si>
  <si>
    <t>Titulo de Renta Variable</t>
  </si>
  <si>
    <t>Proveedores Empresas Vinculadas</t>
  </si>
  <si>
    <t>INVESTOS AFPI SA</t>
  </si>
  <si>
    <t>80096334-8</t>
  </si>
  <si>
    <t>Comisiones a Cobrar</t>
  </si>
  <si>
    <t>Gastos de Desarrollo</t>
  </si>
  <si>
    <t>Licencia Multisof</t>
  </si>
  <si>
    <t>Sistema en Desarrollo</t>
  </si>
  <si>
    <t>RESULTADO DEL EJERCICIO</t>
  </si>
  <si>
    <t>RESULTADO  NETO DEL EJERCICIO</t>
  </si>
  <si>
    <t>Reserva de Revalúo</t>
  </si>
  <si>
    <t>Sobregiro en Cuenta Corriente</t>
  </si>
  <si>
    <t xml:space="preserve">anticipo integrac. acciones </t>
  </si>
  <si>
    <t>DISPONIBILIDADES (Nota 5.A)</t>
  </si>
  <si>
    <t>CREDITOS (Nota 5.B)</t>
  </si>
  <si>
    <t>GASTOS DIFERIDOS (Nota 5.D)</t>
  </si>
  <si>
    <t>PROPIEDAD, PLANTA Y EQUIPOS ( Nota 5.E)</t>
  </si>
  <si>
    <t>ACTIVOS INTANGIBLES (Nota 5.F)</t>
  </si>
  <si>
    <t>Obligaciones Sociales lab. Y cargas sociales</t>
  </si>
  <si>
    <t>Transferido a Resultados acumulados</t>
  </si>
  <si>
    <t>Pago de resultados acumulados</t>
  </si>
  <si>
    <t>Cuentas a cobrar a entidades vinculadas</t>
  </si>
  <si>
    <t xml:space="preserve">Deudas Fiscales </t>
  </si>
  <si>
    <t>Reserva Revaluo</t>
  </si>
  <si>
    <t>NOTAS A LOS ESTADOS FINANCIEROS</t>
  </si>
  <si>
    <t>Nota 2.- Principales políticas y prácticas contables aplicadas.</t>
  </si>
  <si>
    <t xml:space="preserve">2.2. La moneda de cuenta </t>
  </si>
  <si>
    <t>2.3 Política de Constitución de Previsiones:</t>
  </si>
  <si>
    <t xml:space="preserve">La entidad no tiene saldos de clientes, por tanto no existen partidas que requieran la constitución de previsiones. </t>
  </si>
  <si>
    <t xml:space="preserve">2.4 Bienes de Uso </t>
  </si>
  <si>
    <t xml:space="preserve"> </t>
  </si>
  <si>
    <t>2.5 – Valuación de las Inversiones</t>
  </si>
  <si>
    <r>
      <t xml:space="preserve"> </t>
    </r>
    <r>
      <rPr>
        <sz val="12"/>
        <rFont val="Arial"/>
        <family val="2"/>
      </rPr>
      <t>Las inversiones (Bonos y CDA en cartera), se exponen a sus valores actualizados. Las diferencias  se exponen en el estado de resultados en el rubro intereses ganados</t>
    </r>
    <r>
      <rPr>
        <sz val="11"/>
        <rFont val="Calibri"/>
        <family val="2"/>
      </rPr>
      <t>.</t>
    </r>
  </si>
  <si>
    <t>2.6 Política de Reconocimiento de Ingresos:</t>
  </si>
  <si>
    <t>2.7 Normas a para  Consolidación de estados financieros:</t>
  </si>
  <si>
    <t>La entidad no consolida estados financieros, pues no es controlante de ninguna sociedad.</t>
  </si>
  <si>
    <t xml:space="preserve">Representa los gastos preoperativos efectuados en el periodo de formación, y corresponden a trámites legales. </t>
  </si>
  <si>
    <t>La Administradora no ha cambiado, ni tiene previsto cambiar sus políticas y/o procedimientos contables.</t>
  </si>
  <si>
    <t>Efectivos en moneda nacional y extranjera en bancos disponibles en la empresa y bancos de plaza</t>
  </si>
  <si>
    <t>DISPONIBILIDADES</t>
  </si>
  <si>
    <t>Valores al Cobro</t>
  </si>
  <si>
    <t>BANCOS</t>
  </si>
  <si>
    <t xml:space="preserve">Banco Regional Cta. Cte. </t>
  </si>
  <si>
    <t>Banco Itaú Cta.Cte.Gs.</t>
  </si>
  <si>
    <t>Investor Casa de Bolsa S.A.</t>
  </si>
  <si>
    <t>Derechos contra terceros de acuerdo al siguiente detalle:</t>
  </si>
  <si>
    <t>CREDITOS</t>
  </si>
  <si>
    <t>Saldo en cartera de  bonos y certificado de depósitos de ahorros, valuados al precio de mercado de acuerdo al siguiente detalle:</t>
  </si>
  <si>
    <t>CORTO PLAZO</t>
  </si>
  <si>
    <t>LARGO PLAZO</t>
  </si>
  <si>
    <t>Representa gastos preoperativos y demás trámites necesarios para la formalización de la administradora, que por sus características serán afectados a resultados en cinco años. En el cuadro siguiente se detalla la composición.</t>
  </si>
  <si>
    <t>VALORES ORIGINALES</t>
  </si>
  <si>
    <t>DEPRECIACIONES</t>
  </si>
  <si>
    <t>VALOR NETO CONT.</t>
  </si>
  <si>
    <t>SALDO ANT.</t>
  </si>
  <si>
    <t>ALTAS</t>
  </si>
  <si>
    <t xml:space="preserve">BAJAS </t>
  </si>
  <si>
    <t>REVALUO</t>
  </si>
  <si>
    <t>SALDO AL CIERRE DEL EJERCICIO</t>
  </si>
  <si>
    <t>SALDO AL INICIO</t>
  </si>
  <si>
    <t xml:space="preserve">ALTAS </t>
  </si>
  <si>
    <t>BAJAS</t>
  </si>
  <si>
    <t>SALDO AL CIERRE</t>
  </si>
  <si>
    <t>MUEBLES</t>
  </si>
  <si>
    <t>EQUIPOS DE INFORMÁTICA</t>
  </si>
  <si>
    <t>ELECTRODOMESTICO</t>
  </si>
  <si>
    <t>MEJORA EN PREDIO AJENO</t>
  </si>
  <si>
    <t>Representa importes abonados a Multi Soft por licencia y gastos de mano de obra y cargas sociales del personal técnico contratado para desarrollo de sistemas para la administración de los fondos de inversión, de acuerdo a las necesidades. En el cuadro siguiente se detallan dichas partidas:</t>
  </si>
  <si>
    <t>ACTIVOS INTANGIBLES</t>
  </si>
  <si>
    <t>Licencia Software</t>
  </si>
  <si>
    <t>Amortizaciones</t>
  </si>
  <si>
    <t>EDGE SA</t>
  </si>
  <si>
    <t>INVESTOR CASA DE BOLSA SA</t>
  </si>
  <si>
    <t>DEUDAS FISCALES Y SOCIALES</t>
  </si>
  <si>
    <t>APORTES Y -RETEN. A PAGAR IPS</t>
  </si>
  <si>
    <t>NOMBRE DE PERSONA  RELCIONADA</t>
  </si>
  <si>
    <t xml:space="preserve">TIPO DE OPERACIONES </t>
  </si>
  <si>
    <t>PERIODO ACTUAL</t>
  </si>
  <si>
    <t>PERIODO ANTERIOR</t>
  </si>
  <si>
    <t>SOPORTE INFORMÁTICO</t>
  </si>
  <si>
    <t>IN POSITIVA</t>
  </si>
  <si>
    <t>ASESORIA</t>
  </si>
  <si>
    <t>RESULTADO CON OPERACIONES Y EMPRESAS VINCULADAS</t>
  </si>
  <si>
    <t>TOTAL INGRESOS</t>
  </si>
  <si>
    <t>TOTAL EGRESOS</t>
  </si>
  <si>
    <t>RESULTADO DEL EJERCICIO ACTUAL</t>
  </si>
  <si>
    <t>RESULTADO DEL EJERCICIO ANTERIOR</t>
  </si>
  <si>
    <t>ANEXOS</t>
  </si>
  <si>
    <t>ESTADO DE VARIACION DEL PATRIMONIO NETO</t>
  </si>
  <si>
    <t>CUADRO DE INVERSIONES</t>
  </si>
  <si>
    <t>BALANCE GENERAL</t>
  </si>
  <si>
    <t>ESTADO DE RESULTADOS</t>
  </si>
  <si>
    <t>Índice</t>
  </si>
  <si>
    <t>Estados Financieros</t>
  </si>
  <si>
    <t>(Anexo D)</t>
  </si>
  <si>
    <t>Instrumento</t>
  </si>
  <si>
    <t>Emisor</t>
  </si>
  <si>
    <t>Fecha de compra</t>
  </si>
  <si>
    <t>Fecha de vencimiento</t>
  </si>
  <si>
    <t>Valor Contable</t>
  </si>
  <si>
    <t>Valor Nominal Unitario</t>
  </si>
  <si>
    <t>Cantidad</t>
  </si>
  <si>
    <t>Precio de Mercado %</t>
  </si>
  <si>
    <t>FECHA DE REPORTE</t>
  </si>
  <si>
    <t>INFORMACION GENERAL DE LA ENTIDAD</t>
  </si>
  <si>
    <t>1.</t>
  </si>
  <si>
    <t>1.1</t>
  </si>
  <si>
    <t>IDENTIFICACION</t>
  </si>
  <si>
    <t>1.2</t>
  </si>
  <si>
    <t>1.3</t>
  </si>
  <si>
    <t>1.4</t>
  </si>
  <si>
    <t>1.5</t>
  </si>
  <si>
    <t>1.6</t>
  </si>
  <si>
    <t>1.7</t>
  </si>
  <si>
    <t>Registro en la CNV: Resolución CNV Nº 34 E/17 de fecha 24 de agosto del 2017.</t>
  </si>
  <si>
    <t>Nombre o Razon Social: Investor Administradora de Fondos Patrimoniales de Inversión S.A</t>
  </si>
  <si>
    <t>Dirección Oficina principal: Avda. Brasilia 764 – Edificio Investor – Asunción – Paraguay.</t>
  </si>
  <si>
    <t>Teléfono: +595(21) 728 – 9737</t>
  </si>
  <si>
    <t xml:space="preserve">Email: fondos@investor.com.py </t>
  </si>
  <si>
    <t xml:space="preserve">Sitio página Web: www.investor.com.py </t>
  </si>
  <si>
    <t>Domicilio legal: Avda. Brasilia 764 Asunción – Paraguay.</t>
  </si>
  <si>
    <t>2.</t>
  </si>
  <si>
    <t>ANTECEDENTES DE CONSTITUCION DE LA SOCIEDAD:</t>
  </si>
  <si>
    <t>2.1</t>
  </si>
  <si>
    <t>2.2</t>
  </si>
  <si>
    <t>2.4</t>
  </si>
  <si>
    <t>Escritura Pública:  N.º 1201, de fecha 20 de Diciembre del 2016, pasado por ante Escribano Publico Enrique Peroni Giralt.</t>
  </si>
  <si>
    <t>Inscripción al registro público: N.º 7612 Serie 1, folio 1 y siguientes de fecha 18 de enero del 2017.</t>
  </si>
  <si>
    <t>3.</t>
  </si>
  <si>
    <t>ADMINISTRACIÓN</t>
  </si>
  <si>
    <t>CARGO</t>
  </si>
  <si>
    <t>NOMBRE Y APELLIDO</t>
  </si>
  <si>
    <t>Representante Legal</t>
  </si>
  <si>
    <t>Federico S. Oporto Leiva</t>
  </si>
  <si>
    <t xml:space="preserve">Presidente </t>
  </si>
  <si>
    <t>Albaro J. Acosta F.</t>
  </si>
  <si>
    <t xml:space="preserve">Vicepresidente </t>
  </si>
  <si>
    <t xml:space="preserve">Director </t>
  </si>
  <si>
    <t xml:space="preserve">Federico Callizo </t>
  </si>
  <si>
    <t>Sindico</t>
  </si>
  <si>
    <t>Juan Jose Talavera</t>
  </si>
  <si>
    <t>PLANA EJECUTIVA</t>
  </si>
  <si>
    <t>Gerente General</t>
  </si>
  <si>
    <t>Gerente Operativo</t>
  </si>
  <si>
    <t>4.</t>
  </si>
  <si>
    <t>CAPITAL Y PROPIEDAD</t>
  </si>
  <si>
    <t>CUADRO DEL CAPITAL INTEGRADO</t>
  </si>
  <si>
    <t>Accionista</t>
  </si>
  <si>
    <t>Serie</t>
  </si>
  <si>
    <t>Número de acciones</t>
  </si>
  <si>
    <t>Cantidad de Acciones</t>
  </si>
  <si>
    <t>Clase</t>
  </si>
  <si>
    <t>Voto</t>
  </si>
  <si>
    <t>Monto</t>
  </si>
  <si>
    <t>A</t>
  </si>
  <si>
    <t>Ordinaria</t>
  </si>
  <si>
    <t>Federico S. Oporto L.</t>
  </si>
  <si>
    <t>Federico Callizo Pecci.</t>
  </si>
  <si>
    <t>CUADRO DEL CAPITAL SUSCRIPTO</t>
  </si>
  <si>
    <t>5.</t>
  </si>
  <si>
    <t>AUDITOR EXTERNO INDEPENDIENTE</t>
  </si>
  <si>
    <t>5.1</t>
  </si>
  <si>
    <t>5.2</t>
  </si>
  <si>
    <t>6.</t>
  </si>
  <si>
    <t>PERSONAS VINCULADAS</t>
  </si>
  <si>
    <t>Director de Investor Casa de Bolsa S.A.</t>
  </si>
  <si>
    <t>Presidente de Investor Casa de Bolsa S.A.</t>
  </si>
  <si>
    <t>Vicepresidente de Investor Casa de Bolsa S.A.</t>
  </si>
  <si>
    <t>INVESTOR ADMINISTRADORA DE FONDOS PATRIMONIALES DE INVERSIÓN S.A.</t>
  </si>
  <si>
    <t>(En Guaranies)</t>
  </si>
  <si>
    <t>INGRESOS</t>
  </si>
  <si>
    <t>ESTADO DE CAMBIOS EN EL PATRIMONIO NETO</t>
  </si>
  <si>
    <t>Nota 3.- Cambio de políticas y procedimientos de contabilidad</t>
  </si>
  <si>
    <t>1.1 Naturaleza jurídica de las Actividades de la sociedad:</t>
  </si>
  <si>
    <t xml:space="preserve">2.8 Gastos de Constitución y Organización </t>
  </si>
  <si>
    <t>Nota 1.- INFORMACIÓN BÁSICA DE LA ADMINISTRADORA</t>
  </si>
  <si>
    <t xml:space="preserve">Nota 4.- Criterios especificos de valuacion </t>
  </si>
  <si>
    <r>
      <t>A-</t>
    </r>
    <r>
      <rPr>
        <b/>
        <sz val="7"/>
        <rFont val="Times New Roman"/>
        <family val="1"/>
      </rPr>
      <t xml:space="preserve">   </t>
    </r>
    <r>
      <rPr>
        <b/>
        <sz val="12"/>
        <rFont val="Arial"/>
        <family val="2"/>
      </rPr>
      <t>Valuacion en moneda extranjera</t>
    </r>
  </si>
  <si>
    <r>
      <t>B-</t>
    </r>
    <r>
      <rPr>
        <b/>
        <sz val="7"/>
        <rFont val="Times New Roman"/>
        <family val="1"/>
      </rPr>
      <t xml:space="preserve">   </t>
    </r>
    <r>
      <rPr>
        <b/>
        <sz val="12"/>
        <rFont val="Arial"/>
        <family val="2"/>
      </rPr>
      <t>Posicion en moneda extranjera</t>
    </r>
  </si>
  <si>
    <t>Tipo de cambio comprador</t>
  </si>
  <si>
    <t>Tipo de cambio vendedor</t>
  </si>
  <si>
    <t>ACTIVOS Y PASIVOS EN MONEDA EXTRANJERA</t>
  </si>
  <si>
    <t>Detalle</t>
  </si>
  <si>
    <t>Moneda extranjera clase</t>
  </si>
  <si>
    <t>Saldo periodo actual (Guaranies)</t>
  </si>
  <si>
    <t>Saldo al cierre ejercico anterior (Guaranies)</t>
  </si>
  <si>
    <t>Moneda extranjera monto</t>
  </si>
  <si>
    <t>Cambio vigente</t>
  </si>
  <si>
    <t xml:space="preserve">Activos </t>
  </si>
  <si>
    <t>Activos Corrientes</t>
  </si>
  <si>
    <t>(Detallar)</t>
  </si>
  <si>
    <t>Activos No Corrientes</t>
  </si>
  <si>
    <t>Pasivos Corrientes</t>
  </si>
  <si>
    <t>Pasivos No Corrientes</t>
  </si>
  <si>
    <r>
      <t>C-</t>
    </r>
    <r>
      <rPr>
        <b/>
        <sz val="7"/>
        <rFont val="Times New Roman"/>
        <family val="1"/>
      </rPr>
      <t xml:space="preserve">   </t>
    </r>
    <r>
      <rPr>
        <b/>
        <sz val="12"/>
        <rFont val="Arial"/>
        <family val="2"/>
      </rPr>
      <t>Diferencia de cambio en moneda extranjera</t>
    </r>
  </si>
  <si>
    <t>Concepto</t>
  </si>
  <si>
    <t>Tipo de Cambio Actual</t>
  </si>
  <si>
    <t>Monto ajustado periodo actual guaranies</t>
  </si>
  <si>
    <t xml:space="preserve">tipo de cambio periodo anterior </t>
  </si>
  <si>
    <t>saldo al cierre del ejercicio anterior (Guaranies)</t>
  </si>
  <si>
    <t>Ganancias por valuacion de pasivos monetarios en moneda extranjera</t>
  </si>
  <si>
    <t>Perdidas por valuacion de pasivos monetarios en moneda extranjera</t>
  </si>
  <si>
    <t>Nota 5.- Composicion de cuentas</t>
  </si>
  <si>
    <r>
      <t>5.1-</t>
    </r>
    <r>
      <rPr>
        <b/>
        <sz val="7"/>
        <rFont val="Times New Roman"/>
        <family val="1"/>
      </rPr>
      <t xml:space="preserve">   </t>
    </r>
    <r>
      <rPr>
        <b/>
        <sz val="12"/>
        <rFont val="Arial"/>
        <family val="2"/>
      </rPr>
      <t>DIPONIBILIDADES</t>
    </r>
  </si>
  <si>
    <t>5.3 -  CREDITOS:</t>
  </si>
  <si>
    <t xml:space="preserve">5.2 -  INVERSIONES: </t>
  </si>
  <si>
    <t>5.4-  BIENES DE USOS</t>
  </si>
  <si>
    <t>5.5-  CARGOS DIFERIDOS</t>
  </si>
  <si>
    <t>CONCEPTO</t>
  </si>
  <si>
    <t>SALDO INICIAL</t>
  </si>
  <si>
    <t xml:space="preserve">AUMENTOS </t>
  </si>
  <si>
    <t xml:space="preserve">AMORTIZACIONES </t>
  </si>
  <si>
    <t>SALDO NETO FINAL</t>
  </si>
  <si>
    <t>Total actual</t>
  </si>
  <si>
    <t>Total ejercicio anterior</t>
  </si>
  <si>
    <t>5.6- INTANGIBLES</t>
  </si>
  <si>
    <t>5.7- OTROS ACTIVOS CORRIENTES Y NO CORRIENTES</t>
  </si>
  <si>
    <t>5.8- PRESTAMOS FINANCIEROS A CORTO Y LARGO PLAZO</t>
  </si>
  <si>
    <t>INSTITUCION</t>
  </si>
  <si>
    <t>Total anterior</t>
  </si>
  <si>
    <t>5.9- DOCUMENTOS Y CUENTAS POR PAGAR (CORTO Y LARGO PLAZO)</t>
  </si>
  <si>
    <t>CONCEPTO (TIPO DE OPERACIÓN O SERVICIO)</t>
  </si>
  <si>
    <t>5.11- OTROS PASIVOS CORRIENTES Y NO CORRIENTES</t>
  </si>
  <si>
    <t>5.12- SALDOS Y TRANSACCIONES CON PERSONAS Y EMPRESAS RELACIONADAS (CORRIENTES Y NO CORRIENTES)</t>
  </si>
  <si>
    <t>5.13- RESULTADO CON PERSONAS Y EMPRESAS VINCULADAS</t>
  </si>
  <si>
    <t>5.14- PATRIMONIO</t>
  </si>
  <si>
    <t xml:space="preserve">SALDO AL INICIO DEL EJERCICIO </t>
  </si>
  <si>
    <t>AUMENTOS</t>
  </si>
  <si>
    <t>DISMINUCION</t>
  </si>
  <si>
    <t>Capital Integrado</t>
  </si>
  <si>
    <t>Resultados del ejercicio</t>
  </si>
  <si>
    <t>5.15- PROVISIONES</t>
  </si>
  <si>
    <t>SALDO PERIODO ACTUAL</t>
  </si>
  <si>
    <t>SALDO PERIODO ANTERIOR</t>
  </si>
  <si>
    <t>- Deducidas del activo</t>
  </si>
  <si>
    <t>- Incluidas en el pasivo</t>
  </si>
  <si>
    <t>5.16- INGRESOS</t>
  </si>
  <si>
    <t>INGRESOS POR SERVICIOS</t>
  </si>
  <si>
    <t>INGRESOS FINANCIEROS</t>
  </si>
  <si>
    <t>INGRESOS POR OPERACIONES Y SERVICIOS A PERSONAS RELACIONADAS</t>
  </si>
  <si>
    <t xml:space="preserve">OTROS INGRESOS </t>
  </si>
  <si>
    <t>5.17- EGRESOS</t>
  </si>
  <si>
    <t xml:space="preserve">Gastos de venta </t>
  </si>
  <si>
    <t>Gastos de administracion</t>
  </si>
  <si>
    <t>Egresos por operaciones y servicios de personas relacionadas</t>
  </si>
  <si>
    <t>Otros egresos</t>
  </si>
  <si>
    <t>6- INFORMACION REFERENTE A LAS CONTINGENCIAS Y COMPROMISOS</t>
  </si>
  <si>
    <r>
      <t>A)</t>
    </r>
    <r>
      <rPr>
        <b/>
        <sz val="7"/>
        <rFont val="Times New Roman"/>
        <family val="1"/>
      </rPr>
      <t xml:space="preserve">    </t>
    </r>
    <r>
      <rPr>
        <b/>
        <sz val="11"/>
        <color indexed="8"/>
        <rFont val="Arial"/>
        <family val="2"/>
      </rPr>
      <t>COMPROMISOS DIRECTOS</t>
    </r>
  </si>
  <si>
    <t>Accionista Mayoritario</t>
  </si>
  <si>
    <r>
      <t>B)</t>
    </r>
    <r>
      <rPr>
        <b/>
        <sz val="7"/>
        <rFont val="Times New Roman"/>
        <family val="1"/>
      </rPr>
      <t xml:space="preserve">    </t>
    </r>
    <r>
      <rPr>
        <b/>
        <sz val="11"/>
        <color indexed="8"/>
        <rFont val="Arial"/>
        <family val="2"/>
      </rPr>
      <t>CONTINGENCIAS LEGALES</t>
    </r>
  </si>
  <si>
    <t>Licencia Office</t>
  </si>
  <si>
    <t>Flujo de efectivo por las Actividades Operativas</t>
  </si>
  <si>
    <t>Ingresos en efectivo por comisiones y otros</t>
  </si>
  <si>
    <t>Efectivos pagados por compra de cartera</t>
  </si>
  <si>
    <t>Efectivos pagados a empleados</t>
  </si>
  <si>
    <t>Efectivo generados por otras actividades</t>
  </si>
  <si>
    <t>Total efectivos de las actividades operativas  antes del cambio en los activos de operaciones</t>
  </si>
  <si>
    <t>Fondos colocados a corto plazo</t>
  </si>
  <si>
    <t>Aumento/disminución en los pasivos operativos</t>
  </si>
  <si>
    <t>Pago a proveedores</t>
  </si>
  <si>
    <t>Efectivo neto de actividades de operación antes de impuestos</t>
  </si>
  <si>
    <t>Efectivo neto de acividades de operación</t>
  </si>
  <si>
    <t>Flujo de efectivo por  Actividades de Inversión</t>
  </si>
  <si>
    <t>Inversiones en otras empresas</t>
  </si>
  <si>
    <t>Inversiones temporarias</t>
  </si>
  <si>
    <t>Adquisición de acciones y titulos de deuda y otros títulos valores</t>
  </si>
  <si>
    <t>Dividendos percibidos</t>
  </si>
  <si>
    <t>Efectivo neto Usados enActividades de Inversión</t>
  </si>
  <si>
    <t>Flujo de Efectivo por actividades de financiamiento</t>
  </si>
  <si>
    <t>Aporte de capital</t>
  </si>
  <si>
    <t>Dividendos pagados</t>
  </si>
  <si>
    <t>Intereses pagados</t>
  </si>
  <si>
    <t>Efectivo neto en actividades de financiamiento</t>
  </si>
  <si>
    <t>Aumento neto de efectivo y sus equivalentes</t>
  </si>
  <si>
    <t>Efectivos y sus equivalentes al comienzo del periodo</t>
  </si>
  <si>
    <t>Efectivo y su equivalente al cierre del periodo</t>
  </si>
  <si>
    <t>Proveniente de prestamos y otras deudas</t>
  </si>
  <si>
    <t>Comisiones a cobrar corto plazo</t>
  </si>
  <si>
    <t>Ganancias por valuacion de activos monetarios en moneda extranjera(*)</t>
  </si>
  <si>
    <t>Perdidas por valuacion de activos monetarios en moneda extranjera (*)</t>
  </si>
  <si>
    <t>(*)Se originan exclusivamente en las comisiones provisionadas al cierre de cada mes, y percibidas con posterioridad</t>
  </si>
  <si>
    <t>IVA CREDITO FISCAL</t>
  </si>
  <si>
    <t>MAQUINARIAS</t>
  </si>
  <si>
    <t>TOTAL EJ. ANT.</t>
  </si>
  <si>
    <t>GASTOS DE CONSTITUCIÓN</t>
  </si>
  <si>
    <t>GASTOS DE DESARROLLO</t>
  </si>
  <si>
    <t>No existen otros activos corrientes y no corrientes que reportar</t>
  </si>
  <si>
    <t>NO APLICABLE NO SE TIENE PRESAMOS FINANCIEROS</t>
  </si>
  <si>
    <t>NO APLICABLE</t>
  </si>
  <si>
    <t>DIRECCION GENERAL DE RECAUDACIONES</t>
  </si>
  <si>
    <t>EXPENSAS / ALQUILERES</t>
  </si>
  <si>
    <t>PROCAMPO GERENCIAMIENTO SA</t>
  </si>
  <si>
    <t>COMISIONES COBRADAS</t>
  </si>
  <si>
    <t>GANANCIAS EN OPERACIONES</t>
  </si>
  <si>
    <t>DESCUENTO AL PERSONAL</t>
  </si>
  <si>
    <t>DIFERENCIA DE CAMBIOS</t>
  </si>
  <si>
    <t>INGRESOS VARIOS</t>
  </si>
  <si>
    <t>COMISIONES PAGADAS</t>
  </si>
  <si>
    <t>REMUNERACIONES Y CARGAS SOCIALES</t>
  </si>
  <si>
    <t>HONORARIOS PROFESIONALES Y TÉCNICOS</t>
  </si>
  <si>
    <t>ALQUILERES PAGADOS</t>
  </si>
  <si>
    <t>SERVICIOS BÁSICOS</t>
  </si>
  <si>
    <t>GASTOS DE MOVILIDAD</t>
  </si>
  <si>
    <t>UTILES, PAPELERÍA E IMPRESOS</t>
  </si>
  <si>
    <t>IMPUESTOS, PATENTES TASAS</t>
  </si>
  <si>
    <t>GASOS DE ESCRIBANÍA</t>
  </si>
  <si>
    <t>GASTOS VARIOS</t>
  </si>
  <si>
    <t>GASTOS DE SEMINARIOS Y CAPACITACIÓN</t>
  </si>
  <si>
    <t>Gastos Financieros</t>
  </si>
  <si>
    <t>INTERESES PAGADOS A BANCOS</t>
  </si>
  <si>
    <t>ARANCELES PAGADOS BVPASA</t>
  </si>
  <si>
    <t>CANON ANUAL SEPRELAD</t>
  </si>
  <si>
    <t>ARANCELES PAGADOS CNV</t>
  </si>
  <si>
    <t>DEPRECIACIÓN BIENES DE USO</t>
  </si>
  <si>
    <t xml:space="preserve">AMORTIZACIÓN CARGOS DIFERIDOS E INTANGIBLES </t>
  </si>
  <si>
    <t>NO APLICABLE, LA ADMINISTRADORA REGISTRA COMPROMISOS DIRECTOS.</t>
  </si>
  <si>
    <t>NO APLICABLE, NO SE TIENEN RIESGOS CONTINGENTES.</t>
  </si>
  <si>
    <t>Valor de Costo</t>
  </si>
  <si>
    <t>Valor Cotizacion</t>
  </si>
  <si>
    <t>Ver cuadro de Inversiones</t>
  </si>
  <si>
    <t>FLUJO DE EFECTIVO</t>
  </si>
  <si>
    <t>Pablo Orlando Roa Rey</t>
  </si>
  <si>
    <t>Escritura Nº 1.201 Fecha 20 de Diciembre de 2016</t>
  </si>
  <si>
    <t>% de Participación del Capital Integrado</t>
  </si>
  <si>
    <t>Las 7 (Siete) notas que se acompañan forman parte integrante de los Estados Financieros.</t>
  </si>
  <si>
    <t>CALCULO DEL FLUJO DE EFECTIVO</t>
  </si>
  <si>
    <t>INVESTOR ADMINISTRADORA DE FONDOS PATRIMONIALES DE INVERSION  SOCIEDAD ANÓNIMA ha sido constituida legalmente bajo las leyes de la República del Paraguay. Su constitución ha sido formalizada ante el escribano Publico Luis Enrique Peroni Giralt  por Escritura Publica Nº 1.201 en fecha 20 de diciembre de 2016. Se encuentra inscripta en los Registros Públicos de Comercio, bajo el Número 7612 serie 1 folio 1 y siguientes, de la sección contratos de fecha 18 de enero de 2017. Aprobada mediante Resolución CNV N° 34E/17 de fecha 24 de agosto de 2017.</t>
  </si>
  <si>
    <t>Los bienes de uso se exponen a sus costos históricos. La política de revalúo y depreciación adoptada es a partir del año siguiente a la incorporación. Lo bienes de uso serán depreciados por un sistema lineal, de conformidad con los años de vida útil estimado, y revaluados al cierre del ejercicio de conformidad con los coeficientes publicados por la Administración Tributaria.</t>
  </si>
  <si>
    <t>OBLIGACIONES FINANCIERAS (Nota….)</t>
  </si>
  <si>
    <t>Licencia office</t>
  </si>
  <si>
    <t>Más otros ingresos</t>
  </si>
  <si>
    <t>Intereses Ganados</t>
  </si>
  <si>
    <t>comisiones cobradas</t>
  </si>
  <si>
    <t>Otros (Ganancia en operaciones)</t>
  </si>
  <si>
    <t>Ganancias por Diferencia de Cambios</t>
  </si>
  <si>
    <t>Otros (Ventas de Activos Fijos)</t>
  </si>
  <si>
    <t>- Gastos operacionales  (Nota…)</t>
  </si>
  <si>
    <t>- Gastos de ventas  (Nota…)</t>
  </si>
  <si>
    <t>Ganancias (o pérdidas) antes de los gastos financieros</t>
  </si>
  <si>
    <t>Gastos financieros</t>
  </si>
  <si>
    <t>Ganancias (o pérdidas) Operativas</t>
  </si>
  <si>
    <t>Partidas extraordinarias</t>
  </si>
  <si>
    <t>Ganancias</t>
  </si>
  <si>
    <t>Pérdidas</t>
  </si>
  <si>
    <t>Ganancias (o pérdidas) en operaciones extraordinarias</t>
  </si>
  <si>
    <t>Ganancias (o pérdidas) sin ajuste monetario</t>
  </si>
  <si>
    <t>Más: (o menos) efectos de los precios cambiantes</t>
  </si>
  <si>
    <t>Ganancias (o pérdidas) ajustadas del ejercicio</t>
  </si>
  <si>
    <t>Más: (o menos) ajuste de ejercicios anteriores</t>
  </si>
  <si>
    <t>Ganancias (o pérdidas) antes de impuesto a la renta</t>
  </si>
  <si>
    <t>Otros egresos no operativos</t>
  </si>
  <si>
    <t>I</t>
  </si>
  <si>
    <t>II</t>
  </si>
  <si>
    <t>III</t>
  </si>
  <si>
    <t>TOTAL AÑO ANTERIOR</t>
  </si>
  <si>
    <t>SALDO Y TRANSACCIONES CON PERSONAS Y EMPRESAS RELACIONADAS</t>
  </si>
  <si>
    <t>7 - HECHOS POSTERIORES AL CIERRE TRIMESTRE</t>
  </si>
  <si>
    <t>Las siete (7) notas que se acompañan forman parte integrante de los Estados Financieros.</t>
  </si>
  <si>
    <t>INVERSIONES PERMANENTES (Nota 5.2)</t>
  </si>
  <si>
    <t>INVERSIONES TEMPORALES (Nota 5.2)</t>
  </si>
  <si>
    <t xml:space="preserve"> CUENTAS VARIAS A PAGAR</t>
  </si>
  <si>
    <t xml:space="preserve"> PROVISIONES</t>
  </si>
  <si>
    <t>CUENTAS A PAGAR (Nota 5.9 y 5.10)</t>
  </si>
  <si>
    <t>PROVISIONES (Nota 5.9)</t>
  </si>
  <si>
    <t>-Amortización cargos Diferidos  (Nota 5.17)</t>
  </si>
  <si>
    <t>- Otros (Pérdida en Operaciones)  (Nota 5.17)</t>
  </si>
  <si>
    <t xml:space="preserve">- Reserva Legal  </t>
  </si>
  <si>
    <t>- Depreciaciones del Ejercicio  (Nota 5.17)</t>
  </si>
  <si>
    <t>Préstamo al personal</t>
  </si>
  <si>
    <t xml:space="preserve">intereses por servicios </t>
  </si>
  <si>
    <t>Ingresos varios</t>
  </si>
  <si>
    <t>Transferido a reservas y resultados acum</t>
  </si>
  <si>
    <t>Proveedores</t>
  </si>
  <si>
    <t>5.10- (*)CUENTAS A PAGAR A PERSONAS Y EMPRESAS RELACIONADAS (CORTO Y LARGO PLAZO)</t>
  </si>
  <si>
    <t>INTERESES POR SERVICIOS</t>
  </si>
  <si>
    <t>INTERESES GANADOS</t>
  </si>
  <si>
    <t>OTROS BENEFICIOS AL PERSONAL</t>
  </si>
  <si>
    <t>COMISIONES PAGADAS A BANCOS</t>
  </si>
  <si>
    <t>COMISIONES PAGADAS A CASA DE BOLSA</t>
  </si>
  <si>
    <t>No existen hechos relevantes posteriores al cierre del trimestre,</t>
  </si>
  <si>
    <t>-Costo de Venta de Activo Fijo</t>
  </si>
  <si>
    <t>Honorarios a Devengar</t>
  </si>
  <si>
    <t>Ingresos por Dividendos Percibidos</t>
  </si>
  <si>
    <t>MENOS RENTAS EXENTAS</t>
  </si>
  <si>
    <t xml:space="preserve">Transferido a Reserva Legal </t>
  </si>
  <si>
    <t>EDGE</t>
  </si>
  <si>
    <t>HONORARIOS A DEVENGAR</t>
  </si>
  <si>
    <t>NO APLICABLE, no existen otros pasivos que reportar</t>
  </si>
  <si>
    <t>Reserva legal</t>
  </si>
  <si>
    <t>INGR. DIVIDENDOS PERCIBIDOS</t>
  </si>
  <si>
    <t>VENTA DE ACTIVOS FIJOS</t>
  </si>
  <si>
    <t>Intereses percibidos</t>
  </si>
  <si>
    <t>Aumento/disminución en los activos de operaciones</t>
  </si>
  <si>
    <t>DETERMINACION DEL IMPUESTO A LA RENTA 30/09/2021</t>
  </si>
  <si>
    <t>SALDO AL 30/09/2021</t>
  </si>
  <si>
    <t>Saldo al 30/09/2021</t>
  </si>
  <si>
    <t>Cambio cierre ejercicio anterior</t>
  </si>
  <si>
    <t>INVESTOR CASA DE BOLSA</t>
  </si>
  <si>
    <t>TRADERS PRO CASA DE BOLSA</t>
  </si>
  <si>
    <t>OTROS GASTOS BANCARIOS</t>
  </si>
  <si>
    <t>PÉRDIDA POR DIFERENCIA DE CAMBIO</t>
  </si>
  <si>
    <t>Correspondiente al 30/09/2022 presentado en forma comparativa con el ejercicio cerrado el 30/09/2021</t>
  </si>
  <si>
    <t>Anticipo a Proveedores locales</t>
  </si>
  <si>
    <t>GASTOS PAGADOS POR ADELANTADO</t>
  </si>
  <si>
    <t>Seguros a Devengar</t>
  </si>
  <si>
    <t>Tarjeta de Crédito SO</t>
  </si>
  <si>
    <r>
      <rPr>
        <b/>
        <sz val="12"/>
        <rFont val="Arial"/>
        <family val="2"/>
      </rPr>
      <t>2.1</t>
    </r>
    <r>
      <rPr>
        <sz val="12"/>
        <rFont val="Arial"/>
        <family val="2"/>
      </rPr>
      <t xml:space="preserve"> Los Estados Financieros han sido preparados de acuerdo a las normas establecidas por la comisión Nacional de Valores y Normas  de Información Financiera emitidas por el Consejop de Contadores Públicos del Paraguay,  y corresponden al ejercicio cerrado el 30 de setiembre 2022,</t>
    </r>
  </si>
  <si>
    <r>
      <t>Los ingresos son reconocidos con base en el criterio de lo devengado, de conformidad con las disposiciones de las Normas Contables, emitidas por el Consejo de Contadores Públicos del Paraguay</t>
    </r>
    <r>
      <rPr>
        <b/>
        <sz val="12"/>
        <rFont val="Arial"/>
        <family val="2"/>
      </rPr>
      <t>.</t>
    </r>
  </si>
  <si>
    <t>Los estados financieros están preparados en la moneda de curso legal en el país. Los saldos en moneda extranjera son convertidos al tipo de cambio comprador y/o vendedor de la fecha de transacción, emitidos por la SET, y ajustados al tipo de cambio de cierre: Tipo comprador para valuación de activos 1USD = 7078,87 gs., Tipo Vendedor  para los pasivos 1 USD = 7090,20</t>
  </si>
  <si>
    <t>NO APLICABLE LA ENTIDAD NO TIENE ACTIVOS NI PASIVOS EN MONEDA EXTRANJERA</t>
  </si>
  <si>
    <t>Saldo al 30/09/2022</t>
  </si>
  <si>
    <t>ANTICIPO IMPUESTO A LA RENTA</t>
  </si>
  <si>
    <t xml:space="preserve">Cuentas a Cobrar a entidades vinculadas </t>
  </si>
  <si>
    <t>MAFRE S.A.DE SEGUROS</t>
  </si>
  <si>
    <t>MARIA AGUSTINA GARCÍA</t>
  </si>
  <si>
    <t>SEPAN AUDITORES</t>
  </si>
  <si>
    <t>TRADER PRO CASA DE BOLSA</t>
  </si>
  <si>
    <t>ASESORAMIENTO LEGAL, OTROS SERV PERSONALES</t>
  </si>
  <si>
    <t>INFI SA</t>
  </si>
  <si>
    <t xml:space="preserve">GASTOS </t>
  </si>
  <si>
    <t>SERV DE ADMIN</t>
  </si>
  <si>
    <t>MARKER DATA</t>
  </si>
  <si>
    <t>MARKET DATA</t>
  </si>
  <si>
    <t>PUBLICIDAD</t>
  </si>
  <si>
    <t>Ana Neffa</t>
  </si>
  <si>
    <t>Fabio Zarza</t>
  </si>
  <si>
    <r>
      <rPr>
        <b/>
        <sz val="9"/>
        <rFont val="Noto Sans"/>
        <family val="2"/>
      </rPr>
      <t xml:space="preserve">Capital Social: </t>
    </r>
    <r>
      <rPr>
        <sz val="9"/>
        <rFont val="Noto Sans"/>
        <family val="2"/>
      </rPr>
      <t>10.000.000.000 (Diez mil millones), representado por diez mil acciones nominativas ordinarias de Gs. 1.000.000 (un millón) con acciones de la Clase Ordinarias</t>
    </r>
  </si>
  <si>
    <r>
      <rPr>
        <b/>
        <sz val="9"/>
        <rFont val="Noto Sans"/>
        <family val="2"/>
      </rPr>
      <t>Capital Emitido Gs.</t>
    </r>
    <r>
      <rPr>
        <sz val="9"/>
        <rFont val="Noto Sans"/>
        <family val="2"/>
      </rPr>
      <t>: 4.800.000.000 (Cuatro mil ochocientos  millones)</t>
    </r>
  </si>
  <si>
    <r>
      <rPr>
        <b/>
        <sz val="9"/>
        <rFont val="Noto Sans"/>
        <family val="2"/>
      </rPr>
      <t>Capital Suscripto Gs.</t>
    </r>
    <r>
      <rPr>
        <sz val="9"/>
        <rFont val="Noto Sans"/>
        <family val="2"/>
      </rPr>
      <t>: 4.800.000.000 (Cuatro mil ochocientos  millones)</t>
    </r>
  </si>
  <si>
    <r>
      <rPr>
        <b/>
        <sz val="9"/>
        <rFont val="Noto Sans"/>
        <family val="2"/>
      </rPr>
      <t>Capital Integrado Gs.:</t>
    </r>
    <r>
      <rPr>
        <sz val="9"/>
        <rFont val="Noto Sans"/>
        <family val="2"/>
      </rPr>
      <t xml:space="preserve">  4.800.000.000 (Cuatro mil ochocientos  millones)</t>
    </r>
  </si>
  <si>
    <r>
      <rPr>
        <b/>
        <sz val="9"/>
        <rFont val="Noto Sans"/>
        <family val="2"/>
      </rPr>
      <t>Valor nominal de las acciones Gs.:</t>
    </r>
    <r>
      <rPr>
        <sz val="9"/>
        <rFont val="Noto Sans"/>
        <family val="2"/>
      </rPr>
      <t xml:space="preserve"> 1.000.000 (Un millón) </t>
    </r>
  </si>
  <si>
    <t>N°</t>
  </si>
  <si>
    <t>1 al 2346 más 2761 al 2862 mas 2881-4512</t>
  </si>
  <si>
    <t>2347 al 2553 más 2863 al 2871 mas 4513-4657</t>
  </si>
  <si>
    <t>2554 al 2760 más 2872 al 2880 mas 4658 - 4802</t>
  </si>
  <si>
    <t>Auditor Externo Independiente Designado: ESTUDIO CPAN CONTADORES PÚBLICOS Y ASESORES DE NEGOCIOS</t>
  </si>
  <si>
    <t>Numero de Inscripcion en el Registro de la CNV:  Resolución CNV N° 278/96 - Registro AE 014</t>
  </si>
  <si>
    <t>Informacion al 30-09-2022</t>
  </si>
  <si>
    <t>SALDO AL 30/09/2022</t>
  </si>
  <si>
    <t>COMPOSICIÓN DE LAS INVERSIONES DE INVESTOR A.F.P.I.  AL 30-09-2022</t>
  </si>
  <si>
    <t>CDA</t>
  </si>
  <si>
    <t>FINANCIERA FINEXPAR S.A.E.C.A</t>
  </si>
  <si>
    <t>BONOS CORPORATIVOS</t>
  </si>
  <si>
    <t>RIEDER &amp; CIA. S.A.C.I.</t>
  </si>
  <si>
    <t>Acciones Ordinarias</t>
  </si>
  <si>
    <t>BANCO CONTINENTAL S.A.E.C.A.</t>
  </si>
  <si>
    <t>N/A</t>
  </si>
  <si>
    <t>BANCO RIO S.A.E.C.A</t>
  </si>
  <si>
    <t>Saldo a 30/09/2022</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</si>
</sst>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Gs&quot;\ #,##0_);\(&quot;Gs&quot;\ #,##0\)"/>
    <numFmt numFmtId="171" formatCode="&quot;Gs&quot;\ #,##0_);[Red]\(&quot;Gs&quot;\ #,##0\)"/>
    <numFmt numFmtId="172" formatCode="&quot;Gs&quot;\ #,##0.00_);\(&quot;Gs&quot;\ #,##0.00\)"/>
    <numFmt numFmtId="173" formatCode="&quot;Gs&quot;\ #,##0.00_);[Red]\(&quot;Gs&quot;\ #,##0.00\)"/>
    <numFmt numFmtId="174" formatCode="_(&quot;Gs&quot;\ * #,##0_);_(&quot;Gs&quot;\ * \(#,##0\);_(&quot;Gs&quot;\ * &quot;-&quot;_);_(@_)"/>
    <numFmt numFmtId="175" formatCode="_(* #,##0_);_(* \(#,##0\);_(* &quot;-&quot;_);_(@_)"/>
    <numFmt numFmtId="176" formatCode="_(&quot;Gs&quot;\ * #,##0.00_);_(&quot;Gs&quot;\ * \(#,##0.00\);_(&quot;Gs&quot;\ *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_ &quot;Gs&quot;\ * #,##0_ ;_ &quot;Gs&quot;\ * \-#,##0_ ;_ &quot;Gs&quot;\ * &quot;-&quot;_ ;_ @_ "/>
    <numFmt numFmtId="193" formatCode="_ &quot;Gs&quot;\ * #,##0.00_ ;_ &quot;Gs&quot;\ * \-#,##0.00_ ;_ &quot;Gs&quot;\ * &quot;-&quot;??_ ;_ @_ "/>
    <numFmt numFmtId="194" formatCode="0_);\(#,#00\)"/>
    <numFmt numFmtId="195" formatCode="#,##0_ ;[Red]\-#,##0\ "/>
    <numFmt numFmtId="196" formatCode="dd/mm/yyyy;@"/>
    <numFmt numFmtId="197" formatCode="0.0000%"/>
    <numFmt numFmtId="198" formatCode="_(* #,##0_);_(* \(#,##0\);_(* &quot;-&quot;??_);_(@_)"/>
    <numFmt numFmtId="199" formatCode="_-* #,##0\ _€_-;\-* #,##0\ _€_-;_-* &quot;-&quot;??\ _€_-;_-@_-"/>
    <numFmt numFmtId="200" formatCode="[$-80A]dddd\,\ d&quot; de &quot;mmmm&quot; de &quot;yyyy"/>
    <numFmt numFmtId="201" formatCode="[$-80A]hh:mm:ss\ AM/PM"/>
    <numFmt numFmtId="202" formatCode="_ * #,##0.0_ ;_ * \-#,##0.0_ ;_ * &quot;-&quot;??_ ;_ @_ "/>
    <numFmt numFmtId="203" formatCode="_ * #,##0_ ;_ * \-#,##0_ ;_ * &quot;-&quot;??_ ;_ @_ "/>
    <numFmt numFmtId="204" formatCode="0.0%"/>
    <numFmt numFmtId="205" formatCode="0.000%"/>
    <numFmt numFmtId="206" formatCode="[$-80A]d&quot; de &quot;mmmm&quot; de &quot;yyyy;@"/>
    <numFmt numFmtId="207" formatCode="&quot;Sí&quot;;&quot;Sí&quot;;&quot;No&quot;"/>
    <numFmt numFmtId="208" formatCode="&quot;Verdadero&quot;;&quot;Verdadero&quot;;&quot;Falso&quot;"/>
    <numFmt numFmtId="209" formatCode="&quot;Activado&quot;;&quot;Activado&quot;;&quot;Desactivado&quot;"/>
    <numFmt numFmtId="210" formatCode="[$€-2]\ #,##0.00_);[Red]\([$€-2]\ #,##0.00\)"/>
    <numFmt numFmtId="211" formatCode="#,##0.0"/>
    <numFmt numFmtId="212" formatCode="[$-3C0A]dddd\,\ dd&quot; de &quot;mmmm&quot; de &quot;yyyy"/>
    <numFmt numFmtId="213" formatCode="0.0"/>
    <numFmt numFmtId="214" formatCode="_-* #,##0.00\ _€_-;\-* #,##0.00\ _€_-;_-* &quot;-&quot;??\ _€_-;_-@_-"/>
    <numFmt numFmtId="215" formatCode="_ * #,##0.00_ ;_ * \-#,##0.00_ ;_ * &quot;-&quot;_ ;_ @_ "/>
    <numFmt numFmtId="216" formatCode="d/m/yyyy"/>
    <numFmt numFmtId="217" formatCode="_-* #,##0.0_-;\-* #,##0.0_-;_-* &quot;-&quot;_-;_-@_-"/>
    <numFmt numFmtId="218" formatCode="_-* #,##0.00_-;\-* #,##0.00_-;_-* &quot;-&quot;_-;_-@_-"/>
    <numFmt numFmtId="219" formatCode="_-* #,##0.000_-;\-* #,##0.000_-;_-* &quot;-&quot;_-;_-@_-"/>
  </numFmts>
  <fonts count="104">
    <font>
      <sz val="10"/>
      <name val="Arial"/>
      <family val="0"/>
    </font>
    <font>
      <b/>
      <sz val="10"/>
      <name val="Arial"/>
      <family val="2"/>
    </font>
    <font>
      <b/>
      <sz val="11"/>
      <name val="Arial"/>
      <family val="2"/>
    </font>
    <font>
      <b/>
      <sz val="12"/>
      <name val="Arial"/>
      <family val="2"/>
    </font>
    <font>
      <b/>
      <sz val="8"/>
      <name val="Arial"/>
      <family val="2"/>
    </font>
    <font>
      <sz val="8"/>
      <name val="Arial"/>
      <family val="2"/>
    </font>
    <font>
      <u val="single"/>
      <sz val="8"/>
      <name val="Arial"/>
      <family val="2"/>
    </font>
    <font>
      <sz val="11"/>
      <name val="Arial"/>
      <family val="2"/>
    </font>
    <font>
      <sz val="9"/>
      <name val="Arial"/>
      <family val="2"/>
    </font>
    <font>
      <b/>
      <u val="single"/>
      <sz val="14"/>
      <name val="Arial"/>
      <family val="2"/>
    </font>
    <font>
      <b/>
      <sz val="10"/>
      <color indexed="8"/>
      <name val="Subway"/>
      <family val="0"/>
    </font>
    <font>
      <sz val="11"/>
      <color indexed="8"/>
      <name val="Subway"/>
      <family val="0"/>
    </font>
    <font>
      <b/>
      <sz val="11"/>
      <color indexed="8"/>
      <name val="Subway"/>
      <family val="0"/>
    </font>
    <font>
      <sz val="10"/>
      <color indexed="8"/>
      <name val="Subway"/>
      <family val="0"/>
    </font>
    <font>
      <sz val="10"/>
      <color indexed="10"/>
      <name val="Subway"/>
      <family val="0"/>
    </font>
    <font>
      <sz val="12"/>
      <name val="Arial"/>
      <family val="2"/>
    </font>
    <font>
      <b/>
      <sz val="9"/>
      <name val="Arial"/>
      <family val="2"/>
    </font>
    <font>
      <b/>
      <sz val="12"/>
      <color indexed="8"/>
      <name val="Arial"/>
      <family val="2"/>
    </font>
    <font>
      <sz val="11"/>
      <name val="Calibri"/>
      <family val="2"/>
    </font>
    <font>
      <b/>
      <sz val="7"/>
      <name val="Times New Roman"/>
      <family val="1"/>
    </font>
    <font>
      <b/>
      <sz val="11"/>
      <color indexed="8"/>
      <name val="Arial"/>
      <family val="2"/>
    </font>
    <font>
      <sz val="18"/>
      <name val="Arial"/>
      <family val="2"/>
    </font>
    <font>
      <sz val="10"/>
      <color indexed="8"/>
      <name val="Arial"/>
      <family val="2"/>
    </font>
    <font>
      <u val="single"/>
      <sz val="10"/>
      <name val="Arial"/>
      <family val="2"/>
    </font>
    <font>
      <b/>
      <sz val="10"/>
      <color indexed="8"/>
      <name val="Arial"/>
      <family val="2"/>
    </font>
    <font>
      <b/>
      <i/>
      <sz val="8"/>
      <name val="Arial"/>
      <family val="2"/>
    </font>
    <font>
      <b/>
      <u val="single"/>
      <sz val="12"/>
      <name val="Arial"/>
      <family val="2"/>
    </font>
    <font>
      <sz val="10"/>
      <name val="Noto Sans"/>
      <family val="2"/>
    </font>
    <font>
      <b/>
      <sz val="10"/>
      <name val="Noto Sans"/>
      <family val="2"/>
    </font>
    <font>
      <sz val="9"/>
      <name val="Noto Sans"/>
      <family val="2"/>
    </font>
    <font>
      <b/>
      <sz val="9"/>
      <name val="Noto Sans"/>
      <family val="2"/>
    </font>
    <font>
      <sz val="11"/>
      <name val="Noto Sans"/>
      <family val="2"/>
    </font>
    <font>
      <b/>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8"/>
      <color indexed="8"/>
      <name val="Arial"/>
      <family val="2"/>
    </font>
    <font>
      <b/>
      <sz val="8"/>
      <color indexed="8"/>
      <name val="Arial"/>
      <family val="2"/>
    </font>
    <font>
      <u val="single"/>
      <sz val="10"/>
      <color indexed="8"/>
      <name val="Arial"/>
      <family val="2"/>
    </font>
    <font>
      <sz val="18"/>
      <color indexed="9"/>
      <name val="Arial"/>
      <family val="2"/>
    </font>
    <font>
      <b/>
      <sz val="16"/>
      <color indexed="9"/>
      <name val="Arial"/>
      <family val="2"/>
    </font>
    <font>
      <sz val="28"/>
      <color indexed="9"/>
      <name val="Arial"/>
      <family val="2"/>
    </font>
    <font>
      <b/>
      <sz val="10"/>
      <color indexed="10"/>
      <name val="Arial"/>
      <family val="2"/>
    </font>
    <font>
      <sz val="9"/>
      <color indexed="8"/>
      <name val="Noto Sans"/>
      <family val="2"/>
    </font>
    <font>
      <sz val="12"/>
      <color indexed="8"/>
      <name val="Noto Sans"/>
      <family val="2"/>
    </font>
    <font>
      <b/>
      <sz val="9"/>
      <color indexed="8"/>
      <name val="Noto Sans"/>
      <family val="2"/>
    </font>
    <font>
      <b/>
      <sz val="8"/>
      <color indexed="8"/>
      <name val="Calibri"/>
      <family val="2"/>
    </font>
    <font>
      <b/>
      <u val="single"/>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Arial"/>
      <family val="2"/>
    </font>
    <font>
      <b/>
      <sz val="11"/>
      <color rgb="FF000000"/>
      <name val="Calibri"/>
      <family val="2"/>
    </font>
    <font>
      <sz val="8"/>
      <color rgb="FF000000"/>
      <name val="Arial"/>
      <family val="2"/>
    </font>
    <font>
      <b/>
      <sz val="8"/>
      <color rgb="FF000000"/>
      <name val="Arial"/>
      <family val="2"/>
    </font>
    <font>
      <sz val="10"/>
      <color rgb="FF000000"/>
      <name val="Arial"/>
      <family val="2"/>
    </font>
    <font>
      <sz val="11"/>
      <color rgb="FF000000"/>
      <name val="Calibri"/>
      <family val="2"/>
    </font>
    <font>
      <b/>
      <sz val="10"/>
      <color rgb="FF000000"/>
      <name val="Arial"/>
      <family val="2"/>
    </font>
    <font>
      <sz val="11"/>
      <color theme="1"/>
      <name val="Arial"/>
      <family val="2"/>
    </font>
    <font>
      <sz val="10"/>
      <color theme="1"/>
      <name val="Arial"/>
      <family val="2"/>
    </font>
    <font>
      <u val="single"/>
      <sz val="10"/>
      <color theme="1"/>
      <name val="Arial"/>
      <family val="2"/>
    </font>
    <font>
      <sz val="18"/>
      <color theme="0"/>
      <name val="Arial"/>
      <family val="2"/>
    </font>
    <font>
      <b/>
      <sz val="16"/>
      <color theme="0"/>
      <name val="Arial"/>
      <family val="2"/>
    </font>
    <font>
      <sz val="28"/>
      <color theme="0"/>
      <name val="Arial"/>
      <family val="2"/>
    </font>
    <font>
      <b/>
      <sz val="11"/>
      <color rgb="FF000000"/>
      <name val="Arial"/>
      <family val="2"/>
    </font>
    <font>
      <b/>
      <sz val="10"/>
      <color rgb="FFFF0000"/>
      <name val="Arial"/>
      <family val="2"/>
    </font>
    <font>
      <sz val="9"/>
      <color rgb="FF000000"/>
      <name val="Noto Sans"/>
      <family val="2"/>
    </font>
    <font>
      <sz val="12"/>
      <color theme="1"/>
      <name val="Noto Sans"/>
      <family val="2"/>
    </font>
    <font>
      <b/>
      <sz val="9"/>
      <color rgb="FF000000"/>
      <name val="Noto Sans"/>
      <family val="2"/>
    </font>
    <font>
      <b/>
      <sz val="8"/>
      <color theme="1"/>
      <name val="Calibri"/>
      <family val="2"/>
    </font>
    <font>
      <b/>
      <u val="single"/>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24997000396251678"/>
        <bgColor indexed="64"/>
      </patternFill>
    </fill>
    <fill>
      <patternFill patternType="solid">
        <fgColor theme="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color indexed="63"/>
      </top>
      <bottom>
        <color indexed="63"/>
      </bottom>
    </border>
    <border>
      <left style="medium"/>
      <right style="thin"/>
      <top style="thin"/>
      <bottom style="thin"/>
    </border>
    <border>
      <left style="medium"/>
      <right style="thin"/>
      <top>
        <color indexed="63"/>
      </top>
      <bottom style="medium"/>
    </border>
    <border>
      <left style="thin"/>
      <right style="medium"/>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double"/>
    </border>
    <border>
      <left>
        <color indexed="63"/>
      </left>
      <right style="thin"/>
      <top style="thin"/>
      <bottom style="double"/>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double"/>
    </border>
    <border>
      <left style="medium"/>
      <right style="thin"/>
      <top style="medium"/>
      <bottom>
        <color indexed="63"/>
      </bottom>
    </border>
    <border>
      <left>
        <color indexed="63"/>
      </left>
      <right style="medium"/>
      <top>
        <color indexed="63"/>
      </top>
      <bottom>
        <color indexed="63"/>
      </bottom>
    </border>
    <border>
      <left style="thin"/>
      <right style="thin"/>
      <top>
        <color indexed="63"/>
      </top>
      <bottom style="medium"/>
    </border>
    <border>
      <left style="thin"/>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thin"/>
    </border>
    <border>
      <left style="thin"/>
      <right>
        <color indexed="63"/>
      </right>
      <top style="thin"/>
      <bottom style="double"/>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thin"/>
      <top style="medium"/>
      <bottom>
        <color indexed="63"/>
      </bottom>
    </border>
    <border>
      <left>
        <color indexed="63"/>
      </left>
      <right>
        <color indexed="63"/>
      </right>
      <top style="medium"/>
      <bottom>
        <color indexed="63"/>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4" applyNumberFormat="0" applyFill="0" applyAlignment="0" applyProtection="0"/>
    <xf numFmtId="0" fontId="72"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3" fillId="29" borderId="1" applyNumberFormat="0" applyAlignment="0" applyProtection="0"/>
    <xf numFmtId="0" fontId="0" fillId="0" borderId="0">
      <alignment/>
      <protection/>
    </xf>
    <xf numFmtId="0" fontId="74"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191" fontId="0" fillId="0" borderId="0" applyFont="0" applyFill="0" applyBorder="0" applyAlignment="0" applyProtection="0"/>
    <xf numFmtId="189" fontId="0" fillId="0" borderId="0" applyFont="0" applyFill="0" applyBorder="0" applyAlignment="0" applyProtection="0"/>
    <xf numFmtId="189" fontId="65" fillId="0" borderId="0" applyFont="0" applyFill="0" applyBorder="0" applyAlignment="0" applyProtection="0"/>
    <xf numFmtId="175" fontId="65" fillId="0" borderId="0" applyFont="0" applyFill="0" applyBorder="0" applyAlignment="0" applyProtection="0"/>
    <xf numFmtId="41" fontId="65" fillId="0" borderId="0" applyFont="0" applyFill="0" applyBorder="0" applyAlignment="0" applyProtection="0"/>
    <xf numFmtId="41" fontId="65" fillId="0" borderId="0" applyFont="0" applyFill="0" applyBorder="0" applyAlignment="0" applyProtection="0"/>
    <xf numFmtId="41" fontId="65" fillId="0" borderId="0" applyFont="0" applyFill="0" applyBorder="0" applyAlignment="0" applyProtection="0"/>
    <xf numFmtId="41" fontId="65" fillId="0" borderId="0" applyFont="0" applyFill="0" applyBorder="0" applyAlignment="0" applyProtection="0"/>
    <xf numFmtId="41" fontId="65" fillId="0" borderId="0" applyFont="0" applyFill="0" applyBorder="0" applyAlignment="0" applyProtection="0"/>
    <xf numFmtId="189" fontId="0" fillId="0" borderId="0" applyFont="0" applyFill="0" applyBorder="0" applyAlignment="0" applyProtection="0"/>
    <xf numFmtId="177"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214" fontId="65"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77" fillId="31" borderId="0" applyNumberFormat="0" applyBorder="0" applyAlignment="0" applyProtection="0"/>
    <xf numFmtId="0" fontId="0" fillId="0" borderId="0">
      <alignment/>
      <protection/>
    </xf>
    <xf numFmtId="0" fontId="0" fillId="0" borderId="0">
      <alignment/>
      <protection/>
    </xf>
    <xf numFmtId="0" fontId="65" fillId="0" borderId="0">
      <alignment/>
      <protection/>
    </xf>
    <xf numFmtId="0" fontId="0" fillId="32" borderId="5" applyNumberFormat="0" applyFont="0" applyAlignment="0" applyProtection="0"/>
    <xf numFmtId="9" fontId="0" fillId="0" borderId="0" applyFont="0" applyFill="0" applyBorder="0" applyAlignment="0" applyProtection="0"/>
    <xf numFmtId="9" fontId="65" fillId="0" borderId="0" applyFont="0" applyFill="0" applyBorder="0" applyAlignment="0" applyProtection="0"/>
    <xf numFmtId="9" fontId="0" fillId="0" borderId="0" applyFont="0" applyFill="0" applyBorder="0" applyAlignment="0" applyProtection="0"/>
    <xf numFmtId="0" fontId="78" fillId="21" borderId="6"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7" applyNumberFormat="0" applyFill="0" applyAlignment="0" applyProtection="0"/>
    <xf numFmtId="0" fontId="72" fillId="0" borderId="8" applyNumberFormat="0" applyFill="0" applyAlignment="0" applyProtection="0"/>
    <xf numFmtId="0" fontId="83" fillId="0" borderId="9" applyNumberFormat="0" applyFill="0" applyAlignment="0" applyProtection="0"/>
  </cellStyleXfs>
  <cellXfs count="622">
    <xf numFmtId="0" fontId="0" fillId="0" borderId="0" xfId="0" applyAlignment="1">
      <alignment/>
    </xf>
    <xf numFmtId="0" fontId="0" fillId="0" borderId="0" xfId="0" applyFont="1" applyAlignment="1">
      <alignment/>
    </xf>
    <xf numFmtId="0" fontId="1" fillId="0" borderId="10" xfId="0" applyFont="1" applyBorder="1" applyAlignment="1">
      <alignment/>
    </xf>
    <xf numFmtId="0" fontId="2" fillId="0" borderId="0" xfId="0" applyFont="1" applyAlignment="1">
      <alignment/>
    </xf>
    <xf numFmtId="0" fontId="5" fillId="0" borderId="11" xfId="0" applyFont="1" applyBorder="1" applyAlignment="1">
      <alignment/>
    </xf>
    <xf numFmtId="0" fontId="6" fillId="0" borderId="11" xfId="0" applyFont="1" applyBorder="1" applyAlignment="1">
      <alignment/>
    </xf>
    <xf numFmtId="3" fontId="0" fillId="0" borderId="0" xfId="0" applyNumberFormat="1" applyAlignment="1">
      <alignment/>
    </xf>
    <xf numFmtId="3" fontId="1" fillId="0" borderId="0" xfId="0" applyNumberFormat="1" applyFont="1" applyBorder="1" applyAlignment="1">
      <alignment/>
    </xf>
    <xf numFmtId="3" fontId="0" fillId="0" borderId="0" xfId="0" applyNumberFormat="1" applyFont="1" applyAlignment="1">
      <alignment/>
    </xf>
    <xf numFmtId="0" fontId="2" fillId="0" borderId="0" xfId="0" applyFont="1" applyAlignment="1">
      <alignment horizontal="center"/>
    </xf>
    <xf numFmtId="0" fontId="7" fillId="0" borderId="0" xfId="0" applyFont="1" applyAlignment="1">
      <alignment/>
    </xf>
    <xf numFmtId="0" fontId="8" fillId="0" borderId="0" xfId="0" applyFont="1" applyAlignment="1">
      <alignment/>
    </xf>
    <xf numFmtId="0" fontId="1" fillId="0" borderId="0" xfId="0" applyFont="1" applyFill="1" applyBorder="1" applyAlignment="1">
      <alignment/>
    </xf>
    <xf numFmtId="0" fontId="0" fillId="0" borderId="0" xfId="0" applyFont="1" applyFill="1" applyBorder="1" applyAlignment="1">
      <alignment/>
    </xf>
    <xf numFmtId="0" fontId="4" fillId="0" borderId="12" xfId="0" applyFont="1" applyBorder="1" applyAlignment="1">
      <alignment/>
    </xf>
    <xf numFmtId="0" fontId="4" fillId="0" borderId="13" xfId="0" applyFont="1" applyBorder="1" applyAlignment="1">
      <alignment/>
    </xf>
    <xf numFmtId="0" fontId="11" fillId="0" borderId="0" xfId="0" applyFont="1" applyFill="1" applyAlignment="1" applyProtection="1">
      <alignment/>
      <protection/>
    </xf>
    <xf numFmtId="14" fontId="12" fillId="0" borderId="0" xfId="0" applyNumberFormat="1" applyFont="1" applyFill="1" applyBorder="1" applyAlignment="1">
      <alignment horizontal="center"/>
    </xf>
    <xf numFmtId="14" fontId="12" fillId="0" borderId="0" xfId="0" applyNumberFormat="1" applyFont="1" applyFill="1" applyBorder="1" applyAlignment="1" applyProtection="1">
      <alignment horizontal="center"/>
      <protection/>
    </xf>
    <xf numFmtId="0" fontId="2" fillId="0" borderId="0" xfId="0" applyFont="1" applyBorder="1" applyAlignment="1">
      <alignment/>
    </xf>
    <xf numFmtId="3" fontId="0" fillId="0" borderId="0" xfId="0" applyNumberFormat="1" applyFill="1" applyAlignment="1">
      <alignment/>
    </xf>
    <xf numFmtId="0" fontId="0" fillId="0" borderId="0" xfId="0" applyFill="1" applyAlignment="1">
      <alignment/>
    </xf>
    <xf numFmtId="0" fontId="10" fillId="33" borderId="0" xfId="0" applyFont="1" applyFill="1" applyBorder="1" applyAlignment="1" applyProtection="1">
      <alignment horizontal="center"/>
      <protection/>
    </xf>
    <xf numFmtId="0" fontId="0" fillId="0" borderId="0" xfId="0" applyBorder="1" applyAlignment="1">
      <alignment/>
    </xf>
    <xf numFmtId="3" fontId="0" fillId="0" borderId="0" xfId="0" applyNumberFormat="1" applyFont="1" applyFill="1" applyBorder="1" applyAlignment="1">
      <alignment/>
    </xf>
    <xf numFmtId="0" fontId="3" fillId="0" borderId="0" xfId="0" applyFont="1" applyAlignment="1">
      <alignment/>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14" fontId="4" fillId="0" borderId="10" xfId="0" applyNumberFormat="1" applyFont="1" applyBorder="1" applyAlignment="1">
      <alignment horizontal="center" vertical="center"/>
    </xf>
    <xf numFmtId="14" fontId="4" fillId="0" borderId="14" xfId="0" applyNumberFormat="1" applyFont="1" applyBorder="1" applyAlignment="1">
      <alignment horizontal="center" vertical="center"/>
    </xf>
    <xf numFmtId="0" fontId="16" fillId="0" borderId="15" xfId="0" applyFont="1" applyBorder="1" applyAlignment="1">
      <alignment horizontal="left" vertical="center"/>
    </xf>
    <xf numFmtId="0" fontId="0" fillId="0" borderId="0" xfId="0" applyAlignment="1">
      <alignment horizontal="left" vertical="center"/>
    </xf>
    <xf numFmtId="0" fontId="0" fillId="0" borderId="0" xfId="0" applyFont="1" applyBorder="1" applyAlignment="1">
      <alignment vertical="center"/>
    </xf>
    <xf numFmtId="0" fontId="1" fillId="0" borderId="0" xfId="0" applyFont="1" applyBorder="1" applyAlignment="1">
      <alignment/>
    </xf>
    <xf numFmtId="3" fontId="8" fillId="33" borderId="0" xfId="0" applyNumberFormat="1" applyFont="1" applyFill="1" applyBorder="1" applyAlignment="1">
      <alignment horizontal="right" vertical="center"/>
    </xf>
    <xf numFmtId="0" fontId="16" fillId="0" borderId="0" xfId="0" applyFont="1" applyBorder="1" applyAlignment="1">
      <alignment horizontal="left" vertical="center"/>
    </xf>
    <xf numFmtId="0" fontId="8" fillId="0" borderId="0" xfId="0" applyFont="1" applyBorder="1" applyAlignment="1">
      <alignment horizontal="left" vertical="center"/>
    </xf>
    <xf numFmtId="3" fontId="16" fillId="33" borderId="0" xfId="0" applyNumberFormat="1" applyFont="1" applyFill="1" applyBorder="1" applyAlignment="1">
      <alignment horizontal="right" vertical="center"/>
    </xf>
    <xf numFmtId="3" fontId="8" fillId="33" borderId="0" xfId="0" applyNumberFormat="1" applyFont="1" applyFill="1" applyBorder="1" applyAlignment="1">
      <alignment vertical="center"/>
    </xf>
    <xf numFmtId="3" fontId="16" fillId="33" borderId="0" xfId="0" applyNumberFormat="1" applyFont="1" applyFill="1" applyBorder="1" applyAlignment="1">
      <alignment vertical="center"/>
    </xf>
    <xf numFmtId="4" fontId="0" fillId="0" borderId="0" xfId="0" applyNumberFormat="1" applyAlignment="1">
      <alignment/>
    </xf>
    <xf numFmtId="0" fontId="0" fillId="33" borderId="0" xfId="0" applyFont="1" applyFill="1" applyBorder="1" applyAlignment="1">
      <alignment horizontal="right" vertical="center"/>
    </xf>
    <xf numFmtId="3" fontId="16" fillId="33" borderId="15" xfId="0" applyNumberFormat="1" applyFont="1" applyFill="1" applyBorder="1" applyAlignment="1">
      <alignment horizontal="right" vertical="center"/>
    </xf>
    <xf numFmtId="0" fontId="0" fillId="33" borderId="0" xfId="0" applyFill="1" applyAlignment="1">
      <alignment horizontal="right" vertical="center"/>
    </xf>
    <xf numFmtId="0" fontId="0" fillId="33" borderId="0" xfId="0" applyFill="1" applyAlignment="1">
      <alignment horizontal="right"/>
    </xf>
    <xf numFmtId="0" fontId="14" fillId="33" borderId="0" xfId="0" applyFont="1" applyFill="1" applyBorder="1" applyAlignment="1">
      <alignment horizontal="right" vertical="center"/>
    </xf>
    <xf numFmtId="3" fontId="16" fillId="33" borderId="0" xfId="0" applyNumberFormat="1" applyFont="1" applyFill="1" applyBorder="1" applyAlignment="1">
      <alignment horizontal="right"/>
    </xf>
    <xf numFmtId="0" fontId="3" fillId="0" borderId="0" xfId="0" applyFont="1" applyAlignment="1">
      <alignment vertical="center"/>
    </xf>
    <xf numFmtId="0" fontId="18" fillId="0" borderId="0" xfId="0" applyFont="1" applyAlignment="1">
      <alignment/>
    </xf>
    <xf numFmtId="0" fontId="0" fillId="0" borderId="0" xfId="0" applyAlignment="1">
      <alignment horizontal="left" vertical="top"/>
    </xf>
    <xf numFmtId="0" fontId="3" fillId="0" borderId="0" xfId="0" applyFont="1" applyAlignment="1">
      <alignment horizontal="left" vertical="center"/>
    </xf>
    <xf numFmtId="0" fontId="15" fillId="0" borderId="0" xfId="0" applyFont="1" applyAlignment="1">
      <alignment horizontal="left" vertical="center" wrapText="1"/>
    </xf>
    <xf numFmtId="0" fontId="15" fillId="0" borderId="0" xfId="0" applyFont="1" applyAlignment="1">
      <alignment vertical="center" wrapText="1"/>
    </xf>
    <xf numFmtId="0" fontId="15"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horizontal="left" vertical="center" indent="4"/>
    </xf>
    <xf numFmtId="3" fontId="84" fillId="0" borderId="16" xfId="0" applyNumberFormat="1" applyFont="1" applyBorder="1" applyAlignment="1">
      <alignment vertical="center"/>
    </xf>
    <xf numFmtId="0" fontId="84" fillId="0" borderId="17" xfId="0" applyFont="1" applyBorder="1" applyAlignment="1">
      <alignment vertical="center"/>
    </xf>
    <xf numFmtId="0" fontId="84" fillId="0" borderId="0" xfId="0" applyFont="1" applyBorder="1" applyAlignment="1">
      <alignment vertical="center"/>
    </xf>
    <xf numFmtId="0" fontId="85" fillId="0" borderId="10" xfId="0" applyFont="1" applyBorder="1" applyAlignment="1">
      <alignment horizontal="center" vertical="center" wrapText="1"/>
    </xf>
    <xf numFmtId="0" fontId="85" fillId="0" borderId="10" xfId="0" applyFont="1" applyBorder="1" applyAlignment="1">
      <alignment vertical="center"/>
    </xf>
    <xf numFmtId="0" fontId="0" fillId="0" borderId="15" xfId="0" applyBorder="1" applyAlignment="1">
      <alignment/>
    </xf>
    <xf numFmtId="0" fontId="0" fillId="0" borderId="0" xfId="0" applyFont="1" applyBorder="1" applyAlignment="1">
      <alignment/>
    </xf>
    <xf numFmtId="3" fontId="0" fillId="0" borderId="0" xfId="0" applyNumberFormat="1" applyBorder="1" applyAlignment="1">
      <alignment/>
    </xf>
    <xf numFmtId="3" fontId="0" fillId="0" borderId="18" xfId="0" applyNumberFormat="1" applyBorder="1" applyAlignment="1">
      <alignment/>
    </xf>
    <xf numFmtId="0" fontId="0" fillId="0" borderId="18" xfId="0" applyBorder="1" applyAlignment="1">
      <alignment/>
    </xf>
    <xf numFmtId="3" fontId="0" fillId="0" borderId="19" xfId="0" applyNumberFormat="1" applyBorder="1" applyAlignment="1">
      <alignment/>
    </xf>
    <xf numFmtId="3" fontId="0" fillId="0" borderId="20" xfId="0" applyNumberFormat="1" applyBorder="1" applyAlignment="1">
      <alignment/>
    </xf>
    <xf numFmtId="3" fontId="1" fillId="0" borderId="10" xfId="0" applyNumberFormat="1" applyFont="1" applyBorder="1" applyAlignment="1">
      <alignment/>
    </xf>
    <xf numFmtId="0" fontId="86" fillId="0" borderId="19" xfId="0" applyFont="1" applyBorder="1" applyAlignment="1">
      <alignment horizontal="left" vertical="top"/>
    </xf>
    <xf numFmtId="0" fontId="86" fillId="0" borderId="20" xfId="0" applyFont="1" applyBorder="1" applyAlignment="1">
      <alignment horizontal="left" vertical="top"/>
    </xf>
    <xf numFmtId="0" fontId="86" fillId="0" borderId="21" xfId="0" applyFont="1" applyBorder="1" applyAlignment="1">
      <alignment horizontal="left" vertical="top"/>
    </xf>
    <xf numFmtId="189" fontId="86" fillId="0" borderId="19" xfId="51" applyFont="1" applyBorder="1" applyAlignment="1">
      <alignment horizontal="center" vertical="top"/>
    </xf>
    <xf numFmtId="189" fontId="86" fillId="0" borderId="20" xfId="51" applyFont="1" applyBorder="1" applyAlignment="1">
      <alignment horizontal="center" vertical="top"/>
    </xf>
    <xf numFmtId="189" fontId="86" fillId="0" borderId="21" xfId="51" applyFont="1" applyBorder="1" applyAlignment="1">
      <alignment horizontal="center" vertical="top"/>
    </xf>
    <xf numFmtId="0" fontId="87" fillId="0" borderId="10" xfId="0" applyFont="1" applyBorder="1" applyAlignment="1">
      <alignment horizontal="center" vertical="center" wrapText="1"/>
    </xf>
    <xf numFmtId="0" fontId="87" fillId="0" borderId="10" xfId="0" applyFont="1" applyBorder="1" applyAlignment="1">
      <alignment horizontal="center" vertical="top"/>
    </xf>
    <xf numFmtId="189" fontId="87" fillId="0" borderId="10" xfId="51" applyFont="1" applyBorder="1" applyAlignment="1">
      <alignment horizontal="center" vertical="top"/>
    </xf>
    <xf numFmtId="0" fontId="88" fillId="0" borderId="0" xfId="0" applyFont="1" applyAlignment="1">
      <alignment/>
    </xf>
    <xf numFmtId="0" fontId="88" fillId="0" borderId="20" xfId="0" applyFont="1" applyBorder="1" applyAlignment="1">
      <alignment horizontal="left" vertical="center" wrapText="1"/>
    </xf>
    <xf numFmtId="189" fontId="88" fillId="0" borderId="20" xfId="51" applyFont="1" applyBorder="1" applyAlignment="1">
      <alignment horizontal="left" vertical="center" wrapText="1"/>
    </xf>
    <xf numFmtId="0" fontId="88" fillId="0" borderId="20" xfId="0" applyFont="1" applyBorder="1" applyAlignment="1">
      <alignment horizontal="center" vertical="center" wrapText="1"/>
    </xf>
    <xf numFmtId="0" fontId="89" fillId="0" borderId="19" xfId="0" applyFont="1" applyBorder="1" applyAlignment="1">
      <alignment vertical="center"/>
    </xf>
    <xf numFmtId="0" fontId="89" fillId="0" borderId="20" xfId="0" applyFont="1" applyBorder="1" applyAlignment="1">
      <alignment vertical="center"/>
    </xf>
    <xf numFmtId="0" fontId="89" fillId="0" borderId="20" xfId="0" applyFont="1" applyBorder="1" applyAlignment="1">
      <alignment vertical="center" wrapText="1"/>
    </xf>
    <xf numFmtId="189" fontId="89" fillId="0" borderId="20" xfId="51" applyFont="1" applyBorder="1" applyAlignment="1">
      <alignment horizontal="right" vertical="center"/>
    </xf>
    <xf numFmtId="189" fontId="85" fillId="0" borderId="10" xfId="51" applyFont="1" applyBorder="1" applyAlignment="1">
      <alignment horizontal="right" vertical="center"/>
    </xf>
    <xf numFmtId="0" fontId="90" fillId="0" borderId="10" xfId="0" applyFont="1" applyBorder="1" applyAlignment="1">
      <alignment horizontal="center" vertical="center" wrapText="1"/>
    </xf>
    <xf numFmtId="0" fontId="90" fillId="0" borderId="10" xfId="0" applyFont="1" applyBorder="1" applyAlignment="1">
      <alignment horizontal="center" vertical="center"/>
    </xf>
    <xf numFmtId="189" fontId="90" fillId="0" borderId="10" xfId="51" applyFont="1" applyBorder="1" applyAlignment="1">
      <alignment horizontal="center" vertical="center"/>
    </xf>
    <xf numFmtId="189" fontId="16" fillId="0" borderId="22" xfId="51" applyFont="1" applyFill="1" applyBorder="1" applyAlignment="1">
      <alignment horizontal="right" vertical="center"/>
    </xf>
    <xf numFmtId="189" fontId="16" fillId="33" borderId="0" xfId="51" applyFont="1" applyFill="1" applyBorder="1" applyAlignment="1">
      <alignment horizontal="right" vertical="center"/>
    </xf>
    <xf numFmtId="189" fontId="8" fillId="33" borderId="0" xfId="51" applyFont="1" applyFill="1" applyBorder="1" applyAlignment="1">
      <alignment horizontal="right" vertical="center"/>
    </xf>
    <xf numFmtId="189" fontId="16" fillId="33" borderId="22" xfId="51" applyFont="1" applyFill="1" applyBorder="1" applyAlignment="1">
      <alignment horizontal="right" vertical="center"/>
    </xf>
    <xf numFmtId="189" fontId="8" fillId="33" borderId="15" xfId="51" applyFont="1" applyFill="1" applyBorder="1" applyAlignment="1">
      <alignment horizontal="right" vertical="center"/>
    </xf>
    <xf numFmtId="189" fontId="16" fillId="33" borderId="15" xfId="51" applyFont="1" applyFill="1" applyBorder="1" applyAlignment="1">
      <alignment horizontal="right" vertical="center"/>
    </xf>
    <xf numFmtId="14" fontId="1" fillId="33" borderId="15" xfId="51" applyNumberFormat="1" applyFont="1" applyFill="1" applyBorder="1" applyAlignment="1">
      <alignment horizontal="center"/>
    </xf>
    <xf numFmtId="0" fontId="0" fillId="0" borderId="18" xfId="0" applyFont="1" applyBorder="1" applyAlignment="1">
      <alignment/>
    </xf>
    <xf numFmtId="0" fontId="13" fillId="0" borderId="17" xfId="0" applyFont="1" applyFill="1" applyBorder="1" applyAlignment="1" applyProtection="1">
      <alignment vertical="center"/>
      <protection/>
    </xf>
    <xf numFmtId="14" fontId="12" fillId="0" borderId="18" xfId="0" applyNumberFormat="1" applyFont="1" applyFill="1" applyBorder="1" applyAlignment="1">
      <alignment horizontal="center"/>
    </xf>
    <xf numFmtId="0" fontId="1" fillId="0" borderId="23" xfId="0" applyFont="1" applyBorder="1" applyAlignment="1">
      <alignment/>
    </xf>
    <xf numFmtId="0" fontId="16" fillId="0" borderId="17" xfId="0" applyFont="1" applyBorder="1" applyAlignment="1">
      <alignment/>
    </xf>
    <xf numFmtId="189" fontId="8" fillId="33" borderId="0" xfId="51" applyFont="1" applyFill="1" applyBorder="1" applyAlignment="1">
      <alignment horizontal="right"/>
    </xf>
    <xf numFmtId="0" fontId="16" fillId="0" borderId="0" xfId="0" applyFont="1" applyBorder="1" applyAlignment="1">
      <alignment/>
    </xf>
    <xf numFmtId="0" fontId="16" fillId="0" borderId="18" xfId="0" applyFont="1" applyBorder="1" applyAlignment="1">
      <alignment/>
    </xf>
    <xf numFmtId="0" fontId="16" fillId="0" borderId="17" xfId="0" applyFont="1" applyBorder="1" applyAlignment="1">
      <alignment horizontal="left" vertical="center"/>
    </xf>
    <xf numFmtId="0" fontId="8" fillId="0" borderId="17" xfId="0" applyFont="1" applyBorder="1" applyAlignment="1">
      <alignment horizontal="left" vertical="center"/>
    </xf>
    <xf numFmtId="0" fontId="8" fillId="0" borderId="17" xfId="0" applyFont="1" applyFill="1" applyBorder="1" applyAlignment="1">
      <alignment horizontal="left" vertical="center"/>
    </xf>
    <xf numFmtId="0" fontId="8" fillId="0" borderId="0" xfId="0" applyFont="1" applyFill="1" applyBorder="1" applyAlignment="1">
      <alignment horizontal="left" vertical="center"/>
    </xf>
    <xf numFmtId="0" fontId="0" fillId="0" borderId="0" xfId="0" applyBorder="1" applyAlignment="1">
      <alignment horizontal="right" vertical="center"/>
    </xf>
    <xf numFmtId="0" fontId="0" fillId="0" borderId="18" xfId="0" applyBorder="1" applyAlignment="1">
      <alignment horizontal="right" vertical="center"/>
    </xf>
    <xf numFmtId="3" fontId="16" fillId="33" borderId="18" xfId="0" applyNumberFormat="1" applyFont="1" applyFill="1" applyBorder="1" applyAlignment="1">
      <alignment horizontal="right" vertical="center"/>
    </xf>
    <xf numFmtId="3" fontId="8" fillId="33" borderId="18" xfId="0" applyNumberFormat="1" applyFont="1" applyFill="1" applyBorder="1" applyAlignment="1">
      <alignment vertical="center"/>
    </xf>
    <xf numFmtId="0" fontId="0" fillId="0" borderId="0" xfId="0" applyBorder="1" applyAlignment="1">
      <alignment vertical="center"/>
    </xf>
    <xf numFmtId="0" fontId="0" fillId="0" borderId="18" xfId="0" applyBorder="1" applyAlignment="1">
      <alignment vertical="center"/>
    </xf>
    <xf numFmtId="3" fontId="16" fillId="33" borderId="18" xfId="0" applyNumberFormat="1" applyFont="1" applyFill="1" applyBorder="1" applyAlignment="1">
      <alignment vertical="center"/>
    </xf>
    <xf numFmtId="3" fontId="0" fillId="0" borderId="18" xfId="0" applyNumberFormat="1" applyBorder="1" applyAlignment="1">
      <alignment vertical="center"/>
    </xf>
    <xf numFmtId="0" fontId="16" fillId="0" borderId="23" xfId="0" applyFont="1" applyBorder="1" applyAlignment="1">
      <alignment horizontal="left" vertical="center"/>
    </xf>
    <xf numFmtId="3" fontId="16" fillId="33" borderId="15" xfId="0" applyNumberFormat="1" applyFont="1" applyFill="1" applyBorder="1" applyAlignment="1">
      <alignment horizontal="right"/>
    </xf>
    <xf numFmtId="3" fontId="0" fillId="0" borderId="15" xfId="0" applyNumberFormat="1" applyBorder="1" applyAlignment="1">
      <alignment/>
    </xf>
    <xf numFmtId="0" fontId="0" fillId="0" borderId="24" xfId="0" applyBorder="1" applyAlignment="1">
      <alignment/>
    </xf>
    <xf numFmtId="189" fontId="8" fillId="33" borderId="18" xfId="51" applyFont="1" applyFill="1" applyBorder="1" applyAlignment="1">
      <alignment horizontal="right" vertical="center"/>
    </xf>
    <xf numFmtId="189" fontId="16" fillId="0" borderId="25" xfId="51" applyFont="1" applyFill="1" applyBorder="1" applyAlignment="1">
      <alignment horizontal="right" vertical="center"/>
    </xf>
    <xf numFmtId="189" fontId="8" fillId="33" borderId="0" xfId="51" applyFont="1" applyFill="1" applyBorder="1" applyAlignment="1">
      <alignment vertical="center"/>
    </xf>
    <xf numFmtId="189" fontId="8" fillId="33" borderId="18" xfId="51" applyFont="1" applyFill="1" applyBorder="1" applyAlignment="1">
      <alignment vertical="center"/>
    </xf>
    <xf numFmtId="189" fontId="16" fillId="33" borderId="22" xfId="51" applyFont="1" applyFill="1" applyBorder="1" applyAlignment="1">
      <alignment vertical="center"/>
    </xf>
    <xf numFmtId="189" fontId="16" fillId="33" borderId="25" xfId="51" applyFont="1" applyFill="1" applyBorder="1" applyAlignment="1">
      <alignment vertical="center"/>
    </xf>
    <xf numFmtId="189" fontId="16" fillId="33" borderId="15" xfId="51" applyFont="1" applyFill="1" applyBorder="1" applyAlignment="1">
      <alignment vertical="center"/>
    </xf>
    <xf numFmtId="189" fontId="16" fillId="33" borderId="24" xfId="51" applyFont="1" applyFill="1" applyBorder="1" applyAlignment="1">
      <alignment vertical="center"/>
    </xf>
    <xf numFmtId="189" fontId="16" fillId="33" borderId="26" xfId="51" applyFont="1" applyFill="1" applyBorder="1" applyAlignment="1">
      <alignment horizontal="right" vertical="center"/>
    </xf>
    <xf numFmtId="189" fontId="8" fillId="33" borderId="15" xfId="51" applyFont="1" applyFill="1" applyBorder="1" applyAlignment="1">
      <alignment vertical="center"/>
    </xf>
    <xf numFmtId="189" fontId="16" fillId="33" borderId="0" xfId="51" applyFont="1" applyFill="1" applyBorder="1" applyAlignment="1">
      <alignment vertical="center"/>
    </xf>
    <xf numFmtId="189" fontId="16" fillId="33" borderId="22" xfId="51" applyFont="1" applyFill="1" applyBorder="1" applyAlignment="1">
      <alignment horizontal="center" vertical="center"/>
    </xf>
    <xf numFmtId="189" fontId="16" fillId="33" borderId="25" xfId="51" applyFont="1" applyFill="1" applyBorder="1" applyAlignment="1">
      <alignment horizontal="center" vertical="center"/>
    </xf>
    <xf numFmtId="189" fontId="16" fillId="33" borderId="26" xfId="51" applyFont="1" applyFill="1" applyBorder="1" applyAlignment="1">
      <alignment vertical="center"/>
    </xf>
    <xf numFmtId="189" fontId="16" fillId="33" borderId="27" xfId="51" applyFont="1" applyFill="1" applyBorder="1" applyAlignment="1">
      <alignment vertical="center"/>
    </xf>
    <xf numFmtId="189" fontId="16" fillId="33" borderId="28" xfId="51" applyFont="1" applyFill="1" applyBorder="1" applyAlignment="1">
      <alignment vertical="center"/>
    </xf>
    <xf numFmtId="189" fontId="16" fillId="33" borderId="29" xfId="51" applyFont="1" applyFill="1" applyBorder="1" applyAlignment="1">
      <alignment vertical="center"/>
    </xf>
    <xf numFmtId="0" fontId="0" fillId="0" borderId="17" xfId="0" applyFont="1" applyBorder="1" applyAlignment="1">
      <alignment/>
    </xf>
    <xf numFmtId="0" fontId="0" fillId="0" borderId="23" xfId="0" applyFont="1" applyBorder="1" applyAlignment="1">
      <alignment/>
    </xf>
    <xf numFmtId="0" fontId="1" fillId="0" borderId="17" xfId="0" applyFont="1" applyBorder="1" applyAlignment="1">
      <alignment/>
    </xf>
    <xf numFmtId="3" fontId="0" fillId="0" borderId="18" xfId="0" applyNumberFormat="1" applyFont="1" applyBorder="1" applyAlignment="1">
      <alignment/>
    </xf>
    <xf numFmtId="0" fontId="0" fillId="0" borderId="17" xfId="0" applyBorder="1" applyAlignment="1">
      <alignment/>
    </xf>
    <xf numFmtId="3" fontId="0" fillId="0" borderId="0" xfId="0" applyNumberFormat="1" applyFill="1" applyBorder="1" applyAlignment="1">
      <alignment/>
    </xf>
    <xf numFmtId="0" fontId="0" fillId="0" borderId="23" xfId="0" applyBorder="1" applyAlignment="1">
      <alignment/>
    </xf>
    <xf numFmtId="0" fontId="0" fillId="0" borderId="15" xfId="0" applyFill="1" applyBorder="1" applyAlignment="1">
      <alignment/>
    </xf>
    <xf numFmtId="189" fontId="0" fillId="0" borderId="0" xfId="51" applyFont="1" applyFill="1" applyBorder="1" applyAlignment="1">
      <alignment/>
    </xf>
    <xf numFmtId="189" fontId="0" fillId="0" borderId="15" xfId="51" applyFont="1" applyFill="1" applyBorder="1" applyAlignment="1">
      <alignment/>
    </xf>
    <xf numFmtId="189" fontId="1" fillId="0" borderId="15" xfId="51" applyFont="1" applyFill="1" applyBorder="1" applyAlignment="1">
      <alignment/>
    </xf>
    <xf numFmtId="189" fontId="0" fillId="0" borderId="0" xfId="51" applyFont="1" applyBorder="1" applyAlignment="1">
      <alignment/>
    </xf>
    <xf numFmtId="189" fontId="1" fillId="0" borderId="22" xfId="51" applyFont="1" applyFill="1" applyBorder="1" applyAlignment="1">
      <alignment/>
    </xf>
    <xf numFmtId="189" fontId="1" fillId="0" borderId="26" xfId="51" applyFont="1" applyFill="1" applyBorder="1" applyAlignment="1">
      <alignment/>
    </xf>
    <xf numFmtId="0" fontId="1" fillId="0" borderId="30" xfId="0" applyFont="1" applyBorder="1" applyAlignment="1">
      <alignment/>
    </xf>
    <xf numFmtId="0" fontId="1" fillId="0" borderId="31" xfId="0" applyFont="1" applyBorder="1" applyAlignment="1">
      <alignment/>
    </xf>
    <xf numFmtId="0" fontId="1" fillId="0" borderId="11" xfId="0" applyFont="1" applyBorder="1" applyAlignment="1">
      <alignment/>
    </xf>
    <xf numFmtId="189" fontId="5" fillId="0" borderId="20" xfId="51" applyFont="1" applyBorder="1" applyAlignment="1">
      <alignment horizontal="center" vertical="center"/>
    </xf>
    <xf numFmtId="189" fontId="5" fillId="0" borderId="19" xfId="51" applyFont="1" applyBorder="1" applyAlignment="1">
      <alignment horizontal="center" vertical="center"/>
    </xf>
    <xf numFmtId="189" fontId="5" fillId="0" borderId="32" xfId="51" applyFont="1" applyBorder="1" applyAlignment="1">
      <alignment horizontal="center" vertical="center"/>
    </xf>
    <xf numFmtId="189" fontId="5" fillId="0" borderId="21" xfId="51" applyFont="1" applyBorder="1" applyAlignment="1">
      <alignment horizontal="center" vertical="center"/>
    </xf>
    <xf numFmtId="189" fontId="4" fillId="0" borderId="10" xfId="51" applyFont="1" applyBorder="1" applyAlignment="1">
      <alignment horizontal="center" vertical="center"/>
    </xf>
    <xf numFmtId="189" fontId="4" fillId="0" borderId="14" xfId="51" applyFont="1" applyBorder="1" applyAlignment="1">
      <alignment horizontal="center" vertical="center"/>
    </xf>
    <xf numFmtId="189" fontId="4" fillId="0" borderId="33" xfId="51" applyFont="1" applyBorder="1" applyAlignment="1">
      <alignment horizontal="center" vertical="center"/>
    </xf>
    <xf numFmtId="189" fontId="4" fillId="0" borderId="34" xfId="51" applyFont="1" applyBorder="1" applyAlignment="1">
      <alignment horizontal="center" vertical="center"/>
    </xf>
    <xf numFmtId="0" fontId="91" fillId="0" borderId="0" xfId="0" applyFont="1" applyAlignment="1">
      <alignment/>
    </xf>
    <xf numFmtId="0" fontId="92" fillId="0" borderId="0" xfId="0" applyFont="1" applyAlignment="1">
      <alignment/>
    </xf>
    <xf numFmtId="0" fontId="93" fillId="0" borderId="0" xfId="47" applyFont="1" applyAlignment="1" quotePrefix="1">
      <alignment/>
    </xf>
    <xf numFmtId="0" fontId="93" fillId="0" borderId="0" xfId="47" applyFont="1" applyAlignment="1">
      <alignment/>
    </xf>
    <xf numFmtId="0" fontId="0" fillId="34" borderId="0" xfId="0" applyFill="1" applyAlignment="1">
      <alignment/>
    </xf>
    <xf numFmtId="0" fontId="92" fillId="34" borderId="0" xfId="0" applyFont="1" applyFill="1" applyAlignment="1">
      <alignment/>
    </xf>
    <xf numFmtId="0" fontId="91" fillId="34" borderId="0" xfId="0" applyFont="1" applyFill="1" applyAlignment="1">
      <alignment horizontal="center"/>
    </xf>
    <xf numFmtId="0" fontId="21" fillId="34" borderId="0" xfId="0" applyFont="1" applyFill="1" applyAlignment="1">
      <alignment/>
    </xf>
    <xf numFmtId="0" fontId="94" fillId="34" borderId="0" xfId="0" applyFont="1" applyFill="1" applyAlignment="1">
      <alignment horizontal="center" vertical="center"/>
    </xf>
    <xf numFmtId="14" fontId="94" fillId="34" borderId="0" xfId="0" applyNumberFormat="1" applyFont="1" applyFill="1" applyAlignment="1">
      <alignment horizontal="center" vertical="center"/>
    </xf>
    <xf numFmtId="0" fontId="94" fillId="34" borderId="0" xfId="0" applyFont="1" applyFill="1" applyAlignment="1">
      <alignment horizontal="center" vertical="center"/>
    </xf>
    <xf numFmtId="0" fontId="0" fillId="0" borderId="10" xfId="0" applyFont="1" applyBorder="1" applyAlignment="1">
      <alignment/>
    </xf>
    <xf numFmtId="0" fontId="94" fillId="34" borderId="0" xfId="0" applyFont="1" applyFill="1" applyAlignment="1">
      <alignment vertical="center" wrapText="1"/>
    </xf>
    <xf numFmtId="0" fontId="95" fillId="34" borderId="0" xfId="0" applyFont="1" applyFill="1" applyAlignment="1">
      <alignment/>
    </xf>
    <xf numFmtId="0" fontId="94" fillId="34" borderId="0" xfId="0" applyFont="1" applyFill="1" applyAlignment="1">
      <alignment vertical="center"/>
    </xf>
    <xf numFmtId="0" fontId="94" fillId="34" borderId="0" xfId="0" applyFont="1" applyFill="1" applyAlignment="1">
      <alignment/>
    </xf>
    <xf numFmtId="0" fontId="0" fillId="33" borderId="0" xfId="0" applyFill="1" applyAlignment="1">
      <alignment/>
    </xf>
    <xf numFmtId="0" fontId="91" fillId="33" borderId="0" xfId="0" applyFont="1" applyFill="1" applyAlignment="1">
      <alignment horizontal="center"/>
    </xf>
    <xf numFmtId="0" fontId="92" fillId="33" borderId="0" xfId="0" applyFont="1" applyFill="1" applyAlignment="1">
      <alignment/>
    </xf>
    <xf numFmtId="0" fontId="21" fillId="0" borderId="0" xfId="0" applyFont="1" applyAlignment="1">
      <alignment horizontal="center"/>
    </xf>
    <xf numFmtId="0" fontId="96" fillId="34" borderId="0" xfId="0" applyFont="1" applyFill="1" applyAlignment="1">
      <alignment horizontal="center" vertical="center"/>
    </xf>
    <xf numFmtId="14" fontId="83" fillId="35" borderId="0" xfId="0" applyNumberFormat="1" applyFont="1" applyFill="1" applyAlignment="1">
      <alignment horizontal="center"/>
    </xf>
    <xf numFmtId="0" fontId="83" fillId="0" borderId="0" xfId="0" applyFont="1" applyAlignment="1">
      <alignment/>
    </xf>
    <xf numFmtId="17" fontId="83" fillId="35" borderId="0" xfId="0" applyNumberFormat="1" applyFont="1" applyFill="1" applyAlignment="1">
      <alignment horizontal="center"/>
    </xf>
    <xf numFmtId="0" fontId="15" fillId="0" borderId="0" xfId="0" applyFont="1" applyAlignment="1">
      <alignment horizontal="left" vertical="top" wrapText="1"/>
    </xf>
    <xf numFmtId="0" fontId="97" fillId="0" borderId="10" xfId="0" applyFont="1" applyBorder="1" applyAlignment="1">
      <alignment horizontal="center" vertical="center"/>
    </xf>
    <xf numFmtId="3" fontId="97" fillId="0" borderId="10" xfId="0" applyNumberFormat="1" applyFont="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vertical="center" wrapText="1"/>
    </xf>
    <xf numFmtId="0" fontId="23" fillId="0" borderId="0" xfId="47" applyFont="1" applyAlignment="1" quotePrefix="1">
      <alignment/>
    </xf>
    <xf numFmtId="0" fontId="23" fillId="0" borderId="0" xfId="47" applyFont="1" applyAlignment="1">
      <alignment/>
    </xf>
    <xf numFmtId="0" fontId="0" fillId="0" borderId="0" xfId="0" applyFont="1" applyFill="1" applyAlignment="1" quotePrefix="1">
      <alignment/>
    </xf>
    <xf numFmtId="0" fontId="10" fillId="33" borderId="0" xfId="0" applyFont="1" applyFill="1" applyBorder="1" applyAlignment="1" applyProtection="1">
      <alignment horizontal="center" vertical="center"/>
      <protection/>
    </xf>
    <xf numFmtId="0" fontId="13" fillId="33" borderId="0" xfId="0" applyFont="1" applyFill="1" applyBorder="1" applyAlignment="1" applyProtection="1">
      <alignment horizontal="center" vertical="center"/>
      <protection/>
    </xf>
    <xf numFmtId="3" fontId="0" fillId="0" borderId="0" xfId="0" applyNumberFormat="1" applyFont="1" applyBorder="1" applyAlignment="1">
      <alignment/>
    </xf>
    <xf numFmtId="0" fontId="10" fillId="0" borderId="17" xfId="0" applyFont="1" applyFill="1" applyBorder="1" applyAlignment="1" applyProtection="1">
      <alignment horizontal="center" vertical="center"/>
      <protection/>
    </xf>
    <xf numFmtId="0" fontId="22" fillId="0" borderId="17" xfId="0" applyFont="1" applyFill="1" applyBorder="1" applyAlignment="1" applyProtection="1">
      <alignment horizontal="left" vertical="center"/>
      <protection/>
    </xf>
    <xf numFmtId="0" fontId="0" fillId="0" borderId="18" xfId="0" applyFont="1" applyBorder="1" applyAlignment="1">
      <alignment horizontal="right"/>
    </xf>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xf>
    <xf numFmtId="0" fontId="7" fillId="0" borderId="10" xfId="0" applyFont="1" applyBorder="1" applyAlignment="1">
      <alignment horizontal="center" vertical="center"/>
    </xf>
    <xf numFmtId="0" fontId="0"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15" fillId="0" borderId="0" xfId="0" applyFont="1" applyBorder="1" applyAlignment="1">
      <alignment horizontal="left" vertical="center"/>
    </xf>
    <xf numFmtId="0" fontId="0" fillId="0" borderId="10" xfId="0" applyFont="1" applyBorder="1" applyAlignment="1">
      <alignment horizontal="left" vertical="center" wrapText="1"/>
    </xf>
    <xf numFmtId="0" fontId="97" fillId="0" borderId="0" xfId="0" applyFont="1" applyBorder="1" applyAlignment="1">
      <alignment horizontal="center" vertical="center"/>
    </xf>
    <xf numFmtId="3" fontId="97" fillId="0" borderId="0" xfId="0" applyNumberFormat="1" applyFont="1" applyBorder="1" applyAlignment="1">
      <alignment horizontal="center" vertical="center"/>
    </xf>
    <xf numFmtId="0" fontId="85" fillId="0" borderId="0" xfId="0" applyFont="1" applyBorder="1" applyAlignment="1">
      <alignment horizontal="center" vertical="center"/>
    </xf>
    <xf numFmtId="3" fontId="85" fillId="0" borderId="0" xfId="0" applyNumberFormat="1" applyFont="1" applyBorder="1" applyAlignment="1">
      <alignment horizontal="center" vertical="center"/>
    </xf>
    <xf numFmtId="0" fontId="0" fillId="0" borderId="10" xfId="0" applyBorder="1" applyAlignment="1">
      <alignment/>
    </xf>
    <xf numFmtId="0" fontId="0" fillId="0" borderId="0" xfId="0" applyAlignment="1">
      <alignment horizontal="center" vertical="center"/>
    </xf>
    <xf numFmtId="0" fontId="7" fillId="0" borderId="0" xfId="0" applyFont="1" applyFill="1" applyBorder="1" applyAlignment="1">
      <alignment vertical="top"/>
    </xf>
    <xf numFmtId="0" fontId="89" fillId="0" borderId="0" xfId="0" applyFont="1" applyBorder="1" applyAlignment="1">
      <alignment horizontal="center" vertical="center"/>
    </xf>
    <xf numFmtId="0" fontId="85" fillId="0" borderId="10" xfId="0" applyFont="1" applyBorder="1" applyAlignment="1">
      <alignment horizontal="center" vertical="center"/>
    </xf>
    <xf numFmtId="3" fontId="85" fillId="0" borderId="10" xfId="0" applyNumberFormat="1" applyFont="1" applyBorder="1" applyAlignment="1">
      <alignment horizontal="left" vertical="center"/>
    </xf>
    <xf numFmtId="0" fontId="89" fillId="0" borderId="10" xfId="0" applyFont="1" applyBorder="1" applyAlignment="1">
      <alignment horizontal="center" vertical="center"/>
    </xf>
    <xf numFmtId="0" fontId="85" fillId="0" borderId="10" xfId="0" applyFont="1" applyBorder="1" applyAlignment="1">
      <alignment horizontal="center" vertical="center" wrapText="1"/>
    </xf>
    <xf numFmtId="49" fontId="0" fillId="0" borderId="10" xfId="0" applyNumberFormat="1" applyFont="1" applyBorder="1" applyAlignment="1">
      <alignment/>
    </xf>
    <xf numFmtId="0" fontId="1" fillId="0" borderId="10" xfId="0" applyFont="1" applyBorder="1" applyAlignment="1">
      <alignment horizontal="center" vertical="center"/>
    </xf>
    <xf numFmtId="0" fontId="1" fillId="0" borderId="19" xfId="0" applyFont="1" applyBorder="1" applyAlignment="1">
      <alignment horizontal="center" vertical="center"/>
    </xf>
    <xf numFmtId="0" fontId="1" fillId="0" borderId="19" xfId="0" applyFont="1" applyBorder="1" applyAlignment="1">
      <alignment horizontal="center" vertical="center" wrapText="1"/>
    </xf>
    <xf numFmtId="0" fontId="0" fillId="0" borderId="29" xfId="0" applyBorder="1" applyAlignment="1">
      <alignment/>
    </xf>
    <xf numFmtId="49" fontId="0" fillId="0" borderId="19" xfId="0" applyNumberFormat="1" applyFont="1" applyBorder="1" applyAlignment="1">
      <alignment/>
    </xf>
    <xf numFmtId="0" fontId="0" fillId="0" borderId="19" xfId="0" applyBorder="1" applyAlignment="1">
      <alignment/>
    </xf>
    <xf numFmtId="0" fontId="24" fillId="0" borderId="17" xfId="0" applyFont="1" applyFill="1" applyBorder="1" applyAlignment="1" applyProtection="1">
      <alignment horizontal="left" vertical="center"/>
      <protection/>
    </xf>
    <xf numFmtId="0" fontId="0" fillId="0" borderId="24" xfId="0" applyFont="1" applyBorder="1" applyAlignment="1">
      <alignment/>
    </xf>
    <xf numFmtId="0" fontId="13" fillId="0" borderId="16" xfId="0" applyFont="1" applyFill="1" applyBorder="1" applyAlignment="1" applyProtection="1">
      <alignment vertical="center"/>
      <protection/>
    </xf>
    <xf numFmtId="0" fontId="0" fillId="33" borderId="28" xfId="0" applyFont="1" applyFill="1" applyBorder="1" applyAlignment="1">
      <alignment horizontal="right" vertical="center"/>
    </xf>
    <xf numFmtId="0" fontId="14" fillId="33" borderId="28" xfId="0" applyFont="1" applyFill="1" applyBorder="1" applyAlignment="1">
      <alignment horizontal="right" vertical="center"/>
    </xf>
    <xf numFmtId="0" fontId="0" fillId="0" borderId="28" xfId="0" applyFont="1" applyBorder="1" applyAlignment="1">
      <alignment/>
    </xf>
    <xf numFmtId="0" fontId="0" fillId="0" borderId="28" xfId="0" applyBorder="1" applyAlignment="1">
      <alignment/>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3" fontId="1" fillId="0" borderId="0" xfId="0" applyNumberFormat="1" applyFont="1" applyAlignment="1">
      <alignment/>
    </xf>
    <xf numFmtId="0" fontId="0" fillId="0" borderId="0" xfId="0" applyFont="1" applyFill="1" applyAlignment="1">
      <alignment horizontal="left" vertical="center"/>
    </xf>
    <xf numFmtId="189" fontId="0" fillId="0" borderId="0" xfId="0" applyNumberFormat="1" applyAlignment="1">
      <alignment/>
    </xf>
    <xf numFmtId="3" fontId="98" fillId="0" borderId="0" xfId="0" applyNumberFormat="1" applyFont="1" applyAlignment="1">
      <alignment/>
    </xf>
    <xf numFmtId="189" fontId="1" fillId="0" borderId="0" xfId="51" applyFont="1" applyFill="1" applyBorder="1" applyAlignment="1">
      <alignment/>
    </xf>
    <xf numFmtId="0" fontId="1" fillId="0" borderId="0" xfId="0" applyFont="1" applyAlignment="1">
      <alignment/>
    </xf>
    <xf numFmtId="0" fontId="1" fillId="0" borderId="0" xfId="0" applyFont="1" applyFill="1" applyBorder="1" applyAlignment="1">
      <alignment wrapText="1"/>
    </xf>
    <xf numFmtId="0" fontId="84" fillId="0" borderId="17" xfId="0" applyFont="1" applyBorder="1" applyAlignment="1">
      <alignment horizontal="left" vertical="center"/>
    </xf>
    <xf numFmtId="0" fontId="84" fillId="0" borderId="18" xfId="0" applyFont="1" applyBorder="1" applyAlignment="1">
      <alignment horizontal="left" vertical="center"/>
    </xf>
    <xf numFmtId="0" fontId="97" fillId="0" borderId="38" xfId="0" applyFont="1" applyBorder="1" applyAlignment="1">
      <alignment horizontal="center" vertical="center"/>
    </xf>
    <xf numFmtId="0" fontId="97" fillId="0" borderId="38" xfId="0" applyFont="1" applyBorder="1" applyAlignment="1">
      <alignment horizontal="center" vertical="center" wrapText="1"/>
    </xf>
    <xf numFmtId="3" fontId="97" fillId="0" borderId="10" xfId="0" applyNumberFormat="1" applyFont="1" applyBorder="1" applyAlignment="1">
      <alignment horizontal="center" vertical="center"/>
    </xf>
    <xf numFmtId="3" fontId="1" fillId="0" borderId="15" xfId="0" applyNumberFormat="1" applyFont="1" applyBorder="1" applyAlignment="1">
      <alignment/>
    </xf>
    <xf numFmtId="189" fontId="0" fillId="0" borderId="0" xfId="0" applyNumberFormat="1" applyFill="1" applyAlignment="1">
      <alignment/>
    </xf>
    <xf numFmtId="3" fontId="0" fillId="0" borderId="10" xfId="0" applyNumberFormat="1" applyBorder="1" applyAlignment="1">
      <alignment/>
    </xf>
    <xf numFmtId="3" fontId="14" fillId="33" borderId="0" xfId="0" applyNumberFormat="1" applyFont="1" applyFill="1" applyBorder="1" applyAlignment="1">
      <alignment horizontal="right" vertical="center"/>
    </xf>
    <xf numFmtId="3" fontId="0" fillId="33" borderId="0" xfId="0" applyNumberFormat="1" applyFont="1" applyFill="1" applyBorder="1" applyAlignment="1">
      <alignment horizontal="right" vertical="center"/>
    </xf>
    <xf numFmtId="49" fontId="0" fillId="0" borderId="20" xfId="0" applyNumberFormat="1" applyFont="1" applyBorder="1" applyAlignment="1">
      <alignment horizontal="left" vertical="center" wrapText="1"/>
    </xf>
    <xf numFmtId="3" fontId="1" fillId="0" borderId="22" xfId="0" applyNumberFormat="1" applyFont="1" applyBorder="1" applyAlignment="1">
      <alignment/>
    </xf>
    <xf numFmtId="3" fontId="1" fillId="0" borderId="26" xfId="0" applyNumberFormat="1" applyFont="1" applyBorder="1" applyAlignment="1">
      <alignment/>
    </xf>
    <xf numFmtId="3" fontId="1" fillId="0" borderId="28" xfId="0" applyNumberFormat="1" applyFont="1" applyBorder="1" applyAlignment="1">
      <alignment/>
    </xf>
    <xf numFmtId="0" fontId="7" fillId="0" borderId="0" xfId="0" applyFont="1" applyFill="1" applyAlignment="1">
      <alignment vertical="top"/>
    </xf>
    <xf numFmtId="4" fontId="7" fillId="0" borderId="25" xfId="0" applyNumberFormat="1" applyFont="1" applyBorder="1" applyAlignment="1">
      <alignment horizontal="left" vertical="center"/>
    </xf>
    <xf numFmtId="4" fontId="7" fillId="0" borderId="10" xfId="0" applyNumberFormat="1" applyFont="1" applyBorder="1" applyAlignment="1">
      <alignment horizontal="left" vertical="center"/>
    </xf>
    <xf numFmtId="4" fontId="15" fillId="0" borderId="10" xfId="0" applyNumberFormat="1" applyFont="1" applyBorder="1" applyAlignment="1">
      <alignment horizontal="left" vertical="center"/>
    </xf>
    <xf numFmtId="4" fontId="7" fillId="0" borderId="10" xfId="0" applyNumberFormat="1" applyFont="1" applyBorder="1" applyAlignment="1">
      <alignment horizontal="right" vertical="center"/>
    </xf>
    <xf numFmtId="3" fontId="7" fillId="0" borderId="10" xfId="0" applyNumberFormat="1" applyFont="1" applyBorder="1" applyAlignment="1">
      <alignment horizontal="right" vertical="center"/>
    </xf>
    <xf numFmtId="4" fontId="7" fillId="0" borderId="10" xfId="0" applyNumberFormat="1" applyFont="1" applyBorder="1" applyAlignment="1">
      <alignment vertical="center"/>
    </xf>
    <xf numFmtId="4" fontId="15" fillId="0" borderId="10" xfId="0" applyNumberFormat="1" applyFont="1" applyBorder="1" applyAlignment="1">
      <alignment vertical="center"/>
    </xf>
    <xf numFmtId="3" fontId="15" fillId="0" borderId="10" xfId="0" applyNumberFormat="1" applyFont="1" applyBorder="1" applyAlignment="1">
      <alignment vertical="center"/>
    </xf>
    <xf numFmtId="3" fontId="84" fillId="0" borderId="17" xfId="0" applyNumberFormat="1" applyFont="1" applyBorder="1" applyAlignment="1">
      <alignment vertical="center"/>
    </xf>
    <xf numFmtId="0" fontId="97" fillId="0" borderId="38" xfId="0" applyFont="1" applyBorder="1" applyAlignment="1">
      <alignment vertical="center" wrapText="1"/>
    </xf>
    <xf numFmtId="0" fontId="97" fillId="0" borderId="22" xfId="0" applyFont="1" applyBorder="1" applyAlignment="1">
      <alignment vertical="center" wrapText="1"/>
    </xf>
    <xf numFmtId="0" fontId="97" fillId="0" borderId="22" xfId="0" applyFont="1" applyBorder="1" applyAlignment="1">
      <alignment vertical="center"/>
    </xf>
    <xf numFmtId="3" fontId="84" fillId="0" borderId="19" xfId="0" applyNumberFormat="1" applyFont="1" applyBorder="1" applyAlignment="1">
      <alignment vertical="center"/>
    </xf>
    <xf numFmtId="3" fontId="84" fillId="0" borderId="20" xfId="0" applyNumberFormat="1" applyFont="1" applyBorder="1" applyAlignment="1">
      <alignment vertical="center"/>
    </xf>
    <xf numFmtId="3" fontId="84" fillId="0" borderId="21" xfId="0" applyNumberFormat="1" applyFont="1" applyBorder="1" applyAlignment="1">
      <alignment vertical="center"/>
    </xf>
    <xf numFmtId="3" fontId="97" fillId="0" borderId="10" xfId="0" applyNumberFormat="1" applyFont="1" applyBorder="1" applyAlignment="1">
      <alignment vertical="center"/>
    </xf>
    <xf numFmtId="3" fontId="84" fillId="0" borderId="10" xfId="0" applyNumberFormat="1" applyFont="1" applyBorder="1" applyAlignment="1">
      <alignment vertical="center"/>
    </xf>
    <xf numFmtId="0" fontId="86" fillId="0" borderId="20" xfId="0" applyFont="1" applyFill="1" applyBorder="1" applyAlignment="1">
      <alignment horizontal="left" vertical="top"/>
    </xf>
    <xf numFmtId="189" fontId="0" fillId="0" borderId="10" xfId="0" applyNumberFormat="1" applyBorder="1" applyAlignment="1">
      <alignment/>
    </xf>
    <xf numFmtId="189" fontId="1" fillId="0" borderId="10" xfId="0" applyNumberFormat="1" applyFont="1" applyBorder="1" applyAlignment="1">
      <alignment/>
    </xf>
    <xf numFmtId="0" fontId="0" fillId="0" borderId="0" xfId="0" applyFont="1" applyFill="1" applyAlignment="1">
      <alignment wrapText="1"/>
    </xf>
    <xf numFmtId="0" fontId="0" fillId="0" borderId="0" xfId="0" applyAlignment="1">
      <alignment horizontal="right"/>
    </xf>
    <xf numFmtId="3" fontId="0" fillId="0" borderId="10" xfId="0" applyNumberFormat="1" applyFont="1" applyBorder="1" applyAlignment="1">
      <alignment horizontal="right" wrapText="1"/>
    </xf>
    <xf numFmtId="0" fontId="1" fillId="0" borderId="10" xfId="0" applyFont="1" applyBorder="1" applyAlignment="1">
      <alignment horizontal="left" vertical="center"/>
    </xf>
    <xf numFmtId="3" fontId="1" fillId="0" borderId="10" xfId="0" applyNumberFormat="1" applyFont="1" applyBorder="1" applyAlignment="1">
      <alignment horizontal="right"/>
    </xf>
    <xf numFmtId="0" fontId="3" fillId="0" borderId="0" xfId="0" applyFont="1" applyFill="1" applyAlignment="1">
      <alignment horizontal="left" vertical="top"/>
    </xf>
    <xf numFmtId="3" fontId="85" fillId="0" borderId="38" xfId="0" applyNumberFormat="1" applyFont="1" applyBorder="1" applyAlignment="1">
      <alignment vertical="center"/>
    </xf>
    <xf numFmtId="3" fontId="85" fillId="0" borderId="25" xfId="0" applyNumberFormat="1" applyFont="1" applyBorder="1" applyAlignment="1">
      <alignment vertical="center"/>
    </xf>
    <xf numFmtId="3" fontId="0" fillId="0" borderId="10" xfId="0" applyNumberFormat="1" applyBorder="1" applyAlignment="1">
      <alignment wrapText="1"/>
    </xf>
    <xf numFmtId="189" fontId="0" fillId="0" borderId="10" xfId="51" applyFont="1" applyFill="1" applyBorder="1" applyAlignment="1">
      <alignment/>
    </xf>
    <xf numFmtId="49" fontId="0" fillId="0" borderId="10" xfId="0" applyNumberFormat="1" applyFont="1" applyBorder="1" applyAlignment="1">
      <alignment wrapText="1"/>
    </xf>
    <xf numFmtId="3" fontId="1" fillId="0" borderId="10" xfId="0" applyNumberFormat="1" applyFont="1" applyBorder="1" applyAlignment="1">
      <alignment horizontal="right" vertical="center" wrapText="1"/>
    </xf>
    <xf numFmtId="49" fontId="0" fillId="0" borderId="20" xfId="0" applyNumberFormat="1" applyFont="1" applyBorder="1" applyAlignment="1">
      <alignment/>
    </xf>
    <xf numFmtId="3" fontId="0" fillId="0" borderId="21" xfId="0" applyNumberFormat="1" applyBorder="1" applyAlignment="1">
      <alignment/>
    </xf>
    <xf numFmtId="49" fontId="0" fillId="0" borderId="20" xfId="0" applyNumberFormat="1" applyFont="1" applyBorder="1" applyAlignment="1">
      <alignment wrapText="1"/>
    </xf>
    <xf numFmtId="0" fontId="1" fillId="0" borderId="21" xfId="0" applyFont="1" applyFill="1" applyBorder="1" applyAlignment="1">
      <alignment/>
    </xf>
    <xf numFmtId="3" fontId="1" fillId="0" borderId="21" xfId="0" applyNumberFormat="1" applyFont="1" applyBorder="1" applyAlignment="1">
      <alignment/>
    </xf>
    <xf numFmtId="3" fontId="0" fillId="0" borderId="19" xfId="0" applyNumberFormat="1" applyBorder="1" applyAlignment="1">
      <alignment horizontal="right"/>
    </xf>
    <xf numFmtId="3" fontId="0" fillId="0" borderId="20" xfId="0" applyNumberFormat="1" applyBorder="1" applyAlignment="1">
      <alignment horizontal="right"/>
    </xf>
    <xf numFmtId="3" fontId="1" fillId="0" borderId="21" xfId="0" applyNumberFormat="1" applyFont="1" applyBorder="1" applyAlignment="1">
      <alignment horizontal="right"/>
    </xf>
    <xf numFmtId="14" fontId="65" fillId="0" borderId="10" xfId="0" applyNumberFormat="1" applyFont="1" applyBorder="1" applyAlignment="1">
      <alignment/>
    </xf>
    <xf numFmtId="189" fontId="18" fillId="0" borderId="10" xfId="0" applyNumberFormat="1" applyFont="1" applyBorder="1" applyAlignment="1">
      <alignment/>
    </xf>
    <xf numFmtId="189" fontId="65" fillId="0" borderId="10" xfId="0" applyNumberFormat="1" applyFont="1" applyBorder="1" applyAlignment="1">
      <alignment/>
    </xf>
    <xf numFmtId="0" fontId="83" fillId="0" borderId="10" xfId="0" applyFont="1" applyBorder="1" applyAlignment="1">
      <alignment vertical="center" wrapText="1"/>
    </xf>
    <xf numFmtId="189" fontId="83" fillId="0" borderId="10" xfId="0" applyNumberFormat="1" applyFont="1" applyBorder="1" applyAlignment="1">
      <alignment vertical="center" wrapText="1"/>
    </xf>
    <xf numFmtId="0" fontId="65" fillId="0" borderId="10" xfId="0" applyFont="1" applyBorder="1" applyAlignment="1">
      <alignment/>
    </xf>
    <xf numFmtId="3" fontId="7" fillId="0" borderId="0" xfId="0" applyNumberFormat="1" applyFont="1" applyAlignment="1">
      <alignment horizontal="center"/>
    </xf>
    <xf numFmtId="3" fontId="0" fillId="0" borderId="0" xfId="0" applyNumberFormat="1" applyAlignment="1">
      <alignment horizontal="center"/>
    </xf>
    <xf numFmtId="0" fontId="88" fillId="0" borderId="0" xfId="0" applyFont="1" applyAlignment="1">
      <alignment vertical="top" wrapText="1"/>
    </xf>
    <xf numFmtId="0" fontId="0" fillId="0" borderId="0" xfId="0" applyFont="1" applyAlignment="1">
      <alignment vertical="top" wrapText="1"/>
    </xf>
    <xf numFmtId="0" fontId="0" fillId="33" borderId="0" xfId="0" applyFont="1" applyFill="1" applyAlignment="1">
      <alignment/>
    </xf>
    <xf numFmtId="0" fontId="10" fillId="33" borderId="10" xfId="0" applyFont="1" applyFill="1" applyBorder="1" applyAlignment="1" applyProtection="1">
      <alignment horizontal="center" vertical="center"/>
      <protection/>
    </xf>
    <xf numFmtId="0" fontId="13" fillId="33" borderId="10" xfId="0" applyFont="1" applyFill="1" applyBorder="1" applyAlignment="1" applyProtection="1">
      <alignment horizontal="center" vertical="center"/>
      <protection/>
    </xf>
    <xf numFmtId="196" fontId="13" fillId="33" borderId="10" xfId="0" applyNumberFormat="1" applyFont="1" applyFill="1" applyBorder="1" applyAlignment="1" applyProtection="1">
      <alignment horizontal="center" vertical="center"/>
      <protection/>
    </xf>
    <xf numFmtId="14" fontId="13" fillId="33" borderId="10" xfId="0" applyNumberFormat="1" applyFont="1" applyFill="1" applyBorder="1" applyAlignment="1" applyProtection="1">
      <alignment horizontal="center" vertical="center"/>
      <protection/>
    </xf>
    <xf numFmtId="0" fontId="13" fillId="33" borderId="17" xfId="0" applyFont="1" applyFill="1" applyBorder="1" applyAlignment="1" applyProtection="1">
      <alignment/>
      <protection/>
    </xf>
    <xf numFmtId="0" fontId="0" fillId="33" borderId="0" xfId="0" applyFont="1" applyFill="1" applyBorder="1" applyAlignment="1">
      <alignment/>
    </xf>
    <xf numFmtId="0" fontId="14" fillId="33" borderId="0" xfId="0" applyFont="1" applyFill="1" applyBorder="1" applyAlignment="1">
      <alignment/>
    </xf>
    <xf numFmtId="0" fontId="0" fillId="33" borderId="18" xfId="0" applyFont="1" applyFill="1" applyBorder="1" applyAlignment="1">
      <alignment/>
    </xf>
    <xf numFmtId="0" fontId="10" fillId="33" borderId="0" xfId="0" applyFont="1" applyFill="1" applyBorder="1" applyAlignment="1" applyProtection="1">
      <alignment horizontal="right" vertical="center"/>
      <protection/>
    </xf>
    <xf numFmtId="0" fontId="10" fillId="33" borderId="25" xfId="0" applyFont="1" applyFill="1" applyBorder="1" applyAlignment="1" applyProtection="1">
      <alignment horizontal="center" vertical="center"/>
      <protection/>
    </xf>
    <xf numFmtId="0" fontId="13" fillId="33" borderId="25" xfId="0" applyFont="1" applyFill="1" applyBorder="1" applyAlignment="1" applyProtection="1">
      <alignment horizontal="center" vertical="center"/>
      <protection/>
    </xf>
    <xf numFmtId="14" fontId="10" fillId="33" borderId="18" xfId="0" applyNumberFormat="1" applyFont="1" applyFill="1" applyBorder="1" applyAlignment="1" applyProtection="1">
      <alignment horizontal="center"/>
      <protection/>
    </xf>
    <xf numFmtId="0" fontId="10" fillId="33" borderId="17" xfId="0" applyFont="1" applyFill="1" applyBorder="1" applyAlignment="1" applyProtection="1">
      <alignment/>
      <protection/>
    </xf>
    <xf numFmtId="14" fontId="2" fillId="0" borderId="10" xfId="0" applyNumberFormat="1" applyFont="1" applyBorder="1" applyAlignment="1">
      <alignment horizontal="center" vertical="center" wrapText="1"/>
    </xf>
    <xf numFmtId="189" fontId="8" fillId="33" borderId="24" xfId="51" applyFont="1" applyFill="1" applyBorder="1" applyAlignment="1">
      <alignment horizontal="right" vertical="center"/>
    </xf>
    <xf numFmtId="3" fontId="8" fillId="33" borderId="24" xfId="0" applyNumberFormat="1" applyFont="1" applyFill="1" applyBorder="1" applyAlignment="1">
      <alignment vertical="center"/>
    </xf>
    <xf numFmtId="3" fontId="16" fillId="33" borderId="24" xfId="0" applyNumberFormat="1" applyFont="1" applyFill="1" applyBorder="1" applyAlignment="1">
      <alignment vertical="center"/>
    </xf>
    <xf numFmtId="14" fontId="1" fillId="0" borderId="15" xfId="0" applyNumberFormat="1" applyFont="1" applyFill="1" applyBorder="1" applyAlignment="1">
      <alignment horizontal="center"/>
    </xf>
    <xf numFmtId="49" fontId="0" fillId="0" borderId="17" xfId="0" applyNumberFormat="1" applyFont="1" applyBorder="1" applyAlignment="1">
      <alignment/>
    </xf>
    <xf numFmtId="49" fontId="1" fillId="0" borderId="17" xfId="0" applyNumberFormat="1" applyFont="1" applyBorder="1" applyAlignment="1">
      <alignment/>
    </xf>
    <xf numFmtId="0" fontId="7" fillId="0" borderId="17" xfId="0" applyFont="1" applyBorder="1" applyAlignment="1">
      <alignment/>
    </xf>
    <xf numFmtId="3" fontId="1" fillId="0" borderId="0" xfId="0" applyNumberFormat="1" applyFont="1" applyBorder="1" applyAlignment="1">
      <alignment horizontal="center"/>
    </xf>
    <xf numFmtId="189" fontId="1" fillId="0" borderId="0" xfId="51" applyFont="1" applyBorder="1" applyAlignment="1">
      <alignment horizontal="center"/>
    </xf>
    <xf numFmtId="0" fontId="2" fillId="0" borderId="17" xfId="0" applyFont="1" applyBorder="1" applyAlignment="1">
      <alignment/>
    </xf>
    <xf numFmtId="189" fontId="0" fillId="0" borderId="0" xfId="51" applyFont="1" applyBorder="1" applyAlignment="1">
      <alignment horizontal="center"/>
    </xf>
    <xf numFmtId="189" fontId="0" fillId="0" borderId="0" xfId="51" applyFont="1" applyBorder="1" applyAlignment="1">
      <alignment horizontal="right"/>
    </xf>
    <xf numFmtId="0" fontId="7" fillId="0" borderId="23" xfId="0" applyFont="1" applyBorder="1" applyAlignment="1">
      <alignment/>
    </xf>
    <xf numFmtId="0" fontId="7" fillId="0" borderId="0" xfId="0" applyFont="1" applyBorder="1" applyAlignment="1">
      <alignment/>
    </xf>
    <xf numFmtId="37" fontId="7" fillId="0" borderId="0" xfId="0" applyNumberFormat="1" applyFont="1" applyBorder="1" applyAlignment="1">
      <alignment/>
    </xf>
    <xf numFmtId="0" fontId="8" fillId="0" borderId="0" xfId="0" applyFont="1" applyBorder="1" applyAlignment="1">
      <alignment/>
    </xf>
    <xf numFmtId="14" fontId="1" fillId="0" borderId="0" xfId="0" applyNumberFormat="1" applyFont="1" applyFill="1" applyBorder="1" applyAlignment="1">
      <alignment horizontal="center"/>
    </xf>
    <xf numFmtId="189" fontId="1" fillId="0" borderId="0" xfId="51" applyFont="1" applyBorder="1" applyAlignment="1">
      <alignment horizontal="right"/>
    </xf>
    <xf numFmtId="189" fontId="1" fillId="0" borderId="0" xfId="51" applyFont="1" applyBorder="1" applyAlignment="1">
      <alignment/>
    </xf>
    <xf numFmtId="37" fontId="0" fillId="0" borderId="0" xfId="0" applyNumberFormat="1" applyFont="1" applyFill="1" applyBorder="1" applyAlignment="1">
      <alignment/>
    </xf>
    <xf numFmtId="37" fontId="0" fillId="0" borderId="0" xfId="0" applyNumberFormat="1" applyFont="1" applyBorder="1" applyAlignment="1">
      <alignment/>
    </xf>
    <xf numFmtId="0" fontId="0" fillId="0" borderId="0" xfId="0" applyFont="1" applyFill="1" applyBorder="1" applyAlignment="1">
      <alignment horizontal="left" vertical="center"/>
    </xf>
    <xf numFmtId="3" fontId="0" fillId="0" borderId="0" xfId="0" applyNumberFormat="1" applyAlignment="1">
      <alignment wrapText="1"/>
    </xf>
    <xf numFmtId="3" fontId="87" fillId="0" borderId="10" xfId="0" applyNumberFormat="1" applyFont="1" applyBorder="1" applyAlignment="1">
      <alignment horizontal="center" vertical="center" wrapText="1"/>
    </xf>
    <xf numFmtId="3" fontId="86" fillId="0" borderId="19" xfId="51" applyNumberFormat="1" applyFont="1" applyBorder="1" applyAlignment="1">
      <alignment horizontal="center" vertical="top"/>
    </xf>
    <xf numFmtId="3" fontId="86" fillId="0" borderId="20" xfId="51" applyNumberFormat="1" applyFont="1" applyBorder="1" applyAlignment="1">
      <alignment horizontal="center" vertical="top"/>
    </xf>
    <xf numFmtId="3" fontId="86" fillId="0" borderId="21" xfId="51" applyNumberFormat="1" applyFont="1" applyBorder="1" applyAlignment="1">
      <alignment horizontal="center" vertical="top"/>
    </xf>
    <xf numFmtId="3" fontId="87" fillId="0" borderId="10" xfId="51" applyNumberFormat="1" applyFont="1" applyBorder="1" applyAlignment="1">
      <alignment horizontal="center" vertical="top"/>
    </xf>
    <xf numFmtId="0" fontId="5" fillId="0" borderId="10" xfId="0" applyFont="1" applyBorder="1" applyAlignment="1">
      <alignment horizontal="left" vertical="center" wrapText="1"/>
    </xf>
    <xf numFmtId="3" fontId="89" fillId="0" borderId="0" xfId="51" applyNumberFormat="1" applyFont="1" applyFill="1" applyBorder="1" applyAlignment="1">
      <alignment horizontal="right" vertical="center"/>
    </xf>
    <xf numFmtId="3" fontId="0" fillId="0" borderId="0" xfId="0" applyNumberFormat="1" applyAlignment="1">
      <alignment horizontal="left" vertical="top"/>
    </xf>
    <xf numFmtId="3" fontId="15" fillId="0" borderId="0" xfId="0" applyNumberFormat="1" applyFont="1" applyAlignment="1">
      <alignment horizontal="left" vertical="center"/>
    </xf>
    <xf numFmtId="3" fontId="0" fillId="0" borderId="0" xfId="0" applyNumberFormat="1" applyAlignment="1">
      <alignment horizontal="left" vertical="top" wrapText="1"/>
    </xf>
    <xf numFmtId="3" fontId="91" fillId="0" borderId="0" xfId="0" applyNumberFormat="1" applyFont="1" applyAlignment="1">
      <alignment/>
    </xf>
    <xf numFmtId="0" fontId="0" fillId="33" borderId="0" xfId="0" applyFont="1" applyFill="1" applyAlignment="1">
      <alignment horizontal="left" vertical="center"/>
    </xf>
    <xf numFmtId="0" fontId="16" fillId="33" borderId="17" xfId="0" applyFont="1" applyFill="1" applyBorder="1" applyAlignment="1">
      <alignment horizontal="left" vertical="center"/>
    </xf>
    <xf numFmtId="0" fontId="16" fillId="33" borderId="0" xfId="0" applyFont="1" applyFill="1" applyBorder="1" applyAlignment="1">
      <alignment horizontal="left" vertical="center"/>
    </xf>
    <xf numFmtId="3" fontId="84" fillId="0" borderId="10" xfId="0" applyNumberFormat="1" applyFont="1" applyBorder="1" applyAlignment="1">
      <alignment horizontal="center" vertical="center"/>
    </xf>
    <xf numFmtId="49" fontId="0" fillId="33" borderId="17" xfId="0" applyNumberFormat="1" applyFont="1" applyFill="1" applyBorder="1" applyAlignment="1">
      <alignment/>
    </xf>
    <xf numFmtId="191" fontId="8" fillId="33" borderId="18" xfId="50" applyFont="1" applyFill="1" applyBorder="1" applyAlignment="1">
      <alignment horizontal="right" vertical="center"/>
    </xf>
    <xf numFmtId="191" fontId="7" fillId="0" borderId="10" xfId="50" applyFont="1" applyBorder="1" applyAlignment="1">
      <alignment vertical="center"/>
    </xf>
    <xf numFmtId="0" fontId="97" fillId="0" borderId="10" xfId="0" applyFont="1" applyBorder="1" applyAlignment="1">
      <alignment horizontal="center" vertical="center" wrapText="1"/>
    </xf>
    <xf numFmtId="189" fontId="0" fillId="0" borderId="0" xfId="0" applyNumberFormat="1" applyFont="1" applyAlignment="1">
      <alignment/>
    </xf>
    <xf numFmtId="0" fontId="65" fillId="0" borderId="0" xfId="0" applyFont="1" applyAlignment="1">
      <alignment/>
    </xf>
    <xf numFmtId="0" fontId="65" fillId="0" borderId="17" xfId="0" applyFont="1" applyBorder="1" applyAlignment="1">
      <alignment/>
    </xf>
    <xf numFmtId="0" fontId="65" fillId="0" borderId="18" xfId="0" applyFont="1" applyBorder="1" applyAlignment="1">
      <alignment/>
    </xf>
    <xf numFmtId="175" fontId="65" fillId="0" borderId="10" xfId="53" applyFont="1" applyBorder="1" applyAlignment="1">
      <alignment/>
    </xf>
    <xf numFmtId="175" fontId="83" fillId="0" borderId="10" xfId="0" applyNumberFormat="1" applyFont="1" applyBorder="1" applyAlignment="1">
      <alignment vertical="center" wrapText="1"/>
    </xf>
    <xf numFmtId="0" fontId="84" fillId="0" borderId="17" xfId="0" applyFont="1" applyBorder="1" applyAlignment="1">
      <alignment horizontal="left" vertical="center"/>
    </xf>
    <xf numFmtId="0" fontId="84" fillId="0" borderId="18" xfId="0" applyFont="1" applyBorder="1" applyAlignment="1">
      <alignment horizontal="left" vertical="center"/>
    </xf>
    <xf numFmtId="0" fontId="84" fillId="0" borderId="0" xfId="0" applyFont="1" applyBorder="1" applyAlignment="1">
      <alignment horizontal="left" vertical="center"/>
    </xf>
    <xf numFmtId="3" fontId="89" fillId="0" borderId="17" xfId="0" applyNumberFormat="1" applyFont="1" applyBorder="1" applyAlignment="1">
      <alignment horizontal="right" vertical="center"/>
    </xf>
    <xf numFmtId="3" fontId="89" fillId="0" borderId="18" xfId="0" applyNumberFormat="1" applyFont="1" applyBorder="1" applyAlignment="1">
      <alignment horizontal="right" vertical="center"/>
    </xf>
    <xf numFmtId="0" fontId="89" fillId="0" borderId="17" xfId="0" applyFont="1" applyBorder="1" applyAlignment="1">
      <alignment horizontal="left" vertical="center"/>
    </xf>
    <xf numFmtId="0" fontId="89" fillId="0" borderId="18" xfId="0" applyFont="1" applyBorder="1" applyAlignment="1">
      <alignment horizontal="left" vertical="center"/>
    </xf>
    <xf numFmtId="0" fontId="4" fillId="0" borderId="10" xfId="0" applyFont="1" applyBorder="1" applyAlignment="1">
      <alignment horizontal="left" vertical="center" wrapText="1"/>
    </xf>
    <xf numFmtId="3" fontId="89" fillId="0" borderId="17" xfId="0" applyNumberFormat="1" applyFont="1" applyBorder="1" applyAlignment="1">
      <alignment horizontal="right" vertical="center"/>
    </xf>
    <xf numFmtId="3" fontId="89" fillId="0" borderId="18" xfId="0" applyNumberFormat="1" applyFont="1" applyBorder="1" applyAlignment="1">
      <alignment horizontal="right" vertical="center"/>
    </xf>
    <xf numFmtId="0" fontId="89" fillId="0" borderId="17" xfId="0" applyFont="1" applyBorder="1" applyAlignment="1">
      <alignment horizontal="left" vertical="center"/>
    </xf>
    <xf numFmtId="0" fontId="89" fillId="0" borderId="18" xfId="0" applyFont="1" applyBorder="1" applyAlignment="1">
      <alignment horizontal="left" vertical="center"/>
    </xf>
    <xf numFmtId="3" fontId="0" fillId="0" borderId="15" xfId="0" applyNumberFormat="1" applyBorder="1" applyAlignment="1">
      <alignment vertical="center"/>
    </xf>
    <xf numFmtId="3" fontId="0" fillId="0" borderId="24" xfId="0" applyNumberFormat="1" applyBorder="1" applyAlignment="1">
      <alignment vertical="center"/>
    </xf>
    <xf numFmtId="3" fontId="86" fillId="0" borderId="0" xfId="51" applyNumberFormat="1" applyFont="1" applyFill="1" applyBorder="1" applyAlignment="1">
      <alignment horizontal="center" vertical="top"/>
    </xf>
    <xf numFmtId="3" fontId="0" fillId="0" borderId="17" xfId="0" applyNumberFormat="1" applyFont="1" applyFill="1" applyBorder="1" applyAlignment="1">
      <alignment horizontal="right" wrapText="1"/>
    </xf>
    <xf numFmtId="3" fontId="84" fillId="0" borderId="10" xfId="0" applyNumberFormat="1" applyFont="1" applyBorder="1" applyAlignment="1">
      <alignment horizontal="right" vertical="center"/>
    </xf>
    <xf numFmtId="3" fontId="97" fillId="0" borderId="10" xfId="0" applyNumberFormat="1" applyFont="1" applyBorder="1" applyAlignment="1">
      <alignment horizontal="right" vertical="center"/>
    </xf>
    <xf numFmtId="189" fontId="88" fillId="0" borderId="20" xfId="51" applyFont="1" applyBorder="1" applyAlignment="1">
      <alignment horizontal="right" vertical="center" wrapText="1"/>
    </xf>
    <xf numFmtId="189" fontId="89" fillId="0" borderId="17" xfId="51" applyFont="1" applyFill="1" applyBorder="1" applyAlignment="1">
      <alignment horizontal="right" vertical="center"/>
    </xf>
    <xf numFmtId="189" fontId="89" fillId="0" borderId="0" xfId="51" applyFont="1" applyFill="1" applyBorder="1" applyAlignment="1">
      <alignment horizontal="right" vertical="center"/>
    </xf>
    <xf numFmtId="3" fontId="0" fillId="0" borderId="21" xfId="0" applyNumberFormat="1" applyFont="1" applyBorder="1" applyAlignment="1">
      <alignment horizontal="right"/>
    </xf>
    <xf numFmtId="14" fontId="1" fillId="33" borderId="17" xfId="51" applyNumberFormat="1" applyFont="1" applyFill="1" applyBorder="1" applyAlignment="1">
      <alignment horizontal="center"/>
    </xf>
    <xf numFmtId="3" fontId="8" fillId="33" borderId="17" xfId="0" applyNumberFormat="1" applyFont="1" applyFill="1" applyBorder="1" applyAlignment="1">
      <alignment horizontal="right" vertical="center"/>
    </xf>
    <xf numFmtId="189" fontId="8" fillId="33" borderId="17" xfId="51" applyFont="1" applyFill="1" applyBorder="1" applyAlignment="1">
      <alignment horizontal="right" vertical="center"/>
    </xf>
    <xf numFmtId="189" fontId="16" fillId="0" borderId="17" xfId="51" applyFont="1" applyFill="1" applyBorder="1" applyAlignment="1">
      <alignment horizontal="right" vertical="center"/>
    </xf>
    <xf numFmtId="0" fontId="0" fillId="0" borderId="17" xfId="0" applyBorder="1" applyAlignment="1">
      <alignment horizontal="right" vertical="center"/>
    </xf>
    <xf numFmtId="3" fontId="16" fillId="33" borderId="17" xfId="0" applyNumberFormat="1" applyFont="1" applyFill="1" applyBorder="1" applyAlignment="1">
      <alignment horizontal="right" vertical="center"/>
    </xf>
    <xf numFmtId="189" fontId="16" fillId="33" borderId="17" xfId="51" applyFont="1" applyFill="1" applyBorder="1" applyAlignment="1">
      <alignment vertical="center"/>
    </xf>
    <xf numFmtId="189" fontId="16" fillId="33" borderId="17" xfId="51" applyFont="1" applyFill="1" applyBorder="1" applyAlignment="1">
      <alignment horizontal="center" vertical="center"/>
    </xf>
    <xf numFmtId="3" fontId="22" fillId="0" borderId="0" xfId="0" applyNumberFormat="1" applyFont="1" applyAlignment="1">
      <alignment vertical="top"/>
    </xf>
    <xf numFmtId="3" fontId="22" fillId="0" borderId="15" xfId="0" applyNumberFormat="1" applyFont="1" applyBorder="1" applyAlignment="1">
      <alignment vertical="top"/>
    </xf>
    <xf numFmtId="49" fontId="0" fillId="33" borderId="0" xfId="0" applyNumberFormat="1" applyFont="1" applyFill="1" applyBorder="1" applyAlignment="1">
      <alignment/>
    </xf>
    <xf numFmtId="3" fontId="22" fillId="0" borderId="17" xfId="0" applyNumberFormat="1" applyFont="1" applyBorder="1" applyAlignment="1">
      <alignment vertical="top"/>
    </xf>
    <xf numFmtId="189" fontId="0" fillId="0" borderId="17" xfId="51" applyFont="1" applyFill="1" applyBorder="1" applyAlignment="1">
      <alignment/>
    </xf>
    <xf numFmtId="3" fontId="22" fillId="0" borderId="0" xfId="0" applyNumberFormat="1" applyFont="1" applyBorder="1" applyAlignment="1">
      <alignment vertical="top"/>
    </xf>
    <xf numFmtId="14" fontId="1" fillId="0" borderId="17" xfId="0" applyNumberFormat="1" applyFont="1" applyFill="1" applyBorder="1" applyAlignment="1">
      <alignment horizontal="center"/>
    </xf>
    <xf numFmtId="189" fontId="1" fillId="0" borderId="17" xfId="51" applyFont="1" applyFill="1" applyBorder="1" applyAlignment="1">
      <alignment/>
    </xf>
    <xf numFmtId="3" fontId="8" fillId="33" borderId="0" xfId="51" applyNumberFormat="1" applyFont="1" applyFill="1" applyBorder="1" applyAlignment="1">
      <alignment horizontal="right" vertical="center"/>
    </xf>
    <xf numFmtId="189" fontId="0" fillId="33" borderId="0" xfId="0" applyNumberFormat="1" applyFill="1" applyAlignment="1">
      <alignment horizontal="right" vertical="center"/>
    </xf>
    <xf numFmtId="2" fontId="0" fillId="33" borderId="0" xfId="0" applyNumberFormat="1" applyFill="1" applyAlignment="1">
      <alignment horizontal="right" vertical="center"/>
    </xf>
    <xf numFmtId="3" fontId="0" fillId="0" borderId="20" xfId="0" applyNumberFormat="1" applyBorder="1" applyAlignment="1">
      <alignment/>
    </xf>
    <xf numFmtId="49" fontId="0" fillId="0" borderId="17" xfId="0" applyNumberFormat="1" applyFont="1" applyBorder="1" applyAlignment="1">
      <alignment wrapText="1"/>
    </xf>
    <xf numFmtId="0" fontId="1" fillId="0" borderId="17" xfId="0" applyFont="1" applyFill="1" applyBorder="1" applyAlignment="1">
      <alignment/>
    </xf>
    <xf numFmtId="49" fontId="0" fillId="0" borderId="17" xfId="0" applyNumberFormat="1" applyFont="1" applyBorder="1" applyAlignment="1">
      <alignment horizontal="left" vertical="center" wrapText="1"/>
    </xf>
    <xf numFmtId="1" fontId="0" fillId="0" borderId="0" xfId="0" applyNumberFormat="1" applyAlignment="1">
      <alignment/>
    </xf>
    <xf numFmtId="3" fontId="86" fillId="0" borderId="19" xfId="51" applyNumberFormat="1" applyFont="1" applyBorder="1" applyAlignment="1">
      <alignment horizontal="right" vertical="top"/>
    </xf>
    <xf numFmtId="3" fontId="86" fillId="0" borderId="20" xfId="51" applyNumberFormat="1" applyFont="1" applyBorder="1" applyAlignment="1">
      <alignment horizontal="right" vertical="top"/>
    </xf>
    <xf numFmtId="3" fontId="87" fillId="0" borderId="10" xfId="51" applyNumberFormat="1" applyFont="1" applyBorder="1" applyAlignment="1">
      <alignment horizontal="right" vertical="top"/>
    </xf>
    <xf numFmtId="4" fontId="2" fillId="0" borderId="25" xfId="0" applyNumberFormat="1" applyFont="1" applyBorder="1" applyAlignment="1">
      <alignment horizontal="center" vertical="center"/>
    </xf>
    <xf numFmtId="3" fontId="0" fillId="0" borderId="17" xfId="0" applyNumberFormat="1" applyFill="1" applyBorder="1" applyAlignment="1">
      <alignment wrapText="1"/>
    </xf>
    <xf numFmtId="3" fontId="0" fillId="0" borderId="17" xfId="0" applyNumberFormat="1" applyBorder="1" applyAlignment="1">
      <alignment/>
    </xf>
    <xf numFmtId="189" fontId="16" fillId="33" borderId="28" xfId="51" applyFont="1" applyFill="1" applyBorder="1" applyAlignment="1">
      <alignment horizontal="right" vertical="center"/>
    </xf>
    <xf numFmtId="3" fontId="8" fillId="0" borderId="0" xfId="0" applyNumberFormat="1" applyFont="1" applyAlignment="1">
      <alignment/>
    </xf>
    <xf numFmtId="189" fontId="0" fillId="33" borderId="0" xfId="0" applyNumberFormat="1" applyFill="1" applyAlignment="1">
      <alignment horizontal="right"/>
    </xf>
    <xf numFmtId="3" fontId="8" fillId="0" borderId="18" xfId="0" applyNumberFormat="1" applyFont="1" applyBorder="1" applyAlignment="1">
      <alignment/>
    </xf>
    <xf numFmtId="3" fontId="8" fillId="0" borderId="24" xfId="0" applyNumberFormat="1" applyFont="1" applyBorder="1" applyAlignment="1">
      <alignment/>
    </xf>
    <xf numFmtId="189" fontId="8" fillId="0" borderId="0" xfId="51" applyFont="1" applyFill="1" applyBorder="1" applyAlignment="1">
      <alignment horizontal="right" vertical="center"/>
    </xf>
    <xf numFmtId="189" fontId="1" fillId="0" borderId="15" xfId="51" applyFont="1" applyBorder="1" applyAlignment="1">
      <alignment/>
    </xf>
    <xf numFmtId="49" fontId="0" fillId="0" borderId="0" xfId="0" applyNumberFormat="1" applyFont="1" applyBorder="1" applyAlignment="1">
      <alignment wrapText="1"/>
    </xf>
    <xf numFmtId="0" fontId="84" fillId="0" borderId="17" xfId="0" applyFont="1" applyBorder="1" applyAlignment="1">
      <alignment horizontal="left" vertical="center"/>
    </xf>
    <xf numFmtId="0" fontId="84" fillId="0" borderId="18" xfId="0" applyFont="1" applyBorder="1" applyAlignment="1">
      <alignment horizontal="left" vertical="center"/>
    </xf>
    <xf numFmtId="0" fontId="84" fillId="0" borderId="0" xfId="0" applyFont="1" applyBorder="1" applyAlignment="1">
      <alignment horizontal="left" vertical="center"/>
    </xf>
    <xf numFmtId="203" fontId="3" fillId="0" borderId="0" xfId="50" applyNumberFormat="1" applyFont="1" applyFill="1" applyAlignment="1">
      <alignment/>
    </xf>
    <xf numFmtId="0" fontId="27" fillId="0" borderId="0" xfId="0" applyFont="1" applyAlignment="1">
      <alignment/>
    </xf>
    <xf numFmtId="0" fontId="28" fillId="0" borderId="0" xfId="0" applyFont="1" applyAlignment="1">
      <alignment vertical="center"/>
    </xf>
    <xf numFmtId="0" fontId="30" fillId="0" borderId="0" xfId="0" applyFont="1" applyAlignment="1">
      <alignment/>
    </xf>
    <xf numFmtId="0" fontId="29" fillId="0" borderId="0" xfId="0" applyFont="1" applyAlignment="1">
      <alignment/>
    </xf>
    <xf numFmtId="0" fontId="29" fillId="0" borderId="0" xfId="0" applyFont="1" applyAlignment="1">
      <alignment horizontal="left"/>
    </xf>
    <xf numFmtId="0" fontId="29" fillId="33" borderId="0" xfId="0" applyFont="1" applyFill="1" applyAlignment="1">
      <alignment/>
    </xf>
    <xf numFmtId="0" fontId="30" fillId="0" borderId="10" xfId="0" applyFont="1" applyBorder="1" applyAlignment="1">
      <alignment horizontal="center" vertical="center"/>
    </xf>
    <xf numFmtId="0" fontId="29" fillId="0" borderId="10" xfId="0" applyFont="1" applyBorder="1" applyAlignment="1">
      <alignment horizontal="left" vertical="center"/>
    </xf>
    <xf numFmtId="0" fontId="30" fillId="0" borderId="10" xfId="0" applyFont="1" applyBorder="1" applyAlignment="1">
      <alignment horizontal="left" vertical="center"/>
    </xf>
    <xf numFmtId="0" fontId="29" fillId="33" borderId="10" xfId="0" applyFont="1" applyFill="1" applyBorder="1" applyAlignment="1">
      <alignment horizontal="left" vertical="center"/>
    </xf>
    <xf numFmtId="0" fontId="29" fillId="0" borderId="0" xfId="0" applyFont="1" applyAlignment="1">
      <alignment horizontal="left" vertical="center"/>
    </xf>
    <xf numFmtId="0" fontId="31" fillId="0" borderId="0" xfId="0" applyFont="1" applyAlignment="1">
      <alignment vertical="center" wrapText="1"/>
    </xf>
    <xf numFmtId="0" fontId="99" fillId="0" borderId="10" xfId="0" applyFont="1" applyBorder="1" applyAlignment="1">
      <alignment horizontal="center" vertical="center"/>
    </xf>
    <xf numFmtId="0" fontId="99" fillId="0" borderId="10" xfId="0" applyFont="1" applyBorder="1" applyAlignment="1">
      <alignment horizontal="center" vertical="center" wrapText="1"/>
    </xf>
    <xf numFmtId="3" fontId="99" fillId="0" borderId="10" xfId="0" applyNumberFormat="1" applyFont="1" applyBorder="1" applyAlignment="1">
      <alignment horizontal="center" vertical="center"/>
    </xf>
    <xf numFmtId="204" fontId="99" fillId="0" borderId="10" xfId="0" applyNumberFormat="1" applyFont="1" applyBorder="1" applyAlignment="1">
      <alignment horizontal="center" vertical="center"/>
    </xf>
    <xf numFmtId="0" fontId="100" fillId="0" borderId="0" xfId="0" applyFont="1" applyAlignment="1">
      <alignment vertical="center"/>
    </xf>
    <xf numFmtId="0" fontId="101" fillId="0" borderId="0" xfId="0" applyFont="1" applyAlignment="1">
      <alignment horizontal="center" vertical="center"/>
    </xf>
    <xf numFmtId="3" fontId="101" fillId="0" borderId="10" xfId="0" applyNumberFormat="1" applyFont="1" applyBorder="1" applyAlignment="1">
      <alignment horizontal="center" vertical="center"/>
    </xf>
    <xf numFmtId="204" fontId="101" fillId="0" borderId="10" xfId="0" applyNumberFormat="1" applyFont="1" applyBorder="1" applyAlignment="1">
      <alignment horizontal="center" vertical="center"/>
    </xf>
    <xf numFmtId="0" fontId="31" fillId="0" borderId="0" xfId="0" applyFont="1" applyAlignment="1">
      <alignment/>
    </xf>
    <xf numFmtId="0" fontId="31" fillId="0" borderId="0" xfId="0" applyFont="1" applyAlignment="1">
      <alignment horizontal="center" vertical="center"/>
    </xf>
    <xf numFmtId="0" fontId="29" fillId="0" borderId="10" xfId="0" applyFont="1" applyBorder="1" applyAlignment="1">
      <alignment/>
    </xf>
    <xf numFmtId="191" fontId="29" fillId="0" borderId="0" xfId="50" applyFont="1" applyAlignment="1">
      <alignment/>
    </xf>
    <xf numFmtId="49" fontId="0" fillId="0" borderId="17" xfId="0" applyNumberFormat="1" applyFont="1" applyFill="1" applyBorder="1" applyAlignment="1">
      <alignment/>
    </xf>
    <xf numFmtId="0" fontId="32" fillId="0" borderId="0" xfId="0" applyFont="1" applyAlignment="1">
      <alignment/>
    </xf>
    <xf numFmtId="41" fontId="0" fillId="0" borderId="0" xfId="0" applyNumberFormat="1" applyFont="1" applyAlignment="1">
      <alignment/>
    </xf>
    <xf numFmtId="14" fontId="65" fillId="0" borderId="10" xfId="75" applyNumberFormat="1" applyFont="1" applyBorder="1">
      <alignment/>
      <protection/>
    </xf>
    <xf numFmtId="41" fontId="65" fillId="0" borderId="10" xfId="56" applyFont="1" applyBorder="1" applyAlignment="1">
      <alignment/>
    </xf>
    <xf numFmtId="189" fontId="18" fillId="0" borderId="10" xfId="75" applyNumberFormat="1" applyFont="1" applyBorder="1">
      <alignment/>
      <protection/>
    </xf>
    <xf numFmtId="189" fontId="65" fillId="0" borderId="10" xfId="75" applyNumberFormat="1" applyFont="1" applyBorder="1">
      <alignment/>
      <protection/>
    </xf>
    <xf numFmtId="14" fontId="65" fillId="0" borderId="10" xfId="75" applyNumberFormat="1" applyFont="1" applyBorder="1" applyAlignment="1">
      <alignment horizontal="center" vertical="center"/>
      <protection/>
    </xf>
    <xf numFmtId="197" fontId="65" fillId="0" borderId="10" xfId="75" applyNumberFormat="1" applyFont="1" applyBorder="1" applyAlignment="1">
      <alignment horizontal="center" vertical="center"/>
      <protection/>
    </xf>
    <xf numFmtId="219" fontId="0" fillId="0" borderId="0" xfId="0" applyNumberFormat="1" applyFont="1" applyAlignment="1">
      <alignment/>
    </xf>
    <xf numFmtId="203" fontId="0" fillId="0" borderId="0" xfId="50" applyNumberFormat="1" applyFont="1" applyAlignment="1">
      <alignment/>
    </xf>
    <xf numFmtId="199" fontId="65" fillId="0" borderId="10" xfId="56" applyNumberFormat="1" applyFont="1" applyBorder="1" applyAlignment="1">
      <alignment/>
    </xf>
    <xf numFmtId="0" fontId="29" fillId="0" borderId="0" xfId="0" applyFont="1" applyAlignment="1">
      <alignment horizontal="left" vertical="center"/>
    </xf>
    <xf numFmtId="0" fontId="101" fillId="0" borderId="10" xfId="0" applyFont="1" applyBorder="1" applyAlignment="1">
      <alignment horizontal="center" vertical="center"/>
    </xf>
    <xf numFmtId="0" fontId="101" fillId="0" borderId="0" xfId="0" applyFont="1" applyAlignment="1">
      <alignment vertical="center"/>
    </xf>
    <xf numFmtId="0" fontId="101" fillId="0" borderId="10" xfId="0" applyFont="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horizontal="left"/>
    </xf>
    <xf numFmtId="0" fontId="29" fillId="33" borderId="0" xfId="0" applyFont="1" applyFill="1" applyAlignment="1">
      <alignment horizontal="right" vertical="center"/>
    </xf>
    <xf numFmtId="0" fontId="9" fillId="0" borderId="17" xfId="0" applyFont="1" applyBorder="1" applyAlignment="1">
      <alignment horizontal="center" vertical="center"/>
    </xf>
    <xf numFmtId="0" fontId="9" fillId="0" borderId="0" xfId="0" applyFont="1" applyBorder="1" applyAlignment="1">
      <alignment horizontal="center" vertical="center"/>
    </xf>
    <xf numFmtId="0" fontId="9" fillId="0" borderId="18" xfId="0" applyFont="1" applyBorder="1" applyAlignment="1">
      <alignment horizontal="center" vertical="center"/>
    </xf>
    <xf numFmtId="0" fontId="22" fillId="0" borderId="17"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2" fillId="0" borderId="18" xfId="0" applyFont="1" applyFill="1" applyBorder="1" applyAlignment="1" applyProtection="1">
      <alignment horizontal="center" vertical="center"/>
      <protection/>
    </xf>
    <xf numFmtId="0" fontId="24" fillId="0" borderId="17"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24" fillId="0" borderId="18" xfId="0" applyFont="1" applyFill="1" applyBorder="1" applyAlignment="1" applyProtection="1">
      <alignment horizontal="center" vertical="center"/>
      <protection/>
    </xf>
    <xf numFmtId="0" fontId="22" fillId="33" borderId="17"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22" fillId="33" borderId="18" xfId="0" applyFont="1" applyFill="1" applyBorder="1" applyAlignment="1" applyProtection="1">
      <alignment horizontal="center" vertical="center"/>
      <protection/>
    </xf>
    <xf numFmtId="0" fontId="17" fillId="0" borderId="17"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17" fillId="0" borderId="18" xfId="0" applyFont="1" applyFill="1" applyBorder="1" applyAlignment="1" applyProtection="1">
      <alignment horizontal="center" vertical="center"/>
      <protection/>
    </xf>
    <xf numFmtId="0" fontId="26" fillId="0" borderId="17" xfId="0" applyFont="1" applyBorder="1" applyAlignment="1">
      <alignment horizontal="center" vertical="center"/>
    </xf>
    <xf numFmtId="0" fontId="26" fillId="0" borderId="0" xfId="0" applyFont="1" applyBorder="1" applyAlignment="1">
      <alignment horizontal="center" vertical="center"/>
    </xf>
    <xf numFmtId="0" fontId="26" fillId="0" borderId="18" xfId="0" applyFont="1" applyBorder="1" applyAlignment="1">
      <alignment horizontal="center" vertical="center"/>
    </xf>
    <xf numFmtId="0" fontId="24" fillId="33" borderId="17" xfId="0" applyFont="1" applyFill="1" applyBorder="1" applyAlignment="1" applyProtection="1">
      <alignment horizontal="center" vertical="center"/>
      <protection/>
    </xf>
    <xf numFmtId="0" fontId="24" fillId="33" borderId="0" xfId="0" applyFont="1" applyFill="1" applyBorder="1" applyAlignment="1" applyProtection="1">
      <alignment horizontal="center" vertical="center"/>
      <protection/>
    </xf>
    <xf numFmtId="189" fontId="7" fillId="0" borderId="38" xfId="51" applyFont="1" applyBorder="1" applyAlignment="1">
      <alignment horizontal="right" vertical="center"/>
    </xf>
    <xf numFmtId="189" fontId="7" fillId="0" borderId="25" xfId="51" applyFont="1" applyBorder="1" applyAlignment="1">
      <alignment horizontal="right" vertical="center"/>
    </xf>
    <xf numFmtId="0" fontId="9" fillId="0" borderId="17" xfId="0" applyFont="1" applyBorder="1" applyAlignment="1">
      <alignment horizontal="center"/>
    </xf>
    <xf numFmtId="0" fontId="9" fillId="0" borderId="0" xfId="0" applyFont="1" applyBorder="1" applyAlignment="1">
      <alignment horizontal="center"/>
    </xf>
    <xf numFmtId="0" fontId="9" fillId="0" borderId="18" xfId="0" applyFont="1" applyBorder="1" applyAlignment="1">
      <alignment horizontal="center"/>
    </xf>
    <xf numFmtId="9" fontId="7" fillId="0" borderId="38" xfId="77" applyFont="1" applyBorder="1" applyAlignment="1">
      <alignment horizontal="right" vertical="center"/>
    </xf>
    <xf numFmtId="9" fontId="7" fillId="0" borderId="25" xfId="77" applyFont="1" applyBorder="1" applyAlignment="1">
      <alignment horizontal="right" vertical="center"/>
    </xf>
    <xf numFmtId="189" fontId="1" fillId="0" borderId="15" xfId="51" applyFont="1" applyBorder="1" applyAlignment="1">
      <alignment horizontal="center"/>
    </xf>
    <xf numFmtId="0" fontId="10" fillId="33" borderId="38" xfId="0" applyFont="1" applyFill="1" applyBorder="1" applyAlignment="1" applyProtection="1">
      <alignment horizontal="center" vertical="center"/>
      <protection/>
    </xf>
    <xf numFmtId="0" fontId="10" fillId="33" borderId="25" xfId="0" applyFont="1" applyFill="1" applyBorder="1" applyAlignment="1" applyProtection="1">
      <alignment horizontal="center" vertical="center"/>
      <protection/>
    </xf>
    <xf numFmtId="0" fontId="10" fillId="33" borderId="38" xfId="0" applyFont="1" applyFill="1" applyBorder="1" applyAlignment="1" applyProtection="1">
      <alignment horizontal="center"/>
      <protection/>
    </xf>
    <xf numFmtId="0" fontId="10" fillId="33" borderId="25" xfId="0" applyFont="1" applyFill="1" applyBorder="1" applyAlignment="1" applyProtection="1">
      <alignment horizontal="center"/>
      <protection/>
    </xf>
    <xf numFmtId="0" fontId="3" fillId="0" borderId="17" xfId="0" applyFont="1" applyBorder="1" applyAlignment="1">
      <alignment horizontal="center"/>
    </xf>
    <xf numFmtId="0" fontId="3" fillId="0" borderId="0" xfId="0" applyFont="1" applyBorder="1" applyAlignment="1">
      <alignment horizontal="center"/>
    </xf>
    <xf numFmtId="0" fontId="3" fillId="0" borderId="18" xfId="0" applyFont="1" applyBorder="1" applyAlignment="1">
      <alignment horizontal="center"/>
    </xf>
    <xf numFmtId="189" fontId="7" fillId="0" borderId="38" xfId="51" applyFont="1" applyBorder="1" applyAlignment="1">
      <alignment horizontal="center" vertical="center"/>
    </xf>
    <xf numFmtId="189" fontId="7" fillId="0" borderId="25" xfId="51" applyFont="1" applyBorder="1" applyAlignment="1">
      <alignment horizontal="center" vertical="center"/>
    </xf>
    <xf numFmtId="189" fontId="2" fillId="0" borderId="38" xfId="51" applyFont="1" applyBorder="1" applyAlignment="1">
      <alignment horizontal="right" vertical="center"/>
    </xf>
    <xf numFmtId="189" fontId="2" fillId="0" borderId="25" xfId="51" applyFont="1" applyBorder="1" applyAlignment="1">
      <alignment horizontal="right" vertical="center"/>
    </xf>
    <xf numFmtId="189" fontId="2" fillId="0" borderId="39" xfId="51" applyFont="1" applyBorder="1" applyAlignment="1">
      <alignment horizontal="right" vertical="center"/>
    </xf>
    <xf numFmtId="189" fontId="2" fillId="0" borderId="27" xfId="51" applyFont="1" applyBorder="1" applyAlignment="1">
      <alignment horizontal="right" vertical="center"/>
    </xf>
    <xf numFmtId="189" fontId="0" fillId="0" borderId="38" xfId="51" applyFont="1" applyBorder="1" applyAlignment="1">
      <alignment horizontal="right" vertical="center"/>
    </xf>
    <xf numFmtId="189" fontId="0" fillId="0" borderId="25" xfId="51" applyFont="1" applyBorder="1" applyAlignment="1">
      <alignment horizontal="right" vertical="center"/>
    </xf>
    <xf numFmtId="0" fontId="2" fillId="0" borderId="0" xfId="0" applyFont="1" applyAlignment="1">
      <alignment horizont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23"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4" xfId="0" applyFont="1" applyBorder="1" applyAlignment="1">
      <alignment horizontal="center" vertical="center"/>
    </xf>
    <xf numFmtId="0" fontId="1" fillId="0" borderId="44" xfId="0" applyFont="1" applyBorder="1" applyAlignment="1">
      <alignment horizontal="center" vertical="center"/>
    </xf>
    <xf numFmtId="0" fontId="1" fillId="0" borderId="15" xfId="0" applyFont="1" applyBorder="1" applyAlignment="1">
      <alignment horizontal="center" vertical="center"/>
    </xf>
    <xf numFmtId="189" fontId="2" fillId="0" borderId="0" xfId="0" applyNumberFormat="1" applyFont="1" applyAlignment="1">
      <alignment horizontal="center"/>
    </xf>
    <xf numFmtId="3" fontId="89" fillId="0" borderId="0" xfId="0" applyNumberFormat="1" applyFont="1" applyBorder="1" applyAlignment="1">
      <alignment horizontal="right" vertical="center"/>
    </xf>
    <xf numFmtId="0" fontId="85" fillId="0" borderId="10" xfId="0" applyFont="1" applyBorder="1" applyAlignment="1">
      <alignment horizontal="center" vertical="center"/>
    </xf>
    <xf numFmtId="3" fontId="89" fillId="0" borderId="16" xfId="0" applyNumberFormat="1" applyFont="1" applyBorder="1" applyAlignment="1">
      <alignment horizontal="right" vertical="center"/>
    </xf>
    <xf numFmtId="3" fontId="89" fillId="0" borderId="29" xfId="0" applyNumberFormat="1" applyFont="1" applyBorder="1" applyAlignment="1">
      <alignment horizontal="right" vertical="center"/>
    </xf>
    <xf numFmtId="3" fontId="89" fillId="0" borderId="17" xfId="0" applyNumberFormat="1" applyFont="1" applyBorder="1" applyAlignment="1">
      <alignment horizontal="right" vertical="center"/>
    </xf>
    <xf numFmtId="3" fontId="89" fillId="0" borderId="18" xfId="0" applyNumberFormat="1" applyFont="1" applyBorder="1" applyAlignment="1">
      <alignment horizontal="right" vertical="center"/>
    </xf>
    <xf numFmtId="0" fontId="89" fillId="0" borderId="17" xfId="0" applyFont="1" applyBorder="1" applyAlignment="1">
      <alignment horizontal="left" vertical="center"/>
    </xf>
    <xf numFmtId="0" fontId="89" fillId="0" borderId="18" xfId="0" applyFont="1" applyBorder="1" applyAlignment="1">
      <alignment horizontal="left" vertical="center"/>
    </xf>
    <xf numFmtId="4" fontId="7" fillId="0" borderId="38" xfId="0" applyNumberFormat="1" applyFont="1" applyBorder="1" applyAlignment="1">
      <alignment horizontal="center" vertical="center" wrapText="1"/>
    </xf>
    <xf numFmtId="4" fontId="7" fillId="0" borderId="22" xfId="0" applyNumberFormat="1" applyFont="1" applyBorder="1" applyAlignment="1">
      <alignment horizontal="center" vertical="center" wrapText="1"/>
    </xf>
    <xf numFmtId="4" fontId="7" fillId="0" borderId="25" xfId="0" applyNumberFormat="1" applyFont="1" applyBorder="1" applyAlignment="1">
      <alignment horizontal="center" vertical="center" wrapText="1"/>
    </xf>
    <xf numFmtId="4" fontId="0" fillId="0" borderId="38" xfId="0" applyNumberFormat="1" applyFont="1" applyBorder="1" applyAlignment="1">
      <alignment horizontal="center" vertical="center"/>
    </xf>
    <xf numFmtId="4" fontId="0" fillId="0" borderId="22" xfId="0" applyNumberFormat="1" applyFont="1" applyBorder="1" applyAlignment="1">
      <alignment horizontal="center" vertical="center"/>
    </xf>
    <xf numFmtId="4" fontId="0" fillId="0" borderId="25" xfId="0" applyNumberFormat="1" applyFont="1" applyBorder="1" applyAlignment="1">
      <alignment horizontal="center" vertical="center"/>
    </xf>
    <xf numFmtId="0" fontId="85" fillId="0" borderId="38" xfId="0" applyFont="1" applyBorder="1" applyAlignment="1">
      <alignment horizontal="center" vertical="center" wrapText="1"/>
    </xf>
    <xf numFmtId="0" fontId="85" fillId="0" borderId="25" xfId="0" applyFont="1" applyBorder="1" applyAlignment="1">
      <alignment horizontal="center" vertical="center" wrapText="1"/>
    </xf>
    <xf numFmtId="0" fontId="85" fillId="0" borderId="38" xfId="0" applyFont="1" applyBorder="1" applyAlignment="1">
      <alignment horizontal="center" vertical="center"/>
    </xf>
    <xf numFmtId="0" fontId="85" fillId="0" borderId="25" xfId="0" applyFont="1" applyBorder="1" applyAlignment="1">
      <alignment horizontal="center" vertical="center"/>
    </xf>
    <xf numFmtId="0" fontId="89" fillId="0" borderId="0" xfId="0" applyFont="1" applyBorder="1" applyAlignment="1">
      <alignment horizontal="left" vertical="center"/>
    </xf>
    <xf numFmtId="49" fontId="0" fillId="0" borderId="17" xfId="0" applyNumberFormat="1" applyFont="1" applyBorder="1" applyAlignment="1">
      <alignment horizontal="left" vertical="center" wrapText="1"/>
    </xf>
    <xf numFmtId="3" fontId="85" fillId="0" borderId="38" xfId="0" applyNumberFormat="1" applyFont="1" applyBorder="1" applyAlignment="1">
      <alignment horizontal="right" vertical="center"/>
    </xf>
    <xf numFmtId="3" fontId="85" fillId="0" borderId="25" xfId="0" applyNumberFormat="1" applyFont="1" applyBorder="1" applyAlignment="1">
      <alignment horizontal="right" vertical="center"/>
    </xf>
    <xf numFmtId="49" fontId="0" fillId="0" borderId="19" xfId="0" applyNumberFormat="1" applyFont="1" applyBorder="1" applyAlignment="1">
      <alignment horizontal="left" vertical="center" wrapText="1"/>
    </xf>
    <xf numFmtId="49" fontId="0" fillId="0" borderId="20" xfId="0" applyNumberFormat="1" applyFont="1" applyBorder="1" applyAlignment="1">
      <alignment horizontal="left" vertical="center" wrapText="1"/>
    </xf>
    <xf numFmtId="0" fontId="1" fillId="0" borderId="16"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17" xfId="0" applyFont="1" applyBorder="1" applyAlignment="1">
      <alignment horizontal="center"/>
    </xf>
    <xf numFmtId="0" fontId="1" fillId="0" borderId="0" xfId="0" applyFont="1" applyBorder="1" applyAlignment="1">
      <alignment horizontal="center"/>
    </xf>
    <xf numFmtId="0" fontId="1" fillId="0" borderId="18" xfId="0" applyFont="1" applyBorder="1" applyAlignment="1">
      <alignment horizontal="center"/>
    </xf>
    <xf numFmtId="0" fontId="1" fillId="0" borderId="23" xfId="0" applyFont="1" applyBorder="1" applyAlignment="1">
      <alignment horizontal="center"/>
    </xf>
    <xf numFmtId="0" fontId="1" fillId="0" borderId="15" xfId="0" applyFont="1" applyBorder="1" applyAlignment="1">
      <alignment horizontal="center"/>
    </xf>
    <xf numFmtId="0" fontId="1" fillId="0" borderId="24" xfId="0" applyFont="1" applyBorder="1" applyAlignment="1">
      <alignment horizontal="center"/>
    </xf>
    <xf numFmtId="3" fontId="84" fillId="0" borderId="17" xfId="0" applyNumberFormat="1" applyFont="1" applyBorder="1" applyAlignment="1">
      <alignment horizontal="right" vertical="center"/>
    </xf>
    <xf numFmtId="3" fontId="84" fillId="0" borderId="18" xfId="0" applyNumberFormat="1" applyFont="1" applyBorder="1" applyAlignment="1">
      <alignment horizontal="right" vertical="center"/>
    </xf>
    <xf numFmtId="0" fontId="15" fillId="0" borderId="0" xfId="0" applyFont="1" applyAlignment="1">
      <alignment horizontal="left" vertical="top" wrapText="1"/>
    </xf>
    <xf numFmtId="0" fontId="97" fillId="0" borderId="16" xfId="0" applyFont="1" applyBorder="1" applyAlignment="1">
      <alignment horizontal="center" vertical="center"/>
    </xf>
    <xf numFmtId="0" fontId="97" fillId="0" borderId="28" xfId="0" applyFont="1" applyBorder="1" applyAlignment="1">
      <alignment horizontal="center" vertical="center"/>
    </xf>
    <xf numFmtId="0" fontId="97" fillId="0" borderId="29" xfId="0" applyFont="1" applyBorder="1" applyAlignment="1">
      <alignment horizontal="center" vertical="center"/>
    </xf>
    <xf numFmtId="0" fontId="97" fillId="0" borderId="23" xfId="0" applyFont="1" applyBorder="1" applyAlignment="1">
      <alignment horizontal="center" vertical="center"/>
    </xf>
    <xf numFmtId="0" fontId="97" fillId="0" borderId="15" xfId="0" applyFont="1" applyBorder="1" applyAlignment="1">
      <alignment horizontal="center" vertical="center"/>
    </xf>
    <xf numFmtId="0" fontId="97" fillId="0" borderId="24" xfId="0" applyFont="1" applyBorder="1" applyAlignment="1">
      <alignment horizontal="center" vertical="center"/>
    </xf>
    <xf numFmtId="0" fontId="84" fillId="0" borderId="17" xfId="0" applyFont="1" applyBorder="1" applyAlignment="1">
      <alignment horizontal="left" vertical="center"/>
    </xf>
    <xf numFmtId="0" fontId="84" fillId="0" borderId="18" xfId="0" applyFont="1" applyBorder="1" applyAlignment="1">
      <alignment horizontal="left" vertical="center"/>
    </xf>
    <xf numFmtId="0" fontId="97" fillId="0" borderId="38" xfId="0" applyFont="1" applyBorder="1" applyAlignment="1">
      <alignment horizontal="center" vertical="center"/>
    </xf>
    <xf numFmtId="0" fontId="97" fillId="0" borderId="25" xfId="0" applyFont="1" applyBorder="1" applyAlignment="1">
      <alignment horizontal="center" vertical="center"/>
    </xf>
    <xf numFmtId="0" fontId="87" fillId="0" borderId="10" xfId="0" applyFont="1" applyBorder="1" applyAlignment="1">
      <alignment horizontal="center" vertical="center" wrapText="1"/>
    </xf>
    <xf numFmtId="0" fontId="87" fillId="0" borderId="10" xfId="0" applyFont="1" applyBorder="1" applyAlignment="1">
      <alignment horizontal="center" vertical="center"/>
    </xf>
    <xf numFmtId="3" fontId="97" fillId="0" borderId="38" xfId="0" applyNumberFormat="1" applyFont="1" applyBorder="1" applyAlignment="1">
      <alignment horizontal="right" vertical="center"/>
    </xf>
    <xf numFmtId="3" fontId="97" fillId="0" borderId="25" xfId="0" applyNumberFormat="1" applyFont="1" applyBorder="1" applyAlignment="1">
      <alignment horizontal="right" vertical="center"/>
    </xf>
    <xf numFmtId="3" fontId="84" fillId="0" borderId="16" xfId="0" applyNumberFormat="1" applyFont="1" applyBorder="1" applyAlignment="1">
      <alignment horizontal="right" vertical="center"/>
    </xf>
    <xf numFmtId="3" fontId="84" fillId="0" borderId="29" xfId="0" applyNumberFormat="1" applyFont="1" applyBorder="1" applyAlignment="1">
      <alignment horizontal="right" vertical="center"/>
    </xf>
    <xf numFmtId="3" fontId="84" fillId="0" borderId="23" xfId="0" applyNumberFormat="1" applyFont="1" applyBorder="1" applyAlignment="1">
      <alignment horizontal="right" vertical="center"/>
    </xf>
    <xf numFmtId="3" fontId="84" fillId="0" borderId="24" xfId="0" applyNumberFormat="1" applyFont="1" applyBorder="1" applyAlignment="1">
      <alignment horizontal="right" vertical="center"/>
    </xf>
    <xf numFmtId="0" fontId="84" fillId="0" borderId="0" xfId="0" applyFont="1" applyBorder="1" applyAlignment="1">
      <alignment horizontal="left" vertical="center"/>
    </xf>
    <xf numFmtId="0" fontId="15" fillId="0" borderId="0" xfId="0" applyFont="1" applyAlignment="1">
      <alignment horizontal="left" vertical="center" wrapText="1"/>
    </xf>
    <xf numFmtId="0" fontId="7" fillId="0" borderId="38" xfId="0" applyFont="1" applyFill="1" applyBorder="1" applyAlignment="1">
      <alignment horizontal="center" vertical="center"/>
    </xf>
    <xf numFmtId="0" fontId="7" fillId="0" borderId="25" xfId="0" applyFont="1" applyFill="1" applyBorder="1" applyAlignment="1">
      <alignment horizontal="center" vertical="center"/>
    </xf>
    <xf numFmtId="0" fontId="97" fillId="0" borderId="38" xfId="0" applyFont="1" applyBorder="1" applyAlignment="1">
      <alignment horizontal="center" vertical="center" wrapText="1"/>
    </xf>
    <xf numFmtId="0" fontId="97" fillId="0" borderId="22" xfId="0" applyFont="1" applyBorder="1" applyAlignment="1">
      <alignment horizontal="center" vertical="center" wrapText="1"/>
    </xf>
    <xf numFmtId="0" fontId="97" fillId="0" borderId="10" xfId="0" applyFont="1" applyBorder="1" applyAlignment="1">
      <alignment horizontal="center" vertical="center"/>
    </xf>
    <xf numFmtId="0" fontId="2" fillId="0" borderId="0" xfId="0" applyFont="1" applyAlignment="1">
      <alignment horizontal="center" vertical="center"/>
    </xf>
    <xf numFmtId="0" fontId="18" fillId="0" borderId="0" xfId="0" applyFont="1" applyAlignment="1">
      <alignment horizontal="left" vertical="top" wrapText="1"/>
    </xf>
    <xf numFmtId="0" fontId="15" fillId="0" borderId="0" xfId="0" applyFont="1" applyAlignment="1">
      <alignment horizontal="left" wrapText="1"/>
    </xf>
    <xf numFmtId="0" fontId="84" fillId="0" borderId="16" xfId="0" applyFont="1" applyBorder="1" applyAlignment="1">
      <alignment horizontal="left" vertical="center"/>
    </xf>
    <xf numFmtId="0" fontId="84" fillId="0" borderId="29" xfId="0" applyFont="1" applyBorder="1" applyAlignment="1">
      <alignment horizontal="left" vertical="center"/>
    </xf>
    <xf numFmtId="0" fontId="25" fillId="0" borderId="28" xfId="0" applyFont="1" applyBorder="1" applyAlignment="1">
      <alignment horizontal="left" vertical="center" wrapText="1"/>
    </xf>
    <xf numFmtId="0" fontId="85" fillId="0" borderId="22" xfId="0" applyFont="1" applyBorder="1" applyAlignment="1">
      <alignment horizontal="center" vertical="center"/>
    </xf>
    <xf numFmtId="0" fontId="7" fillId="0" borderId="0" xfId="0" applyFont="1" applyAlignment="1">
      <alignment horizontal="left" vertical="top" wrapText="1"/>
    </xf>
    <xf numFmtId="0" fontId="84" fillId="0" borderId="28"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97" fillId="0" borderId="22" xfId="0" applyFont="1" applyBorder="1" applyAlignment="1">
      <alignment horizontal="center" vertical="center"/>
    </xf>
    <xf numFmtId="0" fontId="1" fillId="0" borderId="0" xfId="0" applyFont="1" applyAlignment="1">
      <alignment horizontal="center" vertical="top" wrapText="1"/>
    </xf>
    <xf numFmtId="3" fontId="0" fillId="0" borderId="19" xfId="0" applyNumberFormat="1" applyBorder="1" applyAlignment="1">
      <alignment horizontal="right"/>
    </xf>
    <xf numFmtId="3" fontId="0" fillId="0" borderId="20" xfId="0" applyNumberFormat="1" applyBorder="1" applyAlignment="1">
      <alignment horizontal="right"/>
    </xf>
    <xf numFmtId="0" fontId="84" fillId="0" borderId="23" xfId="0" applyFont="1" applyBorder="1" applyAlignment="1">
      <alignment horizontal="left" vertical="center"/>
    </xf>
    <xf numFmtId="0" fontId="84" fillId="0" borderId="15" xfId="0" applyFont="1" applyBorder="1" applyAlignment="1">
      <alignment horizontal="left" vertical="center"/>
    </xf>
    <xf numFmtId="0" fontId="84" fillId="0" borderId="24" xfId="0" applyFont="1" applyBorder="1" applyAlignment="1">
      <alignment horizontal="left" vertical="center"/>
    </xf>
    <xf numFmtId="0" fontId="102" fillId="0" borderId="19" xfId="0" applyFont="1" applyBorder="1" applyAlignment="1">
      <alignment horizontal="center" vertical="center" wrapText="1"/>
    </xf>
    <xf numFmtId="0" fontId="102" fillId="0" borderId="20" xfId="0" applyFont="1" applyBorder="1" applyAlignment="1">
      <alignment horizontal="center" vertical="center" wrapText="1"/>
    </xf>
    <xf numFmtId="0" fontId="102" fillId="0" borderId="21" xfId="0" applyFont="1" applyBorder="1" applyAlignment="1">
      <alignment horizontal="center" vertical="center" wrapText="1"/>
    </xf>
    <xf numFmtId="0" fontId="83" fillId="0" borderId="38" xfId="73" applyFont="1" applyBorder="1" applyAlignment="1">
      <alignment horizontal="center" vertical="center" wrapText="1"/>
      <protection/>
    </xf>
    <xf numFmtId="0" fontId="83" fillId="0" borderId="25" xfId="73" applyFont="1" applyBorder="1" applyAlignment="1">
      <alignment horizontal="center" vertical="center" wrapText="1"/>
      <protection/>
    </xf>
    <xf numFmtId="0" fontId="103" fillId="0" borderId="38" xfId="0" applyFont="1" applyBorder="1" applyAlignment="1">
      <alignment horizontal="center"/>
    </xf>
    <xf numFmtId="0" fontId="103" fillId="0" borderId="22" xfId="0" applyFont="1" applyBorder="1" applyAlignment="1">
      <alignment horizontal="center"/>
    </xf>
  </cellXfs>
  <cellStyles count="7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Millares [0] 2" xfId="52"/>
    <cellStyle name="Millares [0] 2 2" xfId="53"/>
    <cellStyle name="Millares [0] 2 2 2" xfId="54"/>
    <cellStyle name="Millares [0] 2 2 3" xfId="55"/>
    <cellStyle name="Millares [0] 2 2 4" xfId="56"/>
    <cellStyle name="Millares [0] 2 2 5" xfId="57"/>
    <cellStyle name="Millares [0] 2 3" xfId="58"/>
    <cellStyle name="Millares [0] 3" xfId="59"/>
    <cellStyle name="Millares 2" xfId="60"/>
    <cellStyle name="Millares 2 2" xfId="61"/>
    <cellStyle name="Millares 2 2 2" xfId="62"/>
    <cellStyle name="Millares 2 2 3" xfId="63"/>
    <cellStyle name="Millares 2 3" xfId="64"/>
    <cellStyle name="Millares 3" xfId="65"/>
    <cellStyle name="Millares 4" xfId="66"/>
    <cellStyle name="Millares 5" xfId="67"/>
    <cellStyle name="Millares 6" xfId="68"/>
    <cellStyle name="Millares 7" xfId="69"/>
    <cellStyle name="Currency" xfId="70"/>
    <cellStyle name="Currency [0]" xfId="71"/>
    <cellStyle name="Neutral" xfId="72"/>
    <cellStyle name="Normal 2" xfId="73"/>
    <cellStyle name="Normal 2 2" xfId="74"/>
    <cellStyle name="Normal 3" xfId="75"/>
    <cellStyle name="Notas" xfId="76"/>
    <cellStyle name="Percent" xfId="77"/>
    <cellStyle name="Porcentaje 2" xfId="78"/>
    <cellStyle name="Porcentaje 3" xfId="79"/>
    <cellStyle name="Salida" xfId="80"/>
    <cellStyle name="Texto de advertencia" xfId="81"/>
    <cellStyle name="Texto explicativo" xfId="82"/>
    <cellStyle name="Título" xfId="83"/>
    <cellStyle name="Título 2" xfId="84"/>
    <cellStyle name="Título 3" xfId="85"/>
    <cellStyle name="Total"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24</xdr:row>
      <xdr:rowOff>38100</xdr:rowOff>
    </xdr:from>
    <xdr:to>
      <xdr:col>3</xdr:col>
      <xdr:colOff>247650</xdr:colOff>
      <xdr:row>31</xdr:row>
      <xdr:rowOff>123825</xdr:rowOff>
    </xdr:to>
    <xdr:pic>
      <xdr:nvPicPr>
        <xdr:cNvPr id="1" name="Picture 325" descr="Línea de firma de Microsoft Office..."/>
        <xdr:cNvPicPr preferRelativeResize="1">
          <a:picLocks noChangeAspect="1"/>
        </xdr:cNvPicPr>
      </xdr:nvPicPr>
      <xdr:blipFill>
        <a:blip r:embed="rId1"/>
        <a:stretch>
          <a:fillRect/>
        </a:stretch>
      </xdr:blipFill>
      <xdr:spPr>
        <a:xfrm>
          <a:off x="95250" y="4981575"/>
          <a:ext cx="2438400" cy="1219200"/>
        </a:xfrm>
        <a:prstGeom prst="rect">
          <a:avLst/>
        </a:prstGeom>
        <a:noFill/>
        <a:ln w="9525" cmpd="sng">
          <a:noFill/>
        </a:ln>
      </xdr:spPr>
    </xdr:pic>
    <xdr:clientData/>
  </xdr:twoCellAnchor>
  <xdr:twoCellAnchor editAs="oneCell">
    <xdr:from>
      <xdr:col>4</xdr:col>
      <xdr:colOff>1905000</xdr:colOff>
      <xdr:row>24</xdr:row>
      <xdr:rowOff>28575</xdr:rowOff>
    </xdr:from>
    <xdr:to>
      <xdr:col>7</xdr:col>
      <xdr:colOff>600075</xdr:colOff>
      <xdr:row>31</xdr:row>
      <xdr:rowOff>114300</xdr:rowOff>
    </xdr:to>
    <xdr:pic>
      <xdr:nvPicPr>
        <xdr:cNvPr id="2" name="Picture 326" descr="Línea de firma de Microsoft Office..."/>
        <xdr:cNvPicPr preferRelativeResize="1">
          <a:picLocks noChangeAspect="1"/>
        </xdr:cNvPicPr>
      </xdr:nvPicPr>
      <xdr:blipFill>
        <a:blip r:embed="rId2"/>
        <a:stretch>
          <a:fillRect/>
        </a:stretch>
      </xdr:blipFill>
      <xdr:spPr>
        <a:xfrm>
          <a:off x="4953000" y="4972050"/>
          <a:ext cx="2438400" cy="1219200"/>
        </a:xfrm>
        <a:prstGeom prst="rect">
          <a:avLst/>
        </a:prstGeom>
        <a:noFill/>
        <a:ln w="9525" cmpd="sng">
          <a:noFill/>
        </a:ln>
      </xdr:spPr>
    </xdr:pic>
    <xdr:clientData/>
  </xdr:twoCellAnchor>
  <xdr:twoCellAnchor editAs="oneCell">
    <xdr:from>
      <xdr:col>0</xdr:col>
      <xdr:colOff>0</xdr:colOff>
      <xdr:row>0</xdr:row>
      <xdr:rowOff>0</xdr:rowOff>
    </xdr:from>
    <xdr:to>
      <xdr:col>3</xdr:col>
      <xdr:colOff>657225</xdr:colOff>
      <xdr:row>4</xdr:row>
      <xdr:rowOff>95250</xdr:rowOff>
    </xdr:to>
    <xdr:pic>
      <xdr:nvPicPr>
        <xdr:cNvPr id="3" name="Imagen 4"/>
        <xdr:cNvPicPr preferRelativeResize="1">
          <a:picLocks noChangeAspect="1"/>
        </xdr:cNvPicPr>
      </xdr:nvPicPr>
      <xdr:blipFill>
        <a:blip r:embed="rId3"/>
        <a:srcRect l="13970" t="27915" r="15686" b="33544"/>
        <a:stretch>
          <a:fillRect/>
        </a:stretch>
      </xdr:blipFill>
      <xdr:spPr>
        <a:xfrm>
          <a:off x="0" y="0"/>
          <a:ext cx="294322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3"/>
  <sheetViews>
    <sheetView showGridLines="0" tabSelected="1" zoomScalePageLayoutView="0" workbookViewId="0" topLeftCell="A7">
      <selection activeCell="J33" sqref="J33"/>
    </sheetView>
  </sheetViews>
  <sheetFormatPr defaultColWidth="11.421875" defaultRowHeight="12.75"/>
  <cols>
    <col min="5" max="5" width="33.28125" style="0" bestFit="1" customWidth="1"/>
    <col min="9" max="9" width="8.57421875" style="0" customWidth="1"/>
    <col min="10" max="10" width="19.421875" style="0" bestFit="1" customWidth="1"/>
    <col min="12" max="12" width="16.57421875" style="0" customWidth="1"/>
    <col min="13" max="13" width="17.8515625" style="0" hidden="1" customWidth="1"/>
    <col min="14" max="14" width="18.00390625" style="0" hidden="1" customWidth="1"/>
    <col min="15" max="15" width="2.140625" style="0" customWidth="1"/>
  </cols>
  <sheetData>
    <row r="1" spans="1:14" ht="15">
      <c r="A1" s="168"/>
      <c r="B1" s="168"/>
      <c r="C1" s="168"/>
      <c r="D1" s="168"/>
      <c r="E1" s="168"/>
      <c r="F1" s="168"/>
      <c r="G1" s="168"/>
      <c r="H1" s="168"/>
      <c r="I1" s="168"/>
      <c r="J1" s="168"/>
      <c r="K1" s="168"/>
      <c r="N1" s="185">
        <v>43830</v>
      </c>
    </row>
    <row r="2" spans="1:14" ht="15" customHeight="1">
      <c r="A2" s="176"/>
      <c r="B2" s="176"/>
      <c r="C2" s="176"/>
      <c r="D2" s="168"/>
      <c r="E2" s="168"/>
      <c r="F2" s="168"/>
      <c r="G2" s="168"/>
      <c r="H2" s="168"/>
      <c r="I2" s="171"/>
      <c r="J2" s="172"/>
      <c r="K2" s="171"/>
      <c r="M2" s="186" t="s">
        <v>183</v>
      </c>
      <c r="N2" s="187">
        <f>+N1</f>
        <v>43830</v>
      </c>
    </row>
    <row r="3" spans="1:11" ht="12.75" customHeight="1">
      <c r="A3" s="176"/>
      <c r="B3" s="176"/>
      <c r="C3" s="176"/>
      <c r="D3" s="168"/>
      <c r="E3" s="168"/>
      <c r="F3" s="168"/>
      <c r="G3" s="168"/>
      <c r="H3" s="168"/>
      <c r="I3" s="171"/>
      <c r="J3" s="178"/>
      <c r="K3" s="171"/>
    </row>
    <row r="4" spans="1:11" ht="12.75" customHeight="1">
      <c r="A4" s="176"/>
      <c r="B4" s="176"/>
      <c r="C4" s="176"/>
      <c r="D4" s="168"/>
      <c r="E4" s="168"/>
      <c r="F4" s="168"/>
      <c r="G4" s="168"/>
      <c r="H4" s="168"/>
      <c r="I4" s="171"/>
      <c r="J4" s="178"/>
      <c r="K4" s="171"/>
    </row>
    <row r="5" spans="1:11" ht="23.25">
      <c r="A5" s="176"/>
      <c r="B5" s="176"/>
      <c r="C5" s="176"/>
      <c r="D5" s="168"/>
      <c r="E5" s="168"/>
      <c r="F5" s="168"/>
      <c r="G5" s="168"/>
      <c r="H5" s="168"/>
      <c r="I5" s="171"/>
      <c r="J5" s="173"/>
      <c r="K5" s="171"/>
    </row>
    <row r="6" spans="1:11" ht="12.75">
      <c r="A6" s="168"/>
      <c r="B6" s="168"/>
      <c r="C6" s="168"/>
      <c r="D6" s="168"/>
      <c r="E6" s="168"/>
      <c r="F6" s="168"/>
      <c r="G6" s="168"/>
      <c r="H6" s="168"/>
      <c r="I6" s="168"/>
      <c r="J6" s="168"/>
      <c r="K6" s="168"/>
    </row>
    <row r="7" spans="1:11" ht="34.5">
      <c r="A7" s="168"/>
      <c r="B7" s="168"/>
      <c r="C7" s="168"/>
      <c r="D7" s="168"/>
      <c r="E7" s="184" t="s">
        <v>173</v>
      </c>
      <c r="F7" s="168"/>
      <c r="G7" s="168"/>
      <c r="H7" s="168"/>
      <c r="I7" s="168"/>
      <c r="J7" s="168"/>
      <c r="K7" s="168"/>
    </row>
    <row r="8" spans="1:11" ht="23.25">
      <c r="A8" s="168"/>
      <c r="B8" s="168"/>
      <c r="C8" s="177"/>
      <c r="D8" s="177"/>
      <c r="E8" s="174" t="s">
        <v>174</v>
      </c>
      <c r="F8" s="177"/>
      <c r="G8" s="177"/>
      <c r="H8" s="177"/>
      <c r="I8" s="169"/>
      <c r="J8" s="169"/>
      <c r="K8" s="168"/>
    </row>
    <row r="9" spans="1:11" ht="23.25">
      <c r="A9" s="168"/>
      <c r="B9" s="168"/>
      <c r="C9" s="179"/>
      <c r="D9" s="179"/>
      <c r="E9" s="173">
        <v>44834</v>
      </c>
      <c r="F9" s="179"/>
      <c r="G9" s="179"/>
      <c r="H9" s="179"/>
      <c r="I9" s="169"/>
      <c r="J9" s="169"/>
      <c r="K9" s="168"/>
    </row>
    <row r="10" spans="1:11" ht="14.25">
      <c r="A10" s="168"/>
      <c r="B10" s="168"/>
      <c r="C10" s="170"/>
      <c r="D10" s="170"/>
      <c r="E10" s="170"/>
      <c r="F10" s="170"/>
      <c r="G10" s="170"/>
      <c r="H10" s="170"/>
      <c r="I10" s="169"/>
      <c r="J10" s="169"/>
      <c r="K10" s="168"/>
    </row>
    <row r="11" spans="1:11" ht="14.25">
      <c r="A11" s="180"/>
      <c r="B11" s="180"/>
      <c r="C11" s="181"/>
      <c r="D11" s="181"/>
      <c r="E11" s="181"/>
      <c r="F11" s="181"/>
      <c r="G11" s="181"/>
      <c r="H11" s="181"/>
      <c r="I11" s="182"/>
      <c r="J11" s="182"/>
      <c r="K11" s="180"/>
    </row>
    <row r="12" ht="23.25">
      <c r="E12" s="183" t="s">
        <v>172</v>
      </c>
    </row>
    <row r="13" spans="3:10" ht="14.25">
      <c r="C13" s="166" t="s">
        <v>184</v>
      </c>
      <c r="D13" s="164"/>
      <c r="E13" s="165"/>
      <c r="F13" s="165"/>
      <c r="G13" s="165"/>
      <c r="H13" s="167">
        <v>1</v>
      </c>
      <c r="I13" s="165"/>
      <c r="J13" s="165"/>
    </row>
    <row r="14" spans="2:10" ht="14.25">
      <c r="B14" s="1"/>
      <c r="C14" s="193" t="s">
        <v>170</v>
      </c>
      <c r="D14" s="10"/>
      <c r="E14" s="1"/>
      <c r="F14" s="1"/>
      <c r="G14" s="1"/>
      <c r="H14" s="194">
        <v>2</v>
      </c>
      <c r="I14" s="1"/>
      <c r="J14" s="165"/>
    </row>
    <row r="15" spans="2:10" ht="14.25">
      <c r="B15" s="1"/>
      <c r="C15" s="194" t="s">
        <v>171</v>
      </c>
      <c r="D15" s="10"/>
      <c r="E15" s="1"/>
      <c r="F15" s="1"/>
      <c r="G15" s="1"/>
      <c r="H15" s="194">
        <v>3</v>
      </c>
      <c r="I15" s="1"/>
      <c r="J15" s="165"/>
    </row>
    <row r="16" spans="2:10" ht="14.25">
      <c r="B16" s="1"/>
      <c r="C16" s="194" t="s">
        <v>405</v>
      </c>
      <c r="D16" s="10"/>
      <c r="E16" s="1"/>
      <c r="F16" s="1"/>
      <c r="G16" s="1"/>
      <c r="H16" s="194">
        <v>4</v>
      </c>
      <c r="I16" s="1"/>
      <c r="J16" s="165"/>
    </row>
    <row r="17" spans="2:10" ht="14.25">
      <c r="B17" s="1"/>
      <c r="C17" s="194" t="s">
        <v>167</v>
      </c>
      <c r="D17" s="10"/>
      <c r="E17" s="1"/>
      <c r="F17" s="1"/>
      <c r="G17" s="1"/>
      <c r="H17" s="194">
        <v>5</v>
      </c>
      <c r="I17" s="1"/>
      <c r="J17" s="165"/>
    </row>
    <row r="18" spans="2:10" ht="14.25">
      <c r="B18" s="1"/>
      <c r="C18" s="194" t="s">
        <v>168</v>
      </c>
      <c r="D18" s="10"/>
      <c r="E18" s="1"/>
      <c r="F18" s="1"/>
      <c r="G18" s="1"/>
      <c r="H18" s="194">
        <v>6</v>
      </c>
      <c r="I18" s="1"/>
      <c r="J18" s="165"/>
    </row>
    <row r="19" spans="2:10" ht="14.25">
      <c r="B19" s="1"/>
      <c r="C19" s="194" t="s">
        <v>104</v>
      </c>
      <c r="D19" s="10"/>
      <c r="E19" s="1"/>
      <c r="F19" s="1"/>
      <c r="G19" s="1"/>
      <c r="H19" s="194">
        <v>7</v>
      </c>
      <c r="I19" s="1"/>
      <c r="J19" s="165"/>
    </row>
    <row r="20" spans="2:10" ht="14.25">
      <c r="B20" s="1"/>
      <c r="C20" s="194" t="s">
        <v>169</v>
      </c>
      <c r="D20" s="10"/>
      <c r="E20" s="1"/>
      <c r="F20" s="1"/>
      <c r="G20" s="1"/>
      <c r="H20" s="194">
        <v>8</v>
      </c>
      <c r="I20" s="1"/>
      <c r="J20" s="165"/>
    </row>
    <row r="21" spans="2:10" ht="12.75">
      <c r="B21" s="1"/>
      <c r="C21" s="194"/>
      <c r="D21" s="1"/>
      <c r="E21" s="1"/>
      <c r="F21" s="1"/>
      <c r="G21" s="1"/>
      <c r="H21" s="194"/>
      <c r="I21" s="1"/>
      <c r="J21" s="165"/>
    </row>
    <row r="22" spans="2:10" ht="12.75">
      <c r="B22" s="1"/>
      <c r="C22" s="195"/>
      <c r="D22" s="1"/>
      <c r="E22" s="1"/>
      <c r="F22" s="1"/>
      <c r="G22" s="1"/>
      <c r="H22" s="1"/>
      <c r="I22" s="1"/>
      <c r="J22" s="165"/>
    </row>
    <row r="23" spans="2:9" ht="12.75">
      <c r="B23" s="1"/>
      <c r="C23" s="1"/>
      <c r="D23" s="1"/>
      <c r="E23" s="1"/>
      <c r="F23" s="1"/>
      <c r="G23" s="1"/>
      <c r="H23" s="1"/>
      <c r="I23" s="1"/>
    </row>
  </sheetData>
  <sheetProtection/>
  <hyperlinks>
    <hyperlink ref="C13" location="'1'!A1" display="BALANCE GENERAL"/>
    <hyperlink ref="C15" location="'3'!A1" display="ESTADO DE RESULTADOS"/>
    <hyperlink ref="C16" location="'4'!A1" display="CALCULO FLUJO"/>
    <hyperlink ref="C17" location="'5'!A1" display="ANEXOS"/>
    <hyperlink ref="C18" location="'6'!A1" display="FLUJOS DE CAJA"/>
    <hyperlink ref="C19" location="'7'!A1" display="ESTADO DE VARIACION DEL PATRIMONIO NETO"/>
    <hyperlink ref="C20" location="'8'!A1" display="NOTAS A LOS ESTADOS FINANCIEROS"/>
    <hyperlink ref="H13" location="'1'!A1" display="'1'!A1"/>
    <hyperlink ref="H16" location="'4'!A1" display="'4'!A1"/>
    <hyperlink ref="H17" location="'5'!A1" display="'5'!A1"/>
    <hyperlink ref="H18" location="'6'!A1" display="'6'!A1"/>
    <hyperlink ref="H19" location="'7'!A1" display="'7'!A1"/>
    <hyperlink ref="H20" location="'8'!A1" display="'8'!A1"/>
    <hyperlink ref="C14" location="'2'!A1" display="BALANCE GENERAL"/>
    <hyperlink ref="H15" location="'3'!A1" display="'3'!A1"/>
    <hyperlink ref="H14" location="'2'!A1" display="'2'!A1"/>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B475"/>
  <sheetViews>
    <sheetView showGridLines="0" zoomScalePageLayoutView="0" workbookViewId="0" topLeftCell="A9">
      <selection activeCell="E28" sqref="E28"/>
    </sheetView>
  </sheetViews>
  <sheetFormatPr defaultColWidth="11.421875" defaultRowHeight="12.75"/>
  <cols>
    <col min="1" max="1" width="10.140625" style="0" customWidth="1"/>
    <col min="2" max="2" width="25.140625" style="0" customWidth="1"/>
    <col min="3" max="3" width="38.00390625" style="0" customWidth="1"/>
    <col min="4" max="4" width="18.57421875" style="0" customWidth="1"/>
    <col min="5" max="5" width="26.8515625" style="0" bestFit="1" customWidth="1"/>
    <col min="6" max="6" width="11.57421875" style="0" bestFit="1" customWidth="1"/>
    <col min="8" max="8" width="11.57421875" style="0" bestFit="1" customWidth="1"/>
    <col min="9" max="9" width="14.140625" style="0" bestFit="1" customWidth="1"/>
    <col min="10" max="10" width="17.140625" style="0" customWidth="1"/>
  </cols>
  <sheetData>
    <row r="1" spans="1:11" ht="12.75">
      <c r="A1" s="440"/>
      <c r="B1" s="440"/>
      <c r="C1" s="440"/>
      <c r="D1" s="440"/>
      <c r="E1" s="440"/>
      <c r="F1" s="440"/>
      <c r="G1" s="440"/>
      <c r="H1" s="440"/>
      <c r="I1" s="440"/>
      <c r="J1" s="440"/>
      <c r="K1" s="440"/>
    </row>
    <row r="2" spans="1:11" ht="15">
      <c r="A2" s="440"/>
      <c r="B2" s="480" t="s">
        <v>184</v>
      </c>
      <c r="C2" s="480"/>
      <c r="D2" s="441"/>
      <c r="E2" s="441"/>
      <c r="F2" s="440"/>
      <c r="G2" s="440"/>
      <c r="H2" s="440"/>
      <c r="I2" s="440"/>
      <c r="J2" s="440"/>
      <c r="K2" s="440"/>
    </row>
    <row r="3" spans="1:11" ht="12.75">
      <c r="A3" s="440"/>
      <c r="B3" s="440"/>
      <c r="C3" s="440"/>
      <c r="D3" s="440"/>
      <c r="E3" s="440"/>
      <c r="F3" s="440"/>
      <c r="G3" s="440"/>
      <c r="H3" s="440"/>
      <c r="I3" s="440"/>
      <c r="J3" s="440"/>
      <c r="K3" s="440"/>
    </row>
    <row r="4" spans="1:11" ht="14.25">
      <c r="A4" s="440"/>
      <c r="B4" s="482" t="s">
        <v>517</v>
      </c>
      <c r="C4" s="482"/>
      <c r="D4" s="440"/>
      <c r="E4" s="440"/>
      <c r="F4" s="440"/>
      <c r="G4" s="440"/>
      <c r="H4" s="440"/>
      <c r="I4" s="440"/>
      <c r="J4" s="440"/>
      <c r="K4" s="440"/>
    </row>
    <row r="5" spans="1:11" ht="12.75">
      <c r="A5" s="440"/>
      <c r="B5" s="440"/>
      <c r="C5" s="440"/>
      <c r="D5" s="440"/>
      <c r="E5" s="440"/>
      <c r="F5" s="440"/>
      <c r="G5" s="440"/>
      <c r="H5" s="440"/>
      <c r="I5" s="440"/>
      <c r="J5" s="440"/>
      <c r="K5" s="440"/>
    </row>
    <row r="6" spans="1:11" ht="14.25">
      <c r="A6" s="442" t="s">
        <v>185</v>
      </c>
      <c r="B6" s="442" t="s">
        <v>187</v>
      </c>
      <c r="C6" s="443"/>
      <c r="D6" s="443"/>
      <c r="E6" s="443"/>
      <c r="F6" s="443"/>
      <c r="G6" s="443"/>
      <c r="H6" s="443"/>
      <c r="I6" s="443"/>
      <c r="J6" s="440"/>
      <c r="K6" s="440"/>
    </row>
    <row r="7" spans="1:11" ht="14.25">
      <c r="A7" s="443" t="s">
        <v>186</v>
      </c>
      <c r="B7" s="481" t="s">
        <v>195</v>
      </c>
      <c r="C7" s="481"/>
      <c r="D7" s="443"/>
      <c r="E7" s="443"/>
      <c r="F7" s="443"/>
      <c r="G7" s="443"/>
      <c r="H7" s="443"/>
      <c r="I7" s="443"/>
      <c r="J7" s="440"/>
      <c r="K7" s="440"/>
    </row>
    <row r="8" spans="1:11" ht="14.25">
      <c r="A8" s="443" t="s">
        <v>188</v>
      </c>
      <c r="B8" s="481" t="s">
        <v>194</v>
      </c>
      <c r="C8" s="481"/>
      <c r="D8" s="443"/>
      <c r="E8" s="443"/>
      <c r="F8" s="443"/>
      <c r="G8" s="443"/>
      <c r="H8" s="443"/>
      <c r="I8" s="443"/>
      <c r="J8" s="440"/>
      <c r="K8" s="440"/>
    </row>
    <row r="9" spans="1:11" ht="14.25">
      <c r="A9" s="443" t="s">
        <v>189</v>
      </c>
      <c r="B9" s="444" t="s">
        <v>196</v>
      </c>
      <c r="C9" s="444"/>
      <c r="D9" s="443"/>
      <c r="E9" s="443"/>
      <c r="F9" s="443"/>
      <c r="G9" s="443"/>
      <c r="H9" s="443"/>
      <c r="I9" s="443"/>
      <c r="J9" s="440"/>
      <c r="K9" s="440"/>
    </row>
    <row r="10" spans="1:11" ht="14.25">
      <c r="A10" s="443" t="s">
        <v>190</v>
      </c>
      <c r="B10" s="481" t="s">
        <v>197</v>
      </c>
      <c r="C10" s="481"/>
      <c r="D10" s="443"/>
      <c r="E10" s="443"/>
      <c r="F10" s="443"/>
      <c r="G10" s="443"/>
      <c r="H10" s="443"/>
      <c r="I10" s="443"/>
      <c r="J10" s="440"/>
      <c r="K10" s="440"/>
    </row>
    <row r="11" spans="1:11" ht="14.25">
      <c r="A11" s="443" t="s">
        <v>191</v>
      </c>
      <c r="B11" s="481" t="s">
        <v>198</v>
      </c>
      <c r="C11" s="481"/>
      <c r="D11" s="443"/>
      <c r="E11" s="443"/>
      <c r="F11" s="443"/>
      <c r="G11" s="443"/>
      <c r="H11" s="443"/>
      <c r="I11" s="443"/>
      <c r="J11" s="440"/>
      <c r="K11" s="440"/>
    </row>
    <row r="12" spans="1:11" ht="14.25">
      <c r="A12" s="443" t="s">
        <v>192</v>
      </c>
      <c r="B12" s="481" t="s">
        <v>199</v>
      </c>
      <c r="C12" s="481"/>
      <c r="D12" s="443"/>
      <c r="E12" s="443"/>
      <c r="F12" s="443"/>
      <c r="G12" s="443"/>
      <c r="H12" s="443"/>
      <c r="I12" s="443"/>
      <c r="J12" s="440"/>
      <c r="K12" s="440"/>
    </row>
    <row r="13" spans="1:11" ht="14.25">
      <c r="A13" s="443" t="s">
        <v>193</v>
      </c>
      <c r="B13" s="444" t="s">
        <v>200</v>
      </c>
      <c r="C13" s="444"/>
      <c r="D13" s="443"/>
      <c r="E13" s="443"/>
      <c r="F13" s="443"/>
      <c r="G13" s="443"/>
      <c r="H13" s="443"/>
      <c r="I13" s="443"/>
      <c r="J13" s="440"/>
      <c r="K13" s="440"/>
    </row>
    <row r="14" spans="1:11" ht="14.25">
      <c r="A14" s="443"/>
      <c r="B14" s="443"/>
      <c r="C14" s="443"/>
      <c r="D14" s="443"/>
      <c r="E14" s="443"/>
      <c r="F14" s="443"/>
      <c r="G14" s="443"/>
      <c r="H14" s="443"/>
      <c r="I14" s="443"/>
      <c r="J14" s="440"/>
      <c r="K14" s="440"/>
    </row>
    <row r="15" spans="1:11" ht="14.25">
      <c r="A15" s="442" t="s">
        <v>201</v>
      </c>
      <c r="B15" s="442" t="s">
        <v>202</v>
      </c>
      <c r="C15" s="443"/>
      <c r="D15" s="443"/>
      <c r="E15" s="443"/>
      <c r="F15" s="443"/>
      <c r="G15" s="443"/>
      <c r="H15" s="443"/>
      <c r="I15" s="443"/>
      <c r="J15" s="440"/>
      <c r="K15" s="440"/>
    </row>
    <row r="16" spans="1:11" ht="14.25">
      <c r="A16" s="443" t="s">
        <v>203</v>
      </c>
      <c r="B16" s="481" t="s">
        <v>206</v>
      </c>
      <c r="C16" s="481"/>
      <c r="D16" s="481"/>
      <c r="E16" s="481"/>
      <c r="F16" s="443"/>
      <c r="G16" s="443"/>
      <c r="H16" s="443"/>
      <c r="I16" s="443"/>
      <c r="J16" s="440"/>
      <c r="K16" s="440"/>
    </row>
    <row r="17" spans="1:11" ht="14.25">
      <c r="A17" s="443" t="s">
        <v>204</v>
      </c>
      <c r="B17" s="481" t="s">
        <v>207</v>
      </c>
      <c r="C17" s="481"/>
      <c r="D17" s="481"/>
      <c r="E17" s="443"/>
      <c r="F17" s="443"/>
      <c r="G17" s="443"/>
      <c r="H17" s="443"/>
      <c r="I17" s="443"/>
      <c r="J17" s="440"/>
      <c r="K17" s="440"/>
    </row>
    <row r="18" spans="1:11" ht="14.25">
      <c r="A18" s="443" t="s">
        <v>205</v>
      </c>
      <c r="B18" s="445" t="s">
        <v>402</v>
      </c>
      <c r="C18" s="443"/>
      <c r="D18" s="443"/>
      <c r="E18" s="443"/>
      <c r="F18" s="443"/>
      <c r="G18" s="443"/>
      <c r="H18" s="443"/>
      <c r="I18" s="443"/>
      <c r="J18" s="440"/>
      <c r="K18" s="440"/>
    </row>
    <row r="19" spans="1:11" ht="14.25">
      <c r="A19" s="443"/>
      <c r="B19" s="443"/>
      <c r="C19" s="443"/>
      <c r="D19" s="443"/>
      <c r="E19" s="443"/>
      <c r="F19" s="443"/>
      <c r="G19" s="443"/>
      <c r="H19" s="443"/>
      <c r="I19" s="443"/>
      <c r="J19" s="440"/>
      <c r="K19" s="440"/>
    </row>
    <row r="20" spans="1:11" ht="14.25">
      <c r="A20" s="442" t="s">
        <v>208</v>
      </c>
      <c r="B20" s="442" t="s">
        <v>209</v>
      </c>
      <c r="C20" s="443"/>
      <c r="D20" s="443"/>
      <c r="E20" s="443"/>
      <c r="F20" s="443"/>
      <c r="G20" s="443"/>
      <c r="H20" s="443"/>
      <c r="I20" s="443"/>
      <c r="J20" s="440"/>
      <c r="K20" s="440"/>
    </row>
    <row r="21" spans="1:11" ht="14.25">
      <c r="A21" s="443"/>
      <c r="B21" s="443"/>
      <c r="C21" s="443"/>
      <c r="D21" s="443"/>
      <c r="E21" s="443"/>
      <c r="F21" s="443"/>
      <c r="G21" s="443"/>
      <c r="H21" s="443"/>
      <c r="I21" s="443"/>
      <c r="J21" s="440"/>
      <c r="K21" s="440"/>
    </row>
    <row r="22" spans="1:11" ht="14.25">
      <c r="A22" s="440"/>
      <c r="B22" s="446" t="s">
        <v>210</v>
      </c>
      <c r="C22" s="446" t="s">
        <v>211</v>
      </c>
      <c r="D22" s="443"/>
      <c r="E22" s="443"/>
      <c r="F22" s="443"/>
      <c r="G22" s="443"/>
      <c r="H22" s="443"/>
      <c r="I22" s="443"/>
      <c r="J22" s="440"/>
      <c r="K22" s="440"/>
    </row>
    <row r="23" spans="1:11" ht="14.25">
      <c r="A23" s="440"/>
      <c r="B23" s="447" t="s">
        <v>212</v>
      </c>
      <c r="C23" s="447" t="s">
        <v>213</v>
      </c>
      <c r="D23" s="443"/>
      <c r="E23" s="443"/>
      <c r="F23" s="443"/>
      <c r="G23" s="443"/>
      <c r="H23" s="443"/>
      <c r="I23" s="443"/>
      <c r="J23" s="440"/>
      <c r="K23" s="440"/>
    </row>
    <row r="24" spans="1:11" ht="14.25">
      <c r="A24" s="440"/>
      <c r="B24" s="447" t="s">
        <v>214</v>
      </c>
      <c r="C24" s="447" t="s">
        <v>218</v>
      </c>
      <c r="D24" s="443"/>
      <c r="E24" s="443"/>
      <c r="F24" s="443"/>
      <c r="G24" s="443"/>
      <c r="H24" s="443"/>
      <c r="I24" s="443"/>
      <c r="J24" s="440"/>
      <c r="K24" s="440"/>
    </row>
    <row r="25" spans="1:11" ht="14.25">
      <c r="A25" s="440"/>
      <c r="B25" s="447" t="s">
        <v>216</v>
      </c>
      <c r="C25" s="447" t="s">
        <v>213</v>
      </c>
      <c r="D25" s="443"/>
      <c r="E25" s="443"/>
      <c r="F25" s="443"/>
      <c r="G25" s="443"/>
      <c r="H25" s="443"/>
      <c r="I25" s="443"/>
      <c r="J25" s="440"/>
      <c r="K25" s="440"/>
    </row>
    <row r="26" spans="1:11" ht="14.25">
      <c r="A26" s="440"/>
      <c r="B26" s="447" t="s">
        <v>217</v>
      </c>
      <c r="C26" s="447" t="s">
        <v>215</v>
      </c>
      <c r="D26" s="443"/>
      <c r="E26" s="443"/>
      <c r="F26" s="443"/>
      <c r="G26" s="443"/>
      <c r="H26" s="443"/>
      <c r="I26" s="443"/>
      <c r="J26" s="440"/>
      <c r="K26" s="440"/>
    </row>
    <row r="27" spans="1:11" ht="14.25">
      <c r="A27" s="440"/>
      <c r="B27" s="447" t="s">
        <v>217</v>
      </c>
      <c r="C27" s="447" t="s">
        <v>504</v>
      </c>
      <c r="D27" s="443"/>
      <c r="E27" s="443"/>
      <c r="F27" s="443"/>
      <c r="G27" s="443"/>
      <c r="H27" s="443"/>
      <c r="I27" s="443"/>
      <c r="J27" s="440"/>
      <c r="K27" s="440"/>
    </row>
    <row r="28" spans="1:11" ht="14.25">
      <c r="A28" s="440"/>
      <c r="B28" s="447" t="s">
        <v>217</v>
      </c>
      <c r="C28" s="447" t="s">
        <v>505</v>
      </c>
      <c r="D28" s="443"/>
      <c r="E28" s="443"/>
      <c r="F28" s="443"/>
      <c r="G28" s="443"/>
      <c r="H28" s="443"/>
      <c r="I28" s="443"/>
      <c r="J28" s="440"/>
      <c r="K28" s="440"/>
    </row>
    <row r="29" spans="1:11" ht="14.25">
      <c r="A29" s="440"/>
      <c r="B29" s="447" t="s">
        <v>219</v>
      </c>
      <c r="C29" s="447" t="s">
        <v>220</v>
      </c>
      <c r="D29" s="443"/>
      <c r="E29" s="443"/>
      <c r="F29" s="443"/>
      <c r="G29" s="443"/>
      <c r="H29" s="443"/>
      <c r="I29" s="443"/>
      <c r="J29" s="440"/>
      <c r="K29" s="440"/>
    </row>
    <row r="30" spans="1:11" ht="14.25">
      <c r="A30" s="440"/>
      <c r="B30" s="448" t="s">
        <v>221</v>
      </c>
      <c r="C30" s="447"/>
      <c r="D30" s="443"/>
      <c r="E30" s="443"/>
      <c r="F30" s="443"/>
      <c r="G30" s="443"/>
      <c r="H30" s="443"/>
      <c r="I30" s="443"/>
      <c r="J30" s="440"/>
      <c r="K30" s="440"/>
    </row>
    <row r="31" spans="1:11" ht="14.25">
      <c r="A31" s="440"/>
      <c r="B31" s="449" t="s">
        <v>222</v>
      </c>
      <c r="C31" s="449" t="s">
        <v>213</v>
      </c>
      <c r="D31" s="443"/>
      <c r="E31" s="443"/>
      <c r="F31" s="443"/>
      <c r="G31" s="443"/>
      <c r="H31" s="443"/>
      <c r="I31" s="443"/>
      <c r="J31" s="440"/>
      <c r="K31" s="440"/>
    </row>
    <row r="32" spans="1:11" ht="14.25">
      <c r="A32" s="440"/>
      <c r="B32" s="449" t="s">
        <v>223</v>
      </c>
      <c r="C32" s="449" t="s">
        <v>401</v>
      </c>
      <c r="D32" s="443"/>
      <c r="E32" s="443"/>
      <c r="F32" s="443"/>
      <c r="G32" s="443"/>
      <c r="H32" s="443"/>
      <c r="I32" s="443"/>
      <c r="J32" s="440"/>
      <c r="K32" s="440"/>
    </row>
    <row r="33" spans="1:11" ht="14.25">
      <c r="A33" s="443"/>
      <c r="B33" s="443"/>
      <c r="C33" s="443"/>
      <c r="D33" s="443"/>
      <c r="E33" s="443"/>
      <c r="F33" s="443"/>
      <c r="G33" s="443"/>
      <c r="H33" s="443"/>
      <c r="I33" s="443"/>
      <c r="J33" s="440"/>
      <c r="K33" s="440"/>
    </row>
    <row r="34" spans="1:11" ht="14.25">
      <c r="A34" s="442" t="s">
        <v>224</v>
      </c>
      <c r="B34" s="442" t="s">
        <v>225</v>
      </c>
      <c r="C34" s="443"/>
      <c r="D34" s="443"/>
      <c r="E34" s="443"/>
      <c r="F34" s="443"/>
      <c r="G34" s="443"/>
      <c r="H34" s="443"/>
      <c r="I34" s="443"/>
      <c r="J34" s="440"/>
      <c r="K34" s="440"/>
    </row>
    <row r="35" spans="1:11" ht="14.25">
      <c r="A35" s="440"/>
      <c r="B35" s="481" t="s">
        <v>506</v>
      </c>
      <c r="C35" s="481"/>
      <c r="D35" s="481"/>
      <c r="E35" s="481"/>
      <c r="F35" s="481"/>
      <c r="G35" s="481"/>
      <c r="H35" s="481"/>
      <c r="I35" s="481"/>
      <c r="J35" s="440"/>
      <c r="K35" s="440"/>
    </row>
    <row r="36" spans="1:11" ht="14.25">
      <c r="A36" s="443"/>
      <c r="B36" s="476" t="s">
        <v>507</v>
      </c>
      <c r="C36" s="476"/>
      <c r="D36" s="443"/>
      <c r="E36" s="443"/>
      <c r="F36" s="443"/>
      <c r="G36" s="443"/>
      <c r="H36" s="443"/>
      <c r="I36" s="443"/>
      <c r="J36" s="440"/>
      <c r="K36" s="440"/>
    </row>
    <row r="37" spans="1:11" ht="14.25">
      <c r="A37" s="443"/>
      <c r="B37" s="476" t="s">
        <v>508</v>
      </c>
      <c r="C37" s="476"/>
      <c r="D37" s="443"/>
      <c r="E37" s="443"/>
      <c r="F37" s="443"/>
      <c r="G37" s="443"/>
      <c r="H37" s="443"/>
      <c r="I37" s="443"/>
      <c r="J37" s="440"/>
      <c r="K37" s="440"/>
    </row>
    <row r="38" spans="1:11" s="1" customFormat="1" ht="14.25">
      <c r="A38" s="443"/>
      <c r="B38" s="476" t="s">
        <v>509</v>
      </c>
      <c r="C38" s="476"/>
      <c r="D38" s="443"/>
      <c r="E38" s="443"/>
      <c r="F38" s="443"/>
      <c r="G38" s="443"/>
      <c r="H38" s="443"/>
      <c r="I38" s="443"/>
      <c r="J38" s="440"/>
      <c r="K38" s="440"/>
    </row>
    <row r="39" spans="1:11" s="1" customFormat="1" ht="14.25">
      <c r="A39" s="443"/>
      <c r="B39" s="450" t="s">
        <v>510</v>
      </c>
      <c r="C39" s="450"/>
      <c r="D39" s="443"/>
      <c r="E39" s="443"/>
      <c r="F39" s="443"/>
      <c r="G39" s="443"/>
      <c r="H39" s="443"/>
      <c r="I39" s="443"/>
      <c r="J39" s="440"/>
      <c r="K39" s="440"/>
    </row>
    <row r="40" spans="1:11" s="1" customFormat="1" ht="14.25">
      <c r="A40" s="443"/>
      <c r="B40" s="450"/>
      <c r="C40" s="450"/>
      <c r="D40" s="443"/>
      <c r="E40" s="443"/>
      <c r="F40" s="443"/>
      <c r="G40" s="443"/>
      <c r="H40" s="443"/>
      <c r="I40" s="443"/>
      <c r="J40" s="440"/>
      <c r="K40" s="440"/>
    </row>
    <row r="41" spans="1:11" s="1" customFormat="1" ht="14.25">
      <c r="A41" s="443"/>
      <c r="B41" s="442" t="s">
        <v>226</v>
      </c>
      <c r="C41" s="443"/>
      <c r="D41" s="443"/>
      <c r="E41" s="443"/>
      <c r="F41" s="443"/>
      <c r="G41" s="443"/>
      <c r="H41" s="443"/>
      <c r="I41" s="443"/>
      <c r="J41" s="440"/>
      <c r="K41" s="440"/>
    </row>
    <row r="42" spans="1:11" s="1" customFormat="1" ht="26.25" customHeight="1">
      <c r="A42" s="443"/>
      <c r="B42" s="477" t="s">
        <v>511</v>
      </c>
      <c r="C42" s="477" t="s">
        <v>227</v>
      </c>
      <c r="D42" s="477" t="s">
        <v>228</v>
      </c>
      <c r="E42" s="479" t="s">
        <v>229</v>
      </c>
      <c r="F42" s="479" t="s">
        <v>230</v>
      </c>
      <c r="G42" s="477" t="s">
        <v>231</v>
      </c>
      <c r="H42" s="477" t="s">
        <v>232</v>
      </c>
      <c r="I42" s="477" t="s">
        <v>233</v>
      </c>
      <c r="J42" s="479" t="s">
        <v>403</v>
      </c>
      <c r="K42" s="451"/>
    </row>
    <row r="43" spans="1:11" s="1" customFormat="1" ht="8.25" customHeight="1">
      <c r="A43" s="440"/>
      <c r="B43" s="477"/>
      <c r="C43" s="477"/>
      <c r="D43" s="477"/>
      <c r="E43" s="479"/>
      <c r="F43" s="479"/>
      <c r="G43" s="477"/>
      <c r="H43" s="477"/>
      <c r="I43" s="477"/>
      <c r="J43" s="479"/>
      <c r="K43" s="451"/>
    </row>
    <row r="44" spans="1:11" s="1" customFormat="1" ht="28.5">
      <c r="A44" s="440"/>
      <c r="B44" s="452">
        <v>1</v>
      </c>
      <c r="C44" s="452" t="s">
        <v>124</v>
      </c>
      <c r="D44" s="452" t="s">
        <v>234</v>
      </c>
      <c r="E44" s="453" t="s">
        <v>512</v>
      </c>
      <c r="F44" s="454">
        <v>4080</v>
      </c>
      <c r="G44" s="452" t="s">
        <v>235</v>
      </c>
      <c r="H44" s="452">
        <v>1</v>
      </c>
      <c r="I44" s="454">
        <v>4080000000</v>
      </c>
      <c r="J44" s="455">
        <v>0.85</v>
      </c>
      <c r="K44" s="451"/>
    </row>
    <row r="45" spans="1:11" s="1" customFormat="1" ht="28.5">
      <c r="A45" s="440"/>
      <c r="B45" s="452">
        <v>2</v>
      </c>
      <c r="C45" s="452" t="s">
        <v>236</v>
      </c>
      <c r="D45" s="452" t="s">
        <v>234</v>
      </c>
      <c r="E45" s="453" t="s">
        <v>513</v>
      </c>
      <c r="F45" s="452">
        <v>360</v>
      </c>
      <c r="G45" s="452" t="s">
        <v>235</v>
      </c>
      <c r="H45" s="452">
        <v>1</v>
      </c>
      <c r="I45" s="454">
        <v>360000000</v>
      </c>
      <c r="J45" s="455">
        <v>0.075</v>
      </c>
      <c r="K45" s="451"/>
    </row>
    <row r="46" spans="1:11" s="1" customFormat="1" ht="28.5">
      <c r="A46" s="440"/>
      <c r="B46" s="452">
        <v>3</v>
      </c>
      <c r="C46" s="452" t="s">
        <v>237</v>
      </c>
      <c r="D46" s="452" t="s">
        <v>234</v>
      </c>
      <c r="E46" s="453" t="s">
        <v>514</v>
      </c>
      <c r="F46" s="452">
        <v>360</v>
      </c>
      <c r="G46" s="452" t="s">
        <v>235</v>
      </c>
      <c r="H46" s="452">
        <v>1</v>
      </c>
      <c r="I46" s="454">
        <v>360000000</v>
      </c>
      <c r="J46" s="455">
        <v>0.075</v>
      </c>
      <c r="K46" s="451"/>
    </row>
    <row r="47" spans="1:11" s="1" customFormat="1" ht="18">
      <c r="A47" s="440"/>
      <c r="B47" s="456"/>
      <c r="C47" s="456"/>
      <c r="D47" s="456"/>
      <c r="E47" s="457" t="s">
        <v>52</v>
      </c>
      <c r="F47" s="458">
        <v>4800</v>
      </c>
      <c r="G47" s="456"/>
      <c r="H47" s="457" t="s">
        <v>52</v>
      </c>
      <c r="I47" s="458">
        <v>4800000000</v>
      </c>
      <c r="J47" s="459">
        <v>1</v>
      </c>
      <c r="K47" s="451"/>
    </row>
    <row r="48" spans="1:11" s="1" customFormat="1" ht="14.25">
      <c r="A48" s="440"/>
      <c r="B48" s="478" t="s">
        <v>238</v>
      </c>
      <c r="C48" s="478"/>
      <c r="D48" s="460"/>
      <c r="E48" s="461"/>
      <c r="F48" s="460"/>
      <c r="G48" s="460"/>
      <c r="H48" s="460"/>
      <c r="I48" s="461"/>
      <c r="J48" s="460"/>
      <c r="K48" s="451"/>
    </row>
    <row r="49" spans="1:11" s="1" customFormat="1" ht="18" customHeight="1">
      <c r="A49" s="443"/>
      <c r="B49" s="477" t="s">
        <v>511</v>
      </c>
      <c r="C49" s="477" t="s">
        <v>227</v>
      </c>
      <c r="D49" s="477" t="s">
        <v>228</v>
      </c>
      <c r="E49" s="479" t="s">
        <v>229</v>
      </c>
      <c r="F49" s="479" t="s">
        <v>230</v>
      </c>
      <c r="G49" s="477" t="s">
        <v>231</v>
      </c>
      <c r="H49" s="477" t="s">
        <v>232</v>
      </c>
      <c r="I49" s="477" t="s">
        <v>233</v>
      </c>
      <c r="J49" s="479" t="s">
        <v>403</v>
      </c>
      <c r="K49" s="451"/>
    </row>
    <row r="50" spans="1:11" s="1" customFormat="1" ht="18" customHeight="1">
      <c r="A50" s="440"/>
      <c r="B50" s="477"/>
      <c r="C50" s="477"/>
      <c r="D50" s="477"/>
      <c r="E50" s="479"/>
      <c r="F50" s="479"/>
      <c r="G50" s="477"/>
      <c r="H50" s="477"/>
      <c r="I50" s="477"/>
      <c r="J50" s="479"/>
      <c r="K50" s="451"/>
    </row>
    <row r="51" spans="1:11" s="1" customFormat="1" ht="28.5">
      <c r="A51" s="440"/>
      <c r="B51" s="452">
        <v>1</v>
      </c>
      <c r="C51" s="452" t="s">
        <v>124</v>
      </c>
      <c r="D51" s="452" t="s">
        <v>234</v>
      </c>
      <c r="E51" s="453" t="s">
        <v>512</v>
      </c>
      <c r="F51" s="454">
        <v>4080</v>
      </c>
      <c r="G51" s="452" t="s">
        <v>235</v>
      </c>
      <c r="H51" s="452">
        <v>1</v>
      </c>
      <c r="I51" s="454">
        <v>4080000000</v>
      </c>
      <c r="J51" s="455">
        <v>0.85</v>
      </c>
      <c r="K51" s="451"/>
    </row>
    <row r="52" spans="1:11" s="1" customFormat="1" ht="28.5">
      <c r="A52" s="440"/>
      <c r="B52" s="452">
        <v>2</v>
      </c>
      <c r="C52" s="452" t="s">
        <v>236</v>
      </c>
      <c r="D52" s="452" t="s">
        <v>234</v>
      </c>
      <c r="E52" s="453" t="s">
        <v>513</v>
      </c>
      <c r="F52" s="452">
        <v>360</v>
      </c>
      <c r="G52" s="452" t="s">
        <v>235</v>
      </c>
      <c r="H52" s="452">
        <v>1</v>
      </c>
      <c r="I52" s="454">
        <v>360000000</v>
      </c>
      <c r="J52" s="455">
        <v>0.075</v>
      </c>
      <c r="K52" s="451"/>
    </row>
    <row r="53" spans="1:11" s="1" customFormat="1" ht="28.5">
      <c r="A53" s="440"/>
      <c r="B53" s="452">
        <v>3</v>
      </c>
      <c r="C53" s="452" t="s">
        <v>237</v>
      </c>
      <c r="D53" s="452" t="s">
        <v>234</v>
      </c>
      <c r="E53" s="453" t="s">
        <v>514</v>
      </c>
      <c r="F53" s="452">
        <v>360</v>
      </c>
      <c r="G53" s="452" t="s">
        <v>235</v>
      </c>
      <c r="H53" s="452">
        <v>1</v>
      </c>
      <c r="I53" s="454">
        <v>360000000</v>
      </c>
      <c r="J53" s="455">
        <v>0.075</v>
      </c>
      <c r="K53" s="451"/>
    </row>
    <row r="54" spans="1:11" s="1" customFormat="1" ht="18">
      <c r="A54" s="440"/>
      <c r="B54" s="456"/>
      <c r="C54" s="456"/>
      <c r="D54" s="456"/>
      <c r="E54" s="457" t="s">
        <v>52</v>
      </c>
      <c r="F54" s="458">
        <v>4800</v>
      </c>
      <c r="G54" s="456"/>
      <c r="H54" s="457" t="s">
        <v>52</v>
      </c>
      <c r="I54" s="458">
        <v>4800000000</v>
      </c>
      <c r="J54" s="459">
        <v>1</v>
      </c>
      <c r="K54" s="451"/>
    </row>
    <row r="55" spans="1:11" s="1" customFormat="1" ht="15.75">
      <c r="A55" s="442" t="s">
        <v>239</v>
      </c>
      <c r="B55" s="442" t="s">
        <v>240</v>
      </c>
      <c r="C55" s="442"/>
      <c r="D55" s="460"/>
      <c r="E55" s="460"/>
      <c r="F55" s="460"/>
      <c r="G55" s="460"/>
      <c r="H55" s="460"/>
      <c r="I55" s="460"/>
      <c r="J55" s="460"/>
      <c r="K55" s="451"/>
    </row>
    <row r="56" spans="1:28" s="1" customFormat="1" ht="14.25">
      <c r="A56" s="443" t="s">
        <v>241</v>
      </c>
      <c r="B56" s="476" t="s">
        <v>515</v>
      </c>
      <c r="C56" s="476"/>
      <c r="D56" s="476"/>
      <c r="E56" s="476"/>
      <c r="F56" s="443"/>
      <c r="G56" s="443"/>
      <c r="H56" s="443"/>
      <c r="I56" s="443"/>
      <c r="J56" s="443"/>
      <c r="K56" s="443"/>
      <c r="L56" s="11"/>
      <c r="M56" s="11"/>
      <c r="N56" s="11"/>
      <c r="O56" s="11"/>
      <c r="P56" s="11"/>
      <c r="Q56" s="11"/>
      <c r="R56" s="11"/>
      <c r="S56" s="11"/>
      <c r="T56" s="11"/>
      <c r="U56" s="11"/>
      <c r="V56" s="11"/>
      <c r="W56" s="11"/>
      <c r="X56" s="11"/>
      <c r="Y56" s="11"/>
      <c r="Z56" s="11"/>
      <c r="AA56" s="11"/>
      <c r="AB56" s="11"/>
    </row>
    <row r="57" spans="1:28" s="1" customFormat="1" ht="14.25">
      <c r="A57" s="443" t="s">
        <v>242</v>
      </c>
      <c r="B57" s="443" t="s">
        <v>516</v>
      </c>
      <c r="C57" s="443"/>
      <c r="D57" s="443"/>
      <c r="E57" s="443"/>
      <c r="F57" s="443"/>
      <c r="G57" s="443"/>
      <c r="H57" s="443"/>
      <c r="I57" s="443"/>
      <c r="J57" s="443"/>
      <c r="K57" s="443"/>
      <c r="L57" s="11"/>
      <c r="M57" s="11"/>
      <c r="N57" s="11"/>
      <c r="O57" s="11"/>
      <c r="P57" s="11"/>
      <c r="Q57" s="11"/>
      <c r="R57" s="11"/>
      <c r="S57" s="11"/>
      <c r="T57" s="11"/>
      <c r="U57" s="11"/>
      <c r="V57" s="11"/>
      <c r="W57" s="11"/>
      <c r="X57" s="11"/>
      <c r="Y57" s="11"/>
      <c r="Z57" s="11"/>
      <c r="AA57" s="11"/>
      <c r="AB57" s="11"/>
    </row>
    <row r="58" spans="1:28" s="1" customFormat="1" ht="14.25">
      <c r="A58" s="443"/>
      <c r="B58" s="443"/>
      <c r="C58" s="443"/>
      <c r="D58" s="443"/>
      <c r="E58" s="443"/>
      <c r="F58" s="443"/>
      <c r="G58" s="443"/>
      <c r="H58" s="443"/>
      <c r="I58" s="443"/>
      <c r="J58" s="443"/>
      <c r="K58" s="443"/>
      <c r="L58" s="11"/>
      <c r="M58" s="11"/>
      <c r="N58" s="11"/>
      <c r="O58" s="11"/>
      <c r="P58" s="11"/>
      <c r="Q58" s="11"/>
      <c r="R58" s="11"/>
      <c r="S58" s="11"/>
      <c r="T58" s="11"/>
      <c r="U58" s="11"/>
      <c r="V58" s="11"/>
      <c r="W58" s="11"/>
      <c r="X58" s="11"/>
      <c r="Y58" s="11"/>
      <c r="Z58" s="11"/>
      <c r="AA58" s="11"/>
      <c r="AB58" s="11"/>
    </row>
    <row r="59" spans="1:28" s="1" customFormat="1" ht="14.25">
      <c r="A59" s="442" t="s">
        <v>243</v>
      </c>
      <c r="B59" s="442" t="s">
        <v>244</v>
      </c>
      <c r="C59" s="443"/>
      <c r="D59" s="443"/>
      <c r="E59" s="443"/>
      <c r="F59" s="443"/>
      <c r="G59" s="443"/>
      <c r="H59" s="443"/>
      <c r="I59" s="443"/>
      <c r="J59" s="443"/>
      <c r="K59" s="443"/>
      <c r="L59" s="11"/>
      <c r="M59" s="11"/>
      <c r="N59" s="11"/>
      <c r="O59" s="11"/>
      <c r="P59" s="11"/>
      <c r="Q59" s="11"/>
      <c r="R59" s="11"/>
      <c r="S59" s="11"/>
      <c r="T59" s="11"/>
      <c r="U59" s="11"/>
      <c r="V59" s="11"/>
      <c r="W59" s="11"/>
      <c r="X59" s="11"/>
      <c r="Y59" s="11"/>
      <c r="Z59" s="11"/>
      <c r="AA59" s="11"/>
      <c r="AB59" s="11"/>
    </row>
    <row r="60" spans="1:28" s="1" customFormat="1" ht="14.25">
      <c r="A60" s="443"/>
      <c r="B60" s="443"/>
      <c r="C60" s="443"/>
      <c r="D60" s="443"/>
      <c r="E60" s="443"/>
      <c r="F60" s="443"/>
      <c r="G60" s="443"/>
      <c r="H60" s="443"/>
      <c r="I60" s="443"/>
      <c r="J60" s="443"/>
      <c r="K60" s="443"/>
      <c r="L60" s="11"/>
      <c r="M60" s="11"/>
      <c r="N60" s="11"/>
      <c r="O60" s="11"/>
      <c r="P60" s="11"/>
      <c r="Q60" s="11"/>
      <c r="R60" s="11"/>
      <c r="S60" s="11"/>
      <c r="T60" s="11"/>
      <c r="U60" s="11"/>
      <c r="V60" s="11"/>
      <c r="W60" s="11"/>
      <c r="X60" s="11"/>
      <c r="Y60" s="11"/>
      <c r="Z60" s="11"/>
      <c r="AA60" s="11"/>
      <c r="AB60" s="11"/>
    </row>
    <row r="61" spans="1:28" s="1" customFormat="1" ht="14.25">
      <c r="A61" s="443"/>
      <c r="B61" s="462" t="s">
        <v>124</v>
      </c>
      <c r="C61" s="462" t="s">
        <v>328</v>
      </c>
      <c r="D61" s="443"/>
      <c r="E61" s="443"/>
      <c r="F61" s="443"/>
      <c r="G61" s="443"/>
      <c r="H61" s="443"/>
      <c r="I61" s="443"/>
      <c r="J61" s="443"/>
      <c r="K61" s="443"/>
      <c r="L61" s="11"/>
      <c r="M61" s="11"/>
      <c r="N61" s="11"/>
      <c r="O61" s="11"/>
      <c r="P61" s="11"/>
      <c r="Q61" s="11"/>
      <c r="R61" s="11"/>
      <c r="S61" s="11"/>
      <c r="T61" s="11"/>
      <c r="U61" s="11"/>
      <c r="V61" s="11"/>
      <c r="W61" s="11"/>
      <c r="X61" s="11"/>
      <c r="Y61" s="11"/>
      <c r="Z61" s="11"/>
      <c r="AA61" s="11"/>
      <c r="AB61" s="11"/>
    </row>
    <row r="62" spans="1:28" s="1" customFormat="1" ht="14.25">
      <c r="A62" s="443"/>
      <c r="B62" s="447" t="s">
        <v>213</v>
      </c>
      <c r="C62" s="462" t="s">
        <v>246</v>
      </c>
      <c r="D62" s="443"/>
      <c r="E62" s="443"/>
      <c r="F62" s="443"/>
      <c r="G62" s="443"/>
      <c r="H62" s="443"/>
      <c r="I62" s="443"/>
      <c r="J62" s="443"/>
      <c r="K62" s="443"/>
      <c r="L62" s="11"/>
      <c r="M62" s="11"/>
      <c r="N62" s="11"/>
      <c r="O62" s="11"/>
      <c r="P62" s="11"/>
      <c r="Q62" s="11"/>
      <c r="R62" s="11"/>
      <c r="S62" s="11"/>
      <c r="T62" s="11"/>
      <c r="U62" s="11"/>
      <c r="V62" s="11"/>
      <c r="W62" s="11"/>
      <c r="X62" s="11"/>
      <c r="Y62" s="11"/>
      <c r="Z62" s="11"/>
      <c r="AA62" s="11"/>
      <c r="AB62" s="11"/>
    </row>
    <row r="63" spans="1:28" s="1" customFormat="1" ht="14.25">
      <c r="A63" s="443"/>
      <c r="B63" s="447" t="s">
        <v>218</v>
      </c>
      <c r="C63" s="462" t="s">
        <v>247</v>
      </c>
      <c r="D63" s="443"/>
      <c r="E63" s="443"/>
      <c r="F63" s="443"/>
      <c r="G63" s="443"/>
      <c r="H63" s="463"/>
      <c r="I63" s="443"/>
      <c r="J63" s="443"/>
      <c r="K63" s="443"/>
      <c r="L63" s="11"/>
      <c r="M63" s="11"/>
      <c r="N63" s="11"/>
      <c r="O63" s="11"/>
      <c r="P63" s="11"/>
      <c r="Q63" s="11"/>
      <c r="R63" s="11"/>
      <c r="S63" s="11"/>
      <c r="T63" s="11"/>
      <c r="U63" s="11"/>
      <c r="V63" s="11"/>
      <c r="W63" s="11"/>
      <c r="X63" s="11"/>
      <c r="Y63" s="11"/>
      <c r="Z63" s="11"/>
      <c r="AA63" s="11"/>
      <c r="AB63" s="11"/>
    </row>
    <row r="64" spans="1:28" s="1" customFormat="1" ht="14.25">
      <c r="A64" s="443"/>
      <c r="B64" s="447" t="s">
        <v>215</v>
      </c>
      <c r="C64" s="462" t="s">
        <v>245</v>
      </c>
      <c r="D64" s="443"/>
      <c r="E64" s="443"/>
      <c r="F64" s="443"/>
      <c r="G64" s="443"/>
      <c r="H64" s="443"/>
      <c r="I64" s="443"/>
      <c r="J64" s="443"/>
      <c r="K64" s="443"/>
      <c r="L64" s="11"/>
      <c r="M64" s="11"/>
      <c r="N64" s="11"/>
      <c r="O64" s="11"/>
      <c r="P64" s="11"/>
      <c r="Q64" s="11"/>
      <c r="R64" s="11"/>
      <c r="S64" s="11"/>
      <c r="T64" s="11"/>
      <c r="U64" s="11"/>
      <c r="V64" s="11"/>
      <c r="W64" s="11"/>
      <c r="X64" s="11"/>
      <c r="Y64" s="11"/>
      <c r="Z64" s="11"/>
      <c r="AA64" s="11"/>
      <c r="AB64" s="11"/>
    </row>
    <row r="65" spans="1:28" s="1" customFormat="1" ht="14.25">
      <c r="A65" s="443"/>
      <c r="B65" s="447" t="s">
        <v>504</v>
      </c>
      <c r="C65" s="462" t="s">
        <v>245</v>
      </c>
      <c r="D65" s="443"/>
      <c r="E65" s="443"/>
      <c r="F65" s="443"/>
      <c r="G65" s="443"/>
      <c r="H65" s="443"/>
      <c r="I65" s="443"/>
      <c r="J65" s="443"/>
      <c r="K65" s="443"/>
      <c r="L65" s="11"/>
      <c r="M65" s="11"/>
      <c r="N65" s="11"/>
      <c r="O65" s="11"/>
      <c r="P65" s="11"/>
      <c r="Q65" s="11"/>
      <c r="R65" s="11"/>
      <c r="S65" s="11"/>
      <c r="T65" s="11"/>
      <c r="U65" s="11"/>
      <c r="V65" s="11"/>
      <c r="W65" s="11"/>
      <c r="X65" s="11"/>
      <c r="Y65" s="11"/>
      <c r="Z65" s="11"/>
      <c r="AA65" s="11"/>
      <c r="AB65" s="11"/>
    </row>
    <row r="66" spans="1:28" s="1" customFormat="1" ht="14.25">
      <c r="A66" s="443"/>
      <c r="B66" s="447" t="s">
        <v>505</v>
      </c>
      <c r="C66" s="462" t="s">
        <v>245</v>
      </c>
      <c r="D66" s="443"/>
      <c r="E66" s="443"/>
      <c r="F66" s="443"/>
      <c r="G66" s="443"/>
      <c r="H66" s="443"/>
      <c r="I66" s="443"/>
      <c r="J66" s="443"/>
      <c r="K66" s="443"/>
      <c r="L66" s="11"/>
      <c r="M66" s="11"/>
      <c r="N66" s="11"/>
      <c r="O66" s="11"/>
      <c r="P66" s="11"/>
      <c r="Q66" s="11"/>
      <c r="R66" s="11"/>
      <c r="S66" s="11"/>
      <c r="T66" s="11"/>
      <c r="U66" s="11"/>
      <c r="V66" s="11"/>
      <c r="W66" s="11"/>
      <c r="X66" s="11"/>
      <c r="Y66" s="11"/>
      <c r="Z66" s="11"/>
      <c r="AA66" s="11"/>
      <c r="AB66" s="11"/>
    </row>
    <row r="67" spans="1:28" s="1" customFormat="1" ht="14.25">
      <c r="A67" s="443"/>
      <c r="D67" s="443"/>
      <c r="E67" s="443"/>
      <c r="F67" s="443"/>
      <c r="G67" s="443"/>
      <c r="H67" s="443"/>
      <c r="I67" s="443"/>
      <c r="J67" s="443"/>
      <c r="K67" s="443"/>
      <c r="L67" s="11"/>
      <c r="M67" s="11"/>
      <c r="N67" s="11"/>
      <c r="O67" s="11"/>
      <c r="P67" s="11"/>
      <c r="Q67" s="11"/>
      <c r="R67" s="11"/>
      <c r="S67" s="11"/>
      <c r="T67" s="11"/>
      <c r="U67" s="11"/>
      <c r="V67" s="11"/>
      <c r="W67" s="11"/>
      <c r="X67" s="11"/>
      <c r="Y67" s="11"/>
      <c r="Z67" s="11"/>
      <c r="AA67" s="11"/>
      <c r="AB67" s="11"/>
    </row>
    <row r="68" spans="1:28" s="1" customFormat="1" ht="14.25">
      <c r="A68" s="443"/>
      <c r="B68" s="443"/>
      <c r="C68" s="443"/>
      <c r="D68" s="443"/>
      <c r="E68" s="443"/>
      <c r="F68" s="443"/>
      <c r="G68" s="443"/>
      <c r="H68" s="443"/>
      <c r="I68" s="443"/>
      <c r="J68" s="443"/>
      <c r="K68" s="443"/>
      <c r="L68" s="11"/>
      <c r="M68" s="11"/>
      <c r="N68" s="11"/>
      <c r="O68" s="11"/>
      <c r="P68" s="11"/>
      <c r="Q68" s="11"/>
      <c r="R68" s="11"/>
      <c r="S68" s="11"/>
      <c r="T68" s="11"/>
      <c r="U68" s="11"/>
      <c r="V68" s="11"/>
      <c r="W68" s="11"/>
      <c r="X68" s="11"/>
      <c r="Y68" s="11"/>
      <c r="Z68" s="11"/>
      <c r="AA68" s="11"/>
      <c r="AB68" s="11"/>
    </row>
    <row r="69" spans="1:28" s="1" customFormat="1" ht="12.7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row>
    <row r="70" spans="1:28" s="1" customFormat="1" ht="12.7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row>
    <row r="71" spans="1:28" s="1" customFormat="1" ht="12.7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row>
    <row r="72" spans="1:28" s="1" customFormat="1" ht="12.7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row>
    <row r="73" spans="1:28" s="1" customFormat="1" ht="12.7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row>
    <row r="74" spans="1:28" s="1" customFormat="1" ht="12.7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row>
    <row r="75" spans="1:28" s="1" customFormat="1" ht="12.7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row>
    <row r="76" spans="1:28" s="1" customFormat="1" ht="12.7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row>
    <row r="77" spans="1:28" s="1" customFormat="1" ht="12.7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row>
    <row r="78" spans="1:28" s="1" customFormat="1" ht="12.7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row>
    <row r="79" spans="1:28" s="1" customFormat="1" ht="12.7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row>
    <row r="80" spans="1:28" s="1" customFormat="1" ht="12.7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row>
    <row r="81" spans="1:28" s="1" customFormat="1" ht="12.7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row>
    <row r="82" spans="1:28" s="1" customFormat="1" ht="12.7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row>
    <row r="83" spans="1:28" s="1" customFormat="1" ht="12.7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row>
    <row r="84" spans="1:28" s="1" customFormat="1" ht="12.7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row>
    <row r="85" spans="1:28" s="1" customFormat="1" ht="12.7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row>
    <row r="86" spans="1:28" s="1" customFormat="1" ht="12.7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row>
    <row r="87" spans="1:28" s="1" customFormat="1" ht="12.7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row>
    <row r="88" spans="1:28" s="1" customFormat="1" ht="12.7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row>
    <row r="89" spans="1:28" s="1" customFormat="1" ht="12.7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row>
    <row r="90" spans="1:28" s="1" customFormat="1" ht="12.7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row>
    <row r="91" spans="1:28" s="1" customFormat="1" ht="12.7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row>
    <row r="92" spans="1:28" s="1" customFormat="1" ht="12.7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row>
    <row r="93" spans="1:28" s="1" customFormat="1" ht="12.7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row>
    <row r="94" spans="1:28" s="1" customFormat="1" ht="12.7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row>
    <row r="95" spans="1:28" s="1" customFormat="1" ht="12.7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row>
    <row r="96" spans="1:28" s="1" customFormat="1" ht="12.7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row>
    <row r="97" spans="1:28" s="1" customFormat="1" ht="12.7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row>
    <row r="98" spans="1:28" s="1" customFormat="1" ht="12.7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row>
    <row r="99" spans="1:28" s="1" customFormat="1" ht="12.7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row>
    <row r="100" spans="1:28" s="1" customFormat="1" ht="12.7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row>
    <row r="101" spans="1:28" s="1" customFormat="1" ht="12.7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row>
    <row r="102" spans="1:28" s="1" customFormat="1" ht="12.7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row>
    <row r="103" spans="1:28" s="1" customFormat="1" ht="12.7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row>
    <row r="104" spans="1:28" s="1" customFormat="1" ht="12.7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row>
    <row r="105" spans="1:28" s="1" customFormat="1" ht="12.7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row>
    <row r="106" spans="1:28" s="1" customFormat="1" ht="12.7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row>
    <row r="107" spans="1:28" s="1" customFormat="1" ht="12.7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row>
    <row r="108" spans="1:28" s="1" customFormat="1" ht="12.7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row>
    <row r="109" spans="1:28" s="1" customFormat="1" ht="12.7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row>
    <row r="110" spans="1:28" s="1" customFormat="1" ht="12.7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row>
    <row r="111" spans="1:28" s="1" customFormat="1" ht="12.7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row>
    <row r="112" spans="1:28" s="1" customFormat="1" ht="12.7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row>
    <row r="113" spans="1:28" s="1" customFormat="1" ht="12.7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row>
    <row r="114" spans="1:28" s="1" customFormat="1" ht="12.7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row>
    <row r="115" spans="1:28" s="1" customFormat="1" ht="12.7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row>
    <row r="116" spans="1:28" s="1" customFormat="1" ht="12.7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row>
    <row r="117" spans="1:28" s="1" customFormat="1" ht="12.7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row>
    <row r="118" spans="1:28" s="1" customFormat="1" ht="12.7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row>
    <row r="119" spans="1:28" s="1" customFormat="1" ht="12.7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row>
    <row r="120" spans="1:28" s="1" customFormat="1" ht="12.7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row>
    <row r="121" spans="1:28" s="1" customFormat="1" ht="12.7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row>
    <row r="122" spans="1:28" s="1" customFormat="1" ht="12.7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row>
    <row r="123" spans="1:28" s="1" customFormat="1" ht="12.7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row>
    <row r="124" spans="1:28" s="1" customFormat="1" ht="12.7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row>
    <row r="125" spans="1:28" s="1" customFormat="1" ht="12.7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row>
    <row r="126" spans="1:28" s="1" customFormat="1" ht="12.7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row>
    <row r="127" spans="1:28" s="1" customFormat="1" ht="12.7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row>
    <row r="128" spans="1:28" s="1" customFormat="1" ht="12.7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row>
    <row r="129" spans="1:28" s="1" customFormat="1" ht="12.7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row>
    <row r="130" spans="1:28" s="1" customFormat="1" ht="12.7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row>
    <row r="131" spans="1:28" s="1" customFormat="1" ht="12.7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row>
    <row r="132" spans="1:28" s="1" customFormat="1" ht="12.7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row>
    <row r="133" spans="1:28" s="1" customFormat="1" ht="12.7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row>
    <row r="134" spans="1:28" s="1" customFormat="1" ht="12.7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row>
    <row r="135" spans="1:28" s="1" customFormat="1" ht="12.7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row>
    <row r="136" spans="1:28" s="1" customFormat="1" ht="12.7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row>
    <row r="137" spans="1:28" s="1" customFormat="1" ht="12.7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row>
    <row r="138" spans="1:28" s="1" customFormat="1" ht="12.7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row>
    <row r="139" spans="1:28" s="1" customFormat="1" ht="12.7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row>
    <row r="140" spans="1:28" s="1" customFormat="1" ht="12.7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row>
    <row r="141" spans="1:28" s="1" customFormat="1" ht="12.7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row>
    <row r="142" spans="1:28" s="1" customFormat="1" ht="12.7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row>
    <row r="143" spans="1:28" s="1" customFormat="1" ht="12.7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row>
    <row r="144" spans="1:28" s="1" customFormat="1" ht="12.7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row>
    <row r="145" spans="1:28" s="1" customFormat="1" ht="12.7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row>
    <row r="146" spans="1:28" s="1" customFormat="1" ht="12.7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row>
    <row r="147" spans="1:28" s="1" customFormat="1" ht="12.7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row>
    <row r="148" spans="1:28" s="1" customFormat="1" ht="12.7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row>
    <row r="149" spans="1:28" s="1" customFormat="1" ht="12.7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row>
    <row r="150" spans="1:28" s="1" customFormat="1" ht="12.7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row>
    <row r="151" spans="1:28" s="1" customFormat="1" ht="12.7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row>
    <row r="152" spans="1:28" s="1" customFormat="1" ht="12.7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row>
    <row r="153" spans="1:28" s="1" customFormat="1" ht="12.7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row>
    <row r="154" spans="1:28" s="1" customFormat="1" ht="12.7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row>
    <row r="155" spans="1:28" s="1" customFormat="1" ht="12.7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row>
    <row r="156" spans="1:28" s="1" customFormat="1" ht="12.7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row>
    <row r="157" spans="1:28" s="1" customFormat="1" ht="12.7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row>
    <row r="158" spans="1:28" s="1" customFormat="1" ht="12.7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row>
    <row r="159" spans="1:28" s="1" customFormat="1" ht="12.7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row>
    <row r="160" spans="1:28" s="1" customFormat="1" ht="12.7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row>
    <row r="161" spans="1:28" s="1" customFormat="1" ht="12.7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row>
    <row r="162" spans="1:28" s="1" customFormat="1" ht="12.7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row>
    <row r="163" spans="1:28" s="1" customFormat="1" ht="12.7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row>
    <row r="164" spans="1:28" s="1" customFormat="1" ht="12.7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row>
    <row r="165" spans="1:28" s="1" customFormat="1" ht="12.7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row>
    <row r="166" spans="1:28" s="1" customFormat="1" ht="12.7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row>
    <row r="167" spans="1:28" s="1" customFormat="1" ht="12.7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row>
    <row r="168" spans="1:28" s="1" customFormat="1" ht="12.7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row>
    <row r="169" spans="1:28" s="1" customFormat="1" ht="12.7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row>
    <row r="170" spans="1:28" s="1" customFormat="1" ht="12.7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row>
    <row r="171" spans="1:28" s="1" customFormat="1" ht="12.7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row>
    <row r="172" spans="1:28" s="1" customFormat="1" ht="12.7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row>
    <row r="173" spans="1:28" s="1" customFormat="1" ht="12.7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row>
    <row r="174" spans="1:28" s="1" customFormat="1" ht="12.7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row>
    <row r="175" spans="1:28" s="1" customFormat="1" ht="12.7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row>
    <row r="176" spans="1:28" s="1" customFormat="1" ht="12.7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row>
    <row r="177" spans="1:28" s="1" customFormat="1" ht="12.7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row>
    <row r="178" spans="1:28" s="1" customFormat="1" ht="12.7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row>
    <row r="179" spans="1:28" s="1" customFormat="1" ht="12.7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row>
    <row r="180" spans="1:28" s="1" customFormat="1" ht="12.7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row>
    <row r="181" spans="1:28" s="1" customFormat="1" ht="12.7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row>
    <row r="182" spans="1:28" s="1" customFormat="1" ht="12.7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row>
    <row r="183" spans="1:28" s="1" customFormat="1" ht="12.7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row>
    <row r="184" spans="1:28" s="1" customFormat="1" ht="12.7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row>
    <row r="185" spans="1:28" s="1" customFormat="1" ht="12.7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row>
    <row r="186" spans="1:28" s="1" customFormat="1" ht="12.7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row>
    <row r="187" spans="1:28" s="1" customFormat="1" ht="12.7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row>
    <row r="188" spans="1:28" s="1" customFormat="1" ht="12.7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row>
    <row r="189" spans="1:28" s="1" customFormat="1" ht="12.7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row>
    <row r="190" spans="1:28" s="1" customFormat="1" ht="12.7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row>
    <row r="191" spans="1:28" s="1" customFormat="1" ht="12.7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row>
    <row r="192" spans="1:28" s="1" customFormat="1" ht="12.7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row>
    <row r="193" spans="1:28" s="1" customFormat="1" ht="12.7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row>
    <row r="194" spans="1:28" s="1" customFormat="1" ht="12.7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row>
    <row r="195" spans="1:28" s="1" customFormat="1" ht="12.7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row>
    <row r="196" spans="1:28" s="1" customFormat="1" ht="12.7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row>
    <row r="197" spans="1:28" s="1" customFormat="1" ht="12.7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row>
    <row r="198" spans="1:28" s="1" customFormat="1" ht="12.7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row>
    <row r="199" spans="1:28" s="1" customFormat="1" ht="12.7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row>
    <row r="200" spans="1:28" s="1" customFormat="1" ht="12.7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row>
    <row r="201" spans="1:28" s="1" customFormat="1" ht="12.7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row>
    <row r="202" spans="1:28" s="1" customFormat="1" ht="12.7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row>
    <row r="203" spans="1:28" s="1" customFormat="1" ht="12.7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row>
    <row r="204" spans="1:28" s="1" customFormat="1" ht="12.7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row>
    <row r="205" spans="1:28" s="1" customFormat="1" ht="12.7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row>
    <row r="206" spans="1:28" s="1" customFormat="1" ht="12.7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row>
    <row r="207" spans="1:28" s="1" customFormat="1" ht="12.7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row>
    <row r="208" spans="1:28" s="1" customFormat="1" ht="12.7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row>
    <row r="209" spans="1:28" s="1" customFormat="1" ht="12.7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row>
    <row r="210" spans="1:28" s="1" customFormat="1" ht="12.7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row>
    <row r="211" spans="2:3" s="1" customFormat="1" ht="12.75">
      <c r="B211" s="11"/>
      <c r="C211" s="11"/>
    </row>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row r="229" s="1" customFormat="1" ht="12.75"/>
    <row r="230" s="1" customFormat="1" ht="12.75"/>
    <row r="231" s="1" customFormat="1" ht="12.75"/>
    <row r="232" s="1" customFormat="1" ht="12.75"/>
    <row r="233" s="1" customFormat="1" ht="12.75"/>
    <row r="234" s="1" customFormat="1" ht="12.75"/>
    <row r="235" s="1" customFormat="1" ht="12.75"/>
    <row r="236" s="1" customFormat="1" ht="12.75"/>
    <row r="237" s="1" customFormat="1" ht="12.75"/>
    <row r="238" s="1" customFormat="1" ht="12.75"/>
    <row r="239" s="1" customFormat="1" ht="12.75"/>
    <row r="240" s="1" customFormat="1" ht="12.75"/>
    <row r="241" s="1" customFormat="1" ht="12.75"/>
    <row r="242" s="1" customFormat="1" ht="12.75"/>
    <row r="243" s="1" customFormat="1" ht="12.75"/>
    <row r="244" s="1" customFormat="1" ht="12.75"/>
    <row r="245" s="1" customFormat="1" ht="12.75"/>
    <row r="246" s="1" customFormat="1" ht="12.75"/>
    <row r="247" s="1" customFormat="1" ht="12.75"/>
    <row r="248" s="1" customFormat="1" ht="12.75"/>
    <row r="249" s="1" customFormat="1" ht="12.75"/>
    <row r="250" s="1" customFormat="1" ht="12.75"/>
    <row r="251" s="1" customFormat="1" ht="12.75"/>
    <row r="252" s="1" customFormat="1" ht="12.75"/>
    <row r="253" s="1" customFormat="1" ht="12.75"/>
    <row r="254" s="1" customFormat="1" ht="12.75"/>
    <row r="255" s="1" customFormat="1" ht="12.75"/>
    <row r="256" s="1" customFormat="1" ht="12.75"/>
    <row r="257" s="1" customFormat="1" ht="12.75"/>
    <row r="258" s="1" customFormat="1" ht="12.75"/>
    <row r="259" s="1" customFormat="1" ht="12.75"/>
    <row r="260" s="1" customFormat="1" ht="12.75"/>
    <row r="261" s="1" customFormat="1" ht="12.75"/>
    <row r="262" s="1" customFormat="1" ht="12.75"/>
    <row r="263" s="1" customFormat="1" ht="12.75"/>
    <row r="264" s="1" customFormat="1" ht="12.75"/>
    <row r="265" s="1" customFormat="1" ht="12.75"/>
    <row r="266" s="1" customFormat="1" ht="12.75"/>
    <row r="267" s="1" customFormat="1" ht="12.75"/>
    <row r="268" s="1" customFormat="1" ht="12.75"/>
    <row r="269" s="1" customFormat="1" ht="12.75"/>
    <row r="270" s="1" customFormat="1" ht="12.75"/>
    <row r="271" s="1" customFormat="1" ht="12.75"/>
    <row r="272" s="1" customFormat="1" ht="12.75"/>
    <row r="273" s="1" customFormat="1" ht="12.75"/>
    <row r="274" s="1" customFormat="1" ht="12.75"/>
    <row r="275" s="1" customFormat="1" ht="12.75"/>
    <row r="276" s="1" customFormat="1" ht="12.75"/>
    <row r="277" s="1" customFormat="1" ht="12.75"/>
    <row r="278" s="1" customFormat="1" ht="12.75"/>
    <row r="279" s="1" customFormat="1" ht="12.75"/>
    <row r="280" s="1" customFormat="1" ht="12.75"/>
    <row r="281" s="1" customFormat="1" ht="12.75"/>
    <row r="282" s="1" customFormat="1" ht="12.75"/>
    <row r="283" s="1" customFormat="1" ht="12.75"/>
    <row r="284" s="1" customFormat="1" ht="12.75"/>
    <row r="285" s="1" customFormat="1" ht="12.75"/>
    <row r="286" s="1" customFormat="1" ht="12.75"/>
    <row r="287" s="1" customFormat="1" ht="12.75"/>
    <row r="288" s="1" customFormat="1" ht="12.75"/>
    <row r="289" s="1" customFormat="1" ht="12.75"/>
    <row r="290" s="1" customFormat="1" ht="12.75"/>
    <row r="291" s="1" customFormat="1" ht="12.75"/>
    <row r="292" s="1" customFormat="1" ht="12.75"/>
    <row r="293" s="1" customFormat="1" ht="12.75"/>
    <row r="294" s="1" customFormat="1" ht="12.75"/>
    <row r="295" s="1" customFormat="1" ht="12.75"/>
    <row r="296" s="1" customFormat="1" ht="12.75"/>
    <row r="297" s="1" customFormat="1" ht="12.75"/>
    <row r="298" s="1" customFormat="1" ht="12.75"/>
    <row r="299" s="1" customFormat="1" ht="12.75"/>
    <row r="300" s="1" customFormat="1" ht="12.75"/>
    <row r="301" s="1" customFormat="1" ht="12.75"/>
    <row r="302" s="1" customFormat="1" ht="12.75"/>
    <row r="303" s="1" customFormat="1" ht="12.75"/>
    <row r="304" s="1" customFormat="1" ht="12.75"/>
    <row r="305" s="1" customFormat="1" ht="12.75"/>
    <row r="306" s="1" customFormat="1" ht="12.75"/>
    <row r="307" s="1" customFormat="1" ht="12.75"/>
    <row r="308" s="1" customFormat="1" ht="12.75"/>
    <row r="309" s="1" customFormat="1" ht="12.75"/>
    <row r="310" s="1" customFormat="1" ht="12.75"/>
    <row r="311" s="1" customFormat="1" ht="12.75"/>
    <row r="312" s="1" customFormat="1" ht="12.75"/>
    <row r="313" s="1" customFormat="1" ht="12.75"/>
    <row r="314" s="1" customFormat="1" ht="12.75"/>
    <row r="315" s="1" customFormat="1" ht="12.75"/>
    <row r="316" s="1" customFormat="1" ht="12.75"/>
    <row r="317" s="1" customFormat="1" ht="12.75"/>
    <row r="318" s="1" customFormat="1" ht="12.75"/>
    <row r="319" s="1" customFormat="1" ht="12.75"/>
    <row r="320" s="1" customFormat="1" ht="12.75"/>
    <row r="321" s="1" customFormat="1" ht="12.75"/>
    <row r="322" s="1" customFormat="1" ht="12.75"/>
    <row r="323" s="1" customFormat="1" ht="12.75"/>
    <row r="324" s="1" customFormat="1" ht="12.75"/>
    <row r="325" s="1" customFormat="1" ht="12.75"/>
    <row r="326" s="1" customFormat="1" ht="12.75"/>
    <row r="327" s="1" customFormat="1" ht="12.75"/>
    <row r="328" s="1" customFormat="1" ht="12.75"/>
    <row r="329" s="1" customFormat="1" ht="12.75"/>
    <row r="330" s="1" customFormat="1" ht="12.75"/>
    <row r="331" s="1" customFormat="1" ht="12.75"/>
    <row r="332" s="1" customFormat="1" ht="12.75"/>
    <row r="333" s="1" customFormat="1" ht="12.75"/>
    <row r="334" s="1" customFormat="1" ht="12.75"/>
    <row r="335" s="1" customFormat="1" ht="12.75"/>
    <row r="336" s="1" customFormat="1" ht="12.75"/>
    <row r="337" s="1" customFormat="1" ht="12.75"/>
    <row r="338" s="1" customFormat="1" ht="12.75"/>
    <row r="339" s="1" customFormat="1" ht="12.75"/>
    <row r="340" s="1" customFormat="1" ht="12.75"/>
    <row r="341" s="1" customFormat="1" ht="12.75"/>
    <row r="342" s="1" customFormat="1" ht="12.75"/>
    <row r="343" s="1" customFormat="1" ht="12.75"/>
    <row r="344" s="1" customFormat="1" ht="12.75"/>
    <row r="345" s="1" customFormat="1" ht="12.75"/>
    <row r="346" s="1" customFormat="1" ht="12.75"/>
    <row r="347" s="1" customFormat="1" ht="12.75"/>
    <row r="348" s="1" customFormat="1" ht="12.75"/>
    <row r="349" s="1" customFormat="1" ht="12.75"/>
    <row r="350" s="1" customFormat="1" ht="12.75"/>
    <row r="351" s="1" customFormat="1" ht="12.75"/>
    <row r="352" s="1" customFormat="1" ht="12.75"/>
    <row r="353" s="1" customFormat="1" ht="12.75"/>
    <row r="354" s="1" customFormat="1" ht="12.75"/>
    <row r="355" s="1" customFormat="1" ht="12.75"/>
    <row r="356" s="1" customFormat="1" ht="12.75"/>
    <row r="357" s="1" customFormat="1" ht="12.75"/>
    <row r="358" s="1" customFormat="1" ht="12.75"/>
    <row r="359" s="1" customFormat="1" ht="12.75"/>
    <row r="360" s="1" customFormat="1" ht="12.75"/>
    <row r="361" s="1" customFormat="1" ht="12.75"/>
    <row r="362" s="1" customFormat="1" ht="12.75"/>
    <row r="363" s="1" customFormat="1" ht="12.75"/>
    <row r="364" s="1" customFormat="1" ht="12.75"/>
    <row r="365" s="1" customFormat="1" ht="12.75"/>
    <row r="366" s="1" customFormat="1" ht="12.75"/>
    <row r="367" s="1" customFormat="1" ht="12.75"/>
    <row r="368" s="1" customFormat="1" ht="12.75"/>
    <row r="369" s="1" customFormat="1" ht="12.75"/>
    <row r="370" s="1" customFormat="1" ht="12.75"/>
    <row r="371" s="1" customFormat="1" ht="12.75"/>
    <row r="372" s="1" customFormat="1" ht="12.75"/>
    <row r="373" s="1" customFormat="1" ht="12.75"/>
    <row r="374" s="1" customFormat="1" ht="12.75"/>
    <row r="375" s="1" customFormat="1" ht="12.75"/>
    <row r="376" s="1" customFormat="1" ht="12.75"/>
    <row r="377" s="1" customFormat="1" ht="12.75"/>
    <row r="378" s="1" customFormat="1" ht="12.75"/>
    <row r="379" s="1" customFormat="1" ht="12.75"/>
    <row r="380" s="1" customFormat="1" ht="12.75"/>
    <row r="381" s="1" customFormat="1" ht="12.75"/>
    <row r="382" s="1" customFormat="1" ht="12.75"/>
    <row r="383" s="1" customFormat="1" ht="12.75"/>
    <row r="384" s="1" customFormat="1" ht="12.75"/>
    <row r="385" s="1" customFormat="1" ht="12.75"/>
    <row r="386" s="1" customFormat="1" ht="12.75"/>
    <row r="387" s="1" customFormat="1" ht="12.75"/>
    <row r="388" s="1" customFormat="1" ht="12.75"/>
    <row r="389" s="1" customFormat="1" ht="12.75"/>
    <row r="390" s="1" customFormat="1" ht="12.75"/>
    <row r="391" s="1" customFormat="1" ht="12.75"/>
    <row r="392" s="1" customFormat="1" ht="12.75"/>
    <row r="393" s="1" customFormat="1" ht="12.75"/>
    <row r="394" s="1" customFormat="1" ht="12.75"/>
    <row r="395" s="1" customFormat="1" ht="12.75"/>
    <row r="396" s="1" customFormat="1" ht="12.75"/>
    <row r="397" s="1" customFormat="1" ht="12.75"/>
    <row r="398" s="1" customFormat="1" ht="12.75"/>
    <row r="399" s="1" customFormat="1" ht="12.75"/>
    <row r="400" s="1" customFormat="1" ht="12.75"/>
    <row r="401" s="1" customFormat="1" ht="12.75"/>
    <row r="402" s="1" customFormat="1" ht="12.75"/>
    <row r="403" s="1" customFormat="1" ht="12.75"/>
    <row r="404" s="1" customFormat="1" ht="12.75"/>
    <row r="405" s="1" customFormat="1" ht="12.75"/>
    <row r="406" s="1" customFormat="1" ht="12.75"/>
    <row r="407" s="1" customFormat="1" ht="12.75"/>
    <row r="408" s="1" customFormat="1" ht="12.75"/>
    <row r="409" s="1" customFormat="1" ht="12.75"/>
    <row r="410" s="1" customFormat="1" ht="12.75"/>
    <row r="411" s="1" customFormat="1" ht="12.75"/>
    <row r="412" s="1" customFormat="1" ht="12.75"/>
    <row r="413" s="1" customFormat="1" ht="12.75"/>
    <row r="414" s="1" customFormat="1" ht="12.75"/>
    <row r="415" s="1" customFormat="1" ht="12.75"/>
    <row r="416" s="1" customFormat="1" ht="12.75"/>
    <row r="417" s="1" customFormat="1" ht="12.75"/>
    <row r="418" s="1" customFormat="1" ht="12.75"/>
    <row r="419" s="1" customFormat="1" ht="12.75"/>
    <row r="420" s="1" customFormat="1" ht="12.75"/>
    <row r="421" s="1" customFormat="1" ht="12.75"/>
    <row r="422" s="1" customFormat="1" ht="12.75"/>
    <row r="423" s="1" customFormat="1" ht="12.75"/>
    <row r="424" s="1" customFormat="1" ht="12.75"/>
    <row r="425" s="1" customFormat="1" ht="12.75"/>
    <row r="426" s="1" customFormat="1" ht="12.75"/>
    <row r="427" s="1" customFormat="1" ht="12.75"/>
    <row r="428" s="1" customFormat="1" ht="12.75"/>
    <row r="429" s="1" customFormat="1" ht="12.75"/>
    <row r="430" s="1" customFormat="1" ht="12.75"/>
    <row r="431" s="1" customFormat="1" ht="12.75"/>
    <row r="432" s="1" customFormat="1" ht="12.75"/>
    <row r="433" s="1" customFormat="1" ht="12.75"/>
    <row r="434" s="1" customFormat="1" ht="12.75"/>
    <row r="435" s="1" customFormat="1" ht="12.75"/>
    <row r="436" s="1" customFormat="1" ht="12.75"/>
    <row r="437" s="1" customFormat="1" ht="12.75"/>
    <row r="438" s="1" customFormat="1" ht="12.75"/>
    <row r="439" s="1" customFormat="1" ht="12.75"/>
    <row r="440" s="1" customFormat="1" ht="12.75"/>
    <row r="441" s="1" customFormat="1" ht="12.75"/>
    <row r="442" s="1" customFormat="1" ht="12.75"/>
    <row r="443" s="1" customFormat="1" ht="12.75"/>
    <row r="444" s="1" customFormat="1" ht="12.75"/>
    <row r="445" s="1" customFormat="1" ht="12.75"/>
    <row r="446" s="1" customFormat="1" ht="12.75"/>
    <row r="447" s="1" customFormat="1" ht="12.75"/>
    <row r="448" s="1" customFormat="1" ht="12.75"/>
    <row r="449" s="1" customFormat="1" ht="12.75"/>
    <row r="450" s="1" customFormat="1" ht="12.75"/>
    <row r="451" s="1" customFormat="1" ht="12.75"/>
    <row r="452" s="1" customFormat="1" ht="12.75"/>
    <row r="453" s="1" customFormat="1" ht="12.75"/>
    <row r="454" s="1" customFormat="1" ht="12.75"/>
    <row r="455" s="1" customFormat="1" ht="12.75"/>
    <row r="456" s="1" customFormat="1" ht="12.75"/>
    <row r="457" s="1" customFormat="1" ht="12.75"/>
    <row r="458" s="1" customFormat="1" ht="12.75"/>
    <row r="459" s="1" customFormat="1" ht="12.75"/>
    <row r="460" s="1" customFormat="1" ht="12.75"/>
    <row r="461" s="1" customFormat="1" ht="12.75"/>
    <row r="462" s="1" customFormat="1" ht="12.75"/>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pans="2:3" ht="12.75">
      <c r="B475" s="1"/>
      <c r="C475" s="1"/>
    </row>
  </sheetData>
  <sheetProtection/>
  <mergeCells count="33">
    <mergeCell ref="H42:H43"/>
    <mergeCell ref="G42:G43"/>
    <mergeCell ref="F42:F43"/>
    <mergeCell ref="E42:E43"/>
    <mergeCell ref="J42:J43"/>
    <mergeCell ref="H49:H50"/>
    <mergeCell ref="I49:I50"/>
    <mergeCell ref="I42:I43"/>
    <mergeCell ref="J49:J50"/>
    <mergeCell ref="F49:F50"/>
    <mergeCell ref="D42:D43"/>
    <mergeCell ref="C42:C43"/>
    <mergeCell ref="B4:C4"/>
    <mergeCell ref="B42:B43"/>
    <mergeCell ref="B17:D17"/>
    <mergeCell ref="B16:E16"/>
    <mergeCell ref="B7:C7"/>
    <mergeCell ref="B38:C38"/>
    <mergeCell ref="B2:C2"/>
    <mergeCell ref="B35:I35"/>
    <mergeCell ref="B36:C36"/>
    <mergeCell ref="B37:C37"/>
    <mergeCell ref="B8:C8"/>
    <mergeCell ref="B12:C12"/>
    <mergeCell ref="B11:C11"/>
    <mergeCell ref="B10:C10"/>
    <mergeCell ref="B56:E56"/>
    <mergeCell ref="G49:G50"/>
    <mergeCell ref="B48:C48"/>
    <mergeCell ref="B49:B50"/>
    <mergeCell ref="C49:C50"/>
    <mergeCell ref="D49:D50"/>
    <mergeCell ref="E49:E50"/>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Q82"/>
  <sheetViews>
    <sheetView showGridLines="0" zoomScale="85" zoomScaleNormal="85" zoomScaleSheetLayoutView="100" zoomScalePageLayoutView="0" workbookViewId="0" topLeftCell="A9">
      <selection activeCell="I19" sqref="I19"/>
    </sheetView>
  </sheetViews>
  <sheetFormatPr defaultColWidth="9.140625" defaultRowHeight="12.75"/>
  <cols>
    <col min="1" max="1" width="15.140625" style="310" customWidth="1"/>
    <col min="2" max="2" width="42.421875" style="0" customWidth="1"/>
    <col min="3" max="3" width="16.421875" style="45" customWidth="1"/>
    <col min="4" max="4" width="16.28125" style="45" bestFit="1" customWidth="1"/>
    <col min="5" max="5" width="29.7109375" style="0" customWidth="1"/>
    <col min="6" max="6" width="16.28125" style="0" bestFit="1" customWidth="1"/>
    <col min="7" max="7" width="17.140625" style="0" customWidth="1"/>
    <col min="8" max="8" width="18.140625" style="0" customWidth="1"/>
    <col min="9" max="9" width="16.57421875" style="6" customWidth="1"/>
    <col min="10" max="10" width="15.140625" style="6" customWidth="1"/>
    <col min="11" max="11" width="11.28125" style="6" bestFit="1" customWidth="1"/>
    <col min="12" max="12" width="20.8515625" style="0" customWidth="1"/>
    <col min="13" max="13" width="17.00390625" style="6" customWidth="1"/>
    <col min="14" max="14" width="10.140625" style="6" bestFit="1" customWidth="1"/>
    <col min="15" max="15" width="11.7109375" style="6" bestFit="1" customWidth="1"/>
    <col min="16" max="17" width="9.140625" style="6" customWidth="1"/>
  </cols>
  <sheetData>
    <row r="1" spans="1:17" s="1" customFormat="1" ht="14.25">
      <c r="A1" s="309"/>
      <c r="B1" s="199"/>
      <c r="C1" s="196"/>
      <c r="D1" s="63"/>
      <c r="E1" s="63"/>
      <c r="F1" s="63"/>
      <c r="G1" s="98"/>
      <c r="I1" s="8"/>
      <c r="J1" s="8"/>
      <c r="K1" s="8"/>
      <c r="M1" s="8"/>
      <c r="N1" s="8"/>
      <c r="O1" s="8"/>
      <c r="P1" s="8"/>
      <c r="Q1" s="8"/>
    </row>
    <row r="2" spans="1:17" s="1" customFormat="1" ht="14.25">
      <c r="A2" s="309"/>
      <c r="B2" s="489" t="s">
        <v>248</v>
      </c>
      <c r="C2" s="490"/>
      <c r="D2" s="490"/>
      <c r="E2" s="490"/>
      <c r="F2" s="490"/>
      <c r="G2" s="491"/>
      <c r="I2" s="8"/>
      <c r="J2" s="8"/>
      <c r="K2" s="8"/>
      <c r="M2" s="8"/>
      <c r="N2" s="8"/>
      <c r="O2" s="8"/>
      <c r="P2" s="8"/>
      <c r="Q2" s="8"/>
    </row>
    <row r="3" spans="1:17" s="1" customFormat="1" ht="14.25">
      <c r="A3" s="309"/>
      <c r="B3" s="99"/>
      <c r="C3" s="42"/>
      <c r="D3" s="46"/>
      <c r="E3" s="198"/>
      <c r="F3" s="63"/>
      <c r="G3" s="98"/>
      <c r="I3" s="8"/>
      <c r="J3" s="8"/>
      <c r="K3" s="8"/>
      <c r="M3" s="8"/>
      <c r="N3" s="8"/>
      <c r="O3" s="8"/>
      <c r="P3" s="8"/>
      <c r="Q3" s="8"/>
    </row>
    <row r="4" spans="1:17" s="1" customFormat="1" ht="13.5" customHeight="1">
      <c r="A4" s="309"/>
      <c r="B4" s="483" t="s">
        <v>170</v>
      </c>
      <c r="C4" s="484"/>
      <c r="D4" s="484"/>
      <c r="E4" s="484"/>
      <c r="F4" s="484"/>
      <c r="G4" s="485"/>
      <c r="I4" s="8"/>
      <c r="J4" s="8"/>
      <c r="K4" s="8"/>
      <c r="M4" s="8"/>
      <c r="N4" s="8"/>
      <c r="O4" s="8"/>
      <c r="P4" s="8"/>
      <c r="Q4" s="8"/>
    </row>
    <row r="5" spans="1:17" s="1" customFormat="1" ht="13.5" customHeight="1">
      <c r="A5" s="309"/>
      <c r="B5" s="200"/>
      <c r="C5" s="196"/>
      <c r="D5" s="42"/>
      <c r="E5" s="33"/>
      <c r="F5" s="63"/>
      <c r="G5" s="100"/>
      <c r="I5" s="8"/>
      <c r="J5" s="8"/>
      <c r="K5" s="8"/>
      <c r="M5" s="8"/>
      <c r="N5" s="8"/>
      <c r="O5" s="8"/>
      <c r="P5" s="8"/>
      <c r="Q5" s="8"/>
    </row>
    <row r="6" spans="1:17" s="1" customFormat="1" ht="12.75" customHeight="1">
      <c r="A6" s="309"/>
      <c r="B6" s="486" t="s">
        <v>481</v>
      </c>
      <c r="C6" s="487"/>
      <c r="D6" s="487"/>
      <c r="E6" s="487"/>
      <c r="F6" s="487"/>
      <c r="G6" s="488"/>
      <c r="I6" s="8"/>
      <c r="J6" s="8"/>
      <c r="K6" s="8"/>
      <c r="M6" s="8"/>
      <c r="N6" s="8"/>
      <c r="O6" s="8"/>
      <c r="P6" s="8"/>
      <c r="Q6" s="8"/>
    </row>
    <row r="7" spans="2:7" ht="15" customHeight="1">
      <c r="B7" s="492" t="s">
        <v>249</v>
      </c>
      <c r="C7" s="493"/>
      <c r="D7" s="493"/>
      <c r="E7" s="493"/>
      <c r="F7" s="493"/>
      <c r="G7" s="494"/>
    </row>
    <row r="8" spans="2:10" ht="14.25" customHeight="1">
      <c r="B8" s="483"/>
      <c r="C8" s="484"/>
      <c r="D8" s="484"/>
      <c r="E8" s="484"/>
      <c r="F8" s="484"/>
      <c r="G8" s="485"/>
      <c r="H8" s="34"/>
      <c r="I8" s="103"/>
      <c r="J8" s="241"/>
    </row>
    <row r="9" spans="2:9" ht="13.5" customHeight="1">
      <c r="B9" s="101" t="s">
        <v>0</v>
      </c>
      <c r="C9" s="97">
        <v>44834</v>
      </c>
      <c r="D9" s="97">
        <v>44469</v>
      </c>
      <c r="E9" s="31" t="s">
        <v>10</v>
      </c>
      <c r="F9" s="97">
        <v>44834</v>
      </c>
      <c r="G9" s="97">
        <v>44469</v>
      </c>
      <c r="H9" s="398"/>
      <c r="I9" s="103"/>
    </row>
    <row r="10" spans="2:9" ht="12" customHeight="1">
      <c r="B10" s="102" t="s">
        <v>1</v>
      </c>
      <c r="C10" s="103"/>
      <c r="D10" s="103"/>
      <c r="E10" s="104" t="s">
        <v>11</v>
      </c>
      <c r="F10" s="104"/>
      <c r="G10" s="105"/>
      <c r="H10" s="102"/>
      <c r="I10" s="103"/>
    </row>
    <row r="11" spans="2:9" ht="9.75" customHeight="1">
      <c r="B11" s="106" t="s">
        <v>93</v>
      </c>
      <c r="C11" s="103"/>
      <c r="D11" s="103"/>
      <c r="E11" s="36" t="s">
        <v>442</v>
      </c>
      <c r="F11" s="35"/>
      <c r="G11" s="112"/>
      <c r="H11" s="399"/>
      <c r="I11" s="93"/>
    </row>
    <row r="12" spans="2:9" ht="9.75" customHeight="1">
      <c r="B12" s="107" t="s">
        <v>2</v>
      </c>
      <c r="C12" s="93">
        <v>1000000</v>
      </c>
      <c r="D12" s="93">
        <v>870000</v>
      </c>
      <c r="E12" s="37" t="s">
        <v>69</v>
      </c>
      <c r="F12" s="93">
        <v>129716400</v>
      </c>
      <c r="G12" s="429">
        <v>121244101</v>
      </c>
      <c r="H12" s="400"/>
      <c r="I12" s="93"/>
    </row>
    <row r="13" spans="2:9" ht="12.75" customHeight="1">
      <c r="B13" s="107" t="s">
        <v>64</v>
      </c>
      <c r="C13" s="93">
        <v>13345081</v>
      </c>
      <c r="D13" s="93">
        <v>79282571</v>
      </c>
      <c r="E13" s="37" t="s">
        <v>81</v>
      </c>
      <c r="F13" s="93">
        <v>0</v>
      </c>
      <c r="G13" s="367">
        <v>0</v>
      </c>
      <c r="H13" s="400"/>
      <c r="I13" s="93"/>
    </row>
    <row r="14" spans="2:9" ht="9.75" customHeight="1">
      <c r="B14" s="107" t="s">
        <v>78</v>
      </c>
      <c r="C14" s="93">
        <v>343262411</v>
      </c>
      <c r="D14" s="93">
        <v>292592253</v>
      </c>
      <c r="E14" s="37" t="s">
        <v>485</v>
      </c>
      <c r="F14" s="93">
        <v>837350</v>
      </c>
      <c r="G14" s="328"/>
      <c r="H14" s="400"/>
      <c r="I14" s="93"/>
    </row>
    <row r="15" spans="2:9" ht="12.75">
      <c r="B15" s="108"/>
      <c r="C15" s="91">
        <f>SUM(C12:C14)</f>
        <v>357607492</v>
      </c>
      <c r="D15" s="91">
        <f>SUM(D12:D14)</f>
        <v>372744824</v>
      </c>
      <c r="E15" s="109"/>
      <c r="F15" s="91">
        <f>F12+F13+F14</f>
        <v>130553750</v>
      </c>
      <c r="G15" s="123">
        <f>G12+G13</f>
        <v>121244101</v>
      </c>
      <c r="H15" s="401"/>
      <c r="I15" s="64"/>
    </row>
    <row r="16" spans="2:9" ht="9.75" customHeight="1">
      <c r="B16" s="106"/>
      <c r="C16" s="92"/>
      <c r="D16" s="92"/>
      <c r="E16" s="23"/>
      <c r="F16" s="110"/>
      <c r="G16" s="111"/>
      <c r="H16" s="402"/>
      <c r="I16" s="64"/>
    </row>
    <row r="17" spans="2:9" ht="12.75">
      <c r="B17" s="106" t="s">
        <v>439</v>
      </c>
      <c r="C17" s="92"/>
      <c r="D17" s="92"/>
      <c r="E17" s="23"/>
      <c r="F17" s="110"/>
      <c r="G17" s="111"/>
      <c r="H17" s="402"/>
      <c r="I17" s="64"/>
    </row>
    <row r="18" spans="2:9" ht="12" customHeight="1">
      <c r="B18" s="107" t="s">
        <v>79</v>
      </c>
      <c r="C18" s="92">
        <v>263612638</v>
      </c>
      <c r="D18" s="92">
        <v>248465855</v>
      </c>
      <c r="E18" s="364" t="s">
        <v>408</v>
      </c>
      <c r="F18" s="38"/>
      <c r="G18" s="112"/>
      <c r="H18" s="403"/>
      <c r="I18" s="64"/>
    </row>
    <row r="19" spans="2:9" ht="12.75">
      <c r="B19" s="107" t="s">
        <v>80</v>
      </c>
      <c r="C19" s="92">
        <v>0</v>
      </c>
      <c r="D19" s="38">
        <v>0</v>
      </c>
      <c r="E19" s="37" t="s">
        <v>91</v>
      </c>
      <c r="F19" s="93">
        <v>0</v>
      </c>
      <c r="G19" s="122">
        <v>0</v>
      </c>
      <c r="H19" s="400"/>
      <c r="I19" s="64">
        <f>C20+C46</f>
        <v>7589611441</v>
      </c>
    </row>
    <row r="20" spans="2:9" ht="12.75">
      <c r="B20" s="108"/>
      <c r="C20" s="91">
        <f>SUM(C18:C19)</f>
        <v>263612638</v>
      </c>
      <c r="D20" s="91">
        <f>SUM(D18:D19)</f>
        <v>248465855</v>
      </c>
      <c r="E20" s="109"/>
      <c r="F20" s="91">
        <f>+F19</f>
        <v>0</v>
      </c>
      <c r="G20" s="123">
        <f>+G19</f>
        <v>0</v>
      </c>
      <c r="H20" s="401"/>
      <c r="I20" s="64"/>
    </row>
    <row r="21" spans="2:12" ht="12.75">
      <c r="B21" s="107"/>
      <c r="C21" s="92"/>
      <c r="D21" s="92"/>
      <c r="E21" s="23"/>
      <c r="F21" s="110"/>
      <c r="G21" s="111"/>
      <c r="H21" s="402"/>
      <c r="I21" s="64"/>
      <c r="L21" s="1"/>
    </row>
    <row r="22" spans="2:12" ht="12.75">
      <c r="B22" s="106" t="s">
        <v>94</v>
      </c>
      <c r="C22" s="92"/>
      <c r="D22" s="92"/>
      <c r="E22" s="23"/>
      <c r="F22" s="23"/>
      <c r="G22" s="66"/>
      <c r="H22" s="143"/>
      <c r="I22" s="64"/>
      <c r="L22" s="1"/>
    </row>
    <row r="23" spans="2:14" ht="12.75">
      <c r="B23" s="107" t="s">
        <v>84</v>
      </c>
      <c r="C23" s="93">
        <v>417219693</v>
      </c>
      <c r="D23" s="93">
        <v>728139328</v>
      </c>
      <c r="E23" s="23"/>
      <c r="F23" s="23"/>
      <c r="G23" s="66"/>
      <c r="H23" s="23"/>
      <c r="L23" s="1"/>
      <c r="N23" s="93"/>
    </row>
    <row r="24" spans="2:12" ht="17.25" customHeight="1">
      <c r="B24" s="107" t="s">
        <v>101</v>
      </c>
      <c r="C24" s="93">
        <v>0</v>
      </c>
      <c r="D24" s="93">
        <v>145454000</v>
      </c>
      <c r="E24" s="23"/>
      <c r="F24" s="23"/>
      <c r="G24" s="66"/>
      <c r="H24" s="23"/>
      <c r="L24" s="1"/>
    </row>
    <row r="25" spans="2:12" ht="17.25" customHeight="1">
      <c r="B25" s="107" t="s">
        <v>448</v>
      </c>
      <c r="C25" s="93">
        <v>16926573</v>
      </c>
      <c r="D25" s="93">
        <v>29125006</v>
      </c>
      <c r="E25" s="23"/>
      <c r="F25" s="23"/>
      <c r="G25" s="66"/>
      <c r="H25" s="23"/>
      <c r="L25" s="1"/>
    </row>
    <row r="26" spans="2:12" ht="12.75">
      <c r="B26" s="107" t="s">
        <v>68</v>
      </c>
      <c r="C26" s="93">
        <v>0</v>
      </c>
      <c r="D26" s="93"/>
      <c r="E26" s="23"/>
      <c r="F26" s="23"/>
      <c r="G26" s="66"/>
      <c r="H26" s="23"/>
      <c r="L26" s="1"/>
    </row>
    <row r="27" spans="2:12" ht="12.75">
      <c r="B27" s="107" t="s">
        <v>482</v>
      </c>
      <c r="C27" s="93">
        <v>2525000</v>
      </c>
      <c r="D27" s="93"/>
      <c r="E27" s="23"/>
      <c r="F27" s="23"/>
      <c r="G27" s="66"/>
      <c r="H27" s="23"/>
      <c r="L27" s="1"/>
    </row>
    <row r="28" spans="2:12" ht="9.75" customHeight="1">
      <c r="B28" s="107"/>
      <c r="C28" s="94">
        <f>SUM(C23:C27)</f>
        <v>436671266</v>
      </c>
      <c r="D28" s="94">
        <f>SUM(D23:D27)</f>
        <v>902718334</v>
      </c>
      <c r="E28" s="23"/>
      <c r="F28" s="23"/>
      <c r="G28" s="66"/>
      <c r="H28" s="23"/>
      <c r="L28" s="1"/>
    </row>
    <row r="29" spans="2:12" ht="9.75" customHeight="1">
      <c r="B29" s="106" t="s">
        <v>70</v>
      </c>
      <c r="C29" s="93"/>
      <c r="D29" s="93">
        <v>0</v>
      </c>
      <c r="E29" s="23"/>
      <c r="F29" s="23"/>
      <c r="G29" s="66"/>
      <c r="H29" s="23"/>
      <c r="L29" s="1"/>
    </row>
    <row r="30" spans="2:8" ht="9.75" customHeight="1">
      <c r="B30" s="107" t="s">
        <v>71</v>
      </c>
      <c r="C30" s="93">
        <v>0</v>
      </c>
      <c r="D30" s="93">
        <v>0</v>
      </c>
      <c r="E30" s="23"/>
      <c r="F30" s="23"/>
      <c r="G30" s="66"/>
      <c r="H30" s="39"/>
    </row>
    <row r="31" spans="2:8" ht="12.75">
      <c r="B31" s="107" t="s">
        <v>72</v>
      </c>
      <c r="C31" s="93">
        <v>0</v>
      </c>
      <c r="D31" s="93">
        <v>0</v>
      </c>
      <c r="E31" s="364" t="s">
        <v>443</v>
      </c>
      <c r="F31" s="39"/>
      <c r="G31" s="113"/>
      <c r="H31" s="124"/>
    </row>
    <row r="32" spans="2:8" ht="12.75">
      <c r="B32" s="107"/>
      <c r="C32" s="94">
        <f>C30+C31</f>
        <v>0</v>
      </c>
      <c r="D32" s="94"/>
      <c r="E32" s="37" t="s">
        <v>102</v>
      </c>
      <c r="F32" s="124">
        <v>301881009</v>
      </c>
      <c r="G32" s="431">
        <v>417610347</v>
      </c>
      <c r="H32" s="124"/>
    </row>
    <row r="33" spans="2:8" ht="12.75" customHeight="1">
      <c r="B33" s="106" t="s">
        <v>3</v>
      </c>
      <c r="C33" s="93"/>
      <c r="D33" s="93">
        <v>0</v>
      </c>
      <c r="E33" s="37" t="s">
        <v>98</v>
      </c>
      <c r="F33" s="124">
        <v>134967994</v>
      </c>
      <c r="G33" s="429">
        <v>97261769</v>
      </c>
      <c r="H33" s="404"/>
    </row>
    <row r="34" spans="2:8" ht="9.75" customHeight="1">
      <c r="B34" s="107" t="s">
        <v>58</v>
      </c>
      <c r="C34" s="93">
        <v>457452978</v>
      </c>
      <c r="D34" s="93">
        <v>65482135</v>
      </c>
      <c r="E34" s="37"/>
      <c r="F34" s="126">
        <f>SUM(F32:F33)</f>
        <v>436849003</v>
      </c>
      <c r="G34" s="127">
        <f>SUM(G32:G33)</f>
        <v>514872116</v>
      </c>
      <c r="H34" s="404"/>
    </row>
    <row r="35" spans="2:9" ht="12.75">
      <c r="B35" s="107"/>
      <c r="C35" s="94">
        <f>SUM(C34:C34)</f>
        <v>457452978</v>
      </c>
      <c r="D35" s="94">
        <f>SUM(D34:D34)</f>
        <v>65482135</v>
      </c>
      <c r="E35" s="36" t="s">
        <v>12</v>
      </c>
      <c r="F35" s="128">
        <f>F34+F15+F20</f>
        <v>567402753</v>
      </c>
      <c r="G35" s="129">
        <f>G34+G15+G20</f>
        <v>636116217</v>
      </c>
      <c r="H35" s="114"/>
      <c r="I35" s="8"/>
    </row>
    <row r="36" spans="2:8" ht="9.75" customHeight="1">
      <c r="B36" s="106" t="s">
        <v>483</v>
      </c>
      <c r="C36" s="93"/>
      <c r="D36" s="93"/>
      <c r="E36" s="23"/>
      <c r="F36" s="114"/>
      <c r="G36" s="115"/>
      <c r="H36" s="39"/>
    </row>
    <row r="37" spans="2:8" ht="9.75" customHeight="1">
      <c r="B37" s="107" t="s">
        <v>484</v>
      </c>
      <c r="C37" s="93">
        <v>3245653</v>
      </c>
      <c r="D37" s="93"/>
      <c r="E37" s="36"/>
      <c r="F37" s="39"/>
      <c r="G37" s="113"/>
      <c r="H37" s="39"/>
    </row>
    <row r="38" spans="2:8" ht="9.75" customHeight="1">
      <c r="B38" s="107"/>
      <c r="C38" s="93"/>
      <c r="D38" s="93">
        <v>0</v>
      </c>
      <c r="E38" s="37"/>
      <c r="F38" s="39"/>
      <c r="G38" s="113"/>
      <c r="H38" s="39"/>
    </row>
    <row r="39" spans="2:8" ht="9.75" customHeight="1">
      <c r="B39" s="106"/>
      <c r="C39" s="94">
        <f>SUM(C37:C38)</f>
        <v>3245653</v>
      </c>
      <c r="D39" s="94">
        <v>0</v>
      </c>
      <c r="E39" s="37"/>
      <c r="F39" s="39"/>
      <c r="G39" s="113"/>
      <c r="H39" s="40"/>
    </row>
    <row r="40" spans="2:8" ht="9.75" customHeight="1">
      <c r="B40" s="106" t="s">
        <v>4</v>
      </c>
      <c r="C40" s="92">
        <f>+C15+C20+C28+C32+C35+C39</f>
        <v>1518590027</v>
      </c>
      <c r="D40" s="92">
        <f>+D15+D20+D28+D32+D35</f>
        <v>1589411148</v>
      </c>
      <c r="E40" s="37"/>
      <c r="F40" s="40"/>
      <c r="G40" s="116"/>
      <c r="H40" s="40"/>
    </row>
    <row r="41" spans="3:8" ht="9.75" customHeight="1">
      <c r="C41" s="428"/>
      <c r="D41" s="428"/>
      <c r="E41" s="36"/>
      <c r="F41" s="40"/>
      <c r="G41" s="116"/>
      <c r="H41" s="40"/>
    </row>
    <row r="42" spans="2:8" ht="12.75" customHeight="1">
      <c r="B42" s="106" t="s">
        <v>5</v>
      </c>
      <c r="C42" s="93"/>
      <c r="D42" s="93"/>
      <c r="E42" s="36" t="s">
        <v>13</v>
      </c>
      <c r="F42" s="40"/>
      <c r="G42" s="330"/>
      <c r="H42" s="404"/>
    </row>
    <row r="43" spans="2:8" ht="12.75">
      <c r="B43" s="363" t="s">
        <v>438</v>
      </c>
      <c r="C43" s="93"/>
      <c r="D43" s="93">
        <v>0</v>
      </c>
      <c r="E43" s="36" t="s">
        <v>47</v>
      </c>
      <c r="F43" s="137">
        <v>0</v>
      </c>
      <c r="G43" s="138">
        <v>0</v>
      </c>
      <c r="H43" s="404"/>
    </row>
    <row r="44" spans="2:8" ht="13.5" thickBot="1">
      <c r="B44" s="107" t="s">
        <v>79</v>
      </c>
      <c r="C44" s="414">
        <v>423112803</v>
      </c>
      <c r="D44" s="414">
        <v>4012572122</v>
      </c>
      <c r="E44" s="36" t="s">
        <v>14</v>
      </c>
      <c r="F44" s="135">
        <f>F35</f>
        <v>567402753</v>
      </c>
      <c r="G44" s="136">
        <f>G35</f>
        <v>636116217</v>
      </c>
      <c r="H44" s="114"/>
    </row>
    <row r="45" spans="2:8" ht="13.5" thickTop="1">
      <c r="B45" s="107" t="s">
        <v>80</v>
      </c>
      <c r="C45" s="93">
        <v>6902886000</v>
      </c>
      <c r="D45" s="93">
        <v>2906750000</v>
      </c>
      <c r="E45" s="23"/>
      <c r="F45" s="114"/>
      <c r="G45" s="115"/>
      <c r="H45" s="114"/>
    </row>
    <row r="46" spans="2:8" ht="12.75">
      <c r="B46" s="106"/>
      <c r="C46" s="94">
        <f>SUM(C44:C45)</f>
        <v>7325998803</v>
      </c>
      <c r="D46" s="94">
        <f>SUM(D44:D45)</f>
        <v>6919322122</v>
      </c>
      <c r="E46" s="23"/>
      <c r="F46" s="114"/>
      <c r="G46" s="115"/>
      <c r="H46" s="114"/>
    </row>
    <row r="47" spans="2:8" ht="12.75">
      <c r="B47" s="106"/>
      <c r="C47" s="93"/>
      <c r="D47" s="93"/>
      <c r="E47" s="23"/>
      <c r="F47" s="114"/>
      <c r="G47" s="115"/>
      <c r="H47" s="39"/>
    </row>
    <row r="48" spans="2:8" ht="12.75">
      <c r="B48" s="106" t="s">
        <v>96</v>
      </c>
      <c r="C48" s="93"/>
      <c r="D48" s="93"/>
      <c r="E48" s="36" t="s">
        <v>15</v>
      </c>
      <c r="F48" s="39"/>
      <c r="G48" s="113"/>
      <c r="H48" s="124"/>
    </row>
    <row r="49" spans="2:8" ht="12.75">
      <c r="B49" s="108" t="s">
        <v>6</v>
      </c>
      <c r="C49" s="433">
        <v>526835573</v>
      </c>
      <c r="D49" s="433">
        <v>367332845</v>
      </c>
      <c r="E49" s="36" t="s">
        <v>16</v>
      </c>
      <c r="F49" s="124"/>
      <c r="G49" s="125"/>
      <c r="H49" s="124"/>
    </row>
    <row r="50" spans="2:8" ht="9.75" customHeight="1">
      <c r="B50" s="108" t="s">
        <v>7</v>
      </c>
      <c r="C50" s="433">
        <v>-206137559</v>
      </c>
      <c r="D50" s="433">
        <v>-151879834</v>
      </c>
      <c r="E50" s="37" t="s">
        <v>17</v>
      </c>
      <c r="F50" s="124">
        <v>4641817146</v>
      </c>
      <c r="G50" s="431">
        <v>2880000000</v>
      </c>
      <c r="H50" s="124"/>
    </row>
    <row r="51" spans="2:8" ht="15.75" customHeight="1">
      <c r="B51" s="107"/>
      <c r="C51" s="95">
        <v>0</v>
      </c>
      <c r="D51" s="95"/>
      <c r="E51" s="37" t="s">
        <v>65</v>
      </c>
      <c r="F51" s="131">
        <v>0</v>
      </c>
      <c r="G51" s="329">
        <v>0</v>
      </c>
      <c r="H51" s="404"/>
    </row>
    <row r="52" spans="2:8" ht="18" customHeight="1">
      <c r="B52" s="107"/>
      <c r="C52" s="96">
        <f>SUM(C49:C51)</f>
        <v>320698014</v>
      </c>
      <c r="D52" s="96">
        <f>SUM(D48:D51)</f>
        <v>215453011</v>
      </c>
      <c r="E52" s="37"/>
      <c r="F52" s="126">
        <f>SUM(F49:F51)</f>
        <v>4641817146</v>
      </c>
      <c r="G52" s="127">
        <f>SUM(G49:G51)</f>
        <v>2880000000</v>
      </c>
      <c r="H52" s="124"/>
    </row>
    <row r="53" spans="2:8" ht="14.25" customHeight="1">
      <c r="B53" s="107"/>
      <c r="C53" s="38"/>
      <c r="D53" s="38"/>
      <c r="E53" s="36"/>
      <c r="F53" s="124"/>
      <c r="G53" s="125"/>
      <c r="H53" s="124"/>
    </row>
    <row r="54" spans="2:8" ht="18" customHeight="1">
      <c r="B54" s="106" t="s">
        <v>95</v>
      </c>
      <c r="C54" s="38"/>
      <c r="D54" s="38"/>
      <c r="E54" s="37"/>
      <c r="F54" s="124"/>
      <c r="G54" s="125"/>
      <c r="H54" s="124"/>
    </row>
    <row r="55" spans="2:8" ht="20.25" customHeight="1">
      <c r="B55" s="107" t="s">
        <v>461</v>
      </c>
      <c r="C55" s="35">
        <v>7500000</v>
      </c>
      <c r="D55" s="35">
        <v>7500000</v>
      </c>
      <c r="E55" s="36" t="s">
        <v>18</v>
      </c>
      <c r="F55" s="124"/>
      <c r="G55" s="125"/>
      <c r="H55" s="124"/>
    </row>
    <row r="56" spans="2:8" ht="9.75" customHeight="1">
      <c r="B56" s="107" t="s">
        <v>73</v>
      </c>
      <c r="C56" s="93">
        <v>0</v>
      </c>
      <c r="D56" s="93">
        <v>0</v>
      </c>
      <c r="E56" s="37" t="s">
        <v>19</v>
      </c>
      <c r="F56" s="124">
        <v>346949436</v>
      </c>
      <c r="G56" s="431">
        <v>7897948</v>
      </c>
      <c r="H56" s="124"/>
    </row>
    <row r="57" spans="2:8" ht="9.75" customHeight="1">
      <c r="B57" s="107" t="s">
        <v>74</v>
      </c>
      <c r="C57" s="93">
        <v>0</v>
      </c>
      <c r="D57" s="93">
        <v>0</v>
      </c>
      <c r="E57" s="37" t="s">
        <v>90</v>
      </c>
      <c r="F57" s="124">
        <v>9759952</v>
      </c>
      <c r="G57" s="432">
        <v>9759952</v>
      </c>
      <c r="H57" s="132"/>
    </row>
    <row r="58" spans="2:8" ht="9.75" customHeight="1">
      <c r="B58" s="107" t="s">
        <v>85</v>
      </c>
      <c r="C58" s="93">
        <v>8640000</v>
      </c>
      <c r="D58" s="93">
        <v>8640000</v>
      </c>
      <c r="E58" s="37"/>
      <c r="F58" s="126">
        <f>SUM(F56:F57)</f>
        <v>356709388</v>
      </c>
      <c r="G58" s="127">
        <f>SUM(G56:G57)</f>
        <v>17657900</v>
      </c>
      <c r="H58" s="40"/>
    </row>
    <row r="59" spans="2:8" ht="9.75" customHeight="1">
      <c r="B59" s="107" t="s">
        <v>74</v>
      </c>
      <c r="C59" s="93">
        <v>-7447986</v>
      </c>
      <c r="D59" s="93">
        <v>-3903993</v>
      </c>
      <c r="E59" s="36"/>
      <c r="F59" s="40"/>
      <c r="G59" s="116"/>
      <c r="H59" s="40"/>
    </row>
    <row r="60" spans="2:8" ht="9.75" customHeight="1">
      <c r="B60" s="107"/>
      <c r="C60" s="94">
        <f>SUM(C55:C59)</f>
        <v>8692014</v>
      </c>
      <c r="D60" s="94">
        <f>SUM(D55:D59)</f>
        <v>12236007</v>
      </c>
      <c r="E60" s="36"/>
      <c r="F60" s="40"/>
      <c r="G60" s="116"/>
      <c r="H60" s="114"/>
    </row>
    <row r="61" spans="2:8" ht="14.25" customHeight="1">
      <c r="B61" s="107"/>
      <c r="C61" s="38"/>
      <c r="D61" s="38"/>
      <c r="E61" s="23"/>
      <c r="F61" s="114"/>
      <c r="G61" s="115"/>
      <c r="H61" s="114"/>
    </row>
    <row r="62" spans="2:8" ht="9.75" customHeight="1">
      <c r="B62" s="106" t="s">
        <v>97</v>
      </c>
      <c r="C62" s="38"/>
      <c r="D62" s="38"/>
      <c r="E62" s="23"/>
      <c r="F62" s="114"/>
      <c r="G62" s="115"/>
      <c r="H62" s="114"/>
    </row>
    <row r="63" spans="2:8" ht="12.75" customHeight="1">
      <c r="B63" s="107" t="s">
        <v>86</v>
      </c>
      <c r="C63" s="93">
        <v>0</v>
      </c>
      <c r="D63" s="93">
        <v>6720000</v>
      </c>
      <c r="E63" s="23"/>
      <c r="F63" s="114"/>
      <c r="G63" s="115"/>
      <c r="H63" s="114"/>
    </row>
    <row r="64" spans="2:8" ht="12.75" customHeight="1">
      <c r="B64" s="107" t="s">
        <v>87</v>
      </c>
      <c r="C64" s="35">
        <v>285720884</v>
      </c>
      <c r="D64" s="35">
        <v>285720884</v>
      </c>
      <c r="E64" s="23"/>
      <c r="F64" s="114"/>
      <c r="G64" s="115"/>
      <c r="H64" s="132"/>
    </row>
    <row r="65" spans="2:8" ht="12.75">
      <c r="B65" s="107" t="s">
        <v>409</v>
      </c>
      <c r="C65" s="35">
        <v>4287847</v>
      </c>
      <c r="D65" s="35">
        <v>4287847</v>
      </c>
      <c r="E65" s="23"/>
      <c r="F65" s="114"/>
      <c r="G65" s="115"/>
      <c r="H65" s="132"/>
    </row>
    <row r="66" spans="2:8" ht="15" customHeight="1">
      <c r="B66" s="107" t="s">
        <v>74</v>
      </c>
      <c r="C66" s="93">
        <v>-100933491</v>
      </c>
      <c r="D66" s="93">
        <v>-47402142</v>
      </c>
      <c r="E66" s="23"/>
      <c r="F66" s="114"/>
      <c r="G66" s="115"/>
      <c r="H66" s="405"/>
    </row>
    <row r="67" spans="2:8" ht="15.75" customHeight="1">
      <c r="B67" s="107"/>
      <c r="C67" s="94">
        <f>SUM(C63:C66)</f>
        <v>189075240</v>
      </c>
      <c r="D67" s="94">
        <f>SUM(D63:D66)</f>
        <v>249326589</v>
      </c>
      <c r="E67" s="36" t="s">
        <v>21</v>
      </c>
      <c r="F67" s="132">
        <v>461723934</v>
      </c>
      <c r="G67" s="116">
        <v>1752001479</v>
      </c>
      <c r="H67" s="404"/>
    </row>
    <row r="68" spans="2:8" ht="12.75">
      <c r="B68" s="106" t="s">
        <v>8</v>
      </c>
      <c r="C68" s="96">
        <f>+C52+C46+C60+C67</f>
        <v>7844464071</v>
      </c>
      <c r="D68" s="96">
        <f>+D52+D46+D60+D67</f>
        <v>7396337729</v>
      </c>
      <c r="E68" s="36" t="s">
        <v>22</v>
      </c>
      <c r="F68" s="128">
        <v>3335400876</v>
      </c>
      <c r="G68" s="432">
        <v>3699973280</v>
      </c>
      <c r="H68" s="6"/>
    </row>
    <row r="69" spans="2:8" ht="12.75">
      <c r="B69" s="106"/>
      <c r="C69" s="92"/>
      <c r="D69" s="92"/>
      <c r="E69" s="36" t="s">
        <v>23</v>
      </c>
      <c r="F69" s="133">
        <f>+F52+F67+F58+F68</f>
        <v>8795651344</v>
      </c>
      <c r="G69" s="134">
        <f>+G52+G58+G67+G68</f>
        <v>8349632659</v>
      </c>
      <c r="H69" s="243"/>
    </row>
    <row r="70" spans="2:7" ht="13.5" thickBot="1">
      <c r="B70" s="106" t="s">
        <v>9</v>
      </c>
      <c r="C70" s="130">
        <f>+C68+C40</f>
        <v>9363054098</v>
      </c>
      <c r="D70" s="130">
        <f>+D68+D40</f>
        <v>8985748877</v>
      </c>
      <c r="E70" s="36" t="s">
        <v>24</v>
      </c>
      <c r="F70" s="135">
        <f>+F44+F69</f>
        <v>9363054097</v>
      </c>
      <c r="G70" s="136">
        <f>+G44+G69</f>
        <v>8985748876</v>
      </c>
    </row>
    <row r="71" spans="2:7" ht="13.5" thickTop="1">
      <c r="B71" s="106"/>
      <c r="C71" s="38"/>
      <c r="D71" s="47"/>
      <c r="E71" s="23"/>
      <c r="F71" s="114"/>
      <c r="G71" s="117"/>
    </row>
    <row r="72" spans="2:7" ht="12.75">
      <c r="B72" s="118"/>
      <c r="C72" s="43"/>
      <c r="D72" s="119"/>
      <c r="E72" s="62"/>
      <c r="F72" s="388"/>
      <c r="G72" s="389"/>
    </row>
    <row r="73" spans="2:3" ht="12.75">
      <c r="B73" s="362" t="s">
        <v>437</v>
      </c>
      <c r="C73" s="44"/>
    </row>
    <row r="74" spans="2:3" ht="12.75">
      <c r="B74" s="32"/>
      <c r="C74" s="44"/>
    </row>
    <row r="75" ht="12.75">
      <c r="C75" s="44"/>
    </row>
    <row r="76" ht="12.75">
      <c r="C76" s="415"/>
    </row>
    <row r="77" ht="12.75">
      <c r="C77" s="416"/>
    </row>
    <row r="78" spans="3:4" ht="12.75">
      <c r="C78" s="416"/>
      <c r="D78" s="430"/>
    </row>
    <row r="79" ht="12.75">
      <c r="C79" s="44"/>
    </row>
    <row r="80" ht="12.75">
      <c r="C80" s="44"/>
    </row>
    <row r="81" ht="12.75">
      <c r="C81" s="44"/>
    </row>
    <row r="82" ht="12.75">
      <c r="C82" s="44"/>
    </row>
    <row r="87" ht="21" customHeight="1"/>
  </sheetData>
  <sheetProtection/>
  <mergeCells count="5">
    <mergeCell ref="B8:G8"/>
    <mergeCell ref="B4:G4"/>
    <mergeCell ref="B6:G6"/>
    <mergeCell ref="B2:G2"/>
    <mergeCell ref="B7:G7"/>
  </mergeCells>
  <printOptions/>
  <pageMargins left="0.7874015748031497" right="0.7874015748031497" top="2.1653543307086616" bottom="1.3779527559055118" header="0" footer="0"/>
  <pageSetup fitToHeight="0"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M56"/>
  <sheetViews>
    <sheetView showGridLines="0" zoomScale="85" zoomScaleNormal="85" zoomScaleSheetLayoutView="75" zoomScalePageLayoutView="0" workbookViewId="0" topLeftCell="A1">
      <selection activeCell="G34" sqref="G34"/>
    </sheetView>
  </sheetViews>
  <sheetFormatPr defaultColWidth="9.140625" defaultRowHeight="12.75"/>
  <cols>
    <col min="1" max="1" width="11.421875" style="0" customWidth="1"/>
    <col min="2" max="2" width="61.8515625" style="0" customWidth="1"/>
    <col min="3" max="3" width="14.8515625" style="21" customWidth="1"/>
    <col min="4" max="4" width="15.8515625" style="21" customWidth="1"/>
    <col min="5" max="5" width="11.140625" style="0" customWidth="1"/>
    <col min="6" max="6" width="25.7109375" style="0" customWidth="1"/>
    <col min="7" max="7" width="11.8515625" style="0" bestFit="1" customWidth="1"/>
    <col min="8" max="8" width="12.7109375" style="0" bestFit="1" customWidth="1"/>
    <col min="9" max="9" width="12.28125" style="0" customWidth="1"/>
    <col min="10" max="10" width="12.8515625" style="0" bestFit="1" customWidth="1"/>
    <col min="11" max="12" width="10.28125" style="0" bestFit="1" customWidth="1"/>
    <col min="13" max="13" width="15.00390625" style="0" customWidth="1"/>
  </cols>
  <sheetData>
    <row r="1" spans="1:5" ht="18">
      <c r="A1" s="1"/>
      <c r="B1" s="483"/>
      <c r="C1" s="484"/>
      <c r="D1" s="484"/>
      <c r="E1" s="98"/>
    </row>
    <row r="2" spans="2:5" ht="18">
      <c r="B2" s="483"/>
      <c r="C2" s="484"/>
      <c r="D2" s="484"/>
      <c r="E2" s="98"/>
    </row>
    <row r="3" spans="2:5" ht="12.75">
      <c r="B3" s="489" t="s">
        <v>248</v>
      </c>
      <c r="C3" s="490"/>
      <c r="D3" s="490"/>
      <c r="E3" s="491"/>
    </row>
    <row r="4" spans="2:5" ht="12.75">
      <c r="B4" s="99"/>
      <c r="C4" s="42"/>
      <c r="D4" s="46"/>
      <c r="E4" s="98"/>
    </row>
    <row r="5" spans="2:5" ht="18">
      <c r="B5" s="483" t="s">
        <v>171</v>
      </c>
      <c r="C5" s="484"/>
      <c r="D5" s="484"/>
      <c r="E5" s="485"/>
    </row>
    <row r="6" spans="2:5" ht="12.75">
      <c r="B6" s="200"/>
      <c r="C6" s="196"/>
      <c r="D6" s="42"/>
      <c r="E6" s="98"/>
    </row>
    <row r="7" spans="2:5" ht="12.75">
      <c r="B7" s="486" t="s">
        <v>481</v>
      </c>
      <c r="C7" s="487"/>
      <c r="D7" s="487"/>
      <c r="E7" s="488"/>
    </row>
    <row r="8" spans="2:5" ht="12.75">
      <c r="B8" s="492" t="s">
        <v>249</v>
      </c>
      <c r="C8" s="493"/>
      <c r="D8" s="493"/>
      <c r="E8" s="494"/>
    </row>
    <row r="9" spans="2:10" ht="18">
      <c r="B9" s="483"/>
      <c r="C9" s="484"/>
      <c r="D9" s="484"/>
      <c r="E9" s="98"/>
      <c r="I9" s="41"/>
      <c r="J9" s="41"/>
    </row>
    <row r="10" spans="2:10" ht="12.75">
      <c r="B10" s="140"/>
      <c r="C10" s="331">
        <v>44834</v>
      </c>
      <c r="D10" s="331">
        <v>44469</v>
      </c>
      <c r="E10" s="98"/>
      <c r="F10" s="412"/>
      <c r="I10" s="41"/>
      <c r="J10" s="41"/>
    </row>
    <row r="11" spans="2:10" ht="12.75">
      <c r="B11" s="141"/>
      <c r="C11" s="24"/>
      <c r="D11" s="24"/>
      <c r="E11" s="98"/>
      <c r="F11" s="24"/>
      <c r="I11" s="6"/>
      <c r="J11" s="41"/>
    </row>
    <row r="12" spans="2:10" ht="12.75">
      <c r="B12" s="141" t="s">
        <v>250</v>
      </c>
      <c r="C12" s="24"/>
      <c r="D12" s="24"/>
      <c r="E12" s="98"/>
      <c r="F12" s="24"/>
      <c r="I12" s="41"/>
      <c r="J12" s="41"/>
    </row>
    <row r="13" spans="2:10" ht="12.75">
      <c r="B13" s="141" t="s">
        <v>410</v>
      </c>
      <c r="C13" s="147"/>
      <c r="D13" s="147"/>
      <c r="E13" s="98"/>
      <c r="F13" s="147"/>
      <c r="J13" s="41"/>
    </row>
    <row r="14" spans="2:10" ht="12.75">
      <c r="B14" s="139" t="s">
        <v>411</v>
      </c>
      <c r="C14" s="147">
        <v>31342103</v>
      </c>
      <c r="D14" s="6">
        <v>152397903</v>
      </c>
      <c r="E14" s="142"/>
      <c r="F14" s="406"/>
      <c r="J14" s="41"/>
    </row>
    <row r="15" spans="2:10" ht="12.75">
      <c r="B15" s="139" t="s">
        <v>412</v>
      </c>
      <c r="C15" s="147">
        <v>6758296528</v>
      </c>
      <c r="D15" s="6">
        <v>4996851387</v>
      </c>
      <c r="E15" s="98"/>
      <c r="F15" s="406"/>
      <c r="J15" s="41"/>
    </row>
    <row r="16" spans="2:6" ht="12.75">
      <c r="B16" s="139" t="s">
        <v>413</v>
      </c>
      <c r="C16" s="147">
        <v>3101370</v>
      </c>
      <c r="D16" s="6">
        <v>116908829</v>
      </c>
      <c r="E16" s="98"/>
      <c r="F16" s="406"/>
    </row>
    <row r="17" spans="2:10" ht="12.75">
      <c r="B17" s="139" t="s">
        <v>414</v>
      </c>
      <c r="C17" s="147">
        <v>20402120</v>
      </c>
      <c r="D17" s="6">
        <v>10516044</v>
      </c>
      <c r="E17" s="98"/>
      <c r="F17" s="406"/>
      <c r="G17" s="6"/>
      <c r="H17" s="6"/>
      <c r="I17" s="6"/>
      <c r="J17" s="6"/>
    </row>
    <row r="18" spans="2:10" ht="12.75">
      <c r="B18" s="139" t="s">
        <v>449</v>
      </c>
      <c r="C18" s="147">
        <v>2004798</v>
      </c>
      <c r="D18" s="406">
        <v>3017272</v>
      </c>
      <c r="E18" s="98"/>
      <c r="F18" s="411"/>
      <c r="G18" s="6"/>
      <c r="H18" s="6"/>
      <c r="I18" s="6"/>
      <c r="J18" s="6"/>
    </row>
    <row r="19" spans="2:10" ht="12.75">
      <c r="B19" s="139" t="s">
        <v>450</v>
      </c>
      <c r="C19" s="147">
        <v>75345350</v>
      </c>
      <c r="D19" s="147">
        <v>440000</v>
      </c>
      <c r="E19" s="98"/>
      <c r="F19" s="413"/>
      <c r="G19" s="6"/>
      <c r="H19" s="6"/>
      <c r="I19" s="6"/>
      <c r="J19" s="6"/>
    </row>
    <row r="20" spans="2:11" ht="12.75">
      <c r="B20" s="332" t="s">
        <v>415</v>
      </c>
      <c r="C20" s="147">
        <v>0</v>
      </c>
      <c r="D20" s="64">
        <v>0</v>
      </c>
      <c r="E20" s="98"/>
      <c r="F20" s="147"/>
      <c r="G20" s="6"/>
      <c r="H20" s="6"/>
      <c r="I20" s="6"/>
      <c r="J20" s="6"/>
      <c r="K20" s="144"/>
    </row>
    <row r="21" spans="2:11" ht="12.75">
      <c r="B21" s="332" t="s">
        <v>462</v>
      </c>
      <c r="C21" s="148">
        <v>565994113</v>
      </c>
      <c r="D21" s="407">
        <v>285812049</v>
      </c>
      <c r="E21" s="98"/>
      <c r="F21" s="147"/>
      <c r="G21" s="6"/>
      <c r="H21" s="6"/>
      <c r="I21" s="6"/>
      <c r="J21" s="6"/>
      <c r="K21" s="144"/>
    </row>
    <row r="22" spans="2:11" ht="15" customHeight="1">
      <c r="B22" s="141" t="s">
        <v>25</v>
      </c>
      <c r="C22" s="149">
        <f>SUM(C14:C21)</f>
        <v>7456486382</v>
      </c>
      <c r="D22" s="149">
        <f>SUM(D14:D21)</f>
        <v>5565943484</v>
      </c>
      <c r="E22" s="98"/>
      <c r="F22" s="409"/>
      <c r="G22" s="6"/>
      <c r="H22" s="6"/>
      <c r="I22" s="6"/>
      <c r="J22" s="6"/>
      <c r="K22" s="144"/>
    </row>
    <row r="23" spans="2:11" ht="12.75">
      <c r="B23" s="141" t="s">
        <v>26</v>
      </c>
      <c r="C23" s="147"/>
      <c r="D23" s="147"/>
      <c r="E23" s="98"/>
      <c r="F23" s="409"/>
      <c r="G23" s="408"/>
      <c r="H23" s="6"/>
      <c r="I23" s="6"/>
      <c r="J23" s="6"/>
      <c r="K23" s="6"/>
    </row>
    <row r="24" spans="2:10" ht="12.75">
      <c r="B24" s="464" t="s">
        <v>416</v>
      </c>
      <c r="C24" s="150">
        <v>-3079754625</v>
      </c>
      <c r="D24" s="411">
        <v>-1019999263</v>
      </c>
      <c r="E24" s="98"/>
      <c r="F24" s="410"/>
      <c r="G24" s="408"/>
      <c r="H24" s="6"/>
      <c r="I24" s="6"/>
      <c r="J24" s="6"/>
    </row>
    <row r="25" spans="2:10" ht="12.75">
      <c r="B25" s="366" t="s">
        <v>417</v>
      </c>
      <c r="C25" s="147">
        <v>-544176649</v>
      </c>
      <c r="D25" s="6">
        <v>-284129132</v>
      </c>
      <c r="E25" s="98"/>
      <c r="F25" s="410"/>
      <c r="G25" s="408"/>
      <c r="H25" s="6"/>
      <c r="I25" s="6"/>
      <c r="J25" s="6"/>
    </row>
    <row r="26" spans="2:10" ht="12.75">
      <c r="B26" s="366" t="s">
        <v>444</v>
      </c>
      <c r="C26" s="147">
        <v>-46693305</v>
      </c>
      <c r="D26" s="6">
        <v>-45162135</v>
      </c>
      <c r="E26" s="98"/>
      <c r="F26" s="410"/>
      <c r="G26" s="408"/>
      <c r="H26" s="6"/>
      <c r="I26" s="6"/>
      <c r="J26" s="6"/>
    </row>
    <row r="27" spans="2:10" ht="12.75">
      <c r="B27" s="366" t="s">
        <v>445</v>
      </c>
      <c r="C27" s="147">
        <v>-201508</v>
      </c>
      <c r="D27" s="6"/>
      <c r="E27" s="98"/>
      <c r="F27" s="410"/>
      <c r="G27" s="408"/>
      <c r="H27" s="6"/>
      <c r="I27" s="6"/>
      <c r="J27" s="6"/>
    </row>
    <row r="28" spans="2:10" ht="12.75">
      <c r="B28" s="366" t="s">
        <v>460</v>
      </c>
      <c r="C28" s="147">
        <v>0</v>
      </c>
      <c r="D28" s="6">
        <v>0</v>
      </c>
      <c r="E28" s="98"/>
      <c r="F28" s="410"/>
      <c r="G28" s="408"/>
      <c r="H28" s="6"/>
      <c r="I28" s="6"/>
      <c r="J28" s="6"/>
    </row>
    <row r="29" spans="2:10" ht="12.75">
      <c r="B29" s="366" t="s">
        <v>446</v>
      </c>
      <c r="C29" s="147">
        <v>0</v>
      </c>
      <c r="D29" s="147">
        <v>0</v>
      </c>
      <c r="E29" s="98"/>
      <c r="F29" s="413"/>
      <c r="G29" s="6"/>
      <c r="H29" s="6"/>
      <c r="I29" s="6"/>
      <c r="J29" s="6"/>
    </row>
    <row r="30" spans="2:10" ht="12.75">
      <c r="B30" s="366" t="s">
        <v>447</v>
      </c>
      <c r="C30" s="148">
        <v>-40720032</v>
      </c>
      <c r="D30" s="148">
        <v>-40755681</v>
      </c>
      <c r="E30" s="98"/>
      <c r="F30" s="147"/>
      <c r="G30" s="6"/>
      <c r="H30" s="6"/>
      <c r="I30" s="6"/>
      <c r="J30" s="6"/>
    </row>
    <row r="31" spans="2:10" ht="12.75">
      <c r="B31" s="332"/>
      <c r="C31" s="149">
        <f>SUM(C24:C30)</f>
        <v>-3711546119</v>
      </c>
      <c r="D31" s="149">
        <f>SUM(D24:D30)</f>
        <v>-1390046211</v>
      </c>
      <c r="E31" s="98"/>
      <c r="F31" s="245"/>
      <c r="G31" s="6"/>
      <c r="H31" s="6"/>
      <c r="I31" s="6"/>
      <c r="J31" s="6"/>
    </row>
    <row r="32" spans="2:13" ht="12.75">
      <c r="B32" s="139"/>
      <c r="C32" s="147"/>
      <c r="D32" s="147"/>
      <c r="E32" s="98"/>
      <c r="F32" s="147"/>
      <c r="G32" s="6"/>
      <c r="H32" s="6"/>
      <c r="I32" s="6"/>
      <c r="J32" s="6"/>
      <c r="M32" s="6"/>
    </row>
    <row r="33" spans="2:13" ht="12.75">
      <c r="B33" s="333" t="s">
        <v>418</v>
      </c>
      <c r="C33" s="245">
        <f>C22+C31</f>
        <v>3744940263</v>
      </c>
      <c r="D33" s="245">
        <f>D22+D31</f>
        <v>4175897273</v>
      </c>
      <c r="E33" s="98"/>
      <c r="F33" s="147"/>
      <c r="G33" s="6"/>
      <c r="H33" s="6"/>
      <c r="I33" s="6"/>
      <c r="J33" s="6"/>
      <c r="M33" s="6"/>
    </row>
    <row r="34" spans="2:10" ht="12.75">
      <c r="B34" s="332" t="s">
        <v>26</v>
      </c>
      <c r="C34" s="147"/>
      <c r="D34" s="147"/>
      <c r="E34" s="98"/>
      <c r="F34" s="413"/>
      <c r="G34" s="6"/>
      <c r="H34" s="6"/>
      <c r="I34" s="6"/>
      <c r="J34" s="6"/>
    </row>
    <row r="35" spans="2:10" ht="12.75">
      <c r="B35" s="332" t="s">
        <v>419</v>
      </c>
      <c r="C35" s="148">
        <v>-64193607</v>
      </c>
      <c r="D35" s="120">
        <v>-44498058</v>
      </c>
      <c r="E35" s="98"/>
      <c r="F35" s="147"/>
      <c r="G35" s="6"/>
      <c r="H35" s="6"/>
      <c r="I35" s="6"/>
      <c r="J35" s="6"/>
    </row>
    <row r="36" spans="2:10" ht="12.75">
      <c r="B36" s="333" t="s">
        <v>420</v>
      </c>
      <c r="C36" s="149">
        <f>+C33+C35</f>
        <v>3680746656</v>
      </c>
      <c r="D36" s="149">
        <f>+D33+D35</f>
        <v>4131399215</v>
      </c>
      <c r="E36" s="98"/>
      <c r="F36" s="147"/>
      <c r="G36" s="6"/>
      <c r="H36" s="6"/>
      <c r="I36" s="6"/>
      <c r="J36" s="6"/>
    </row>
    <row r="37" spans="2:13" ht="12.75">
      <c r="B37" s="139"/>
      <c r="C37" s="147"/>
      <c r="D37" s="147"/>
      <c r="E37" s="98"/>
      <c r="F37" s="147"/>
      <c r="G37" s="6"/>
      <c r="H37" s="6"/>
      <c r="I37" s="6"/>
      <c r="J37" s="6"/>
      <c r="M37" s="6"/>
    </row>
    <row r="38" spans="2:10" ht="12.75">
      <c r="B38" s="141" t="s">
        <v>421</v>
      </c>
      <c r="C38" s="147"/>
      <c r="D38" s="147"/>
      <c r="E38" s="98"/>
      <c r="G38" s="6"/>
      <c r="H38" s="6"/>
      <c r="I38" s="6"/>
      <c r="J38" s="6"/>
    </row>
    <row r="39" spans="2:10" ht="12.75">
      <c r="B39" s="139" t="s">
        <v>422</v>
      </c>
      <c r="C39" s="147">
        <v>0</v>
      </c>
      <c r="D39" s="147">
        <v>0</v>
      </c>
      <c r="E39" s="98"/>
      <c r="F39" s="410"/>
      <c r="G39" s="6"/>
      <c r="H39" s="6"/>
      <c r="I39" s="6"/>
      <c r="J39" s="6"/>
    </row>
    <row r="40" spans="2:10" ht="12.75">
      <c r="B40" s="139" t="s">
        <v>423</v>
      </c>
      <c r="C40" s="148">
        <v>0</v>
      </c>
      <c r="D40" s="148">
        <v>0</v>
      </c>
      <c r="E40" s="98"/>
      <c r="F40" s="245"/>
      <c r="G40" s="6"/>
      <c r="H40" s="6"/>
      <c r="I40" s="6"/>
      <c r="J40" s="6"/>
    </row>
    <row r="41" spans="2:10" ht="12.75">
      <c r="B41" s="141" t="s">
        <v>424</v>
      </c>
      <c r="C41" s="245">
        <v>0</v>
      </c>
      <c r="D41" s="245">
        <v>0</v>
      </c>
      <c r="E41" s="98"/>
      <c r="F41" s="147"/>
      <c r="G41" s="6"/>
      <c r="H41" s="244"/>
      <c r="I41" s="6"/>
      <c r="J41" s="6"/>
    </row>
    <row r="42" spans="2:10" ht="12.75">
      <c r="B42" s="141" t="s">
        <v>425</v>
      </c>
      <c r="C42" s="147"/>
      <c r="D42" s="147"/>
      <c r="E42" s="98"/>
      <c r="F42" s="147"/>
      <c r="G42" s="6"/>
      <c r="H42" s="6"/>
      <c r="I42" s="6"/>
      <c r="J42" s="6"/>
    </row>
    <row r="43" spans="2:10" ht="12.75">
      <c r="B43" s="139" t="s">
        <v>426</v>
      </c>
      <c r="C43" s="147">
        <v>0</v>
      </c>
      <c r="D43" s="147">
        <v>0</v>
      </c>
      <c r="E43" s="98"/>
      <c r="F43" s="147"/>
      <c r="G43" s="6"/>
      <c r="H43" s="6"/>
      <c r="I43" s="6"/>
      <c r="J43" s="6"/>
    </row>
    <row r="44" spans="2:10" ht="12.75">
      <c r="B44" s="141" t="s">
        <v>427</v>
      </c>
      <c r="C44" s="147">
        <v>0</v>
      </c>
      <c r="D44" s="147">
        <v>0</v>
      </c>
      <c r="E44" s="98"/>
      <c r="F44" s="147"/>
      <c r="G44" s="6"/>
      <c r="H44" s="6"/>
      <c r="I44" s="6"/>
      <c r="J44" s="6"/>
    </row>
    <row r="45" spans="2:10" ht="12.75">
      <c r="B45" s="139" t="s">
        <v>428</v>
      </c>
      <c r="C45" s="147">
        <v>0</v>
      </c>
      <c r="D45" s="147">
        <v>0</v>
      </c>
      <c r="E45" s="98"/>
      <c r="F45" s="413"/>
      <c r="G45" s="6"/>
      <c r="H45" s="6"/>
      <c r="I45" s="6"/>
      <c r="J45" s="6"/>
    </row>
    <row r="46" spans="2:10" ht="12.75">
      <c r="B46" s="141" t="s">
        <v>429</v>
      </c>
      <c r="C46" s="151">
        <f>C36+C40</f>
        <v>3680746656</v>
      </c>
      <c r="D46" s="151">
        <f>D36+D40</f>
        <v>4131399215</v>
      </c>
      <c r="E46" s="98"/>
      <c r="F46" s="147"/>
      <c r="G46" s="6"/>
      <c r="H46" s="6"/>
      <c r="I46" s="6"/>
      <c r="J46" s="6"/>
    </row>
    <row r="47" spans="2:10" ht="12.75">
      <c r="B47" s="139" t="s">
        <v>26</v>
      </c>
      <c r="C47" s="147"/>
      <c r="D47" s="147"/>
      <c r="E47" s="98"/>
      <c r="F47" s="147"/>
      <c r="G47" s="6"/>
      <c r="H47" s="6"/>
      <c r="I47" s="6"/>
      <c r="J47" s="6"/>
    </row>
    <row r="48" spans="2:6" ht="12.75">
      <c r="B48" s="141" t="s">
        <v>430</v>
      </c>
      <c r="C48" s="147"/>
      <c r="D48" s="147"/>
      <c r="E48" s="98"/>
      <c r="F48" s="147"/>
    </row>
    <row r="49" spans="2:8" ht="12.75">
      <c r="B49" s="141" t="s">
        <v>27</v>
      </c>
      <c r="C49" s="147">
        <v>345345780</v>
      </c>
      <c r="D49" s="147">
        <v>431425935</v>
      </c>
      <c r="E49" s="98"/>
      <c r="F49" s="413"/>
      <c r="H49" s="6"/>
    </row>
    <row r="50" spans="2:6" ht="12.75">
      <c r="B50" s="141" t="s">
        <v>19</v>
      </c>
      <c r="C50" s="147">
        <v>0</v>
      </c>
      <c r="D50" s="147">
        <v>0</v>
      </c>
      <c r="E50" s="98"/>
      <c r="F50" s="13"/>
    </row>
    <row r="51" spans="2:6" ht="13.5" thickBot="1">
      <c r="B51" s="141" t="s">
        <v>28</v>
      </c>
      <c r="C51" s="152">
        <f>+C46-C49-C50-C48</f>
        <v>3335400876</v>
      </c>
      <c r="D51" s="152">
        <f>+D46-D49-D50-D48</f>
        <v>3699973280</v>
      </c>
      <c r="E51" s="98"/>
      <c r="F51" s="243"/>
    </row>
    <row r="52" spans="2:5" ht="13.5" thickTop="1">
      <c r="B52" s="139"/>
      <c r="C52" s="13"/>
      <c r="D52" s="13"/>
      <c r="E52" s="98"/>
    </row>
    <row r="53" spans="2:5" ht="12.75">
      <c r="B53" s="143"/>
      <c r="C53" s="144"/>
      <c r="D53" s="144"/>
      <c r="E53" s="66"/>
    </row>
    <row r="54" spans="2:5" ht="12.75">
      <c r="B54" s="145"/>
      <c r="C54" s="146"/>
      <c r="D54" s="146"/>
      <c r="E54" s="121"/>
    </row>
    <row r="55" spans="2:3" ht="12.75">
      <c r="B55" s="362" t="s">
        <v>437</v>
      </c>
      <c r="C55" s="20"/>
    </row>
    <row r="56" ht="12.75">
      <c r="D56" s="254"/>
    </row>
  </sheetData>
  <sheetProtection/>
  <mergeCells count="7">
    <mergeCell ref="B9:D9"/>
    <mergeCell ref="B1:D1"/>
    <mergeCell ref="B2:D2"/>
    <mergeCell ref="B5:E5"/>
    <mergeCell ref="B7:E7"/>
    <mergeCell ref="B3:E3"/>
    <mergeCell ref="B8:E8"/>
  </mergeCells>
  <printOptions/>
  <pageMargins left="0.984251968503937" right="0.7874015748031497" top="1.7716535433070868" bottom="1.3779527559055118" header="0" footer="0"/>
  <pageSetup fitToHeight="0" fitToWidth="1"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dimension ref="A1:AM221"/>
  <sheetViews>
    <sheetView showGridLines="0" zoomScale="85" zoomScaleNormal="85" zoomScalePageLayoutView="0" workbookViewId="0" topLeftCell="A1">
      <selection activeCell="A6" sqref="A6:C6"/>
    </sheetView>
  </sheetViews>
  <sheetFormatPr defaultColWidth="11.421875" defaultRowHeight="12.75"/>
  <cols>
    <col min="1" max="1" width="59.140625" style="0" customWidth="1"/>
    <col min="2" max="2" width="19.00390625" style="0" bestFit="1" customWidth="1"/>
    <col min="3" max="3" width="16.7109375" style="6" customWidth="1"/>
    <col min="4" max="4" width="6.421875" style="0" customWidth="1"/>
    <col min="6" max="6" width="0.42578125" style="0" customWidth="1"/>
    <col min="7" max="7" width="11.421875" style="0" hidden="1" customWidth="1"/>
    <col min="8" max="8" width="0.9921875" style="6" hidden="1" customWidth="1"/>
    <col min="9" max="9" width="39.140625" style="6" customWidth="1"/>
    <col min="10" max="10" width="14.421875" style="6" bestFit="1" customWidth="1"/>
    <col min="11" max="11" width="17.28125" style="6" customWidth="1"/>
    <col min="12" max="12" width="14.28125" style="6" customWidth="1"/>
    <col min="13" max="13" width="20.8515625" style="6" customWidth="1"/>
  </cols>
  <sheetData>
    <row r="1" spans="1:4" ht="15.75">
      <c r="A1" s="495" t="s">
        <v>248</v>
      </c>
      <c r="B1" s="496"/>
      <c r="C1" s="496"/>
      <c r="D1" s="497"/>
    </row>
    <row r="2" spans="1:4" ht="12.75">
      <c r="A2" s="99"/>
      <c r="B2" s="42"/>
      <c r="C2" s="256"/>
      <c r="D2" s="98"/>
    </row>
    <row r="3" spans="1:4" ht="15.75">
      <c r="A3" s="498" t="s">
        <v>400</v>
      </c>
      <c r="B3" s="499"/>
      <c r="C3" s="499"/>
      <c r="D3" s="500"/>
    </row>
    <row r="4" spans="1:4" ht="12.75">
      <c r="A4" s="200"/>
      <c r="B4" s="196"/>
      <c r="C4" s="257"/>
      <c r="D4" s="98"/>
    </row>
    <row r="5" spans="1:4" ht="12.75">
      <c r="A5" s="489" t="s">
        <v>481</v>
      </c>
      <c r="B5" s="490"/>
      <c r="C5" s="490"/>
      <c r="D5" s="491"/>
    </row>
    <row r="6" spans="1:39" ht="12.75">
      <c r="A6" s="501" t="s">
        <v>249</v>
      </c>
      <c r="B6" s="502"/>
      <c r="C6" s="502"/>
      <c r="D6" s="201"/>
      <c r="H6" s="198"/>
      <c r="I6" s="64"/>
      <c r="J6" s="64"/>
      <c r="K6" s="64"/>
      <c r="L6" s="64"/>
      <c r="M6" s="64"/>
      <c r="N6" s="23"/>
      <c r="O6" s="23"/>
      <c r="P6" s="23"/>
      <c r="Q6" s="23"/>
      <c r="R6" s="23"/>
      <c r="S6" s="23"/>
      <c r="T6" s="23"/>
      <c r="U6" s="23"/>
      <c r="V6" s="23"/>
      <c r="W6" s="23"/>
      <c r="X6" s="23"/>
      <c r="Y6" s="23"/>
      <c r="Z6" s="23"/>
      <c r="AA6" s="23"/>
      <c r="AB6" s="23"/>
      <c r="AC6" s="23"/>
      <c r="AD6" s="23"/>
      <c r="AE6" s="23"/>
      <c r="AF6" s="23"/>
      <c r="AG6" s="23"/>
      <c r="AH6" s="23"/>
      <c r="AI6" s="23"/>
      <c r="AJ6" s="23"/>
      <c r="AK6" s="23"/>
      <c r="AL6" s="23"/>
      <c r="AM6" s="23"/>
    </row>
    <row r="7" spans="1:39" ht="18">
      <c r="A7" s="483"/>
      <c r="B7" s="484"/>
      <c r="C7" s="484"/>
      <c r="D7" s="98"/>
      <c r="H7" s="8"/>
      <c r="I7" s="64"/>
      <c r="J7" s="64"/>
      <c r="K7" s="64"/>
      <c r="L7" s="64"/>
      <c r="M7" s="64"/>
      <c r="N7" s="23"/>
      <c r="O7" s="23"/>
      <c r="P7" s="23"/>
      <c r="Q7" s="23"/>
      <c r="R7" s="23"/>
      <c r="S7" s="23"/>
      <c r="T7" s="23"/>
      <c r="U7" s="23"/>
      <c r="V7" s="23"/>
      <c r="W7" s="23"/>
      <c r="X7" s="23"/>
      <c r="Y7" s="23"/>
      <c r="Z7" s="23"/>
      <c r="AA7" s="23"/>
      <c r="AB7" s="23"/>
      <c r="AC7" s="23"/>
      <c r="AD7" s="23"/>
      <c r="AE7" s="23"/>
      <c r="AF7" s="23"/>
      <c r="AG7" s="23"/>
      <c r="AH7" s="23"/>
      <c r="AI7" s="23"/>
      <c r="AJ7" s="23"/>
      <c r="AK7" s="23"/>
      <c r="AL7" s="23"/>
      <c r="AM7" s="23"/>
    </row>
    <row r="8" spans="1:39" ht="12.75">
      <c r="A8" s="140"/>
      <c r="B8" s="97">
        <v>44834</v>
      </c>
      <c r="C8" s="97">
        <v>44469</v>
      </c>
      <c r="D8" s="232"/>
      <c r="I8" s="64"/>
      <c r="J8" s="64"/>
      <c r="K8" s="64"/>
      <c r="L8" s="64"/>
      <c r="M8" s="64"/>
      <c r="N8" s="23"/>
      <c r="O8" s="23"/>
      <c r="P8" s="23"/>
      <c r="Q8" s="23"/>
      <c r="R8" s="23"/>
      <c r="S8" s="23"/>
      <c r="T8" s="23"/>
      <c r="U8" s="23"/>
      <c r="V8" s="23"/>
      <c r="W8" s="23"/>
      <c r="X8" s="23"/>
      <c r="Y8" s="23"/>
      <c r="Z8" s="23"/>
      <c r="AA8" s="23"/>
      <c r="AB8" s="23"/>
      <c r="AC8" s="23"/>
      <c r="AD8" s="23"/>
      <c r="AE8" s="23"/>
      <c r="AF8" s="23"/>
      <c r="AG8" s="23"/>
      <c r="AH8" s="23"/>
      <c r="AI8" s="23"/>
      <c r="AJ8" s="23"/>
      <c r="AK8" s="23"/>
      <c r="AL8" s="23"/>
      <c r="AM8" s="23"/>
    </row>
    <row r="9" spans="1:39" ht="14.25">
      <c r="A9" s="246" t="s">
        <v>331</v>
      </c>
      <c r="C9"/>
      <c r="H9" s="334"/>
      <c r="I9" s="63"/>
      <c r="J9" s="344"/>
      <c r="K9" s="344"/>
      <c r="L9" s="63"/>
      <c r="M9" s="64"/>
      <c r="N9" s="23"/>
      <c r="O9" s="23"/>
      <c r="P9" s="23"/>
      <c r="Q9" s="23"/>
      <c r="R9" s="23"/>
      <c r="S9" s="23"/>
      <c r="T9" s="23"/>
      <c r="U9" s="23"/>
      <c r="V9" s="23"/>
      <c r="W9" s="23"/>
      <c r="X9" s="23"/>
      <c r="Y9" s="23"/>
      <c r="Z9" s="23"/>
      <c r="AA9" s="23"/>
      <c r="AB9" s="23"/>
      <c r="AC9" s="23"/>
      <c r="AD9" s="23"/>
      <c r="AE9" s="23"/>
      <c r="AF9" s="23"/>
      <c r="AG9" s="23"/>
      <c r="AH9" s="23"/>
      <c r="AI9" s="23"/>
      <c r="AJ9" s="23"/>
      <c r="AK9" s="23"/>
      <c r="AL9" s="23"/>
      <c r="AM9" s="23"/>
    </row>
    <row r="10" spans="1:39" ht="14.25">
      <c r="A10" s="1" t="s">
        <v>332</v>
      </c>
      <c r="B10" s="20">
        <v>7312998801</v>
      </c>
      <c r="C10" s="20">
        <v>4479601905</v>
      </c>
      <c r="H10" s="334"/>
      <c r="I10" s="63"/>
      <c r="J10" s="335"/>
      <c r="K10" s="335"/>
      <c r="L10" s="63"/>
      <c r="M10" s="64"/>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row>
    <row r="11" spans="1:39" ht="14.25">
      <c r="A11" s="1" t="s">
        <v>333</v>
      </c>
      <c r="B11" s="20">
        <v>-421823464</v>
      </c>
      <c r="C11" s="20">
        <v>-3340165701</v>
      </c>
      <c r="H11" s="334"/>
      <c r="I11" s="7"/>
      <c r="J11" s="345"/>
      <c r="K11" s="336"/>
      <c r="L11" s="63"/>
      <c r="M11" s="64"/>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row>
    <row r="12" spans="1:39" ht="14.25">
      <c r="A12" s="13" t="s">
        <v>334</v>
      </c>
      <c r="B12" s="20">
        <v>-394512410</v>
      </c>
      <c r="C12" s="20">
        <v>-311247513</v>
      </c>
      <c r="H12" s="334"/>
      <c r="I12" s="93"/>
      <c r="J12" s="336"/>
      <c r="K12" s="336"/>
      <c r="L12" s="63"/>
      <c r="M12" s="64"/>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row>
    <row r="13" spans="1:39" ht="15">
      <c r="A13" s="13" t="s">
        <v>335</v>
      </c>
      <c r="B13" s="20">
        <v>-3626379959</v>
      </c>
      <c r="C13" s="20">
        <v>-981370083</v>
      </c>
      <c r="F13" s="6"/>
      <c r="H13" s="337" t="s">
        <v>431</v>
      </c>
      <c r="I13" s="93"/>
      <c r="J13" s="150"/>
      <c r="K13" s="338"/>
      <c r="L13" s="63"/>
      <c r="M13" s="64"/>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row>
    <row r="14" spans="1:39" ht="26.25">
      <c r="A14" s="247" t="s">
        <v>336</v>
      </c>
      <c r="B14" s="253">
        <f>+B10+B11+B12+B13</f>
        <v>2870282968</v>
      </c>
      <c r="C14" s="253">
        <f>+C10+C11+C12+C13</f>
        <v>-153181392</v>
      </c>
      <c r="H14" s="337"/>
      <c r="I14" s="7"/>
      <c r="J14" s="150"/>
      <c r="K14" s="339"/>
      <c r="L14" s="63"/>
      <c r="M14" s="64"/>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row>
    <row r="15" spans="1:39" ht="14.25">
      <c r="A15" s="12" t="s">
        <v>472</v>
      </c>
      <c r="B15" s="261">
        <f>+B16</f>
        <v>0</v>
      </c>
      <c r="C15" s="261">
        <f>+C16</f>
        <v>0</v>
      </c>
      <c r="H15" s="334"/>
      <c r="I15" s="63"/>
      <c r="J15" s="150"/>
      <c r="K15" s="339"/>
      <c r="L15" s="63"/>
      <c r="M15" s="64"/>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row>
    <row r="16" spans="1:39" ht="14.25">
      <c r="A16" s="13" t="s">
        <v>337</v>
      </c>
      <c r="B16" s="6">
        <v>0</v>
      </c>
      <c r="C16" s="6">
        <v>0</v>
      </c>
      <c r="H16" s="334"/>
      <c r="I16" s="63"/>
      <c r="J16" s="150"/>
      <c r="K16" s="339"/>
      <c r="L16" s="63"/>
      <c r="M16" s="64"/>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row>
    <row r="17" spans="1:39" ht="14.25">
      <c r="A17" s="12" t="s">
        <v>338</v>
      </c>
      <c r="B17" s="253">
        <f>+B18</f>
        <v>8472299</v>
      </c>
      <c r="C17" s="253">
        <f>+C18</f>
        <v>12755772</v>
      </c>
      <c r="H17" s="334"/>
      <c r="I17" s="198"/>
      <c r="J17" s="339"/>
      <c r="K17" s="339"/>
      <c r="L17" s="63"/>
      <c r="M17" s="64"/>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row>
    <row r="18" spans="1:39" ht="14.25">
      <c r="A18" s="13" t="s">
        <v>339</v>
      </c>
      <c r="B18" s="20">
        <v>8472299</v>
      </c>
      <c r="C18" s="20">
        <v>12755772</v>
      </c>
      <c r="H18" s="334"/>
      <c r="I18" s="63"/>
      <c r="J18" s="339"/>
      <c r="K18" s="339"/>
      <c r="L18" s="63"/>
      <c r="M18" s="64"/>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row>
    <row r="19" spans="1:39" ht="14.25">
      <c r="A19" s="12" t="s">
        <v>340</v>
      </c>
      <c r="B19" s="253">
        <f>+B14+B15+B17</f>
        <v>2878755267</v>
      </c>
      <c r="C19" s="253">
        <f>+C14+C15+C17</f>
        <v>-140425620</v>
      </c>
      <c r="H19" s="334"/>
      <c r="I19" s="198"/>
      <c r="J19" s="150"/>
      <c r="K19" s="150"/>
      <c r="L19" s="63"/>
      <c r="M19" s="64"/>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row>
    <row r="20" spans="1:39" ht="14.25">
      <c r="A20" s="13" t="s">
        <v>27</v>
      </c>
      <c r="B20" s="20">
        <v>-853045961</v>
      </c>
      <c r="C20" s="20">
        <v>-188450997</v>
      </c>
      <c r="H20" s="334"/>
      <c r="I20" s="198"/>
      <c r="J20" s="150"/>
      <c r="K20" s="339"/>
      <c r="L20" s="63"/>
      <c r="M20" s="64"/>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row>
    <row r="21" spans="1:39" ht="15">
      <c r="A21" s="12" t="s">
        <v>341</v>
      </c>
      <c r="B21" s="253">
        <f>+B19+B20</f>
        <v>2025709306</v>
      </c>
      <c r="C21" s="253">
        <f>+C19+C20</f>
        <v>-328876617</v>
      </c>
      <c r="E21" s="6"/>
      <c r="H21" s="337" t="s">
        <v>432</v>
      </c>
      <c r="I21" s="7"/>
      <c r="J21" s="150"/>
      <c r="K21" s="339"/>
      <c r="L21" s="63"/>
      <c r="M21" s="64"/>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row>
    <row r="22" spans="1:39" ht="14.25">
      <c r="A22" s="12" t="s">
        <v>342</v>
      </c>
      <c r="B22" s="8"/>
      <c r="C22" s="8"/>
      <c r="H22" s="334"/>
      <c r="I22" s="198"/>
      <c r="J22" s="150"/>
      <c r="K22" s="339"/>
      <c r="L22" s="63"/>
      <c r="M22" s="64"/>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row>
    <row r="23" spans="1:39" ht="14.25">
      <c r="A23" s="13" t="s">
        <v>343</v>
      </c>
      <c r="B23" s="6"/>
      <c r="H23" s="334"/>
      <c r="I23" s="198"/>
      <c r="J23" s="150"/>
      <c r="K23" s="339"/>
      <c r="L23" s="63"/>
      <c r="M23" s="64"/>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row>
    <row r="24" spans="1:39" ht="15">
      <c r="A24" s="13" t="s">
        <v>344</v>
      </c>
      <c r="B24" s="20">
        <v>0</v>
      </c>
      <c r="C24" s="20">
        <v>0</v>
      </c>
      <c r="H24" s="337" t="s">
        <v>433</v>
      </c>
      <c r="I24" s="34"/>
      <c r="J24" s="150"/>
      <c r="K24" s="339"/>
      <c r="L24" s="63"/>
      <c r="M24" s="64"/>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row>
    <row r="25" spans="1:39" ht="15">
      <c r="A25" s="13" t="s">
        <v>345</v>
      </c>
      <c r="B25" s="6"/>
      <c r="H25" s="337"/>
      <c r="J25" s="150"/>
      <c r="K25" s="339"/>
      <c r="L25" s="63"/>
      <c r="M25" s="64"/>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row>
    <row r="26" spans="1:39" ht="14.25">
      <c r="A26" s="13" t="s">
        <v>471</v>
      </c>
      <c r="B26" s="20">
        <v>31342103</v>
      </c>
      <c r="C26" s="20">
        <v>152397903</v>
      </c>
      <c r="H26" s="334"/>
      <c r="I26" s="63"/>
      <c r="J26" s="339"/>
      <c r="K26" s="339"/>
      <c r="L26" s="63"/>
      <c r="M26" s="64"/>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row>
    <row r="27" spans="1:39" ht="14.25">
      <c r="A27" s="13" t="s">
        <v>346</v>
      </c>
      <c r="B27" s="6">
        <f>+3!C21</f>
        <v>565994113</v>
      </c>
      <c r="C27" s="6">
        <v>285812049</v>
      </c>
      <c r="H27" s="334"/>
      <c r="I27" s="63"/>
      <c r="J27" s="339"/>
      <c r="K27" s="339"/>
      <c r="L27" s="63"/>
      <c r="M27" s="64"/>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row>
    <row r="28" spans="1:39" s="1" customFormat="1" ht="14.25">
      <c r="A28" s="12" t="s">
        <v>347</v>
      </c>
      <c r="B28" s="253">
        <f>+B23+B24+B25+B26+B27</f>
        <v>597336216</v>
      </c>
      <c r="C28" s="253">
        <f>+C23+C24+C25+C26+C27</f>
        <v>438209952</v>
      </c>
      <c r="H28" s="334"/>
      <c r="I28" s="63"/>
      <c r="J28" s="150"/>
      <c r="K28" s="339"/>
      <c r="L28" s="63"/>
      <c r="M28" s="198"/>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row>
    <row r="29" spans="1:39" s="1" customFormat="1" ht="14.25">
      <c r="A29" s="12" t="s">
        <v>348</v>
      </c>
      <c r="B29" s="8"/>
      <c r="C29" s="8"/>
      <c r="H29" s="334"/>
      <c r="I29" s="63"/>
      <c r="J29" s="150"/>
      <c r="K29" s="150"/>
      <c r="L29" s="63"/>
      <c r="M29" s="198"/>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row>
    <row r="30" spans="1:39" ht="14.25">
      <c r="A30" s="13" t="s">
        <v>349</v>
      </c>
      <c r="B30" s="6">
        <v>1761817146</v>
      </c>
      <c r="C30" s="20">
        <v>0</v>
      </c>
      <c r="H30" s="334"/>
      <c r="I30" s="63"/>
      <c r="J30" s="150"/>
      <c r="K30" s="339"/>
      <c r="L30" s="63"/>
      <c r="M30" s="64"/>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row>
    <row r="31" spans="1:39" ht="14.25">
      <c r="A31" s="13" t="s">
        <v>356</v>
      </c>
      <c r="B31" s="6"/>
      <c r="H31" s="334"/>
      <c r="I31" s="63"/>
      <c r="J31" s="150"/>
      <c r="K31" s="339"/>
      <c r="L31" s="63"/>
      <c r="M31" s="64"/>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row>
    <row r="32" spans="1:39" ht="14.25">
      <c r="A32" s="13" t="s">
        <v>350</v>
      </c>
      <c r="B32" s="6">
        <v>-4400000000</v>
      </c>
      <c r="H32" s="334"/>
      <c r="I32" s="34"/>
      <c r="J32" s="346"/>
      <c r="K32" s="339"/>
      <c r="L32" s="63"/>
      <c r="M32" s="64"/>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row>
    <row r="33" spans="1:39" ht="14.25">
      <c r="A33" s="13" t="s">
        <v>351</v>
      </c>
      <c r="B33" s="6">
        <v>0</v>
      </c>
      <c r="C33" s="6">
        <v>0</v>
      </c>
      <c r="H33" s="340"/>
      <c r="I33" s="63"/>
      <c r="J33" s="347"/>
      <c r="K33" s="348"/>
      <c r="L33" s="63"/>
      <c r="M33" s="64"/>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row>
    <row r="34" spans="1:39" s="246" customFormat="1" ht="14.25">
      <c r="A34" s="12" t="s">
        <v>352</v>
      </c>
      <c r="B34" s="259">
        <f>+B30+B31+B32+B33</f>
        <v>-2638182854</v>
      </c>
      <c r="C34" s="259">
        <f>+C30+C31+C32+C33</f>
        <v>0</v>
      </c>
      <c r="H34" s="341"/>
      <c r="I34" s="349"/>
      <c r="J34" s="342"/>
      <c r="K34" s="342"/>
      <c r="L34" s="343"/>
      <c r="M34" s="7"/>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row>
    <row r="35" spans="1:39" s="246" customFormat="1" ht="12.75">
      <c r="A35" s="12" t="s">
        <v>353</v>
      </c>
      <c r="B35" s="241">
        <f>+B21+B28+B34</f>
        <v>-15137332</v>
      </c>
      <c r="C35" s="241">
        <f>+C21+C28+C34</f>
        <v>109333335</v>
      </c>
      <c r="H35" s="241"/>
      <c r="I35" s="7"/>
      <c r="J35" s="7"/>
      <c r="K35" s="7"/>
      <c r="L35" s="7"/>
      <c r="M35" s="7"/>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row>
    <row r="36" spans="1:39" s="246" customFormat="1" ht="12.75">
      <c r="A36" s="12" t="s">
        <v>354</v>
      </c>
      <c r="B36" s="253">
        <v>372744824</v>
      </c>
      <c r="C36" s="434">
        <v>263411489.19</v>
      </c>
      <c r="H36" s="241"/>
      <c r="I36" s="7"/>
      <c r="J36" s="7"/>
      <c r="K36" s="7"/>
      <c r="L36" s="7"/>
      <c r="M36" s="7"/>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row>
    <row r="37" spans="1:39" ht="13.5" thickBot="1">
      <c r="A37" s="12" t="s">
        <v>355</v>
      </c>
      <c r="B37" s="260">
        <f>+B35+B36</f>
        <v>357607492</v>
      </c>
      <c r="C37" s="260">
        <f>+C35+C36</f>
        <v>372744824.19</v>
      </c>
      <c r="I37" s="64"/>
      <c r="J37" s="64"/>
      <c r="K37" s="64"/>
      <c r="L37" s="64"/>
      <c r="M37" s="64"/>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row>
    <row r="38" spans="2:39" ht="13.5" thickTop="1">
      <c r="B38" s="6"/>
      <c r="I38" s="64"/>
      <c r="J38" s="64"/>
      <c r="K38" s="64"/>
      <c r="L38" s="64"/>
      <c r="M38" s="64"/>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row>
    <row r="39" spans="1:39" ht="12.75">
      <c r="A39" s="362" t="s">
        <v>437</v>
      </c>
      <c r="B39" s="6"/>
      <c r="I39" s="64"/>
      <c r="J39" s="64"/>
      <c r="K39" s="64"/>
      <c r="L39" s="64"/>
      <c r="M39" s="64"/>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row>
    <row r="40" spans="2:39" ht="12.75">
      <c r="B40" s="6"/>
      <c r="I40" s="64"/>
      <c r="J40" s="64"/>
      <c r="K40" s="64"/>
      <c r="L40" s="64"/>
      <c r="M40" s="64"/>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row>
    <row r="41" spans="2:39" ht="15.75">
      <c r="B41" s="439"/>
      <c r="I41" s="64"/>
      <c r="J41" s="64"/>
      <c r="K41" s="64"/>
      <c r="L41" s="64"/>
      <c r="M41" s="64"/>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row>
    <row r="42" spans="2:39" ht="12.75">
      <c r="B42" s="6"/>
      <c r="I42" s="64"/>
      <c r="J42" s="64"/>
      <c r="K42" s="64"/>
      <c r="L42" s="64"/>
      <c r="M42" s="64"/>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row>
    <row r="43" spans="2:39" ht="12.75">
      <c r="B43" s="6"/>
      <c r="I43" s="64"/>
      <c r="J43" s="64"/>
      <c r="K43" s="64"/>
      <c r="L43" s="64"/>
      <c r="M43" s="64"/>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row>
    <row r="44" spans="2:39" ht="12.75">
      <c r="B44" s="6"/>
      <c r="I44" s="64"/>
      <c r="J44" s="64"/>
      <c r="K44" s="64"/>
      <c r="L44" s="64"/>
      <c r="M44" s="64"/>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row>
    <row r="45" spans="2:39" ht="12.75">
      <c r="B45" s="6"/>
      <c r="I45" s="64"/>
      <c r="J45" s="64"/>
      <c r="K45" s="64"/>
      <c r="L45" s="64"/>
      <c r="M45" s="64"/>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row>
    <row r="46" spans="2:39" ht="12.75">
      <c r="B46" s="6"/>
      <c r="I46" s="64"/>
      <c r="J46" s="64"/>
      <c r="K46" s="64"/>
      <c r="L46" s="64"/>
      <c r="M46" s="64"/>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row>
    <row r="47" spans="2:39" ht="12.75">
      <c r="B47" s="6"/>
      <c r="H47" s="8"/>
      <c r="I47" s="64"/>
      <c r="J47" s="64"/>
      <c r="K47" s="64"/>
      <c r="L47" s="64"/>
      <c r="M47" s="64"/>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2.75">
      <c r="B48" s="6"/>
      <c r="H48" s="8"/>
      <c r="I48" s="64"/>
      <c r="J48" s="64"/>
      <c r="K48" s="64"/>
      <c r="L48" s="64"/>
      <c r="M48" s="64"/>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row r="49" spans="2:39" ht="12.75">
      <c r="B49" s="6"/>
      <c r="H49" s="8"/>
      <c r="I49" s="64"/>
      <c r="J49" s="64"/>
      <c r="K49" s="64"/>
      <c r="L49" s="64"/>
      <c r="M49" s="64"/>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row>
    <row r="50" spans="2:39" ht="12.75">
      <c r="B50" s="6"/>
      <c r="I50" s="64"/>
      <c r="J50" s="64"/>
      <c r="K50" s="64"/>
      <c r="L50" s="64"/>
      <c r="M50" s="64"/>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row>
    <row r="51" spans="2:39" ht="12.75">
      <c r="B51" s="6"/>
      <c r="I51" s="64"/>
      <c r="J51" s="64"/>
      <c r="K51" s="64"/>
      <c r="L51" s="64"/>
      <c r="M51" s="64"/>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row>
    <row r="52" spans="2:39" ht="12.75">
      <c r="B52" s="6"/>
      <c r="I52" s="64"/>
      <c r="J52" s="64"/>
      <c r="K52" s="64"/>
      <c r="L52" s="64"/>
      <c r="M52" s="64"/>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row>
    <row r="53" spans="2:39" ht="12.75">
      <c r="B53" s="6"/>
      <c r="H53" s="13"/>
      <c r="I53" s="64"/>
      <c r="J53" s="64"/>
      <c r="K53" s="64"/>
      <c r="L53" s="64"/>
      <c r="M53" s="64"/>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row>
    <row r="54" spans="2:39" ht="12.75">
      <c r="B54" s="6"/>
      <c r="I54" s="64"/>
      <c r="J54" s="64"/>
      <c r="K54" s="64"/>
      <c r="L54" s="64"/>
      <c r="M54" s="64"/>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row>
    <row r="55" spans="2:39" ht="12.75">
      <c r="B55" s="6"/>
      <c r="I55" s="64"/>
      <c r="J55" s="64"/>
      <c r="K55" s="64"/>
      <c r="L55" s="64"/>
      <c r="M55" s="64"/>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row>
    <row r="56" spans="2:39" ht="12.75">
      <c r="B56" s="6"/>
      <c r="I56" s="64"/>
      <c r="J56" s="64"/>
      <c r="K56" s="64"/>
      <c r="L56" s="64"/>
      <c r="M56" s="64"/>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row>
    <row r="57" spans="2:39" ht="12.75">
      <c r="B57" s="6"/>
      <c r="I57" s="64"/>
      <c r="J57" s="64"/>
      <c r="K57" s="64"/>
      <c r="L57" s="64"/>
      <c r="M57" s="64"/>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row>
    <row r="58" spans="2:39" ht="12.75">
      <c r="B58" s="6"/>
      <c r="I58" s="64"/>
      <c r="J58" s="64"/>
      <c r="K58" s="64"/>
      <c r="L58" s="64"/>
      <c r="M58" s="64"/>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row>
    <row r="59" spans="2:39" ht="12.75">
      <c r="B59" s="6"/>
      <c r="I59" s="64"/>
      <c r="J59" s="64"/>
      <c r="K59" s="64"/>
      <c r="L59" s="64"/>
      <c r="M59" s="64"/>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row>
    <row r="60" spans="2:39" ht="12.75">
      <c r="B60" s="6"/>
      <c r="H60" s="13"/>
      <c r="I60" s="64"/>
      <c r="J60" s="64"/>
      <c r="K60" s="64"/>
      <c r="L60" s="64"/>
      <c r="M60" s="64"/>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row>
    <row r="61" ht="12.75">
      <c r="B61" s="6"/>
    </row>
    <row r="62" ht="12.75">
      <c r="B62" s="6"/>
    </row>
    <row r="63" ht="12.75">
      <c r="B63" s="6"/>
    </row>
    <row r="64" spans="2:12" ht="12.75">
      <c r="B64" s="6"/>
      <c r="L64"/>
    </row>
    <row r="65" ht="12.75">
      <c r="B65" s="6"/>
    </row>
    <row r="66" ht="12.75">
      <c r="B66" s="6"/>
    </row>
    <row r="67" spans="2:8" ht="12.75">
      <c r="B67" s="6"/>
      <c r="H67" s="13"/>
    </row>
    <row r="68" ht="12.75">
      <c r="B68" s="6"/>
    </row>
    <row r="69" ht="12.75">
      <c r="B69" s="6"/>
    </row>
    <row r="70" ht="12.75">
      <c r="B70" s="6"/>
    </row>
    <row r="71" ht="12.75">
      <c r="B71" s="6"/>
    </row>
    <row r="72" ht="12.75">
      <c r="B72" s="6"/>
    </row>
    <row r="73" ht="12.75">
      <c r="B73" s="6"/>
    </row>
    <row r="74" ht="12.75">
      <c r="B74" s="6"/>
    </row>
    <row r="75" ht="12.75">
      <c r="B75" s="6"/>
    </row>
    <row r="76" ht="12.75">
      <c r="B76" s="6"/>
    </row>
    <row r="77" spans="2:8" ht="12.75">
      <c r="B77" s="6"/>
      <c r="H77" s="8"/>
    </row>
    <row r="78" spans="2:8" ht="12.75">
      <c r="B78" s="6"/>
      <c r="H78" s="8"/>
    </row>
    <row r="79" spans="2:8" ht="12.75">
      <c r="B79" s="6"/>
      <c r="H79" s="8"/>
    </row>
    <row r="80" ht="12.75">
      <c r="B80" s="6"/>
    </row>
    <row r="81" ht="12.75">
      <c r="B81" s="6"/>
    </row>
    <row r="82" ht="12.75">
      <c r="B82" s="6"/>
    </row>
    <row r="83" ht="12.75">
      <c r="B83" s="6"/>
    </row>
    <row r="84" ht="12.75">
      <c r="B84" s="6"/>
    </row>
    <row r="85" ht="12.75">
      <c r="B85" s="6"/>
    </row>
    <row r="86" ht="12.75">
      <c r="B86" s="6"/>
    </row>
    <row r="87" ht="12.75">
      <c r="B87" s="6"/>
    </row>
    <row r="88" ht="12.75">
      <c r="B88" s="6"/>
    </row>
    <row r="89" ht="12.75">
      <c r="B89" s="6"/>
    </row>
    <row r="90" ht="12.75">
      <c r="B90" s="6"/>
    </row>
    <row r="91" ht="12.75">
      <c r="B91" s="6"/>
    </row>
    <row r="92" ht="12.75">
      <c r="B92" s="6"/>
    </row>
    <row r="93" ht="12.75">
      <c r="B93" s="6"/>
    </row>
    <row r="94" ht="12.75">
      <c r="B94" s="6"/>
    </row>
    <row r="95" ht="12.75">
      <c r="B95" s="6"/>
    </row>
    <row r="96" ht="12.75">
      <c r="B96" s="6"/>
    </row>
    <row r="97" ht="12.75">
      <c r="B97" s="6"/>
    </row>
    <row r="98" ht="12.75">
      <c r="B98" s="6"/>
    </row>
    <row r="99" ht="12.75">
      <c r="B99" s="6"/>
    </row>
    <row r="100" ht="12.75">
      <c r="B100" s="6"/>
    </row>
    <row r="101" ht="12.75">
      <c r="B101" s="6"/>
    </row>
    <row r="102" ht="12.75">
      <c r="B102" s="6"/>
    </row>
    <row r="103" ht="12.75">
      <c r="B103" s="6"/>
    </row>
    <row r="104" ht="12.75">
      <c r="B104" s="6"/>
    </row>
    <row r="105" ht="12.75">
      <c r="B105" s="6"/>
    </row>
    <row r="106" ht="12.75">
      <c r="B106" s="6"/>
    </row>
    <row r="107" ht="12.75">
      <c r="B107" s="6"/>
    </row>
    <row r="108" ht="12.75">
      <c r="B108" s="6"/>
    </row>
    <row r="109" ht="12.75">
      <c r="B109" s="6"/>
    </row>
    <row r="110" ht="12.75">
      <c r="B110" s="6"/>
    </row>
    <row r="111" ht="12.75">
      <c r="B111" s="6"/>
    </row>
    <row r="112" ht="12.75">
      <c r="B112" s="6"/>
    </row>
    <row r="113" ht="12.75">
      <c r="B113" s="6"/>
    </row>
    <row r="114" ht="12.75">
      <c r="B114" s="6"/>
    </row>
    <row r="115" ht="12.75">
      <c r="B115" s="6"/>
    </row>
    <row r="116" ht="12.75">
      <c r="B116" s="6"/>
    </row>
    <row r="117" ht="12.75">
      <c r="B117" s="6"/>
    </row>
    <row r="118" ht="12.75">
      <c r="B118" s="6"/>
    </row>
    <row r="119" ht="12.75">
      <c r="B119" s="6"/>
    </row>
    <row r="120" ht="12.75">
      <c r="B120" s="6"/>
    </row>
    <row r="121" ht="12.75">
      <c r="B121" s="6"/>
    </row>
    <row r="122" ht="12.75">
      <c r="B122" s="6"/>
    </row>
    <row r="123" ht="12.75">
      <c r="B123" s="6"/>
    </row>
    <row r="124" ht="12.75">
      <c r="B124" s="6"/>
    </row>
    <row r="125" ht="12.75">
      <c r="B125" s="6"/>
    </row>
    <row r="126" ht="12.75">
      <c r="B126" s="6"/>
    </row>
    <row r="127" ht="12.75">
      <c r="B127" s="6"/>
    </row>
    <row r="128" ht="12.75">
      <c r="B128" s="6"/>
    </row>
    <row r="129" ht="12.75">
      <c r="B129" s="6"/>
    </row>
    <row r="130" ht="12.75">
      <c r="B130" s="6"/>
    </row>
    <row r="131" ht="12.75">
      <c r="B131" s="6"/>
    </row>
    <row r="132" ht="12.75">
      <c r="B132" s="6"/>
    </row>
    <row r="133" ht="12.75">
      <c r="B133" s="6"/>
    </row>
    <row r="134" ht="12.75">
      <c r="B134" s="6"/>
    </row>
    <row r="135" ht="12.75">
      <c r="B135" s="6"/>
    </row>
    <row r="136" ht="12.75">
      <c r="B136" s="6"/>
    </row>
    <row r="137" ht="12.75">
      <c r="B137" s="6"/>
    </row>
    <row r="138" ht="12.75">
      <c r="B138" s="6"/>
    </row>
    <row r="139" ht="12.75">
      <c r="B139" s="6"/>
    </row>
    <row r="140" ht="12.75">
      <c r="B140" s="6"/>
    </row>
    <row r="141" ht="12.75">
      <c r="B141" s="6"/>
    </row>
    <row r="142" ht="12.75">
      <c r="B142" s="6"/>
    </row>
    <row r="143" ht="12.75">
      <c r="B143" s="6"/>
    </row>
    <row r="144" ht="12.75">
      <c r="B144" s="6"/>
    </row>
    <row r="145" ht="12.75">
      <c r="B145" s="6"/>
    </row>
    <row r="146" ht="12.75">
      <c r="B146" s="6"/>
    </row>
    <row r="147" ht="12.75">
      <c r="B147" s="6"/>
    </row>
    <row r="148" ht="12.75">
      <c r="B148" s="6"/>
    </row>
    <row r="149" ht="12.75">
      <c r="B149" s="6"/>
    </row>
    <row r="150" ht="12.75">
      <c r="B150" s="6"/>
    </row>
    <row r="151" ht="12.75">
      <c r="B151" s="6"/>
    </row>
    <row r="152" ht="12.75">
      <c r="B152" s="6"/>
    </row>
    <row r="153" ht="12.75">
      <c r="B153" s="6"/>
    </row>
    <row r="154" ht="12.75">
      <c r="B154" s="6"/>
    </row>
    <row r="155" ht="12.75">
      <c r="B155" s="6"/>
    </row>
    <row r="156" ht="12.75">
      <c r="B156" s="6"/>
    </row>
    <row r="157" ht="12.75">
      <c r="B157" s="6"/>
    </row>
    <row r="158" ht="12.75">
      <c r="B158" s="6"/>
    </row>
    <row r="159" ht="12.75">
      <c r="B159" s="6"/>
    </row>
    <row r="160" ht="12.75">
      <c r="B160" s="6"/>
    </row>
    <row r="161" ht="12.75">
      <c r="B161" s="6"/>
    </row>
    <row r="162" ht="12.75">
      <c r="B162" s="6"/>
    </row>
    <row r="163" ht="12.75">
      <c r="B163" s="6"/>
    </row>
    <row r="164" ht="12.75">
      <c r="B164" s="6"/>
    </row>
    <row r="165" ht="12.75">
      <c r="B165" s="6"/>
    </row>
    <row r="166" ht="12.75">
      <c r="B166" s="6"/>
    </row>
    <row r="167" ht="12.75">
      <c r="B167" s="6"/>
    </row>
    <row r="168" ht="12.75">
      <c r="B168" s="6"/>
    </row>
    <row r="169" ht="12.75">
      <c r="B169" s="6"/>
    </row>
    <row r="170" ht="12.75">
      <c r="B170" s="6"/>
    </row>
    <row r="171" ht="12.75">
      <c r="B171" s="6"/>
    </row>
    <row r="172" ht="12.75">
      <c r="B172" s="6"/>
    </row>
    <row r="173" ht="12.75">
      <c r="B173" s="6"/>
    </row>
    <row r="174" ht="12.75">
      <c r="B174" s="6"/>
    </row>
    <row r="175" ht="12.75">
      <c r="B175" s="6"/>
    </row>
    <row r="176" ht="12.75">
      <c r="B176" s="6"/>
    </row>
    <row r="177" ht="12.75">
      <c r="B177" s="6"/>
    </row>
    <row r="178" ht="12.75">
      <c r="B178" s="6"/>
    </row>
    <row r="179" ht="12.75">
      <c r="B179" s="6"/>
    </row>
    <row r="180" ht="12.75">
      <c r="B180" s="6"/>
    </row>
    <row r="181" ht="12.75">
      <c r="B181" s="6"/>
    </row>
    <row r="182" ht="12.75">
      <c r="B182" s="6"/>
    </row>
    <row r="183" ht="12.75">
      <c r="B183" s="6"/>
    </row>
    <row r="184" ht="12.75">
      <c r="B184" s="6"/>
    </row>
    <row r="185" ht="12.75">
      <c r="B185" s="6"/>
    </row>
    <row r="186" ht="12.75">
      <c r="B186" s="6"/>
    </row>
    <row r="187" ht="12.75">
      <c r="B187" s="6"/>
    </row>
    <row r="188" ht="12.75">
      <c r="B188" s="6"/>
    </row>
    <row r="189" ht="12.75">
      <c r="B189" s="6"/>
    </row>
    <row r="190" ht="12.75">
      <c r="B190" s="6"/>
    </row>
    <row r="191" ht="12.75">
      <c r="B191" s="6"/>
    </row>
    <row r="192" ht="12.75">
      <c r="B192" s="6"/>
    </row>
    <row r="193" ht="12.75">
      <c r="B193" s="6"/>
    </row>
    <row r="194" ht="12.75">
      <c r="B194" s="6"/>
    </row>
    <row r="195" ht="12.75">
      <c r="B195" s="6"/>
    </row>
    <row r="196" ht="12.75">
      <c r="B196" s="6"/>
    </row>
    <row r="197" ht="12.75">
      <c r="B197" s="6"/>
    </row>
    <row r="198" ht="12.75">
      <c r="B198" s="6"/>
    </row>
    <row r="199" ht="12.75">
      <c r="B199" s="6"/>
    </row>
    <row r="200" ht="12.75">
      <c r="B200" s="6"/>
    </row>
    <row r="201" ht="12.75">
      <c r="B201" s="6"/>
    </row>
    <row r="202" ht="12.75">
      <c r="B202" s="6"/>
    </row>
    <row r="203" ht="12.75">
      <c r="B203" s="6"/>
    </row>
    <row r="204" ht="12.75">
      <c r="B204" s="6"/>
    </row>
    <row r="205" ht="12.75">
      <c r="B205" s="6"/>
    </row>
    <row r="206" ht="12.75">
      <c r="B206" s="6"/>
    </row>
    <row r="207" ht="12.75">
      <c r="B207" s="6"/>
    </row>
    <row r="208" ht="12.75">
      <c r="B208" s="6"/>
    </row>
    <row r="209" ht="12.75">
      <c r="B209" s="6"/>
    </row>
    <row r="210" ht="12.75">
      <c r="B210" s="6"/>
    </row>
    <row r="211" ht="12.75">
      <c r="B211" s="6"/>
    </row>
    <row r="212" ht="12.75">
      <c r="B212" s="6"/>
    </row>
    <row r="213" ht="12.75">
      <c r="B213" s="6"/>
    </row>
    <row r="214" ht="12.75">
      <c r="B214" s="6"/>
    </row>
    <row r="215" ht="12.75">
      <c r="B215" s="6"/>
    </row>
    <row r="216" ht="12.75">
      <c r="B216" s="6"/>
    </row>
    <row r="217" ht="12.75">
      <c r="B217" s="6"/>
    </row>
    <row r="218" ht="12.75">
      <c r="B218" s="6"/>
    </row>
    <row r="219" ht="12.75">
      <c r="B219" s="6"/>
    </row>
    <row r="220" ht="12.75">
      <c r="B220" s="6"/>
    </row>
    <row r="221" ht="12.75">
      <c r="B221" s="6"/>
    </row>
  </sheetData>
  <sheetProtection/>
  <mergeCells count="5">
    <mergeCell ref="A1:D1"/>
    <mergeCell ref="A3:D3"/>
    <mergeCell ref="A5:D5"/>
    <mergeCell ref="A6:C6"/>
    <mergeCell ref="A7:C7"/>
  </mergeCell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G28"/>
  <sheetViews>
    <sheetView showGridLines="0" zoomScale="85" zoomScaleNormal="85" zoomScaleSheetLayoutView="75" zoomScalePageLayoutView="0" workbookViewId="0" topLeftCell="A1">
      <selection activeCell="A46" sqref="A46"/>
    </sheetView>
  </sheetViews>
  <sheetFormatPr defaultColWidth="9.140625" defaultRowHeight="12.75"/>
  <cols>
    <col min="1" max="1" width="62.8515625" style="0" customWidth="1"/>
    <col min="2" max="2" width="18.421875" style="0" customWidth="1"/>
    <col min="3" max="3" width="12.140625" style="0" customWidth="1"/>
    <col min="4" max="4" width="12.7109375" style="0" customWidth="1"/>
    <col min="5" max="6" width="12.8515625" style="0" customWidth="1"/>
    <col min="7" max="7" width="12.28125" style="0" bestFit="1" customWidth="1"/>
  </cols>
  <sheetData>
    <row r="1" spans="1:4" ht="12.75">
      <c r="A1" s="313"/>
      <c r="B1" s="180"/>
      <c r="C1" s="180"/>
      <c r="D1" s="180"/>
    </row>
    <row r="2" spans="1:6" ht="14.25">
      <c r="A2" s="513" t="s">
        <v>61</v>
      </c>
      <c r="B2" s="514"/>
      <c r="C2" s="511" t="s">
        <v>66</v>
      </c>
      <c r="D2" s="512"/>
      <c r="E2" s="16"/>
      <c r="F2" s="16"/>
    </row>
    <row r="3" spans="1:4" ht="12.75">
      <c r="A3" s="314" t="s">
        <v>62</v>
      </c>
      <c r="B3" s="314" t="s">
        <v>63</v>
      </c>
      <c r="C3" s="314" t="s">
        <v>56</v>
      </c>
      <c r="D3" s="314" t="s">
        <v>57</v>
      </c>
    </row>
    <row r="4" spans="1:4" ht="12.75">
      <c r="A4" s="315" t="s">
        <v>82</v>
      </c>
      <c r="B4" s="315" t="s">
        <v>83</v>
      </c>
      <c r="C4" s="316">
        <v>44562</v>
      </c>
      <c r="D4" s="317">
        <v>44834</v>
      </c>
    </row>
    <row r="5" spans="1:6" ht="12.75">
      <c r="A5" s="318"/>
      <c r="B5" s="319"/>
      <c r="C5" s="320"/>
      <c r="D5" s="321"/>
      <c r="E5" s="1"/>
      <c r="F5" s="1"/>
    </row>
    <row r="6" spans="1:6" ht="12.75">
      <c r="A6" s="314" t="s">
        <v>67</v>
      </c>
      <c r="B6" s="322"/>
      <c r="C6" s="319"/>
      <c r="D6" s="321"/>
      <c r="E6" s="1"/>
      <c r="F6" s="1"/>
    </row>
    <row r="7" spans="1:6" ht="12.75">
      <c r="A7" s="314" t="s">
        <v>62</v>
      </c>
      <c r="B7" s="323" t="s">
        <v>63</v>
      </c>
      <c r="C7" s="319"/>
      <c r="D7" s="321"/>
      <c r="E7" s="1"/>
      <c r="F7" s="1"/>
    </row>
    <row r="8" spans="1:6" ht="19.5" customHeight="1">
      <c r="A8" s="315" t="s">
        <v>75</v>
      </c>
      <c r="B8" s="324" t="s">
        <v>76</v>
      </c>
      <c r="C8" s="22"/>
      <c r="D8" s="325"/>
      <c r="E8" s="18"/>
      <c r="F8" s="18"/>
    </row>
    <row r="9" spans="1:6" ht="19.5" customHeight="1">
      <c r="A9" s="326"/>
      <c r="B9" s="22"/>
      <c r="C9" s="22"/>
      <c r="D9" s="325"/>
      <c r="E9" s="18"/>
      <c r="F9" s="18"/>
    </row>
    <row r="10" spans="1:4" ht="18">
      <c r="A10" s="505" t="s">
        <v>473</v>
      </c>
      <c r="B10" s="506"/>
      <c r="C10" s="506"/>
      <c r="D10" s="507"/>
    </row>
    <row r="11" spans="1:4" ht="15.75">
      <c r="A11" s="515" t="s">
        <v>45</v>
      </c>
      <c r="B11" s="516"/>
      <c r="C11" s="516"/>
      <c r="D11" s="517"/>
    </row>
    <row r="12" spans="1:4" ht="18.75" customHeight="1">
      <c r="A12" s="143"/>
      <c r="B12" s="510" t="s">
        <v>32</v>
      </c>
      <c r="C12" s="510"/>
      <c r="D12" s="66"/>
    </row>
    <row r="13" spans="1:7" ht="18" customHeight="1">
      <c r="A13" s="2" t="s">
        <v>88</v>
      </c>
      <c r="B13" s="503">
        <f>+3!C46</f>
        <v>3680746656</v>
      </c>
      <c r="C13" s="504"/>
      <c r="D13" s="66"/>
      <c r="G13" s="243"/>
    </row>
    <row r="14" spans="1:7" ht="18" customHeight="1">
      <c r="A14" s="2" t="s">
        <v>463</v>
      </c>
      <c r="B14" s="518">
        <f>-3!C21</f>
        <v>-565994113</v>
      </c>
      <c r="C14" s="519"/>
      <c r="D14" s="66"/>
      <c r="G14" s="243"/>
    </row>
    <row r="15" spans="1:4" ht="18" customHeight="1">
      <c r="A15" s="2" t="s">
        <v>49</v>
      </c>
      <c r="B15" s="503">
        <v>338705257</v>
      </c>
      <c r="C15" s="504"/>
      <c r="D15" s="66"/>
    </row>
    <row r="16" spans="1:6" ht="18" customHeight="1">
      <c r="A16" s="2" t="s">
        <v>33</v>
      </c>
      <c r="B16" s="503">
        <f>SUM(B13:C15)</f>
        <v>3453457800</v>
      </c>
      <c r="C16" s="504"/>
      <c r="D16" s="65"/>
      <c r="F16" s="147"/>
    </row>
    <row r="17" spans="1:4" ht="18" customHeight="1">
      <c r="A17" s="2" t="s">
        <v>53</v>
      </c>
      <c r="B17" s="524">
        <v>0</v>
      </c>
      <c r="C17" s="525"/>
      <c r="D17" s="66"/>
    </row>
    <row r="18" spans="1:4" ht="18" customHeight="1">
      <c r="A18" s="2" t="s">
        <v>54</v>
      </c>
      <c r="B18" s="503">
        <f>+B16</f>
        <v>3453457800</v>
      </c>
      <c r="C18" s="504"/>
      <c r="D18" s="66"/>
    </row>
    <row r="19" spans="1:6" ht="18" customHeight="1">
      <c r="A19" s="2" t="s">
        <v>55</v>
      </c>
      <c r="B19" s="508">
        <v>0.1</v>
      </c>
      <c r="C19" s="509"/>
      <c r="D19" s="66"/>
      <c r="F19" s="243"/>
    </row>
    <row r="20" spans="1:6" ht="18" customHeight="1">
      <c r="A20" s="2" t="s">
        <v>30</v>
      </c>
      <c r="B20" s="503">
        <f>+B18*B19</f>
        <v>345345780</v>
      </c>
      <c r="C20" s="504"/>
      <c r="D20" s="66"/>
      <c r="F20" s="243"/>
    </row>
    <row r="21" spans="1:6" ht="18" customHeight="1">
      <c r="A21" s="2" t="s">
        <v>89</v>
      </c>
      <c r="B21" s="520">
        <f>+B13-B20</f>
        <v>3335400876</v>
      </c>
      <c r="C21" s="521"/>
      <c r="D21" s="66"/>
      <c r="F21" s="243"/>
    </row>
    <row r="22" spans="1:4" ht="18" customHeight="1">
      <c r="A22" s="2" t="s">
        <v>46</v>
      </c>
      <c r="B22" s="503">
        <f>+B21*5%</f>
        <v>166770043.8</v>
      </c>
      <c r="C22" s="504"/>
      <c r="D22" s="66"/>
    </row>
    <row r="23" spans="1:4" ht="18" customHeight="1" thickBot="1">
      <c r="A23" s="153" t="s">
        <v>31</v>
      </c>
      <c r="B23" s="522">
        <f>+B21-B22</f>
        <v>3168630832.2</v>
      </c>
      <c r="C23" s="523"/>
      <c r="D23" s="66"/>
    </row>
    <row r="24" spans="1:4" ht="13.5" thickTop="1">
      <c r="A24" s="145"/>
      <c r="B24" s="62"/>
      <c r="C24" s="120"/>
      <c r="D24" s="121"/>
    </row>
    <row r="25" spans="1:3" ht="12.75">
      <c r="A25" s="242" t="s">
        <v>404</v>
      </c>
      <c r="C25" s="6"/>
    </row>
    <row r="26" ht="12.75">
      <c r="C26" s="6"/>
    </row>
    <row r="27" ht="12.75">
      <c r="C27" s="6"/>
    </row>
    <row r="28" ht="12.75">
      <c r="C28" s="6"/>
    </row>
  </sheetData>
  <sheetProtection/>
  <mergeCells count="16">
    <mergeCell ref="B21:C21"/>
    <mergeCell ref="B22:C22"/>
    <mergeCell ref="B23:C23"/>
    <mergeCell ref="B17:C17"/>
    <mergeCell ref="B16:C16"/>
    <mergeCell ref="B15:C15"/>
    <mergeCell ref="B20:C20"/>
    <mergeCell ref="B13:C13"/>
    <mergeCell ref="B18:C18"/>
    <mergeCell ref="A10:D10"/>
    <mergeCell ref="B19:C19"/>
    <mergeCell ref="B12:C12"/>
    <mergeCell ref="C2:D2"/>
    <mergeCell ref="A2:B2"/>
    <mergeCell ref="A11:D11"/>
    <mergeCell ref="B14:C14"/>
  </mergeCells>
  <printOptions horizontalCentered="1" verticalCentered="1"/>
  <pageMargins left="0.9055118110236221" right="0.7086614173228347" top="0.5905511811023623" bottom="3.937007874015748" header="0.31496062992125984" footer="0.31496062992125984"/>
  <pageSetup fitToHeight="1"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B1:N36"/>
  <sheetViews>
    <sheetView showGridLines="0" zoomScale="85" zoomScaleNormal="85" zoomScalePageLayoutView="0" workbookViewId="0" topLeftCell="A1">
      <selection activeCell="N4" sqref="N4"/>
    </sheetView>
  </sheetViews>
  <sheetFormatPr defaultColWidth="9.140625" defaultRowHeight="12.75"/>
  <cols>
    <col min="1" max="1" width="9.140625" style="0" customWidth="1"/>
    <col min="2" max="2" width="47.28125" style="0" customWidth="1"/>
    <col min="3" max="3" width="11.140625" style="0" customWidth="1"/>
    <col min="4" max="4" width="11.8515625" style="0" customWidth="1"/>
    <col min="5" max="5" width="16.00390625" style="0" customWidth="1"/>
    <col min="6" max="6" width="13.28125" style="0" customWidth="1"/>
    <col min="7" max="7" width="10.8515625" style="0" customWidth="1"/>
    <col min="8" max="8" width="10.57421875" style="0" bestFit="1" customWidth="1"/>
    <col min="9" max="10" width="14.421875" style="0" bestFit="1" customWidth="1"/>
    <col min="11" max="11" width="14.421875" style="0" customWidth="1"/>
    <col min="12" max="12" width="15.140625" style="0" customWidth="1"/>
    <col min="13" max="13" width="12.7109375" style="6" bestFit="1" customWidth="1"/>
    <col min="14" max="14" width="14.421875" style="0" bestFit="1" customWidth="1"/>
  </cols>
  <sheetData>
    <row r="1" spans="2:12" ht="12.75">
      <c r="B1" s="233"/>
      <c r="C1" s="234"/>
      <c r="D1" s="235"/>
      <c r="E1" s="236"/>
      <c r="F1" s="236"/>
      <c r="G1" s="236"/>
      <c r="H1" s="236"/>
      <c r="I1" s="237"/>
      <c r="J1" s="237"/>
      <c r="K1" s="237"/>
      <c r="L1" s="228"/>
    </row>
    <row r="2" spans="2:12" ht="15">
      <c r="B2" s="231" t="s">
        <v>248</v>
      </c>
      <c r="C2" s="197"/>
      <c r="D2" s="63"/>
      <c r="E2" s="63"/>
      <c r="F2" s="18"/>
      <c r="G2" s="18"/>
      <c r="H2" s="17"/>
      <c r="I2" s="23"/>
      <c r="J2" s="23"/>
      <c r="K2" s="23"/>
      <c r="L2" s="66"/>
    </row>
    <row r="3" spans="2:12" ht="13.5" customHeight="1">
      <c r="B3" s="99"/>
      <c r="C3" s="42"/>
      <c r="D3" s="46"/>
      <c r="E3" s="63"/>
      <c r="F3" s="63"/>
      <c r="G3" s="63"/>
      <c r="H3" s="63"/>
      <c r="I3" s="23"/>
      <c r="J3" s="23"/>
      <c r="K3" s="23"/>
      <c r="L3" s="66"/>
    </row>
    <row r="4" spans="2:12" ht="18">
      <c r="B4" s="483" t="s">
        <v>251</v>
      </c>
      <c r="C4" s="484"/>
      <c r="D4" s="484"/>
      <c r="E4" s="484"/>
      <c r="F4" s="484"/>
      <c r="G4" s="484"/>
      <c r="H4" s="484"/>
      <c r="I4" s="484"/>
      <c r="J4" s="484"/>
      <c r="K4" s="484"/>
      <c r="L4" s="485"/>
    </row>
    <row r="5" spans="2:12" ht="12.75">
      <c r="B5" s="200"/>
      <c r="C5" s="196"/>
      <c r="D5" s="42"/>
      <c r="E5" s="63"/>
      <c r="F5" s="63"/>
      <c r="G5" s="63"/>
      <c r="H5" s="63"/>
      <c r="I5" s="23"/>
      <c r="J5" s="23"/>
      <c r="K5" s="23"/>
      <c r="L5" s="66"/>
    </row>
    <row r="6" spans="2:12" ht="15" customHeight="1">
      <c r="B6" s="486" t="s">
        <v>481</v>
      </c>
      <c r="C6" s="487"/>
      <c r="D6" s="487"/>
      <c r="E6" s="487"/>
      <c r="F6" s="487"/>
      <c r="G6" s="487"/>
      <c r="H6" s="487"/>
      <c r="I6" s="487"/>
      <c r="J6" s="487"/>
      <c r="K6" s="487"/>
      <c r="L6" s="488"/>
    </row>
    <row r="7" spans="2:12" ht="12.75">
      <c r="B7" s="492" t="s">
        <v>249</v>
      </c>
      <c r="C7" s="493"/>
      <c r="D7" s="493"/>
      <c r="E7" s="493"/>
      <c r="F7" s="493"/>
      <c r="G7" s="493"/>
      <c r="H7" s="493"/>
      <c r="I7" s="493"/>
      <c r="J7" s="493"/>
      <c r="K7" s="493"/>
      <c r="L7" s="494"/>
    </row>
    <row r="8" spans="2:12" ht="13.5" thickBot="1">
      <c r="B8" s="238"/>
      <c r="C8" s="239"/>
      <c r="D8" s="239"/>
      <c r="E8" s="239"/>
      <c r="F8" s="239"/>
      <c r="G8" s="239"/>
      <c r="H8" s="239"/>
      <c r="I8" s="239"/>
      <c r="J8" s="239"/>
      <c r="K8" s="239"/>
      <c r="L8" s="240"/>
    </row>
    <row r="9" spans="2:12" ht="12.75">
      <c r="B9" s="154"/>
      <c r="C9" s="527" t="s">
        <v>34</v>
      </c>
      <c r="D9" s="533"/>
      <c r="E9" s="531"/>
      <c r="F9" s="527" t="s">
        <v>35</v>
      </c>
      <c r="G9" s="533"/>
      <c r="H9" s="531"/>
      <c r="I9" s="527" t="s">
        <v>20</v>
      </c>
      <c r="J9" s="531"/>
      <c r="K9" s="527" t="s">
        <v>48</v>
      </c>
      <c r="L9" s="528"/>
    </row>
    <row r="10" spans="2:12" ht="12.75">
      <c r="B10" s="155"/>
      <c r="C10" s="529"/>
      <c r="D10" s="534"/>
      <c r="E10" s="532"/>
      <c r="F10" s="529"/>
      <c r="G10" s="534"/>
      <c r="H10" s="532"/>
      <c r="I10" s="529"/>
      <c r="J10" s="532"/>
      <c r="K10" s="529"/>
      <c r="L10" s="530"/>
    </row>
    <row r="11" spans="2:12" ht="35.25" customHeight="1">
      <c r="B11" s="26" t="s">
        <v>29</v>
      </c>
      <c r="C11" s="27" t="s">
        <v>36</v>
      </c>
      <c r="D11" s="28" t="s">
        <v>92</v>
      </c>
      <c r="E11" s="27" t="s">
        <v>37</v>
      </c>
      <c r="F11" s="27" t="s">
        <v>38</v>
      </c>
      <c r="G11" s="28" t="s">
        <v>77</v>
      </c>
      <c r="H11" s="27" t="s">
        <v>39</v>
      </c>
      <c r="I11" s="27" t="s">
        <v>40</v>
      </c>
      <c r="J11" s="28" t="s">
        <v>41</v>
      </c>
      <c r="K11" s="29">
        <v>44834</v>
      </c>
      <c r="L11" s="30">
        <v>44469</v>
      </c>
    </row>
    <row r="12" spans="2:12" ht="12.75">
      <c r="B12" s="4"/>
      <c r="C12" s="156"/>
      <c r="D12" s="156"/>
      <c r="E12" s="156"/>
      <c r="F12" s="156"/>
      <c r="G12" s="156"/>
      <c r="H12" s="156"/>
      <c r="I12" s="156"/>
      <c r="J12" s="156"/>
      <c r="K12" s="157"/>
      <c r="L12" s="158"/>
    </row>
    <row r="13" spans="2:12" ht="12.75">
      <c r="B13" s="4" t="s">
        <v>42</v>
      </c>
      <c r="C13" s="156">
        <v>0</v>
      </c>
      <c r="D13" s="156">
        <v>0</v>
      </c>
      <c r="E13" s="156">
        <f>+2!G50</f>
        <v>2880000000</v>
      </c>
      <c r="F13" s="156">
        <f>+2!G56</f>
        <v>7897948</v>
      </c>
      <c r="G13" s="156">
        <v>0</v>
      </c>
      <c r="H13" s="156">
        <f>+2!G57</f>
        <v>9759952</v>
      </c>
      <c r="I13" s="156">
        <v>1752001479</v>
      </c>
      <c r="J13" s="156">
        <v>3699973280</v>
      </c>
      <c r="K13" s="156">
        <f>SUM(C13:J13)</f>
        <v>8349632659</v>
      </c>
      <c r="L13" s="158">
        <f>+E13+I13+J13+H13+F13</f>
        <v>8349632659</v>
      </c>
    </row>
    <row r="14" spans="2:14" ht="12.75">
      <c r="B14" s="4"/>
      <c r="C14" s="156"/>
      <c r="D14" s="156"/>
      <c r="E14" s="156"/>
      <c r="F14" s="156"/>
      <c r="G14" s="156"/>
      <c r="H14" s="156"/>
      <c r="I14" s="156"/>
      <c r="J14" s="156">
        <v>0</v>
      </c>
      <c r="K14" s="156"/>
      <c r="L14" s="158"/>
      <c r="N14" s="6"/>
    </row>
    <row r="15" spans="2:14" ht="12.75">
      <c r="B15" s="5" t="s">
        <v>43</v>
      </c>
      <c r="C15" s="156"/>
      <c r="D15" s="156"/>
      <c r="E15" s="156"/>
      <c r="F15" s="156"/>
      <c r="G15" s="156"/>
      <c r="H15" s="156"/>
      <c r="I15" s="156"/>
      <c r="J15" s="156"/>
      <c r="K15" s="156"/>
      <c r="L15" s="158"/>
      <c r="N15" s="6"/>
    </row>
    <row r="16" spans="2:12" ht="12.75">
      <c r="B16" s="4" t="s">
        <v>59</v>
      </c>
      <c r="C16" s="156">
        <v>0</v>
      </c>
      <c r="D16" s="156">
        <v>0</v>
      </c>
      <c r="E16" s="156">
        <v>1761817146</v>
      </c>
      <c r="F16" s="156">
        <v>0</v>
      </c>
      <c r="G16" s="156"/>
      <c r="H16" s="156"/>
      <c r="I16" s="156"/>
      <c r="J16" s="156"/>
      <c r="K16" s="156">
        <f>SUM(C16:J16)</f>
        <v>1761817146</v>
      </c>
      <c r="L16" s="158"/>
    </row>
    <row r="17" spans="2:12" ht="12.75">
      <c r="B17" s="4" t="s">
        <v>44</v>
      </c>
      <c r="C17" s="156">
        <v>0</v>
      </c>
      <c r="D17" s="156">
        <v>0</v>
      </c>
      <c r="E17" s="156">
        <v>0</v>
      </c>
      <c r="F17" s="124">
        <v>0</v>
      </c>
      <c r="G17" s="156">
        <v>0</v>
      </c>
      <c r="H17" s="156">
        <v>0</v>
      </c>
      <c r="I17" s="156">
        <v>-4651199337</v>
      </c>
      <c r="J17" s="156">
        <v>0</v>
      </c>
      <c r="K17" s="156">
        <f>SUM(C17:J17)</f>
        <v>-4651199337</v>
      </c>
      <c r="L17" s="158">
        <v>0</v>
      </c>
    </row>
    <row r="18" spans="2:14" ht="12.75">
      <c r="B18" s="4" t="s">
        <v>451</v>
      </c>
      <c r="C18" s="156"/>
      <c r="D18" s="156"/>
      <c r="E18" s="156"/>
      <c r="F18" s="124">
        <v>0</v>
      </c>
      <c r="G18" s="156"/>
      <c r="H18" s="156"/>
      <c r="I18" s="156">
        <v>3699973280</v>
      </c>
      <c r="J18" s="156">
        <v>-3699973280</v>
      </c>
      <c r="K18" s="156"/>
      <c r="L18" s="158"/>
      <c r="N18" s="243"/>
    </row>
    <row r="19" spans="2:14" ht="12.75">
      <c r="B19" s="4" t="s">
        <v>464</v>
      </c>
      <c r="C19" s="156"/>
      <c r="D19" s="156"/>
      <c r="E19" s="156"/>
      <c r="F19" s="156">
        <v>339051488</v>
      </c>
      <c r="G19" s="156">
        <v>0</v>
      </c>
      <c r="H19" s="156">
        <v>0</v>
      </c>
      <c r="I19" s="156">
        <v>-339051488</v>
      </c>
      <c r="J19" s="156"/>
      <c r="K19" s="156">
        <f>SUM(C19:J19)</f>
        <v>0</v>
      </c>
      <c r="L19" s="158"/>
      <c r="N19" s="243"/>
    </row>
    <row r="20" spans="2:14" ht="12.75">
      <c r="B20" s="4" t="s">
        <v>100</v>
      </c>
      <c r="C20" s="156">
        <v>0</v>
      </c>
      <c r="D20" s="156">
        <v>0</v>
      </c>
      <c r="E20" s="156">
        <v>0</v>
      </c>
      <c r="F20" s="156">
        <v>0</v>
      </c>
      <c r="G20" s="156">
        <v>0</v>
      </c>
      <c r="H20" s="156">
        <v>0</v>
      </c>
      <c r="I20" s="156">
        <v>0</v>
      </c>
      <c r="J20" s="156">
        <f>-I20</f>
        <v>0</v>
      </c>
      <c r="K20" s="156">
        <f>SUM(C20:J20)</f>
        <v>0</v>
      </c>
      <c r="L20" s="158">
        <v>0</v>
      </c>
      <c r="N20" s="243"/>
    </row>
    <row r="21" spans="2:14" ht="12.75">
      <c r="B21" s="4" t="s">
        <v>99</v>
      </c>
      <c r="C21" s="156"/>
      <c r="D21" s="156"/>
      <c r="E21" s="156"/>
      <c r="F21" s="156"/>
      <c r="G21" s="156"/>
      <c r="H21" s="156"/>
      <c r="I21" s="156">
        <v>0</v>
      </c>
      <c r="J21" s="156">
        <v>0</v>
      </c>
      <c r="K21" s="156">
        <f>+I21+J21</f>
        <v>0</v>
      </c>
      <c r="L21" s="158"/>
      <c r="N21" s="243"/>
    </row>
    <row r="22" spans="2:14" ht="12.75">
      <c r="B22" s="4" t="s">
        <v>44</v>
      </c>
      <c r="C22" s="156">
        <v>0</v>
      </c>
      <c r="D22" s="156">
        <v>0</v>
      </c>
      <c r="E22" s="156">
        <v>0</v>
      </c>
      <c r="F22" s="156">
        <v>0</v>
      </c>
      <c r="G22" s="156">
        <v>0</v>
      </c>
      <c r="H22" s="156">
        <v>0</v>
      </c>
      <c r="I22" s="156">
        <v>0</v>
      </c>
      <c r="J22" s="156">
        <v>0</v>
      </c>
      <c r="K22" s="156">
        <f>SUM(C22:J22)</f>
        <v>0</v>
      </c>
      <c r="L22" s="158">
        <v>0</v>
      </c>
      <c r="N22" s="243"/>
    </row>
    <row r="23" spans="2:12" ht="12.75">
      <c r="B23" s="4" t="s">
        <v>103</v>
      </c>
      <c r="C23" s="156"/>
      <c r="D23" s="156"/>
      <c r="E23" s="156"/>
      <c r="F23" s="156"/>
      <c r="G23" s="156">
        <v>0</v>
      </c>
      <c r="H23" s="156">
        <v>0</v>
      </c>
      <c r="I23" s="156"/>
      <c r="J23" s="156"/>
      <c r="K23" s="156">
        <f>+H23</f>
        <v>0</v>
      </c>
      <c r="L23" s="158"/>
    </row>
    <row r="24" spans="2:14" ht="12.75">
      <c r="B24" s="4" t="s">
        <v>22</v>
      </c>
      <c r="C24" s="156">
        <v>0</v>
      </c>
      <c r="D24" s="156">
        <v>0</v>
      </c>
      <c r="E24" s="156">
        <v>0</v>
      </c>
      <c r="F24" s="156">
        <v>0</v>
      </c>
      <c r="G24" s="156">
        <v>0</v>
      </c>
      <c r="H24" s="156">
        <v>0</v>
      </c>
      <c r="I24" s="156">
        <v>0</v>
      </c>
      <c r="J24" s="156">
        <v>3335400876</v>
      </c>
      <c r="K24" s="159">
        <f>SUM(C24:J24)</f>
        <v>3335400876</v>
      </c>
      <c r="L24" s="158">
        <v>0</v>
      </c>
      <c r="N24" s="243"/>
    </row>
    <row r="25" spans="2:14" ht="12.75">
      <c r="B25" s="14" t="s">
        <v>518</v>
      </c>
      <c r="C25" s="160">
        <f aca="true" t="shared" si="0" ref="C25:J25">SUM(C13:C24)</f>
        <v>0</v>
      </c>
      <c r="D25" s="160">
        <f t="shared" si="0"/>
        <v>0</v>
      </c>
      <c r="E25" s="160">
        <f t="shared" si="0"/>
        <v>4641817146</v>
      </c>
      <c r="F25" s="160">
        <f t="shared" si="0"/>
        <v>346949436</v>
      </c>
      <c r="G25" s="160">
        <f t="shared" si="0"/>
        <v>0</v>
      </c>
      <c r="H25" s="160">
        <f t="shared" si="0"/>
        <v>9759952</v>
      </c>
      <c r="I25" s="160">
        <f t="shared" si="0"/>
        <v>461723934</v>
      </c>
      <c r="J25" s="160">
        <f t="shared" si="0"/>
        <v>3335400876</v>
      </c>
      <c r="K25" s="160">
        <f>SUM(K13:K24)</f>
        <v>8795651344</v>
      </c>
      <c r="L25" s="161"/>
      <c r="N25" s="243"/>
    </row>
    <row r="26" spans="2:14" ht="13.5" thickBot="1">
      <c r="B26" s="15" t="s">
        <v>474</v>
      </c>
      <c r="C26" s="162">
        <v>0</v>
      </c>
      <c r="D26" s="162">
        <f aca="true" t="shared" si="1" ref="D26:J26">+D13</f>
        <v>0</v>
      </c>
      <c r="E26" s="162">
        <f t="shared" si="1"/>
        <v>2880000000</v>
      </c>
      <c r="F26" s="162">
        <f t="shared" si="1"/>
        <v>7897948</v>
      </c>
      <c r="G26" s="162">
        <f t="shared" si="1"/>
        <v>0</v>
      </c>
      <c r="H26" s="162">
        <f t="shared" si="1"/>
        <v>9759952</v>
      </c>
      <c r="I26" s="162">
        <f t="shared" si="1"/>
        <v>1752001479</v>
      </c>
      <c r="J26" s="162">
        <f t="shared" si="1"/>
        <v>3699973280</v>
      </c>
      <c r="K26" s="162">
        <v>0</v>
      </c>
      <c r="L26" s="163">
        <f>SUM(C26:K26)</f>
        <v>8349632659</v>
      </c>
      <c r="N26" s="243"/>
    </row>
    <row r="27" ht="12.75">
      <c r="N27" s="243"/>
    </row>
    <row r="28" spans="11:14" ht="12.75">
      <c r="K28" s="6"/>
      <c r="L28" s="6"/>
      <c r="N28" s="243"/>
    </row>
    <row r="29" spans="2:11" ht="12.75">
      <c r="B29" s="242" t="s">
        <v>404</v>
      </c>
      <c r="H29" s="6"/>
      <c r="I29" s="243"/>
      <c r="J29" s="6"/>
      <c r="K29" s="243"/>
    </row>
    <row r="30" spans="9:11" ht="12.75">
      <c r="I30" s="243"/>
      <c r="J30" s="243"/>
      <c r="K30" s="6"/>
    </row>
    <row r="31" spans="9:11" ht="12.75">
      <c r="I31" s="243"/>
      <c r="J31" s="243"/>
      <c r="K31" s="6"/>
    </row>
    <row r="32" spans="9:11" ht="12.75">
      <c r="I32" s="243"/>
      <c r="J32" s="243"/>
      <c r="K32" s="6"/>
    </row>
    <row r="33" spans="9:11" ht="12.75">
      <c r="I33" s="243"/>
      <c r="K33" s="6"/>
    </row>
    <row r="34" ht="12.75">
      <c r="J34" s="243"/>
    </row>
    <row r="35" spans="3:9" ht="15">
      <c r="C35" s="9"/>
      <c r="D35" s="3"/>
      <c r="E35" s="19"/>
      <c r="F35" s="535"/>
      <c r="G35" s="526"/>
      <c r="H35" s="526"/>
      <c r="I35" s="526"/>
    </row>
    <row r="36" spans="3:9" ht="15">
      <c r="C36" s="9"/>
      <c r="D36" s="3"/>
      <c r="E36" s="3"/>
      <c r="F36" s="526"/>
      <c r="G36" s="526"/>
      <c r="H36" s="526"/>
      <c r="I36" s="526"/>
    </row>
  </sheetData>
  <sheetProtection/>
  <mergeCells count="9">
    <mergeCell ref="B4:L4"/>
    <mergeCell ref="F36:I36"/>
    <mergeCell ref="K9:L10"/>
    <mergeCell ref="I9:J10"/>
    <mergeCell ref="F9:H10"/>
    <mergeCell ref="C9:E10"/>
    <mergeCell ref="F35:I35"/>
    <mergeCell ref="B6:L6"/>
    <mergeCell ref="B7:L7"/>
  </mergeCells>
  <printOptions/>
  <pageMargins left="1.1023622047244095" right="1.1023622047244095" top="1.141732283464567" bottom="0.7480314960629921" header="0.31496062992125984" footer="0.31496062992125984"/>
  <pageSetup fitToHeight="1" fitToWidth="1"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P381"/>
  <sheetViews>
    <sheetView showGridLines="0" zoomScalePageLayoutView="85" workbookViewId="0" topLeftCell="A1">
      <selection activeCell="G25" sqref="G25"/>
    </sheetView>
  </sheetViews>
  <sheetFormatPr defaultColWidth="11.421875" defaultRowHeight="12.75"/>
  <cols>
    <col min="1" max="1" width="20.28125" style="0" customWidth="1"/>
    <col min="2" max="2" width="30.421875" style="0" customWidth="1"/>
    <col min="3" max="3" width="16.57421875" style="0" customWidth="1"/>
    <col min="4" max="4" width="15.7109375" style="0" customWidth="1"/>
    <col min="5" max="5" width="15.28125" style="0" bestFit="1" customWidth="1"/>
    <col min="6" max="6" width="18.140625" style="0" bestFit="1" customWidth="1"/>
    <col min="7" max="7" width="16.8515625" style="0" customWidth="1"/>
    <col min="8" max="8" width="14.140625" style="0" customWidth="1"/>
    <col min="9" max="9" width="11.8515625" style="6" bestFit="1" customWidth="1"/>
    <col min="10" max="10" width="18.28125" style="6" customWidth="1"/>
    <col min="11" max="11" width="12.421875" style="6" customWidth="1"/>
    <col min="12" max="12" width="20.00390625" style="0" customWidth="1"/>
  </cols>
  <sheetData>
    <row r="1" ht="19.5" customHeight="1">
      <c r="A1" s="1"/>
    </row>
    <row r="2" spans="1:8" ht="15.75">
      <c r="A2" s="606" t="s">
        <v>104</v>
      </c>
      <c r="B2" s="606"/>
      <c r="C2" s="606"/>
      <c r="D2" s="606"/>
      <c r="E2" s="606"/>
      <c r="F2" s="606"/>
      <c r="G2" s="606"/>
      <c r="H2" s="606"/>
    </row>
    <row r="3" spans="1:8" ht="15.75">
      <c r="A3" s="607" t="s">
        <v>255</v>
      </c>
      <c r="B3" s="607"/>
      <c r="C3" s="607"/>
      <c r="D3" s="607"/>
      <c r="E3" s="607"/>
      <c r="F3" s="607"/>
      <c r="G3" s="607"/>
      <c r="H3" s="607"/>
    </row>
    <row r="4" spans="1:9" ht="9.75" customHeight="1">
      <c r="A4" s="51"/>
      <c r="H4" s="50"/>
      <c r="I4" s="358"/>
    </row>
    <row r="5" spans="1:8" ht="15.75">
      <c r="A5" s="48" t="s">
        <v>253</v>
      </c>
      <c r="H5" s="50"/>
    </row>
    <row r="6" spans="1:8" ht="15" customHeight="1">
      <c r="A6" s="571" t="s">
        <v>406</v>
      </c>
      <c r="B6" s="571"/>
      <c r="C6" s="571"/>
      <c r="D6" s="571"/>
      <c r="E6" s="571"/>
      <c r="F6" s="571"/>
      <c r="G6" s="571"/>
      <c r="H6" s="571"/>
    </row>
    <row r="7" spans="1:8" ht="15" customHeight="1">
      <c r="A7" s="571"/>
      <c r="B7" s="571"/>
      <c r="C7" s="571"/>
      <c r="D7" s="571"/>
      <c r="E7" s="571"/>
      <c r="F7" s="571"/>
      <c r="G7" s="571"/>
      <c r="H7" s="571"/>
    </row>
    <row r="8" spans="1:8" ht="15" customHeight="1">
      <c r="A8" s="571"/>
      <c r="B8" s="571"/>
      <c r="C8" s="571"/>
      <c r="D8" s="571"/>
      <c r="E8" s="571"/>
      <c r="F8" s="571"/>
      <c r="G8" s="571"/>
      <c r="H8" s="571"/>
    </row>
    <row r="9" spans="1:8" ht="18.75" customHeight="1">
      <c r="A9" s="571"/>
      <c r="B9" s="571"/>
      <c r="C9" s="571"/>
      <c r="D9" s="571"/>
      <c r="E9" s="571"/>
      <c r="F9" s="571"/>
      <c r="G9" s="571"/>
      <c r="H9" s="571"/>
    </row>
    <row r="10" spans="1:8" ht="14.25" customHeight="1">
      <c r="A10" s="571"/>
      <c r="B10" s="571"/>
      <c r="C10" s="571"/>
      <c r="D10" s="571"/>
      <c r="E10" s="571"/>
      <c r="F10" s="571"/>
      <c r="G10" s="571"/>
      <c r="H10" s="571"/>
    </row>
    <row r="11" ht="15">
      <c r="I11" s="359"/>
    </row>
    <row r="12" spans="1:9" ht="15.75">
      <c r="A12" s="51" t="s">
        <v>105</v>
      </c>
      <c r="H12" s="50"/>
      <c r="I12" s="358"/>
    </row>
    <row r="13" spans="1:9" ht="9.75" customHeight="1">
      <c r="A13" s="51"/>
      <c r="H13" s="50"/>
      <c r="I13" s="358"/>
    </row>
    <row r="14" spans="1:9" ht="15" customHeight="1">
      <c r="A14" s="571" t="s">
        <v>486</v>
      </c>
      <c r="B14" s="571"/>
      <c r="C14" s="571"/>
      <c r="D14" s="571"/>
      <c r="E14" s="571"/>
      <c r="F14" s="571"/>
      <c r="G14" s="571"/>
      <c r="H14" s="571"/>
      <c r="I14" s="358"/>
    </row>
    <row r="15" spans="1:9" ht="39.75" customHeight="1">
      <c r="A15" s="571"/>
      <c r="B15" s="571"/>
      <c r="C15" s="571"/>
      <c r="D15" s="571"/>
      <c r="E15" s="571"/>
      <c r="F15" s="571"/>
      <c r="G15" s="571"/>
      <c r="H15" s="571"/>
      <c r="I15" s="358"/>
    </row>
    <row r="16" spans="1:9" ht="12.75" customHeight="1">
      <c r="A16" s="54"/>
      <c r="B16" s="54"/>
      <c r="C16" s="54"/>
      <c r="D16" s="54"/>
      <c r="E16" s="54"/>
      <c r="F16" s="54"/>
      <c r="G16" s="54"/>
      <c r="H16" s="54"/>
      <c r="I16" s="358"/>
    </row>
    <row r="17" spans="1:9" ht="12.75" customHeight="1">
      <c r="A17" s="51" t="s">
        <v>106</v>
      </c>
      <c r="B17" s="54"/>
      <c r="C17" s="54"/>
      <c r="D17" s="54"/>
      <c r="E17" s="54"/>
      <c r="F17" s="54"/>
      <c r="G17" s="54"/>
      <c r="H17" s="54"/>
      <c r="I17" s="358"/>
    </row>
    <row r="18" ht="12.75">
      <c r="I18" s="358"/>
    </row>
    <row r="19" spans="1:9" ht="15" customHeight="1">
      <c r="A19" s="571" t="s">
        <v>488</v>
      </c>
      <c r="B19" s="571"/>
      <c r="C19" s="571"/>
      <c r="D19" s="571"/>
      <c r="E19" s="571"/>
      <c r="F19" s="571"/>
      <c r="G19" s="571"/>
      <c r="H19" s="571"/>
      <c r="I19" s="358"/>
    </row>
    <row r="20" spans="1:9" ht="12.75" customHeight="1">
      <c r="A20" s="571"/>
      <c r="B20" s="571"/>
      <c r="C20" s="571"/>
      <c r="D20" s="571"/>
      <c r="E20" s="571"/>
      <c r="F20" s="571"/>
      <c r="G20" s="571"/>
      <c r="H20" s="571"/>
      <c r="I20" s="358"/>
    </row>
    <row r="21" spans="1:9" ht="15.75" customHeight="1">
      <c r="A21" s="571"/>
      <c r="B21" s="571"/>
      <c r="C21" s="571"/>
      <c r="D21" s="571"/>
      <c r="E21" s="571"/>
      <c r="F21" s="571"/>
      <c r="G21" s="571"/>
      <c r="H21" s="571"/>
      <c r="I21" s="358"/>
    </row>
    <row r="22" spans="1:9" ht="12.75" customHeight="1">
      <c r="A22" s="571"/>
      <c r="B22" s="571"/>
      <c r="C22" s="571"/>
      <c r="D22" s="571"/>
      <c r="E22" s="571"/>
      <c r="F22" s="571"/>
      <c r="G22" s="571"/>
      <c r="H22" s="571"/>
      <c r="I22" s="358"/>
    </row>
    <row r="23" spans="1:9" ht="15.75" customHeight="1">
      <c r="A23" s="571"/>
      <c r="B23" s="571"/>
      <c r="C23" s="571"/>
      <c r="D23" s="571"/>
      <c r="E23" s="571"/>
      <c r="F23" s="571"/>
      <c r="G23" s="571"/>
      <c r="H23" s="571"/>
      <c r="I23" s="358"/>
    </row>
    <row r="24" spans="1:9" ht="15.75">
      <c r="A24" s="55" t="s">
        <v>107</v>
      </c>
      <c r="I24" s="358"/>
    </row>
    <row r="25" spans="8:9" ht="12.75">
      <c r="H25" s="50"/>
      <c r="I25" s="358"/>
    </row>
    <row r="26" spans="1:9" ht="15" customHeight="1">
      <c r="A26" s="571" t="s">
        <v>108</v>
      </c>
      <c r="B26" s="571"/>
      <c r="C26" s="571"/>
      <c r="D26" s="571"/>
      <c r="E26" s="571"/>
      <c r="F26" s="571"/>
      <c r="G26" s="571"/>
      <c r="H26" s="571"/>
      <c r="I26" s="358"/>
    </row>
    <row r="27" spans="1:9" ht="15" customHeight="1">
      <c r="A27" s="571"/>
      <c r="B27" s="571"/>
      <c r="C27" s="571"/>
      <c r="D27" s="571"/>
      <c r="E27" s="571"/>
      <c r="F27" s="571"/>
      <c r="G27" s="571"/>
      <c r="H27" s="571"/>
      <c r="I27" s="358"/>
    </row>
    <row r="28" spans="1:9" ht="15.75">
      <c r="A28" s="55" t="s">
        <v>109</v>
      </c>
      <c r="H28" s="50"/>
      <c r="I28" s="358"/>
    </row>
    <row r="29" spans="1:9" ht="12.75">
      <c r="A29" t="s">
        <v>110</v>
      </c>
      <c r="H29" s="50"/>
      <c r="I29" s="358"/>
    </row>
    <row r="30" spans="1:9" ht="15" customHeight="1">
      <c r="A30" s="571" t="s">
        <v>407</v>
      </c>
      <c r="B30" s="571"/>
      <c r="C30" s="571"/>
      <c r="D30" s="571"/>
      <c r="E30" s="571"/>
      <c r="F30" s="571"/>
      <c r="G30" s="571"/>
      <c r="H30" s="571"/>
      <c r="I30" s="358"/>
    </row>
    <row r="31" spans="1:9" ht="15" customHeight="1">
      <c r="A31" s="571"/>
      <c r="B31" s="571"/>
      <c r="C31" s="571"/>
      <c r="D31" s="571"/>
      <c r="E31" s="571"/>
      <c r="F31" s="571"/>
      <c r="G31" s="571"/>
      <c r="H31" s="571"/>
      <c r="I31" s="358"/>
    </row>
    <row r="32" spans="1:9" ht="21" customHeight="1">
      <c r="A32" s="571"/>
      <c r="B32" s="571"/>
      <c r="C32" s="571"/>
      <c r="D32" s="571"/>
      <c r="E32" s="571"/>
      <c r="F32" s="571"/>
      <c r="G32" s="571"/>
      <c r="H32" s="571"/>
      <c r="I32" s="358"/>
    </row>
    <row r="33" ht="12.75">
      <c r="I33" s="358"/>
    </row>
    <row r="34" spans="1:9" ht="15.75">
      <c r="A34" s="55" t="s">
        <v>111</v>
      </c>
      <c r="H34" s="50"/>
      <c r="I34" s="358"/>
    </row>
    <row r="35" spans="8:9" ht="12.75">
      <c r="H35" s="50"/>
      <c r="I35" s="358"/>
    </row>
    <row r="36" spans="1:9" ht="15" customHeight="1">
      <c r="A36" s="598" t="s">
        <v>112</v>
      </c>
      <c r="B36" s="598"/>
      <c r="C36" s="598"/>
      <c r="D36" s="598"/>
      <c r="E36" s="598"/>
      <c r="F36" s="598"/>
      <c r="G36" s="598"/>
      <c r="H36" s="598"/>
      <c r="I36" s="358"/>
    </row>
    <row r="37" spans="1:9" ht="20.25" customHeight="1">
      <c r="A37" s="598"/>
      <c r="B37" s="598"/>
      <c r="C37" s="598"/>
      <c r="D37" s="598"/>
      <c r="E37" s="598"/>
      <c r="F37" s="598"/>
      <c r="G37" s="598"/>
      <c r="H37" s="598"/>
      <c r="I37" s="358"/>
    </row>
    <row r="38" spans="8:9" ht="12.75">
      <c r="H38" s="50"/>
      <c r="I38" s="358"/>
    </row>
    <row r="39" spans="1:9" ht="15.75">
      <c r="A39" s="55" t="s">
        <v>113</v>
      </c>
      <c r="H39" s="50"/>
      <c r="I39" s="358"/>
    </row>
    <row r="40" spans="8:9" ht="12.75">
      <c r="H40" s="50"/>
      <c r="I40" s="358"/>
    </row>
    <row r="41" spans="1:9" ht="15.75" customHeight="1">
      <c r="A41" s="591" t="s">
        <v>487</v>
      </c>
      <c r="B41" s="591"/>
      <c r="C41" s="591"/>
      <c r="D41" s="591"/>
      <c r="E41" s="591"/>
      <c r="F41" s="591"/>
      <c r="G41" s="591"/>
      <c r="H41" s="591"/>
      <c r="I41" s="358"/>
    </row>
    <row r="42" spans="1:9" ht="12.75">
      <c r="A42" s="591"/>
      <c r="B42" s="591"/>
      <c r="C42" s="591"/>
      <c r="D42" s="591"/>
      <c r="E42" s="591"/>
      <c r="F42" s="591"/>
      <c r="G42" s="591"/>
      <c r="H42" s="591"/>
      <c r="I42" s="358"/>
    </row>
    <row r="43" spans="1:9" ht="12.75">
      <c r="A43" s="50"/>
      <c r="H43" s="50"/>
      <c r="I43" s="358"/>
    </row>
    <row r="44" spans="1:9" ht="15.75">
      <c r="A44" s="55" t="s">
        <v>114</v>
      </c>
      <c r="H44" s="50"/>
      <c r="I44" s="358"/>
    </row>
    <row r="45" spans="8:9" ht="12.75">
      <c r="H45" s="50"/>
      <c r="I45" s="358"/>
    </row>
    <row r="46" spans="1:9" ht="12.75" customHeight="1">
      <c r="A46" s="591" t="s">
        <v>115</v>
      </c>
      <c r="B46" s="591"/>
      <c r="C46" s="591"/>
      <c r="D46" s="591"/>
      <c r="E46" s="591"/>
      <c r="F46" s="591"/>
      <c r="G46" s="53"/>
      <c r="H46" s="53"/>
      <c r="I46" s="358"/>
    </row>
    <row r="47" spans="1:9" ht="15">
      <c r="A47" s="599"/>
      <c r="B47" s="599"/>
      <c r="C47" s="599"/>
      <c r="D47" s="599"/>
      <c r="E47" s="599"/>
      <c r="F47" s="599"/>
      <c r="G47" s="599"/>
      <c r="H47" s="599"/>
      <c r="I47" s="358"/>
    </row>
    <row r="48" spans="1:9" ht="15.75">
      <c r="A48" s="25" t="s">
        <v>254</v>
      </c>
      <c r="I48" s="358"/>
    </row>
    <row r="49" spans="1:9" ht="12.75">
      <c r="A49" s="50"/>
      <c r="H49" s="50"/>
      <c r="I49" s="358"/>
    </row>
    <row r="50" spans="1:9" ht="19.5" customHeight="1">
      <c r="A50" s="571" t="s">
        <v>116</v>
      </c>
      <c r="B50" s="571"/>
      <c r="C50" s="571"/>
      <c r="D50" s="571"/>
      <c r="E50" s="571"/>
      <c r="F50" s="571"/>
      <c r="G50" s="571"/>
      <c r="H50" s="571"/>
      <c r="I50" s="358"/>
    </row>
    <row r="51" ht="15">
      <c r="I51" s="359"/>
    </row>
    <row r="52" spans="1:9" ht="12.75" customHeight="1">
      <c r="A52" s="51" t="s">
        <v>252</v>
      </c>
      <c r="I52" s="358"/>
    </row>
    <row r="53" spans="8:9" ht="12.75">
      <c r="H53" s="50"/>
      <c r="I53" s="358"/>
    </row>
    <row r="54" spans="1:9" ht="15">
      <c r="A54" s="591" t="s">
        <v>117</v>
      </c>
      <c r="B54" s="591"/>
      <c r="C54" s="591"/>
      <c r="D54" s="591"/>
      <c r="E54" s="591"/>
      <c r="F54" s="591"/>
      <c r="G54" s="591"/>
      <c r="H54" s="53"/>
      <c r="I54" s="358"/>
    </row>
    <row r="55" spans="1:9" ht="13.5" customHeight="1">
      <c r="A55" s="53"/>
      <c r="B55" s="53"/>
      <c r="C55" s="53"/>
      <c r="D55" s="53"/>
      <c r="E55" s="53"/>
      <c r="F55" s="53"/>
      <c r="G55" s="53"/>
      <c r="H55" s="53"/>
      <c r="I55" s="358"/>
    </row>
    <row r="56" spans="1:9" ht="13.5" customHeight="1">
      <c r="A56" s="51" t="s">
        <v>256</v>
      </c>
      <c r="B56" s="52"/>
      <c r="C56" s="52"/>
      <c r="D56" s="52"/>
      <c r="E56" s="52"/>
      <c r="F56" s="52"/>
      <c r="G56" s="52"/>
      <c r="H56" s="52"/>
      <c r="I56" s="358"/>
    </row>
    <row r="57" spans="1:9" ht="13.5" customHeight="1">
      <c r="A57" s="52"/>
      <c r="B57" s="52"/>
      <c r="C57" s="52"/>
      <c r="D57" s="52"/>
      <c r="E57" s="52"/>
      <c r="F57" s="52"/>
      <c r="G57" s="52"/>
      <c r="H57" s="52"/>
      <c r="I57" s="358"/>
    </row>
    <row r="58" spans="1:9" ht="13.5" customHeight="1">
      <c r="A58" s="56" t="s">
        <v>257</v>
      </c>
      <c r="B58" s="52"/>
      <c r="C58" s="52"/>
      <c r="D58" s="52"/>
      <c r="E58" s="52"/>
      <c r="F58" s="52"/>
      <c r="G58" s="52"/>
      <c r="H58" s="52"/>
      <c r="I58" s="358"/>
    </row>
    <row r="59" spans="1:9" ht="13.5" customHeight="1">
      <c r="A59" s="56"/>
      <c r="B59" s="52"/>
      <c r="C59" s="52"/>
      <c r="D59" s="52"/>
      <c r="E59" s="52"/>
      <c r="F59" s="52"/>
      <c r="G59" s="52"/>
      <c r="H59" s="52"/>
      <c r="I59" s="358"/>
    </row>
    <row r="60" spans="1:9" ht="15">
      <c r="A60" s="262"/>
      <c r="B60" s="54"/>
      <c r="C60" s="54"/>
      <c r="D60" s="54"/>
      <c r="E60" s="54"/>
      <c r="F60" s="54"/>
      <c r="G60" s="54"/>
      <c r="H60" s="54"/>
      <c r="I60" s="358"/>
    </row>
    <row r="61" spans="2:9" ht="15">
      <c r="B61" s="592"/>
      <c r="C61" s="593"/>
      <c r="D61" s="327">
        <v>44834</v>
      </c>
      <c r="E61" s="327">
        <v>44561</v>
      </c>
      <c r="F61" s="327">
        <v>44469</v>
      </c>
      <c r="G61" s="54"/>
      <c r="H61" s="54"/>
      <c r="I61" s="358"/>
    </row>
    <row r="62" spans="2:9" ht="15">
      <c r="B62" s="592" t="s">
        <v>259</v>
      </c>
      <c r="C62" s="593"/>
      <c r="D62" s="268">
        <v>7078.87</v>
      </c>
      <c r="E62" s="268">
        <v>6870.81</v>
      </c>
      <c r="F62" s="268">
        <v>6895.8</v>
      </c>
      <c r="G62" s="54"/>
      <c r="H62" s="54"/>
      <c r="I62" s="358"/>
    </row>
    <row r="63" spans="2:9" ht="15">
      <c r="B63" s="592" t="s">
        <v>260</v>
      </c>
      <c r="C63" s="593"/>
      <c r="D63" s="268">
        <v>7090.2</v>
      </c>
      <c r="E63" s="268">
        <v>6887.4</v>
      </c>
      <c r="F63" s="268">
        <v>6918.66</v>
      </c>
      <c r="G63" s="54"/>
      <c r="H63" s="54"/>
      <c r="I63" s="358"/>
    </row>
    <row r="64" spans="1:9" ht="13.5" customHeight="1">
      <c r="A64" s="54"/>
      <c r="B64" s="54"/>
      <c r="C64" s="54"/>
      <c r="D64" s="54"/>
      <c r="E64" s="54"/>
      <c r="F64" s="54"/>
      <c r="G64" s="54"/>
      <c r="H64" s="54"/>
      <c r="I64" s="358"/>
    </row>
    <row r="65" spans="1:9" ht="13.5" customHeight="1">
      <c r="A65" s="56" t="s">
        <v>258</v>
      </c>
      <c r="B65" s="54"/>
      <c r="C65" s="54"/>
      <c r="D65" s="54"/>
      <c r="E65" s="54"/>
      <c r="F65" s="54"/>
      <c r="G65" s="54"/>
      <c r="H65" s="54"/>
      <c r="I65" s="358"/>
    </row>
    <row r="66" spans="1:9" ht="13.5" customHeight="1">
      <c r="A66" s="56"/>
      <c r="B66" s="52"/>
      <c r="C66" s="52"/>
      <c r="D66" s="52"/>
      <c r="E66" s="52"/>
      <c r="F66" s="52"/>
      <c r="G66" s="52"/>
      <c r="H66" s="52"/>
      <c r="I66" s="358"/>
    </row>
    <row r="67" spans="1:9" ht="13.5" customHeight="1">
      <c r="A67" s="218"/>
      <c r="B67" s="52"/>
      <c r="C67" s="52"/>
      <c r="D67" s="52"/>
      <c r="E67" s="52"/>
      <c r="F67" s="52"/>
      <c r="G67" s="52"/>
      <c r="H67" s="52"/>
      <c r="I67" s="358"/>
    </row>
    <row r="68" spans="1:9" ht="13.5" customHeight="1">
      <c r="A68" s="56"/>
      <c r="B68" s="597" t="s">
        <v>261</v>
      </c>
      <c r="C68" s="597"/>
      <c r="D68" s="597"/>
      <c r="E68" s="597"/>
      <c r="F68" s="597"/>
      <c r="G68" s="52"/>
      <c r="H68" s="52"/>
      <c r="I68" s="358"/>
    </row>
    <row r="69" spans="1:11" s="203" customFormat="1" ht="63.75">
      <c r="A69" s="202"/>
      <c r="B69" s="207" t="s">
        <v>262</v>
      </c>
      <c r="C69" s="207" t="s">
        <v>263</v>
      </c>
      <c r="D69" s="207" t="s">
        <v>266</v>
      </c>
      <c r="E69" s="207" t="s">
        <v>267</v>
      </c>
      <c r="F69" s="207" t="s">
        <v>264</v>
      </c>
      <c r="G69" s="207" t="s">
        <v>476</v>
      </c>
      <c r="H69" s="207" t="s">
        <v>265</v>
      </c>
      <c r="I69" s="360"/>
      <c r="J69" s="350"/>
      <c r="K69" s="350"/>
    </row>
    <row r="70" spans="1:9" ht="13.5" customHeight="1">
      <c r="A70" s="51"/>
      <c r="B70" s="205" t="s">
        <v>268</v>
      </c>
      <c r="C70" s="425"/>
      <c r="D70" s="266"/>
      <c r="E70" s="268"/>
      <c r="F70" s="267"/>
      <c r="G70" s="268"/>
      <c r="H70" s="267"/>
      <c r="I70" s="358"/>
    </row>
    <row r="71" spans="1:9" ht="13.5" customHeight="1">
      <c r="A71" s="51"/>
      <c r="B71" s="208" t="s">
        <v>269</v>
      </c>
      <c r="C71" s="425"/>
      <c r="D71" s="266"/>
      <c r="E71" s="268"/>
      <c r="F71" s="267"/>
      <c r="G71" s="268"/>
      <c r="H71" s="267"/>
      <c r="I71" s="358"/>
    </row>
    <row r="72" spans="1:9" ht="28.5" customHeight="1">
      <c r="A72" s="51"/>
      <c r="B72" s="206" t="s">
        <v>357</v>
      </c>
      <c r="C72" s="544" t="s">
        <v>489</v>
      </c>
      <c r="D72" s="545"/>
      <c r="E72" s="545"/>
      <c r="F72" s="545"/>
      <c r="G72" s="545"/>
      <c r="H72" s="546"/>
      <c r="I72" s="358"/>
    </row>
    <row r="73" spans="1:9" ht="13.5" customHeight="1">
      <c r="A73" s="51"/>
      <c r="B73" s="208" t="s">
        <v>271</v>
      </c>
      <c r="C73" s="263"/>
      <c r="D73" s="266"/>
      <c r="E73" s="266"/>
      <c r="F73" s="266"/>
      <c r="G73" s="266"/>
      <c r="H73" s="265"/>
      <c r="I73" s="358"/>
    </row>
    <row r="74" spans="1:9" ht="13.5" customHeight="1">
      <c r="A74" s="51"/>
      <c r="B74" s="208" t="s">
        <v>270</v>
      </c>
      <c r="C74" s="263"/>
      <c r="D74" s="264"/>
      <c r="E74" s="264"/>
      <c r="F74" s="264"/>
      <c r="G74" s="264"/>
      <c r="H74" s="265"/>
      <c r="I74" s="358"/>
    </row>
    <row r="75" spans="1:9" ht="13.5" customHeight="1">
      <c r="A75" s="51"/>
      <c r="B75" s="208" t="s">
        <v>272</v>
      </c>
      <c r="C75" s="265"/>
      <c r="D75" s="265"/>
      <c r="E75" s="265"/>
      <c r="F75" s="265"/>
      <c r="G75" s="265"/>
      <c r="H75" s="265"/>
      <c r="I75" s="358"/>
    </row>
    <row r="76" spans="1:9" ht="13.5" customHeight="1">
      <c r="A76" s="51"/>
      <c r="B76" s="208" t="s">
        <v>270</v>
      </c>
      <c r="C76" s="265"/>
      <c r="D76" s="265"/>
      <c r="E76" s="265"/>
      <c r="F76" s="265"/>
      <c r="G76" s="265"/>
      <c r="H76" s="265"/>
      <c r="I76" s="358"/>
    </row>
    <row r="77" spans="1:9" ht="13.5" customHeight="1">
      <c r="A77" s="51"/>
      <c r="B77" s="208" t="s">
        <v>273</v>
      </c>
      <c r="C77" s="265"/>
      <c r="D77" s="265"/>
      <c r="E77" s="265"/>
      <c r="F77" s="265"/>
      <c r="G77" s="265"/>
      <c r="H77" s="265"/>
      <c r="I77" s="358"/>
    </row>
    <row r="78" spans="1:9" ht="13.5" customHeight="1">
      <c r="A78" s="51"/>
      <c r="B78" s="208" t="s">
        <v>270</v>
      </c>
      <c r="C78" s="265"/>
      <c r="D78" s="265"/>
      <c r="E78" s="265"/>
      <c r="F78" s="265"/>
      <c r="G78" s="265"/>
      <c r="H78" s="265"/>
      <c r="I78" s="358"/>
    </row>
    <row r="79" spans="1:9" ht="13.5" customHeight="1">
      <c r="A79" s="51"/>
      <c r="B79" s="209"/>
      <c r="C79" s="210"/>
      <c r="D79" s="210"/>
      <c r="E79" s="210"/>
      <c r="F79" s="210"/>
      <c r="G79" s="210"/>
      <c r="H79" s="210"/>
      <c r="I79" s="358"/>
    </row>
    <row r="80" spans="1:9" ht="13.5" customHeight="1">
      <c r="A80" s="56" t="s">
        <v>274</v>
      </c>
      <c r="B80" s="209"/>
      <c r="C80" s="210"/>
      <c r="D80" s="210"/>
      <c r="E80" s="210"/>
      <c r="F80" s="210"/>
      <c r="G80" s="210"/>
      <c r="H80" s="210"/>
      <c r="I80" s="358"/>
    </row>
    <row r="81" spans="1:9" ht="13.5" customHeight="1">
      <c r="A81" s="56"/>
      <c r="B81" s="209"/>
      <c r="C81" s="210"/>
      <c r="D81" s="210"/>
      <c r="E81" s="210"/>
      <c r="F81" s="210"/>
      <c r="G81" s="210"/>
      <c r="H81" s="210"/>
      <c r="I81" s="358"/>
    </row>
    <row r="82" spans="1:9" ht="13.5" customHeight="1">
      <c r="A82" s="262"/>
      <c r="B82" s="209"/>
      <c r="C82" s="210"/>
      <c r="D82" s="210"/>
      <c r="E82" s="210"/>
      <c r="F82" s="210"/>
      <c r="G82" s="210"/>
      <c r="H82" s="210"/>
      <c r="I82" s="358"/>
    </row>
    <row r="83" spans="1:9" ht="38.25">
      <c r="A83" s="51"/>
      <c r="B83" s="207" t="s">
        <v>275</v>
      </c>
      <c r="C83" s="207" t="s">
        <v>276</v>
      </c>
      <c r="D83" s="207" t="s">
        <v>277</v>
      </c>
      <c r="E83" s="207" t="s">
        <v>278</v>
      </c>
      <c r="F83" s="207" t="s">
        <v>279</v>
      </c>
      <c r="G83" s="210"/>
      <c r="H83" s="210"/>
      <c r="I83" s="358"/>
    </row>
    <row r="84" spans="1:9" ht="38.25">
      <c r="A84" s="51"/>
      <c r="B84" s="211" t="s">
        <v>358</v>
      </c>
      <c r="C84" s="268"/>
      <c r="D84" s="368"/>
      <c r="E84" s="268"/>
      <c r="F84" s="368"/>
      <c r="G84" s="210"/>
      <c r="H84" s="210"/>
      <c r="I84" s="358"/>
    </row>
    <row r="85" spans="1:9" ht="38.25">
      <c r="A85" s="51"/>
      <c r="B85" s="211" t="s">
        <v>280</v>
      </c>
      <c r="C85" s="547" t="s">
        <v>368</v>
      </c>
      <c r="D85" s="548"/>
      <c r="E85" s="548"/>
      <c r="F85" s="549"/>
      <c r="G85" s="210"/>
      <c r="H85" s="210"/>
      <c r="I85" s="358"/>
    </row>
    <row r="86" spans="1:9" ht="38.25">
      <c r="A86" s="51"/>
      <c r="B86" s="211" t="s">
        <v>359</v>
      </c>
      <c r="C86" s="268"/>
      <c r="D86" s="368"/>
      <c r="E86" s="268"/>
      <c r="F86" s="368"/>
      <c r="G86" s="210"/>
      <c r="H86" s="210"/>
      <c r="I86" s="358"/>
    </row>
    <row r="87" spans="1:9" ht="25.5">
      <c r="A87" s="51"/>
      <c r="B87" s="211" t="s">
        <v>281</v>
      </c>
      <c r="C87" s="269"/>
      <c r="D87" s="270"/>
      <c r="E87" s="269"/>
      <c r="F87" s="269"/>
      <c r="G87" s="210"/>
      <c r="H87" s="210"/>
      <c r="I87" s="358"/>
    </row>
    <row r="88" spans="1:9" ht="25.5" customHeight="1">
      <c r="A88" s="51"/>
      <c r="B88" s="602" t="s">
        <v>360</v>
      </c>
      <c r="C88" s="602"/>
      <c r="D88" s="602"/>
      <c r="E88" s="602"/>
      <c r="F88" s="602"/>
      <c r="G88" s="210"/>
      <c r="H88" s="210"/>
      <c r="I88" s="358"/>
    </row>
    <row r="89" spans="1:9" ht="12.75">
      <c r="A89" s="50"/>
      <c r="B89" s="204"/>
      <c r="C89" s="204"/>
      <c r="D89" s="204"/>
      <c r="E89" s="204"/>
      <c r="F89" s="204"/>
      <c r="G89" s="204"/>
      <c r="H89" s="50"/>
      <c r="I89" s="358"/>
    </row>
    <row r="90" spans="1:9" ht="15.75">
      <c r="A90" s="55" t="s">
        <v>282</v>
      </c>
      <c r="H90" s="50"/>
      <c r="I90" s="358"/>
    </row>
    <row r="91" spans="1:9" ht="12.75">
      <c r="A91" s="50"/>
      <c r="H91" s="50"/>
      <c r="I91" s="358"/>
    </row>
    <row r="92" spans="1:9" ht="15.75">
      <c r="A92" s="56" t="s">
        <v>283</v>
      </c>
      <c r="H92" s="50"/>
      <c r="I92" s="358"/>
    </row>
    <row r="93" spans="1:9" ht="12.75">
      <c r="A93" s="50"/>
      <c r="H93" s="50"/>
      <c r="I93" s="358"/>
    </row>
    <row r="94" spans="1:9" ht="15" customHeight="1">
      <c r="A94" s="571" t="s">
        <v>118</v>
      </c>
      <c r="B94" s="571"/>
      <c r="C94" s="571"/>
      <c r="D94" s="571"/>
      <c r="E94" s="571"/>
      <c r="F94" s="571"/>
      <c r="G94" s="571"/>
      <c r="H94" s="571"/>
      <c r="I94" s="358"/>
    </row>
    <row r="95" spans="1:9" ht="12.75">
      <c r="A95" s="50"/>
      <c r="H95" s="50"/>
      <c r="I95" s="358"/>
    </row>
    <row r="96" spans="1:8" ht="23.25" customHeight="1">
      <c r="A96" s="50"/>
      <c r="B96" s="552" t="s">
        <v>119</v>
      </c>
      <c r="C96" s="603"/>
      <c r="D96" s="603"/>
      <c r="E96" s="553"/>
      <c r="G96" s="50"/>
      <c r="H96" s="50"/>
    </row>
    <row r="97" spans="1:8" ht="43.5" customHeight="1">
      <c r="A97" s="50"/>
      <c r="B97" s="596" t="s">
        <v>29</v>
      </c>
      <c r="C97" s="596"/>
      <c r="D97" s="369" t="s">
        <v>490</v>
      </c>
      <c r="E97" s="369" t="s">
        <v>475</v>
      </c>
      <c r="G97" s="50"/>
      <c r="H97" s="50"/>
    </row>
    <row r="98" spans="1:8" ht="14.25">
      <c r="A98" s="50"/>
      <c r="B98" s="600" t="s">
        <v>2</v>
      </c>
      <c r="C98" s="601"/>
      <c r="D98" s="275">
        <v>1000000</v>
      </c>
      <c r="E98" s="275">
        <v>870000</v>
      </c>
      <c r="G98" s="50"/>
      <c r="H98" s="50"/>
    </row>
    <row r="99" spans="1:8" ht="14.25">
      <c r="A99" s="50"/>
      <c r="B99" s="578" t="s">
        <v>64</v>
      </c>
      <c r="C99" s="579"/>
      <c r="D99" s="276">
        <v>13345081</v>
      </c>
      <c r="E99" s="276">
        <v>79282571</v>
      </c>
      <c r="G99" s="50"/>
      <c r="H99" s="50"/>
    </row>
    <row r="100" spans="1:8" ht="14.25">
      <c r="A100" s="50"/>
      <c r="B100" s="578" t="s">
        <v>120</v>
      </c>
      <c r="C100" s="579"/>
      <c r="D100" s="277">
        <v>343262411</v>
      </c>
      <c r="E100" s="277">
        <v>292592253</v>
      </c>
      <c r="G100" s="50"/>
      <c r="H100" s="50"/>
    </row>
    <row r="101" spans="1:8" ht="15">
      <c r="A101" s="50"/>
      <c r="B101" s="596" t="s">
        <v>50</v>
      </c>
      <c r="C101" s="596"/>
      <c r="D101" s="278">
        <f>SUM(D98:D100)</f>
        <v>357607492</v>
      </c>
      <c r="E101" s="278">
        <f>SUM(E98:E100)</f>
        <v>372744824</v>
      </c>
      <c r="G101" s="50"/>
      <c r="H101" s="50"/>
    </row>
    <row r="102" spans="1:8" ht="12.75">
      <c r="A102" s="50"/>
      <c r="B102" s="1"/>
      <c r="C102" s="1"/>
      <c r="D102" s="1"/>
      <c r="E102" s="1"/>
      <c r="G102" s="50"/>
      <c r="H102" s="50"/>
    </row>
    <row r="103" spans="1:8" ht="33.75" customHeight="1">
      <c r="A103" s="50"/>
      <c r="B103" s="594" t="s">
        <v>121</v>
      </c>
      <c r="C103" s="595"/>
      <c r="D103" s="369" t="s">
        <v>490</v>
      </c>
      <c r="E103" s="369" t="s">
        <v>475</v>
      </c>
      <c r="G103" s="50"/>
      <c r="H103" s="50"/>
    </row>
    <row r="104" spans="1:8" ht="14.25">
      <c r="A104" s="50"/>
      <c r="B104" s="578" t="s">
        <v>122</v>
      </c>
      <c r="C104" s="590"/>
      <c r="D104" s="275">
        <v>0</v>
      </c>
      <c r="E104" s="275">
        <v>0</v>
      </c>
      <c r="G104" s="50"/>
      <c r="H104" s="50"/>
    </row>
    <row r="105" spans="1:8" ht="14.25">
      <c r="A105" s="50"/>
      <c r="B105" s="578" t="s">
        <v>123</v>
      </c>
      <c r="C105" s="590"/>
      <c r="D105" s="276">
        <v>13345081</v>
      </c>
      <c r="E105" s="276">
        <v>79282571</v>
      </c>
      <c r="H105" s="50"/>
    </row>
    <row r="106" spans="1:8" ht="15">
      <c r="A106" s="50"/>
      <c r="B106" s="580" t="s">
        <v>50</v>
      </c>
      <c r="C106" s="608"/>
      <c r="D106" s="278">
        <f>SUM(D104:D105)</f>
        <v>13345081</v>
      </c>
      <c r="E106" s="278">
        <f>SUM(E104:E105)</f>
        <v>79282571</v>
      </c>
      <c r="G106" s="50"/>
      <c r="H106" s="50"/>
    </row>
    <row r="107" spans="1:8" ht="12.75">
      <c r="A107" s="50"/>
      <c r="G107" s="50"/>
      <c r="H107" s="50"/>
    </row>
    <row r="108" spans="1:8" ht="30" customHeight="1">
      <c r="A108" s="50"/>
      <c r="B108" s="272" t="s">
        <v>120</v>
      </c>
      <c r="C108" s="273"/>
      <c r="D108" s="369" t="s">
        <v>490</v>
      </c>
      <c r="E108" s="369" t="s">
        <v>475</v>
      </c>
      <c r="G108" s="50"/>
      <c r="H108" s="50"/>
    </row>
    <row r="109" spans="1:8" ht="14.25">
      <c r="A109" s="50"/>
      <c r="B109" s="58" t="s">
        <v>124</v>
      </c>
      <c r="C109" s="59"/>
      <c r="D109" s="279">
        <v>343262411</v>
      </c>
      <c r="E109" s="279">
        <v>292592253</v>
      </c>
      <c r="G109" s="50"/>
      <c r="H109" s="50"/>
    </row>
    <row r="110" spans="1:8" ht="15">
      <c r="A110" s="50"/>
      <c r="B110" s="250" t="s">
        <v>50</v>
      </c>
      <c r="C110" s="274"/>
      <c r="D110" s="278">
        <f>+D109</f>
        <v>343262411</v>
      </c>
      <c r="E110" s="278">
        <f>+E109</f>
        <v>292592253</v>
      </c>
      <c r="G110" s="50"/>
      <c r="H110" s="50"/>
    </row>
    <row r="111" spans="1:9" ht="12.75">
      <c r="A111" s="50"/>
      <c r="H111" s="50"/>
      <c r="I111" s="358"/>
    </row>
    <row r="112" spans="1:9" ht="15.75">
      <c r="A112" s="56" t="s">
        <v>285</v>
      </c>
      <c r="H112" s="50"/>
      <c r="I112" s="358"/>
    </row>
    <row r="113" spans="1:9" ht="12.75">
      <c r="A113" s="50"/>
      <c r="H113" s="50"/>
      <c r="I113" s="358"/>
    </row>
    <row r="114" spans="1:9" ht="14.25" customHeight="1">
      <c r="A114" s="604" t="s">
        <v>127</v>
      </c>
      <c r="B114" s="604"/>
      <c r="C114" s="604"/>
      <c r="D114" s="604"/>
      <c r="E114" s="604"/>
      <c r="F114" s="604"/>
      <c r="G114" s="604"/>
      <c r="H114" s="604"/>
      <c r="I114" s="358"/>
    </row>
    <row r="115" spans="1:9" ht="13.5" customHeight="1">
      <c r="A115" s="194" t="s">
        <v>399</v>
      </c>
      <c r="B115" s="10"/>
      <c r="C115" s="164"/>
      <c r="D115" s="164"/>
      <c r="E115" s="164"/>
      <c r="F115" s="164"/>
      <c r="G115" s="164"/>
      <c r="H115" s="164"/>
      <c r="I115" s="361"/>
    </row>
    <row r="116" spans="1:9" ht="13.5" customHeight="1">
      <c r="A116" s="191"/>
      <c r="B116" s="191"/>
      <c r="C116" s="191"/>
      <c r="D116" s="191"/>
      <c r="E116" s="191"/>
      <c r="F116" s="191"/>
      <c r="G116" s="191"/>
      <c r="H116" s="191"/>
      <c r="I116" s="358"/>
    </row>
    <row r="117" spans="2:7" ht="15">
      <c r="B117" s="214"/>
      <c r="C117" s="214"/>
      <c r="D117" s="214"/>
      <c r="E117" s="215"/>
      <c r="F117" s="215"/>
      <c r="G117" s="215"/>
    </row>
    <row r="118" spans="1:8" ht="15.75">
      <c r="A118" s="56" t="s">
        <v>284</v>
      </c>
      <c r="H118" s="50"/>
    </row>
    <row r="119" spans="1:8" ht="12.75">
      <c r="A119" s="50"/>
      <c r="H119" s="50"/>
    </row>
    <row r="120" spans="1:8" ht="15">
      <c r="A120" s="571" t="s">
        <v>125</v>
      </c>
      <c r="B120" s="571"/>
      <c r="C120" s="571"/>
      <c r="D120" s="571"/>
      <c r="E120" s="571"/>
      <c r="F120" s="571"/>
      <c r="G120" s="571"/>
      <c r="H120" s="571"/>
    </row>
    <row r="121" spans="1:8" ht="12.75">
      <c r="A121" s="50"/>
      <c r="H121" s="50"/>
    </row>
    <row r="122" spans="1:8" ht="30">
      <c r="A122" s="50"/>
      <c r="B122" s="596" t="s">
        <v>126</v>
      </c>
      <c r="C122" s="596"/>
      <c r="D122" s="596"/>
      <c r="E122" s="596"/>
      <c r="F122" s="369" t="s">
        <v>490</v>
      </c>
      <c r="G122" s="369" t="s">
        <v>475</v>
      </c>
      <c r="H122" s="50"/>
    </row>
    <row r="123" spans="1:8" ht="14.25">
      <c r="A123" s="50"/>
      <c r="B123" s="600" t="s">
        <v>84</v>
      </c>
      <c r="C123" s="605"/>
      <c r="D123" s="605"/>
      <c r="E123" s="601"/>
      <c r="F123" s="57">
        <v>417219693</v>
      </c>
      <c r="G123" s="275">
        <v>728139328</v>
      </c>
      <c r="H123" s="50"/>
    </row>
    <row r="124" spans="1:8" ht="14.25">
      <c r="A124" s="50"/>
      <c r="B124" s="578" t="s">
        <v>361</v>
      </c>
      <c r="C124" s="590"/>
      <c r="D124" s="590"/>
      <c r="E124" s="579"/>
      <c r="F124" s="271">
        <v>0</v>
      </c>
      <c r="G124" s="276">
        <v>0</v>
      </c>
      <c r="H124" s="50"/>
    </row>
    <row r="125" spans="1:8" ht="14.25">
      <c r="A125" s="50"/>
      <c r="B125" s="436" t="s">
        <v>491</v>
      </c>
      <c r="C125" s="438"/>
      <c r="D125" s="438"/>
      <c r="E125" s="437"/>
      <c r="F125" s="271">
        <v>457452978</v>
      </c>
      <c r="G125" s="276">
        <v>0</v>
      </c>
      <c r="H125" s="50"/>
    </row>
    <row r="126" spans="1:8" ht="14.25">
      <c r="A126" s="50"/>
      <c r="B126" s="376" t="s">
        <v>448</v>
      </c>
      <c r="C126" s="378"/>
      <c r="D126" s="378"/>
      <c r="E126" s="377"/>
      <c r="F126" s="271">
        <v>16926573</v>
      </c>
      <c r="G126" s="276">
        <v>29125006</v>
      </c>
      <c r="H126" s="50"/>
    </row>
    <row r="127" spans="1:8" ht="14.25">
      <c r="A127" s="50"/>
      <c r="B127" s="612" t="s">
        <v>492</v>
      </c>
      <c r="C127" s="613"/>
      <c r="D127" s="613"/>
      <c r="E127" s="614"/>
      <c r="F127" s="271">
        <v>0</v>
      </c>
      <c r="G127" s="277">
        <v>145454000</v>
      </c>
      <c r="H127" s="50"/>
    </row>
    <row r="128" spans="1:8" ht="15">
      <c r="A128" s="50"/>
      <c r="B128" s="580" t="s">
        <v>50</v>
      </c>
      <c r="C128" s="608"/>
      <c r="D128" s="608"/>
      <c r="E128" s="581"/>
      <c r="F128" s="278">
        <f>SUM(F123:F127)</f>
        <v>891599244</v>
      </c>
      <c r="G128" s="278">
        <f>SUM(G123:G127)</f>
        <v>902718334</v>
      </c>
      <c r="H128" s="50"/>
    </row>
    <row r="129" spans="1:8" ht="12.75">
      <c r="A129" s="50"/>
      <c r="H129" s="50"/>
    </row>
    <row r="130" spans="1:8" ht="14.25">
      <c r="A130" s="604"/>
      <c r="B130" s="604"/>
      <c r="C130" s="604"/>
      <c r="D130" s="604"/>
      <c r="E130" s="604"/>
      <c r="F130" s="604"/>
      <c r="G130" s="604"/>
      <c r="H130" s="604"/>
    </row>
    <row r="131" spans="2:12" ht="15">
      <c r="B131" s="214"/>
      <c r="C131" s="214"/>
      <c r="D131" s="214"/>
      <c r="E131" s="215"/>
      <c r="F131" s="215"/>
      <c r="G131" s="215"/>
      <c r="L131" s="6"/>
    </row>
    <row r="132" spans="1:12" ht="15.75">
      <c r="A132" s="56" t="s">
        <v>286</v>
      </c>
      <c r="L132" s="243"/>
    </row>
    <row r="134" spans="2:12" ht="12.75">
      <c r="B134" s="583" t="s">
        <v>29</v>
      </c>
      <c r="C134" s="582" t="s">
        <v>131</v>
      </c>
      <c r="D134" s="582"/>
      <c r="E134" s="582"/>
      <c r="F134" s="582"/>
      <c r="G134" s="582"/>
      <c r="H134" s="582" t="s">
        <v>132</v>
      </c>
      <c r="I134" s="582"/>
      <c r="J134" s="582"/>
      <c r="K134" s="582"/>
      <c r="L134" s="582" t="s">
        <v>133</v>
      </c>
    </row>
    <row r="135" spans="2:12" ht="22.5">
      <c r="B135" s="583"/>
      <c r="C135" s="76" t="s">
        <v>134</v>
      </c>
      <c r="D135" s="76" t="s">
        <v>135</v>
      </c>
      <c r="E135" s="76" t="s">
        <v>136</v>
      </c>
      <c r="F135" s="76" t="s">
        <v>137</v>
      </c>
      <c r="G135" s="76" t="s">
        <v>138</v>
      </c>
      <c r="H135" s="76" t="s">
        <v>139</v>
      </c>
      <c r="I135" s="351" t="s">
        <v>140</v>
      </c>
      <c r="J135" s="351" t="s">
        <v>141</v>
      </c>
      <c r="K135" s="351" t="s">
        <v>142</v>
      </c>
      <c r="L135" s="582"/>
    </row>
    <row r="136" spans="2:14" ht="12.75">
      <c r="B136" s="70" t="s">
        <v>143</v>
      </c>
      <c r="C136" s="73">
        <v>122186128</v>
      </c>
      <c r="D136" s="73">
        <v>12410037</v>
      </c>
      <c r="E136" s="73">
        <v>0</v>
      </c>
      <c r="F136" s="73">
        <v>0</v>
      </c>
      <c r="G136" s="73">
        <f aca="true" t="shared" si="0" ref="G136:G141">+C136+D136-E136+F136</f>
        <v>134596165</v>
      </c>
      <c r="H136" s="73">
        <v>31284747</v>
      </c>
      <c r="I136" s="352">
        <v>9072316</v>
      </c>
      <c r="J136" s="352">
        <v>0</v>
      </c>
      <c r="K136" s="422">
        <f aca="true" t="shared" si="1" ref="K136:K141">+H136+I136-J136</f>
        <v>40357063</v>
      </c>
      <c r="L136" s="73">
        <f aca="true" t="shared" si="2" ref="L136:L141">+G136-K136</f>
        <v>94239102</v>
      </c>
      <c r="N136" s="6"/>
    </row>
    <row r="137" spans="2:13" ht="12.75">
      <c r="B137" s="71" t="s">
        <v>362</v>
      </c>
      <c r="C137" s="74">
        <f>63700150+2416037</f>
        <v>66116187</v>
      </c>
      <c r="D137" s="74">
        <v>0</v>
      </c>
      <c r="E137" s="74">
        <v>0</v>
      </c>
      <c r="F137" s="74">
        <v>0</v>
      </c>
      <c r="G137" s="74">
        <f t="shared" si="0"/>
        <v>66116187</v>
      </c>
      <c r="H137" s="74">
        <f>34538902+483207</f>
        <v>35022109</v>
      </c>
      <c r="I137" s="353">
        <v>11923966</v>
      </c>
      <c r="J137" s="353">
        <v>0</v>
      </c>
      <c r="K137" s="423">
        <f t="shared" si="1"/>
        <v>46946075</v>
      </c>
      <c r="L137" s="74">
        <f t="shared" si="2"/>
        <v>19170112</v>
      </c>
      <c r="M137" s="243"/>
    </row>
    <row r="138" spans="2:14" ht="12.75">
      <c r="B138" s="71" t="s">
        <v>144</v>
      </c>
      <c r="C138" s="74">
        <v>16337829.44</v>
      </c>
      <c r="D138" s="74">
        <f>4936146+819091</f>
        <v>5755237</v>
      </c>
      <c r="E138" s="74">
        <v>0</v>
      </c>
      <c r="F138" s="74">
        <v>0</v>
      </c>
      <c r="G138" s="74">
        <f t="shared" si="0"/>
        <v>22093066.439999998</v>
      </c>
      <c r="H138" s="74">
        <v>3400721</v>
      </c>
      <c r="I138" s="353">
        <v>2721708</v>
      </c>
      <c r="J138" s="353">
        <v>0</v>
      </c>
      <c r="K138" s="423">
        <f t="shared" si="1"/>
        <v>6122429</v>
      </c>
      <c r="L138" s="74">
        <f t="shared" si="2"/>
        <v>15970637.439999998</v>
      </c>
      <c r="N138" s="6"/>
    </row>
    <row r="139" spans="2:14" ht="12.75">
      <c r="B139" s="71"/>
      <c r="C139" s="74">
        <v>0</v>
      </c>
      <c r="D139" s="74">
        <v>153747491</v>
      </c>
      <c r="E139" s="74">
        <v>0</v>
      </c>
      <c r="F139" s="74">
        <v>0</v>
      </c>
      <c r="G139" s="74">
        <f t="shared" si="0"/>
        <v>153747491</v>
      </c>
      <c r="H139" s="74">
        <v>0</v>
      </c>
      <c r="I139" s="353">
        <v>0</v>
      </c>
      <c r="J139" s="353">
        <v>0</v>
      </c>
      <c r="K139" s="423">
        <f t="shared" si="1"/>
        <v>0</v>
      </c>
      <c r="L139" s="74">
        <f t="shared" si="2"/>
        <v>153747491</v>
      </c>
      <c r="N139" s="6"/>
    </row>
    <row r="140" spans="2:16" ht="12.75">
      <c r="B140" s="71" t="s">
        <v>145</v>
      </c>
      <c r="C140" s="74">
        <v>0</v>
      </c>
      <c r="D140" s="74">
        <v>0</v>
      </c>
      <c r="E140" s="74">
        <v>0</v>
      </c>
      <c r="F140" s="74">
        <v>0</v>
      </c>
      <c r="G140" s="74">
        <f t="shared" si="0"/>
        <v>0</v>
      </c>
      <c r="H140" s="74"/>
      <c r="I140" s="353">
        <v>0</v>
      </c>
      <c r="J140" s="353">
        <v>0</v>
      </c>
      <c r="K140" s="423">
        <f t="shared" si="1"/>
        <v>0</v>
      </c>
      <c r="L140" s="74">
        <f t="shared" si="2"/>
        <v>0</v>
      </c>
      <c r="M140" s="243"/>
      <c r="N140" s="6"/>
      <c r="O140" s="390"/>
      <c r="P140" s="390"/>
    </row>
    <row r="141" spans="2:16" ht="12.75">
      <c r="B141" s="72" t="s">
        <v>146</v>
      </c>
      <c r="C141" s="75">
        <v>150282664</v>
      </c>
      <c r="D141" s="75">
        <v>0</v>
      </c>
      <c r="E141" s="75">
        <v>0</v>
      </c>
      <c r="F141" s="74">
        <v>0</v>
      </c>
      <c r="G141" s="74">
        <f t="shared" si="0"/>
        <v>150282664</v>
      </c>
      <c r="H141" s="75">
        <v>52598932</v>
      </c>
      <c r="I141" s="353">
        <v>60113064</v>
      </c>
      <c r="J141" s="354">
        <v>0</v>
      </c>
      <c r="K141" s="423">
        <f t="shared" si="1"/>
        <v>112711996</v>
      </c>
      <c r="L141" s="74">
        <f t="shared" si="2"/>
        <v>37570668</v>
      </c>
      <c r="M141" s="243"/>
      <c r="N141" s="421"/>
      <c r="O141" s="6"/>
      <c r="P141" s="6"/>
    </row>
    <row r="142" spans="2:14" ht="12.75">
      <c r="B142" s="77" t="s">
        <v>50</v>
      </c>
      <c r="C142" s="78">
        <f>SUM(C136:C141)</f>
        <v>354922808.44</v>
      </c>
      <c r="D142" s="78">
        <f aca="true" t="shared" si="3" ref="D142:L142">SUM(D136:D141)</f>
        <v>171912765</v>
      </c>
      <c r="E142" s="78">
        <f t="shared" si="3"/>
        <v>0</v>
      </c>
      <c r="F142" s="78">
        <f t="shared" si="3"/>
        <v>0</v>
      </c>
      <c r="G142" s="78">
        <f t="shared" si="3"/>
        <v>526835573.44</v>
      </c>
      <c r="H142" s="78">
        <f>SUM(H136:H141)</f>
        <v>122306509</v>
      </c>
      <c r="I142" s="355">
        <f t="shared" si="3"/>
        <v>83831054</v>
      </c>
      <c r="J142" s="355">
        <f t="shared" si="3"/>
        <v>0</v>
      </c>
      <c r="K142" s="424">
        <f>SUM(K136:K141)</f>
        <v>206137563</v>
      </c>
      <c r="L142" s="78">
        <f t="shared" si="3"/>
        <v>320698010.44</v>
      </c>
      <c r="N142" s="421"/>
    </row>
    <row r="143" spans="1:15" ht="12.75">
      <c r="A143" s="280"/>
      <c r="B143" s="2" t="s">
        <v>363</v>
      </c>
      <c r="C143" s="216">
        <v>349996936.78999996</v>
      </c>
      <c r="D143" s="216">
        <v>4925872</v>
      </c>
      <c r="E143" s="216">
        <v>0</v>
      </c>
      <c r="F143" s="216">
        <v>0</v>
      </c>
      <c r="G143" s="78">
        <v>354922808.78999996</v>
      </c>
      <c r="H143" s="216">
        <v>95389967.47</v>
      </c>
      <c r="I143" s="255">
        <v>26916542</v>
      </c>
      <c r="J143" s="255">
        <v>0</v>
      </c>
      <c r="K143" s="355">
        <v>122306509.47</v>
      </c>
      <c r="L143" s="282">
        <v>232616299.32</v>
      </c>
      <c r="N143" s="243"/>
      <c r="O143" s="6"/>
    </row>
    <row r="145" spans="1:12" ht="15.75">
      <c r="A145" s="56" t="s">
        <v>287</v>
      </c>
      <c r="G145" s="243"/>
      <c r="H145" s="243"/>
      <c r="L145" s="243"/>
    </row>
    <row r="146" spans="12:14" ht="12.75">
      <c r="L146" s="6"/>
      <c r="N146" s="6"/>
    </row>
    <row r="147" spans="1:14" ht="15" customHeight="1">
      <c r="A147" s="571" t="s">
        <v>130</v>
      </c>
      <c r="B147" s="571"/>
      <c r="C147" s="571"/>
      <c r="D147" s="571"/>
      <c r="E147" s="571"/>
      <c r="F147" s="571"/>
      <c r="G147" s="571"/>
      <c r="H147" s="571"/>
      <c r="L147" s="6"/>
      <c r="N147" s="243"/>
    </row>
    <row r="148" spans="1:8" ht="17.25" customHeight="1">
      <c r="A148" s="571"/>
      <c r="B148" s="571"/>
      <c r="C148" s="571"/>
      <c r="D148" s="571"/>
      <c r="E148" s="571"/>
      <c r="F148" s="571"/>
      <c r="G148" s="571"/>
      <c r="H148" s="571"/>
    </row>
    <row r="150" ht="12.75">
      <c r="L150" s="6"/>
    </row>
    <row r="151" spans="1:12" ht="12.75">
      <c r="A151" s="283"/>
      <c r="B151" s="383" t="s">
        <v>288</v>
      </c>
      <c r="C151" s="28" t="s">
        <v>289</v>
      </c>
      <c r="D151" s="28" t="s">
        <v>290</v>
      </c>
      <c r="E151" s="28" t="s">
        <v>291</v>
      </c>
      <c r="F151" s="28" t="s">
        <v>292</v>
      </c>
      <c r="L151" s="6"/>
    </row>
    <row r="152" spans="1:12" ht="12.75">
      <c r="A152" s="283"/>
      <c r="B152" s="356" t="s">
        <v>364</v>
      </c>
      <c r="C152" s="285">
        <v>0</v>
      </c>
      <c r="D152" s="285">
        <v>0</v>
      </c>
      <c r="E152" s="285">
        <v>0</v>
      </c>
      <c r="F152" s="285">
        <f>+C152-E152</f>
        <v>0</v>
      </c>
      <c r="G152" s="6"/>
      <c r="L152" s="6"/>
    </row>
    <row r="153" spans="1:12" ht="12.75">
      <c r="A153" s="283"/>
      <c r="B153" s="356" t="s">
        <v>466</v>
      </c>
      <c r="C153" s="285">
        <v>7500000</v>
      </c>
      <c r="D153" s="285">
        <v>20000000</v>
      </c>
      <c r="E153" s="285">
        <v>20000000</v>
      </c>
      <c r="F153" s="285">
        <f>+C153+D153-E153</f>
        <v>7500000</v>
      </c>
      <c r="G153" s="6"/>
      <c r="J153" s="8"/>
      <c r="L153" s="6"/>
    </row>
    <row r="154" spans="1:12" ht="12.75">
      <c r="A154" s="283"/>
      <c r="B154" s="356" t="s">
        <v>365</v>
      </c>
      <c r="C154" s="285">
        <v>4736007</v>
      </c>
      <c r="D154" s="285">
        <v>0</v>
      </c>
      <c r="E154" s="285">
        <v>3543993</v>
      </c>
      <c r="F154" s="285">
        <f>+C154+D154-E154</f>
        <v>1192014</v>
      </c>
      <c r="G154" s="391"/>
      <c r="H154" s="64"/>
      <c r="L154" s="6"/>
    </row>
    <row r="155" spans="2:8" ht="12.75">
      <c r="B155" s="286" t="s">
        <v>293</v>
      </c>
      <c r="C155" s="287">
        <f>SUM(C152:C154)</f>
        <v>12236007</v>
      </c>
      <c r="D155" s="287">
        <f>SUM(D152:D154)</f>
        <v>20000000</v>
      </c>
      <c r="E155" s="287">
        <f>SUM(E152:E154)</f>
        <v>23543993</v>
      </c>
      <c r="F155" s="287">
        <f>+C155+D155-E155</f>
        <v>8692014</v>
      </c>
      <c r="H155" s="6"/>
    </row>
    <row r="156" spans="2:7" ht="12.75">
      <c r="B156" s="286" t="s">
        <v>294</v>
      </c>
      <c r="C156" s="287">
        <v>15306668</v>
      </c>
      <c r="D156" s="287">
        <v>833332</v>
      </c>
      <c r="E156" s="287">
        <v>3903993</v>
      </c>
      <c r="F156" s="287">
        <v>12236007</v>
      </c>
      <c r="G156" s="6"/>
    </row>
    <row r="157" spans="3:6" ht="12.75">
      <c r="C157" s="284"/>
      <c r="D157" s="284"/>
      <c r="E157" s="284"/>
      <c r="F157" s="284"/>
    </row>
    <row r="158" ht="15.75">
      <c r="A158" s="56" t="s">
        <v>295</v>
      </c>
    </row>
    <row r="160" spans="1:6" ht="15" customHeight="1">
      <c r="A160" s="571" t="s">
        <v>147</v>
      </c>
      <c r="B160" s="571"/>
      <c r="C160" s="571"/>
      <c r="D160" s="571"/>
      <c r="E160" s="571"/>
      <c r="F160" s="571"/>
    </row>
    <row r="161" spans="1:6" ht="12.75">
      <c r="A161" s="571"/>
      <c r="B161" s="571"/>
      <c r="C161" s="571"/>
      <c r="D161" s="571"/>
      <c r="E161" s="571"/>
      <c r="F161" s="571"/>
    </row>
    <row r="162" spans="1:6" ht="12.75">
      <c r="A162" s="571"/>
      <c r="B162" s="571"/>
      <c r="C162" s="571"/>
      <c r="D162" s="571"/>
      <c r="E162" s="571"/>
      <c r="F162" s="571"/>
    </row>
    <row r="163" spans="1:6" ht="12.75">
      <c r="A163" s="571"/>
      <c r="B163" s="571"/>
      <c r="C163" s="571"/>
      <c r="D163" s="571"/>
      <c r="E163" s="571"/>
      <c r="F163" s="571"/>
    </row>
    <row r="164" spans="1:6" ht="12.75">
      <c r="A164" s="571"/>
      <c r="B164" s="571"/>
      <c r="C164" s="571"/>
      <c r="D164" s="571"/>
      <c r="E164" s="571"/>
      <c r="F164" s="571"/>
    </row>
    <row r="166" spans="2:5" ht="15" customHeight="1">
      <c r="B166" s="580" t="s">
        <v>148</v>
      </c>
      <c r="C166" s="581"/>
      <c r="D166" s="550" t="s">
        <v>490</v>
      </c>
      <c r="E166" s="551"/>
    </row>
    <row r="167" spans="2:5" ht="14.25">
      <c r="B167" s="578" t="s">
        <v>149</v>
      </c>
      <c r="C167" s="579"/>
      <c r="D167" s="586">
        <v>0</v>
      </c>
      <c r="E167" s="587"/>
    </row>
    <row r="168" spans="2:5" ht="14.25">
      <c r="B168" s="578" t="s">
        <v>87</v>
      </c>
      <c r="C168" s="579"/>
      <c r="D168" s="569">
        <v>285720884</v>
      </c>
      <c r="E168" s="570"/>
    </row>
    <row r="169" spans="2:5" ht="14.25">
      <c r="B169" s="248" t="s">
        <v>330</v>
      </c>
      <c r="C169" s="249"/>
      <c r="D169" s="569">
        <v>4287847</v>
      </c>
      <c r="E169" s="570"/>
    </row>
    <row r="170" spans="2:5" ht="14.25">
      <c r="B170" s="578" t="s">
        <v>150</v>
      </c>
      <c r="C170" s="579"/>
      <c r="D170" s="588">
        <v>-100933491</v>
      </c>
      <c r="E170" s="589"/>
    </row>
    <row r="171" spans="2:5" ht="15">
      <c r="B171" s="580" t="s">
        <v>50</v>
      </c>
      <c r="C171" s="581"/>
      <c r="D171" s="584">
        <f>SUM(D167:E170)</f>
        <v>189075240</v>
      </c>
      <c r="E171" s="585"/>
    </row>
    <row r="172" spans="2:5" ht="15">
      <c r="B172" s="212"/>
      <c r="C172" s="212"/>
      <c r="D172" s="213"/>
      <c r="E172" s="213"/>
    </row>
    <row r="173" spans="1:6" ht="15.75">
      <c r="A173" s="56" t="s">
        <v>296</v>
      </c>
      <c r="B173" s="188"/>
      <c r="C173" s="188"/>
      <c r="D173" s="188"/>
      <c r="E173" s="188"/>
      <c r="F173" s="188"/>
    </row>
    <row r="174" spans="1:6" ht="15" customHeight="1">
      <c r="A174" s="571" t="s">
        <v>366</v>
      </c>
      <c r="B174" s="571"/>
      <c r="C174" s="571"/>
      <c r="D174" s="571"/>
      <c r="E174" s="571"/>
      <c r="F174" s="571"/>
    </row>
    <row r="175" spans="1:5" ht="15">
      <c r="A175" s="212"/>
      <c r="B175" s="212"/>
      <c r="C175" s="212"/>
      <c r="D175" s="213"/>
      <c r="E175" s="213"/>
    </row>
    <row r="176" spans="1:6" ht="15.75">
      <c r="A176" s="56" t="s">
        <v>297</v>
      </c>
      <c r="B176" s="188"/>
      <c r="C176" s="188"/>
      <c r="D176" s="188"/>
      <c r="E176" s="188"/>
      <c r="F176" s="188"/>
    </row>
    <row r="177" spans="1:5" ht="15">
      <c r="A177" s="262"/>
      <c r="B177" s="212"/>
      <c r="C177" s="212"/>
      <c r="D177" s="213"/>
      <c r="E177" s="213"/>
    </row>
    <row r="178" spans="1:5" ht="15" customHeight="1">
      <c r="A178" s="212"/>
      <c r="B178" s="220" t="s">
        <v>298</v>
      </c>
      <c r="C178" s="220" t="s">
        <v>128</v>
      </c>
      <c r="D178" s="221" t="s">
        <v>129</v>
      </c>
      <c r="E178" s="213"/>
    </row>
    <row r="179" spans="1:5" ht="15">
      <c r="A179" s="212"/>
      <c r="B179" s="572" t="s">
        <v>367</v>
      </c>
      <c r="C179" s="573"/>
      <c r="D179" s="574"/>
      <c r="E179" s="213"/>
    </row>
    <row r="180" spans="1:5" ht="15">
      <c r="A180" s="212"/>
      <c r="B180" s="575"/>
      <c r="C180" s="576"/>
      <c r="D180" s="577"/>
      <c r="E180" s="213"/>
    </row>
    <row r="181" spans="1:5" ht="15">
      <c r="A181" s="212"/>
      <c r="B181" s="222" t="s">
        <v>293</v>
      </c>
      <c r="C181" s="189"/>
      <c r="D181" s="190"/>
      <c r="E181" s="213"/>
    </row>
    <row r="182" spans="1:5" ht="15">
      <c r="A182" s="212"/>
      <c r="B182" s="222" t="s">
        <v>299</v>
      </c>
      <c r="C182" s="189"/>
      <c r="D182" s="190"/>
      <c r="E182" s="213"/>
    </row>
    <row r="183" spans="1:5" ht="15">
      <c r="A183" s="212"/>
      <c r="B183" s="212"/>
      <c r="C183" s="212"/>
      <c r="D183" s="213"/>
      <c r="E183" s="213"/>
    </row>
    <row r="184" spans="1:6" ht="15.75">
      <c r="A184" s="56" t="s">
        <v>300</v>
      </c>
      <c r="B184" s="188"/>
      <c r="C184" s="188"/>
      <c r="D184" s="188"/>
      <c r="E184" s="188"/>
      <c r="F184" s="188"/>
    </row>
    <row r="185" spans="1:5" ht="15">
      <c r="A185" s="262"/>
      <c r="B185" s="212"/>
      <c r="C185" s="212"/>
      <c r="D185" s="213"/>
      <c r="E185" s="213"/>
    </row>
    <row r="186" spans="1:5" ht="30">
      <c r="A186" s="212"/>
      <c r="B186" s="223" t="s">
        <v>301</v>
      </c>
      <c r="C186" s="223" t="s">
        <v>128</v>
      </c>
      <c r="D186" s="221" t="s">
        <v>129</v>
      </c>
      <c r="E186" s="213"/>
    </row>
    <row r="187" spans="1:5" ht="15">
      <c r="A187" s="212"/>
      <c r="B187" s="572" t="s">
        <v>368</v>
      </c>
      <c r="C187" s="573"/>
      <c r="D187" s="574"/>
      <c r="E187" s="213"/>
    </row>
    <row r="188" spans="1:5" ht="15">
      <c r="A188" s="212"/>
      <c r="B188" s="575"/>
      <c r="C188" s="576"/>
      <c r="D188" s="577"/>
      <c r="E188" s="213"/>
    </row>
    <row r="189" spans="1:5" ht="15">
      <c r="A189" s="212"/>
      <c r="B189" s="222" t="s">
        <v>293</v>
      </c>
      <c r="C189" s="189"/>
      <c r="D189" s="190"/>
      <c r="E189" s="213"/>
    </row>
    <row r="190" spans="2:4" ht="15">
      <c r="B190" s="222" t="s">
        <v>299</v>
      </c>
      <c r="C190" s="189"/>
      <c r="D190" s="190"/>
    </row>
    <row r="191" spans="2:4" ht="15">
      <c r="B191" s="219"/>
      <c r="C191" s="212"/>
      <c r="D191" s="213"/>
    </row>
    <row r="192" ht="15.75">
      <c r="A192" s="288" t="s">
        <v>440</v>
      </c>
    </row>
    <row r="194" spans="2:7" ht="30.75" customHeight="1">
      <c r="B194" s="552" t="s">
        <v>452</v>
      </c>
      <c r="C194" s="553"/>
      <c r="D194" s="550" t="s">
        <v>490</v>
      </c>
      <c r="E194" s="551"/>
      <c r="G194" s="6"/>
    </row>
    <row r="195" spans="2:7" ht="15">
      <c r="B195" s="542" t="s">
        <v>493</v>
      </c>
      <c r="C195" s="543"/>
      <c r="D195" s="540">
        <v>3902267</v>
      </c>
      <c r="E195" s="541"/>
      <c r="G195" s="6"/>
    </row>
    <row r="196" spans="2:7" ht="15">
      <c r="B196" s="386" t="s">
        <v>477</v>
      </c>
      <c r="C196" s="387"/>
      <c r="D196" s="384"/>
      <c r="E196" s="385">
        <v>99914133</v>
      </c>
      <c r="G196" s="6"/>
    </row>
    <row r="197" spans="2:7" ht="15">
      <c r="B197" s="542" t="s">
        <v>465</v>
      </c>
      <c r="C197" s="543"/>
      <c r="D197" s="540">
        <v>1650000</v>
      </c>
      <c r="E197" s="541"/>
      <c r="G197" s="6"/>
    </row>
    <row r="198" spans="2:7" ht="15">
      <c r="B198" s="381" t="s">
        <v>478</v>
      </c>
      <c r="C198" s="382"/>
      <c r="D198" s="379"/>
      <c r="E198" s="380">
        <v>4750000</v>
      </c>
      <c r="G198" s="6"/>
    </row>
    <row r="199" spans="2:7" ht="15">
      <c r="B199" s="381" t="s">
        <v>495</v>
      </c>
      <c r="C199" s="382"/>
      <c r="D199" s="379"/>
      <c r="E199" s="380">
        <v>14000000</v>
      </c>
      <c r="G199" s="6"/>
    </row>
    <row r="200" spans="2:7" ht="15">
      <c r="B200" s="542" t="s">
        <v>494</v>
      </c>
      <c r="C200" s="543"/>
      <c r="D200" s="540">
        <v>5500000</v>
      </c>
      <c r="E200" s="541"/>
      <c r="G200" s="6"/>
    </row>
    <row r="201" spans="2:7" ht="15">
      <c r="B201" s="552" t="s">
        <v>50</v>
      </c>
      <c r="C201" s="553"/>
      <c r="D201" s="289"/>
      <c r="E201" s="290">
        <f>SUM(D195:E200)</f>
        <v>129716400</v>
      </c>
      <c r="G201" s="6"/>
    </row>
    <row r="202" spans="2:7" ht="15">
      <c r="B202" s="552" t="s">
        <v>434</v>
      </c>
      <c r="C202" s="553"/>
      <c r="D202" s="289"/>
      <c r="E202" s="290">
        <v>121244101</v>
      </c>
      <c r="G202" s="6"/>
    </row>
    <row r="203" ht="12.75">
      <c r="G203" s="6"/>
    </row>
    <row r="204" ht="15.75">
      <c r="A204" s="288" t="s">
        <v>441</v>
      </c>
    </row>
    <row r="206" spans="2:5" ht="30.75" customHeight="1">
      <c r="B206" s="537" t="s">
        <v>153</v>
      </c>
      <c r="C206" s="537"/>
      <c r="D206" s="550" t="s">
        <v>490</v>
      </c>
      <c r="E206" s="551"/>
    </row>
    <row r="207" spans="2:5" ht="15">
      <c r="B207" s="542" t="s">
        <v>369</v>
      </c>
      <c r="C207" s="543"/>
      <c r="D207" s="538">
        <v>301881009</v>
      </c>
      <c r="E207" s="539"/>
    </row>
    <row r="208" spans="2:5" ht="15">
      <c r="B208" s="542" t="s">
        <v>154</v>
      </c>
      <c r="C208" s="543"/>
      <c r="D208" s="540">
        <v>134967994</v>
      </c>
      <c r="E208" s="541"/>
    </row>
    <row r="209" spans="2:5" ht="15">
      <c r="B209" s="537" t="s">
        <v>50</v>
      </c>
      <c r="C209" s="537"/>
      <c r="D209" s="556">
        <f>SUM(D207:E208)</f>
        <v>436849003</v>
      </c>
      <c r="E209" s="557"/>
    </row>
    <row r="211" ht="15.75">
      <c r="A211" s="56" t="s">
        <v>453</v>
      </c>
    </row>
    <row r="213" spans="2:4" ht="30">
      <c r="B213" s="223" t="s">
        <v>301</v>
      </c>
      <c r="C213" s="223" t="s">
        <v>128</v>
      </c>
      <c r="D213" s="221" t="s">
        <v>129</v>
      </c>
    </row>
    <row r="214" spans="2:10" ht="15">
      <c r="B214" s="189" t="s">
        <v>151</v>
      </c>
      <c r="C214" s="392">
        <v>1650000</v>
      </c>
      <c r="D214" s="365">
        <v>0</v>
      </c>
      <c r="G214" s="554"/>
      <c r="H214" s="554"/>
      <c r="I214" s="536"/>
      <c r="J214" s="536"/>
    </row>
    <row r="215" spans="2:4" ht="30">
      <c r="B215" s="369" t="s">
        <v>478</v>
      </c>
      <c r="C215" s="392">
        <v>4750000</v>
      </c>
      <c r="D215" s="365">
        <v>0</v>
      </c>
    </row>
    <row r="216" spans="2:4" ht="26.25" customHeight="1">
      <c r="B216" s="251" t="s">
        <v>152</v>
      </c>
      <c r="C216" s="392">
        <v>99914133</v>
      </c>
      <c r="D216" s="365">
        <v>0</v>
      </c>
    </row>
    <row r="217" spans="2:6" ht="15">
      <c r="B217" s="220" t="s">
        <v>293</v>
      </c>
      <c r="C217" s="393">
        <f>SUM(C214:C216)</f>
        <v>106314133</v>
      </c>
      <c r="D217" s="365">
        <v>0</v>
      </c>
      <c r="F217" s="6"/>
    </row>
    <row r="218" spans="2:4" ht="15">
      <c r="B218" s="220" t="s">
        <v>299</v>
      </c>
      <c r="C218" s="393">
        <v>93474449</v>
      </c>
      <c r="D218" s="252">
        <v>0</v>
      </c>
    </row>
    <row r="219" spans="1:6" ht="15.75">
      <c r="A219" s="56"/>
      <c r="B219" s="219"/>
      <c r="C219" s="212"/>
      <c r="D219" s="213"/>
      <c r="F219" s="6"/>
    </row>
    <row r="220" spans="1:4" ht="15.75">
      <c r="A220" s="56" t="s">
        <v>302</v>
      </c>
      <c r="B220" s="219"/>
      <c r="C220" s="212"/>
      <c r="D220" s="213"/>
    </row>
    <row r="221" spans="1:4" ht="15">
      <c r="A221" s="262"/>
      <c r="B221" s="219" t="s">
        <v>467</v>
      </c>
      <c r="C221" s="212"/>
      <c r="D221" s="213"/>
    </row>
    <row r="222" spans="1:4" ht="15.75">
      <c r="A222" s="56"/>
      <c r="B222" s="219"/>
      <c r="C222" s="212"/>
      <c r="D222" s="213"/>
    </row>
    <row r="223" spans="1:2" ht="15.75">
      <c r="A223" s="56" t="s">
        <v>303</v>
      </c>
      <c r="B223" s="219"/>
    </row>
    <row r="224" spans="1:2" ht="16.5" customHeight="1">
      <c r="A224" s="56"/>
      <c r="B224" s="219"/>
    </row>
    <row r="225" ht="12.75">
      <c r="A225" s="79" t="s">
        <v>435</v>
      </c>
    </row>
    <row r="226" spans="2:5" ht="25.5">
      <c r="B226" s="88" t="s">
        <v>155</v>
      </c>
      <c r="C226" s="88" t="s">
        <v>156</v>
      </c>
      <c r="D226" s="88" t="s">
        <v>157</v>
      </c>
      <c r="E226" s="88" t="s">
        <v>158</v>
      </c>
    </row>
    <row r="227" spans="2:7" ht="25.5">
      <c r="B227" s="80" t="s">
        <v>151</v>
      </c>
      <c r="C227" s="82" t="s">
        <v>159</v>
      </c>
      <c r="D227" s="394">
        <v>18409091</v>
      </c>
      <c r="E227" s="81">
        <v>24181818</v>
      </c>
      <c r="G227" s="1"/>
    </row>
    <row r="228" spans="2:7" ht="51">
      <c r="B228" s="84" t="s">
        <v>496</v>
      </c>
      <c r="C228" s="82" t="s">
        <v>497</v>
      </c>
      <c r="D228" s="394">
        <v>51818182</v>
      </c>
      <c r="E228" s="81">
        <v>0</v>
      </c>
      <c r="G228" s="1"/>
    </row>
    <row r="229" spans="2:7" ht="30">
      <c r="B229" s="85" t="s">
        <v>371</v>
      </c>
      <c r="C229" s="82" t="s">
        <v>500</v>
      </c>
      <c r="D229" s="86">
        <v>1376568182</v>
      </c>
      <c r="E229" s="81"/>
      <c r="G229" s="1"/>
    </row>
    <row r="230" spans="2:7" ht="15">
      <c r="B230" s="85" t="s">
        <v>502</v>
      </c>
      <c r="C230" s="82" t="s">
        <v>503</v>
      </c>
      <c r="D230" s="86">
        <v>89594758</v>
      </c>
      <c r="E230" s="81"/>
      <c r="G230" s="1"/>
    </row>
    <row r="231" spans="2:7" ht="15">
      <c r="B231" s="84" t="s">
        <v>498</v>
      </c>
      <c r="C231" s="82" t="s">
        <v>499</v>
      </c>
      <c r="D231" s="394">
        <v>233334</v>
      </c>
      <c r="E231" s="81"/>
      <c r="G231" s="1"/>
    </row>
    <row r="232" spans="2:5" ht="12.75">
      <c r="B232" s="80" t="s">
        <v>160</v>
      </c>
      <c r="C232" s="82" t="s">
        <v>161</v>
      </c>
      <c r="D232" s="394">
        <v>87700</v>
      </c>
      <c r="E232" s="81">
        <v>10636364</v>
      </c>
    </row>
    <row r="233" spans="2:5" ht="25.5">
      <c r="B233" s="80" t="s">
        <v>152</v>
      </c>
      <c r="C233" s="82" t="s">
        <v>370</v>
      </c>
      <c r="D233" s="394">
        <v>179202566</v>
      </c>
      <c r="E233" s="81">
        <v>91976026</v>
      </c>
    </row>
    <row r="234" spans="2:7" ht="12.75">
      <c r="B234" s="89" t="s">
        <v>50</v>
      </c>
      <c r="C234" s="89"/>
      <c r="D234" s="90">
        <f>SUM(D227:D233)</f>
        <v>1715913813</v>
      </c>
      <c r="E234" s="90">
        <f>SUM(E227:E233)</f>
        <v>126794208</v>
      </c>
      <c r="G234" s="243"/>
    </row>
    <row r="236" spans="1:2" ht="15.75">
      <c r="A236" s="56" t="s">
        <v>304</v>
      </c>
      <c r="B236" s="219"/>
    </row>
    <row r="238" spans="1:5" ht="15">
      <c r="A238" t="s">
        <v>162</v>
      </c>
      <c r="D238" s="49"/>
      <c r="E238" s="49"/>
    </row>
    <row r="239" spans="2:6" ht="45">
      <c r="B239" s="60" t="s">
        <v>155</v>
      </c>
      <c r="C239" s="60" t="s">
        <v>163</v>
      </c>
      <c r="D239" s="60" t="s">
        <v>164</v>
      </c>
      <c r="E239" s="60" t="s">
        <v>165</v>
      </c>
      <c r="F239" s="60" t="s">
        <v>166</v>
      </c>
    </row>
    <row r="240" spans="2:8" ht="15">
      <c r="B240" s="83" t="s">
        <v>151</v>
      </c>
      <c r="C240" s="86">
        <v>0</v>
      </c>
      <c r="D240" s="86">
        <v>18409091</v>
      </c>
      <c r="E240" s="86">
        <f aca="true" t="shared" si="4" ref="E240:E246">+C240-D240</f>
        <v>-18409091</v>
      </c>
      <c r="F240" s="86">
        <v>-23391818</v>
      </c>
      <c r="G240" s="395"/>
      <c r="H240" s="396"/>
    </row>
    <row r="241" spans="2:8" ht="15">
      <c r="B241" s="84" t="s">
        <v>160</v>
      </c>
      <c r="C241" s="86">
        <v>0</v>
      </c>
      <c r="D241" s="86">
        <v>87700</v>
      </c>
      <c r="E241" s="86">
        <f t="shared" si="4"/>
        <v>-87700</v>
      </c>
      <c r="F241" s="86">
        <v>-10636364</v>
      </c>
      <c r="G241" s="243"/>
      <c r="H241" s="357"/>
    </row>
    <row r="242" spans="2:8" ht="15">
      <c r="B242" s="85" t="s">
        <v>152</v>
      </c>
      <c r="C242" s="86">
        <v>17381281</v>
      </c>
      <c r="D242" s="394">
        <v>165323921</v>
      </c>
      <c r="E242" s="86">
        <f t="shared" si="4"/>
        <v>-147942640</v>
      </c>
      <c r="F242" s="86">
        <v>-91976026</v>
      </c>
      <c r="H242" s="20"/>
    </row>
    <row r="243" spans="2:8" ht="15">
      <c r="B243" s="84" t="s">
        <v>496</v>
      </c>
      <c r="C243" s="86">
        <v>233334</v>
      </c>
      <c r="D243" s="86">
        <v>51818182</v>
      </c>
      <c r="E243" s="86">
        <f t="shared" si="4"/>
        <v>-51584848</v>
      </c>
      <c r="F243" s="86">
        <v>0</v>
      </c>
      <c r="G243" s="243"/>
      <c r="H243" s="20"/>
    </row>
    <row r="244" spans="2:8" ht="15">
      <c r="B244" s="84" t="s">
        <v>498</v>
      </c>
      <c r="C244" s="86">
        <v>233334</v>
      </c>
      <c r="D244" s="86">
        <v>0</v>
      </c>
      <c r="E244" s="86">
        <f t="shared" si="4"/>
        <v>233334</v>
      </c>
      <c r="F244" s="86">
        <v>0</v>
      </c>
      <c r="H244" s="20"/>
    </row>
    <row r="245" spans="2:8" ht="23.25" customHeight="1">
      <c r="B245" s="85" t="s">
        <v>371</v>
      </c>
      <c r="C245" s="86">
        <v>0</v>
      </c>
      <c r="D245" s="86">
        <v>1376568182</v>
      </c>
      <c r="E245" s="86">
        <f t="shared" si="4"/>
        <v>-1376568182</v>
      </c>
      <c r="F245" s="86">
        <v>0</v>
      </c>
      <c r="H245" s="20"/>
    </row>
    <row r="246" spans="2:8" ht="23.25" customHeight="1">
      <c r="B246" s="85" t="s">
        <v>501</v>
      </c>
      <c r="C246" s="86">
        <v>0</v>
      </c>
      <c r="D246" s="86">
        <v>89594758</v>
      </c>
      <c r="E246" s="86">
        <f t="shared" si="4"/>
        <v>-89594758</v>
      </c>
      <c r="F246" s="86"/>
      <c r="H246" s="20"/>
    </row>
    <row r="247" spans="2:8" ht="15">
      <c r="B247" s="61" t="s">
        <v>50</v>
      </c>
      <c r="C247" s="87">
        <f>SUM(C240:C246)</f>
        <v>17847949</v>
      </c>
      <c r="D247" s="87">
        <f>SUM(D240:D246)</f>
        <v>1701801834</v>
      </c>
      <c r="E247" s="87">
        <f>SUM(E240:E246)</f>
        <v>-1683953885</v>
      </c>
      <c r="F247" s="87">
        <f>SUM(F240:F246)</f>
        <v>-126004208</v>
      </c>
      <c r="H247" s="6"/>
    </row>
    <row r="248" ht="12.75">
      <c r="H248" s="6"/>
    </row>
    <row r="249" spans="1:8" ht="15.75">
      <c r="A249" s="56" t="s">
        <v>305</v>
      </c>
      <c r="B249" s="219"/>
      <c r="H249" s="6"/>
    </row>
    <row r="250" spans="1:8" ht="15">
      <c r="A250" s="262"/>
      <c r="B250" s="219"/>
      <c r="H250" s="6"/>
    </row>
    <row r="251" spans="2:8" ht="38.25">
      <c r="B251" s="223" t="s">
        <v>288</v>
      </c>
      <c r="C251" s="207" t="s">
        <v>306</v>
      </c>
      <c r="D251" s="207" t="s">
        <v>307</v>
      </c>
      <c r="E251" s="207" t="s">
        <v>308</v>
      </c>
      <c r="F251" s="207" t="s">
        <v>138</v>
      </c>
      <c r="H251" s="6"/>
    </row>
    <row r="252" spans="2:8" ht="12.75">
      <c r="B252" s="175" t="s">
        <v>309</v>
      </c>
      <c r="C252" s="291">
        <v>2880000000</v>
      </c>
      <c r="D252" s="291">
        <v>1761817146</v>
      </c>
      <c r="E252" s="291">
        <v>0</v>
      </c>
      <c r="F252" s="291">
        <f>+C252+D252-E252</f>
        <v>4641817146</v>
      </c>
      <c r="H252" s="6"/>
    </row>
    <row r="253" spans="1:8" ht="15.75">
      <c r="A253" s="56"/>
      <c r="B253" s="175" t="s">
        <v>468</v>
      </c>
      <c r="C253" s="291">
        <v>7897948</v>
      </c>
      <c r="D253" s="291">
        <v>0</v>
      </c>
      <c r="E253" s="291">
        <v>0</v>
      </c>
      <c r="F253" s="291">
        <f>+C253+D253-E253</f>
        <v>7897948</v>
      </c>
      <c r="H253" s="6"/>
    </row>
    <row r="254" spans="2:8" ht="12.75">
      <c r="B254" s="175" t="s">
        <v>18</v>
      </c>
      <c r="C254" s="291">
        <v>9759952</v>
      </c>
      <c r="D254" s="291">
        <v>339051488</v>
      </c>
      <c r="E254" s="291">
        <v>0</v>
      </c>
      <c r="F254" s="291">
        <f>+C254+D254-E254</f>
        <v>348811440</v>
      </c>
      <c r="G254" s="6"/>
      <c r="H254" s="6"/>
    </row>
    <row r="255" spans="2:8" ht="24" customHeight="1">
      <c r="B255" s="175" t="s">
        <v>51</v>
      </c>
      <c r="C255" s="291">
        <v>1752001479</v>
      </c>
      <c r="D255" s="291">
        <v>3699973280</v>
      </c>
      <c r="E255" s="291">
        <v>4990250825</v>
      </c>
      <c r="F255" s="291">
        <f>+C255+D255-E255</f>
        <v>461723934</v>
      </c>
      <c r="G255" s="6"/>
      <c r="H255" s="6"/>
    </row>
    <row r="256" spans="2:8" ht="13.5" customHeight="1">
      <c r="B256" s="175" t="s">
        <v>310</v>
      </c>
      <c r="C256" s="291">
        <v>3699973280</v>
      </c>
      <c r="D256" s="291">
        <v>3335400876</v>
      </c>
      <c r="E256" s="291">
        <v>3699973280</v>
      </c>
      <c r="F256" s="291">
        <f>+C256+D256-E256</f>
        <v>3335400876</v>
      </c>
      <c r="G256" s="426"/>
      <c r="H256" s="64"/>
    </row>
    <row r="257" spans="2:8" ht="16.5" customHeight="1">
      <c r="B257" s="175" t="s">
        <v>50</v>
      </c>
      <c r="C257" s="291">
        <f>SUM(C252:C256)</f>
        <v>8349632659</v>
      </c>
      <c r="D257" s="291">
        <f>SUM(D252:D256)</f>
        <v>9136242790</v>
      </c>
      <c r="E257" s="291">
        <f>SUM(E252:E256)</f>
        <v>8690224105</v>
      </c>
      <c r="F257" s="291">
        <f>SUM(F252:F256)</f>
        <v>8795651344</v>
      </c>
      <c r="G257" s="427"/>
      <c r="H257" s="64"/>
    </row>
    <row r="258" ht="12.75">
      <c r="H258" s="6"/>
    </row>
    <row r="259" ht="15.75">
      <c r="A259" s="56" t="s">
        <v>311</v>
      </c>
    </row>
    <row r="260" ht="14.25">
      <c r="A260" s="262"/>
    </row>
    <row r="261" spans="2:8" ht="38.25">
      <c r="B261" s="225" t="s">
        <v>29</v>
      </c>
      <c r="C261" s="207" t="s">
        <v>306</v>
      </c>
      <c r="D261" s="225" t="s">
        <v>307</v>
      </c>
      <c r="E261" s="225" t="s">
        <v>308</v>
      </c>
      <c r="F261" s="207" t="s">
        <v>312</v>
      </c>
      <c r="G261" s="207" t="s">
        <v>313</v>
      </c>
      <c r="H261" s="217"/>
    </row>
    <row r="262" spans="2:7" ht="12.75">
      <c r="B262" s="224" t="s">
        <v>314</v>
      </c>
      <c r="C262" s="216"/>
      <c r="D262" s="216"/>
      <c r="E262" s="216"/>
      <c r="F262" s="216"/>
      <c r="G262" s="216"/>
    </row>
    <row r="263" spans="2:7" ht="12.75">
      <c r="B263" s="175"/>
      <c r="C263" s="560" t="s">
        <v>368</v>
      </c>
      <c r="D263" s="561"/>
      <c r="E263" s="561"/>
      <c r="F263" s="562"/>
      <c r="G263" s="216"/>
    </row>
    <row r="264" spans="2:7" ht="12.75">
      <c r="B264" s="216"/>
      <c r="C264" s="563"/>
      <c r="D264" s="564"/>
      <c r="E264" s="564"/>
      <c r="F264" s="565"/>
      <c r="G264" s="216"/>
    </row>
    <row r="265" spans="2:7" ht="12.75">
      <c r="B265" s="175" t="s">
        <v>52</v>
      </c>
      <c r="C265" s="563"/>
      <c r="D265" s="564"/>
      <c r="E265" s="564"/>
      <c r="F265" s="565"/>
      <c r="G265" s="216"/>
    </row>
    <row r="266" spans="2:7" ht="12.75">
      <c r="B266" s="224" t="s">
        <v>315</v>
      </c>
      <c r="C266" s="566"/>
      <c r="D266" s="567"/>
      <c r="E266" s="567"/>
      <c r="F266" s="568"/>
      <c r="G266" s="216"/>
    </row>
    <row r="267" spans="2:7" ht="12.75">
      <c r="B267" s="216"/>
      <c r="C267" s="216"/>
      <c r="D267" s="216"/>
      <c r="E267" s="216"/>
      <c r="F267" s="216"/>
      <c r="G267" s="216"/>
    </row>
    <row r="268" spans="2:7" ht="9.75" customHeight="1">
      <c r="B268" s="216"/>
      <c r="C268" s="216"/>
      <c r="D268" s="216"/>
      <c r="E268" s="216"/>
      <c r="F268" s="216"/>
      <c r="G268" s="216"/>
    </row>
    <row r="269" spans="2:7" ht="12.75">
      <c r="B269" s="175" t="s">
        <v>52</v>
      </c>
      <c r="C269" s="216"/>
      <c r="D269" s="216"/>
      <c r="E269" s="216"/>
      <c r="F269" s="216"/>
      <c r="G269" s="216"/>
    </row>
    <row r="271" ht="15.75">
      <c r="A271" s="56" t="s">
        <v>316</v>
      </c>
    </row>
    <row r="272" ht="14.25">
      <c r="A272" s="262"/>
    </row>
    <row r="273" ht="12.75">
      <c r="A273" t="s">
        <v>317</v>
      </c>
    </row>
    <row r="274" spans="2:4" ht="30">
      <c r="B274" s="225" t="s">
        <v>288</v>
      </c>
      <c r="C274" s="369" t="s">
        <v>490</v>
      </c>
      <c r="D274" s="369" t="s">
        <v>475</v>
      </c>
    </row>
    <row r="275" spans="2:4" ht="12.75">
      <c r="B275" s="224" t="s">
        <v>372</v>
      </c>
      <c r="C275" s="255">
        <v>6758296528</v>
      </c>
      <c r="D275" s="255">
        <v>4996851387</v>
      </c>
    </row>
    <row r="276" spans="2:4" ht="12.75">
      <c r="B276" s="175"/>
      <c r="C276" s="255">
        <f>SUM(C275)</f>
        <v>6758296528</v>
      </c>
      <c r="D276" s="255">
        <f>+D275</f>
        <v>4996851387</v>
      </c>
    </row>
    <row r="278" ht="12.75">
      <c r="A278" s="1" t="s">
        <v>318</v>
      </c>
    </row>
    <row r="279" spans="2:4" ht="25.5">
      <c r="B279" s="225" t="s">
        <v>288</v>
      </c>
      <c r="C279" s="207" t="s">
        <v>157</v>
      </c>
      <c r="D279" s="207" t="s">
        <v>158</v>
      </c>
    </row>
    <row r="280" spans="2:4" ht="12.75">
      <c r="B280" s="224" t="s">
        <v>455</v>
      </c>
      <c r="C280" s="292">
        <v>31342103</v>
      </c>
      <c r="D280" s="292">
        <v>152397903</v>
      </c>
    </row>
    <row r="281" spans="2:4" ht="12.75">
      <c r="B281" s="175"/>
      <c r="C281" s="281">
        <f>SUM(C280)</f>
        <v>31342103</v>
      </c>
      <c r="D281" s="281">
        <f>SUM(D280)</f>
        <v>152397903</v>
      </c>
    </row>
    <row r="283" ht="12.75">
      <c r="A283" s="1" t="s">
        <v>319</v>
      </c>
    </row>
    <row r="284" spans="2:4" ht="25.5">
      <c r="B284" s="225" t="s">
        <v>288</v>
      </c>
      <c r="C284" s="207" t="s">
        <v>157</v>
      </c>
      <c r="D284" s="207" t="s">
        <v>158</v>
      </c>
    </row>
    <row r="285" spans="2:4" ht="14.25" customHeight="1">
      <c r="B285" s="224" t="s">
        <v>376</v>
      </c>
      <c r="C285" s="86">
        <v>75345350</v>
      </c>
      <c r="D285" s="86">
        <v>790000</v>
      </c>
    </row>
    <row r="286" spans="2:4" ht="12.75">
      <c r="B286" s="175"/>
      <c r="C286" s="255">
        <f>SUM(C285)</f>
        <v>75345350</v>
      </c>
      <c r="D286" s="255">
        <f>SUM(D285)</f>
        <v>790000</v>
      </c>
    </row>
    <row r="288" ht="12.75">
      <c r="A288" s="1" t="s">
        <v>320</v>
      </c>
    </row>
    <row r="289" spans="2:4" ht="25.5">
      <c r="B289" s="225" t="s">
        <v>288</v>
      </c>
      <c r="C289" s="207" t="s">
        <v>157</v>
      </c>
      <c r="D289" s="207" t="s">
        <v>158</v>
      </c>
    </row>
    <row r="290" spans="2:4" ht="12.75">
      <c r="B290" s="207" t="s">
        <v>373</v>
      </c>
      <c r="C290" s="294">
        <v>3101370</v>
      </c>
      <c r="D290" s="294">
        <v>112908829</v>
      </c>
    </row>
    <row r="291" spans="2:4" ht="12.75">
      <c r="B291" s="207" t="s">
        <v>374</v>
      </c>
      <c r="C291" s="294">
        <v>0</v>
      </c>
      <c r="D291" s="294">
        <v>0</v>
      </c>
    </row>
    <row r="292" spans="2:4" ht="12.75">
      <c r="B292" s="207" t="s">
        <v>454</v>
      </c>
      <c r="C292" s="294">
        <v>2004798</v>
      </c>
      <c r="D292" s="294">
        <v>3017272</v>
      </c>
    </row>
    <row r="293" spans="2:4" ht="13.5" customHeight="1">
      <c r="B293" s="293" t="s">
        <v>375</v>
      </c>
      <c r="C293" s="294">
        <v>20402120</v>
      </c>
      <c r="D293" s="294">
        <v>10516044</v>
      </c>
    </row>
    <row r="294" spans="2:4" ht="13.5" customHeight="1">
      <c r="B294" s="224" t="s">
        <v>376</v>
      </c>
      <c r="C294" s="294">
        <v>75345350</v>
      </c>
      <c r="D294" s="294">
        <v>440000</v>
      </c>
    </row>
    <row r="295" spans="2:4" ht="13.5" customHeight="1">
      <c r="B295" s="293" t="s">
        <v>469</v>
      </c>
      <c r="C295" s="294">
        <v>565994113</v>
      </c>
      <c r="D295" s="294">
        <v>285812049</v>
      </c>
    </row>
    <row r="296" spans="2:4" ht="13.5" customHeight="1">
      <c r="B296" s="293" t="s">
        <v>470</v>
      </c>
      <c r="C296" s="255">
        <v>0</v>
      </c>
      <c r="D296" s="255">
        <v>0</v>
      </c>
    </row>
    <row r="297" spans="2:4" ht="12.75">
      <c r="B297" s="2" t="s">
        <v>50</v>
      </c>
      <c r="C297" s="69">
        <f>SUM(C290:C296)</f>
        <v>666847751</v>
      </c>
      <c r="D297" s="69">
        <f>SUM(D290:D296)</f>
        <v>412694194</v>
      </c>
    </row>
    <row r="299" ht="15.75">
      <c r="A299" s="56" t="s">
        <v>321</v>
      </c>
    </row>
    <row r="300" ht="14.25">
      <c r="A300" s="262"/>
    </row>
    <row r="301" spans="2:4" ht="25.5">
      <c r="B301" s="226" t="s">
        <v>288</v>
      </c>
      <c r="C301" s="227" t="s">
        <v>157</v>
      </c>
      <c r="D301" s="227" t="s">
        <v>158</v>
      </c>
    </row>
    <row r="302" spans="2:4" ht="12.75">
      <c r="B302" s="229" t="s">
        <v>322</v>
      </c>
      <c r="C302" s="230"/>
      <c r="D302" s="228"/>
    </row>
    <row r="303" spans="2:6" ht="12.75">
      <c r="B303" s="295" t="s">
        <v>377</v>
      </c>
      <c r="C303" s="68">
        <v>441308682</v>
      </c>
      <c r="D303" s="68">
        <v>0</v>
      </c>
      <c r="E303" s="332"/>
      <c r="F303" s="23"/>
    </row>
    <row r="304" spans="2:6" ht="25.5">
      <c r="B304" s="297" t="s">
        <v>456</v>
      </c>
      <c r="C304" s="296">
        <v>0</v>
      </c>
      <c r="D304" s="296">
        <v>0</v>
      </c>
      <c r="E304" s="418"/>
      <c r="F304" s="23"/>
    </row>
    <row r="305" spans="2:6" ht="12.75">
      <c r="B305" s="298" t="s">
        <v>50</v>
      </c>
      <c r="C305" s="299">
        <f>SUM(C303:C304)</f>
        <v>441308682</v>
      </c>
      <c r="D305" s="299">
        <f>SUM(D303:D304)</f>
        <v>0</v>
      </c>
      <c r="E305" s="419"/>
      <c r="F305" s="23"/>
    </row>
    <row r="306" spans="2:6" ht="12.75">
      <c r="B306" s="229" t="s">
        <v>323</v>
      </c>
      <c r="C306" s="67"/>
      <c r="D306" s="67"/>
      <c r="E306" s="332"/>
      <c r="F306" s="23"/>
    </row>
    <row r="307" spans="2:6" ht="25.5">
      <c r="B307" s="297" t="s">
        <v>378</v>
      </c>
      <c r="C307" s="68">
        <v>807917318</v>
      </c>
      <c r="D307" s="68">
        <v>595365465</v>
      </c>
      <c r="E307" s="418"/>
      <c r="F307" s="23"/>
    </row>
    <row r="308" spans="2:6" ht="25.5">
      <c r="B308" s="297" t="s">
        <v>379</v>
      </c>
      <c r="C308" s="68">
        <v>2038817829</v>
      </c>
      <c r="D308" s="68">
        <v>309526626</v>
      </c>
      <c r="E308" s="418"/>
      <c r="F308" s="23"/>
    </row>
    <row r="309" spans="2:6" ht="12.75">
      <c r="B309" s="297" t="s">
        <v>380</v>
      </c>
      <c r="C309" s="65">
        <v>43365007</v>
      </c>
      <c r="D309" s="65">
        <v>47224450</v>
      </c>
      <c r="E309" s="418"/>
      <c r="F309" s="23"/>
    </row>
    <row r="310" spans="2:6" ht="12.75">
      <c r="B310" s="297" t="s">
        <v>381</v>
      </c>
      <c r="C310" s="68">
        <v>1715455</v>
      </c>
      <c r="D310" s="68">
        <v>9252726</v>
      </c>
      <c r="E310" s="418"/>
      <c r="F310" s="23"/>
    </row>
    <row r="311" spans="2:6" ht="12.75">
      <c r="B311" s="297" t="s">
        <v>382</v>
      </c>
      <c r="C311" s="68">
        <v>18308747</v>
      </c>
      <c r="D311" s="68">
        <v>5450000</v>
      </c>
      <c r="E311" s="418"/>
      <c r="F311" s="23"/>
    </row>
    <row r="312" spans="2:6" ht="25.5">
      <c r="B312" s="297" t="s">
        <v>383</v>
      </c>
      <c r="C312" s="68">
        <v>8570829</v>
      </c>
      <c r="D312" s="68">
        <v>9318132</v>
      </c>
      <c r="E312" s="418"/>
      <c r="F312" s="23"/>
    </row>
    <row r="313" spans="2:6" ht="12.75">
      <c r="B313" s="297" t="s">
        <v>384</v>
      </c>
      <c r="C313" s="68">
        <v>371875637</v>
      </c>
      <c r="D313" s="68">
        <v>447988815</v>
      </c>
      <c r="E313" s="418"/>
      <c r="F313" s="23"/>
    </row>
    <row r="314" spans="2:6" ht="12.75">
      <c r="B314" s="297" t="s">
        <v>385</v>
      </c>
      <c r="C314" s="68">
        <v>5772544</v>
      </c>
      <c r="D314" s="68">
        <v>2164000</v>
      </c>
      <c r="E314" s="418"/>
      <c r="F314" s="23"/>
    </row>
    <row r="315" spans="2:6" ht="12.75">
      <c r="B315" s="297" t="s">
        <v>386</v>
      </c>
      <c r="C315" s="68">
        <v>53968785</v>
      </c>
      <c r="D315" s="68">
        <v>23032595</v>
      </c>
      <c r="E315" s="418"/>
      <c r="F315" s="23"/>
    </row>
    <row r="316" spans="2:6" ht="25.5">
      <c r="B316" s="297" t="s">
        <v>387</v>
      </c>
      <c r="C316" s="68">
        <v>0</v>
      </c>
      <c r="D316" s="68">
        <v>345455</v>
      </c>
      <c r="E316" s="418"/>
      <c r="F316" s="23"/>
    </row>
    <row r="317" spans="2:6" ht="12.75">
      <c r="B317" s="297" t="s">
        <v>60</v>
      </c>
      <c r="C317" s="296">
        <v>28315398</v>
      </c>
      <c r="D317" s="296">
        <v>1756934</v>
      </c>
      <c r="E317" s="418"/>
      <c r="F317" s="23"/>
    </row>
    <row r="318" spans="2:6" ht="12.75">
      <c r="B318" s="298" t="s">
        <v>50</v>
      </c>
      <c r="C318" s="299">
        <f>SUM(C307:C317)</f>
        <v>3378627549</v>
      </c>
      <c r="D318" s="299">
        <f>SUM(D307:D317)</f>
        <v>1451425198</v>
      </c>
      <c r="E318" s="419"/>
      <c r="F318" s="23"/>
    </row>
    <row r="319" spans="2:6" ht="12.75">
      <c r="B319" s="229" t="s">
        <v>388</v>
      </c>
      <c r="C319" s="67"/>
      <c r="D319" s="67"/>
      <c r="E319" s="332"/>
      <c r="F319" s="23"/>
    </row>
    <row r="320" spans="2:6" ht="25.5">
      <c r="B320" s="297" t="s">
        <v>389</v>
      </c>
      <c r="C320" s="68">
        <v>247224</v>
      </c>
      <c r="D320" s="68">
        <v>0</v>
      </c>
      <c r="E320" s="418"/>
      <c r="F320" s="23"/>
    </row>
    <row r="321" spans="2:6" ht="25.5">
      <c r="B321" s="297" t="s">
        <v>457</v>
      </c>
      <c r="C321" s="68">
        <v>0</v>
      </c>
      <c r="D321" s="68">
        <v>200000</v>
      </c>
      <c r="E321" s="418"/>
      <c r="F321" s="23"/>
    </row>
    <row r="322" spans="2:6" ht="12.75">
      <c r="B322" s="297" t="s">
        <v>479</v>
      </c>
      <c r="C322" s="68">
        <v>315766</v>
      </c>
      <c r="D322" s="68">
        <v>207736</v>
      </c>
      <c r="E322" s="418"/>
      <c r="F322" s="23"/>
    </row>
    <row r="323" spans="2:7" ht="25.5">
      <c r="B323" s="297" t="s">
        <v>458</v>
      </c>
      <c r="C323" s="68">
        <v>0</v>
      </c>
      <c r="D323" s="68">
        <v>2148300</v>
      </c>
      <c r="E323" s="418"/>
      <c r="F323" s="23"/>
      <c r="G323" s="435"/>
    </row>
    <row r="324" spans="2:7" ht="25.5">
      <c r="B324" s="297" t="s">
        <v>390</v>
      </c>
      <c r="C324" s="68">
        <v>437958</v>
      </c>
      <c r="D324" s="68">
        <v>135004</v>
      </c>
      <c r="E324" s="418"/>
      <c r="F324" s="23"/>
      <c r="G324" s="435"/>
    </row>
    <row r="325" spans="2:7" ht="12.75">
      <c r="B325" s="297" t="s">
        <v>392</v>
      </c>
      <c r="C325" s="68">
        <v>52020201</v>
      </c>
      <c r="D325" s="68">
        <v>30641615</v>
      </c>
      <c r="E325" s="418"/>
      <c r="F325" s="23"/>
      <c r="G325" s="435"/>
    </row>
    <row r="326" spans="2:7" ht="12.75">
      <c r="B326" s="297" t="s">
        <v>391</v>
      </c>
      <c r="C326" s="68">
        <v>3641710</v>
      </c>
      <c r="D326" s="68">
        <v>3409841</v>
      </c>
      <c r="E326" s="418"/>
      <c r="F326" s="23"/>
      <c r="G326" s="435"/>
    </row>
    <row r="327" spans="2:7" ht="25.5">
      <c r="B327" s="297" t="s">
        <v>480</v>
      </c>
      <c r="C327" s="68">
        <v>7530748</v>
      </c>
      <c r="D327" s="68">
        <v>7755562</v>
      </c>
      <c r="E327" s="418"/>
      <c r="F327" s="23"/>
      <c r="G327" s="435"/>
    </row>
    <row r="328" spans="2:6" ht="12.75">
      <c r="B328" s="297"/>
      <c r="C328" s="296"/>
      <c r="D328" s="296"/>
      <c r="E328" s="419"/>
      <c r="F328" s="23"/>
    </row>
    <row r="329" spans="2:6" ht="12.75">
      <c r="B329" s="298" t="s">
        <v>50</v>
      </c>
      <c r="C329" s="299">
        <f>SUM(C320:C328)</f>
        <v>64193607</v>
      </c>
      <c r="D329" s="299">
        <f>SUM(D320:D328)</f>
        <v>44498058</v>
      </c>
      <c r="E329" s="555"/>
      <c r="F329" s="23"/>
    </row>
    <row r="330" spans="2:6" ht="12.75" customHeight="1">
      <c r="B330" s="558" t="s">
        <v>324</v>
      </c>
      <c r="C330" s="610"/>
      <c r="D330" s="417"/>
      <c r="E330" s="555"/>
      <c r="F330" s="23"/>
    </row>
    <row r="331" spans="2:6" ht="12.75">
      <c r="B331" s="559"/>
      <c r="C331" s="611"/>
      <c r="D331" s="417"/>
      <c r="E331" s="555"/>
      <c r="F331" s="23"/>
    </row>
    <row r="332" spans="2:6" ht="12.75">
      <c r="B332" s="559"/>
      <c r="C332" s="611"/>
      <c r="D332" s="301">
        <v>0</v>
      </c>
      <c r="E332" s="420"/>
      <c r="F332" s="23"/>
    </row>
    <row r="333" spans="2:6" ht="25.5">
      <c r="B333" s="258" t="s">
        <v>379</v>
      </c>
      <c r="C333" s="301">
        <v>1422973333</v>
      </c>
      <c r="D333" s="301">
        <v>34818182</v>
      </c>
      <c r="E333" s="420"/>
      <c r="F333" s="23"/>
    </row>
    <row r="334" spans="2:6" ht="12.75">
      <c r="B334" s="258" t="s">
        <v>380</v>
      </c>
      <c r="C334" s="296">
        <v>43365004</v>
      </c>
      <c r="D334" s="302">
        <v>91976026</v>
      </c>
      <c r="E334" s="419"/>
      <c r="F334" s="23"/>
    </row>
    <row r="335" spans="2:6" ht="12.75">
      <c r="B335" s="298" t="s">
        <v>50</v>
      </c>
      <c r="C335" s="302">
        <f>SUM(C333:C334)</f>
        <v>1466338337</v>
      </c>
      <c r="D335" s="302">
        <f>SUM(D332:D334)</f>
        <v>126794208</v>
      </c>
      <c r="E335" s="332"/>
      <c r="F335" s="23"/>
    </row>
    <row r="336" spans="2:8" ht="12.75">
      <c r="B336" s="229" t="s">
        <v>325</v>
      </c>
      <c r="C336" s="300"/>
      <c r="D336" s="301">
        <v>0</v>
      </c>
      <c r="E336" s="332"/>
      <c r="F336" s="23"/>
      <c r="H336" s="6"/>
    </row>
    <row r="337" spans="2:8" ht="12.75">
      <c r="B337" s="295" t="s">
        <v>393</v>
      </c>
      <c r="C337" s="301">
        <v>40720032</v>
      </c>
      <c r="D337" s="301">
        <v>40755681</v>
      </c>
      <c r="E337" s="420"/>
      <c r="F337" s="23"/>
      <c r="H337" s="6"/>
    </row>
    <row r="338" spans="2:7" ht="25.5">
      <c r="B338" s="258" t="s">
        <v>394</v>
      </c>
      <c r="C338" s="397">
        <v>46693305</v>
      </c>
      <c r="D338" s="397">
        <v>45162135</v>
      </c>
      <c r="E338" s="419"/>
      <c r="F338" s="23"/>
      <c r="G338" s="6"/>
    </row>
    <row r="339" spans="2:4" ht="12.75">
      <c r="B339" s="298" t="s">
        <v>50</v>
      </c>
      <c r="C339" s="302">
        <f>SUM(C337:C338)</f>
        <v>87413337</v>
      </c>
      <c r="D339" s="302">
        <f>SUM(D337:D338)</f>
        <v>85917816</v>
      </c>
    </row>
    <row r="341" ht="15.75">
      <c r="A341" s="56" t="s">
        <v>326</v>
      </c>
    </row>
    <row r="343" ht="15.75">
      <c r="A343" s="56" t="s">
        <v>327</v>
      </c>
    </row>
    <row r="344" ht="14.25">
      <c r="A344" s="262"/>
    </row>
    <row r="345" ht="12.75">
      <c r="B345" s="1" t="s">
        <v>395</v>
      </c>
    </row>
    <row r="347" ht="15.75">
      <c r="A347" s="56" t="s">
        <v>329</v>
      </c>
    </row>
    <row r="348" ht="14.25">
      <c r="A348" s="262"/>
    </row>
    <row r="349" ht="12.75">
      <c r="B349" s="1" t="s">
        <v>396</v>
      </c>
    </row>
    <row r="351" ht="15.75">
      <c r="A351" s="56" t="s">
        <v>436</v>
      </c>
    </row>
    <row r="353" spans="1:6" ht="12.75" customHeight="1">
      <c r="A353" s="192"/>
      <c r="B353" s="192"/>
      <c r="C353" s="192"/>
      <c r="D353" s="192"/>
      <c r="E353" s="192"/>
      <c r="F353" s="192"/>
    </row>
    <row r="354" spans="1:6" ht="12.75" customHeight="1">
      <c r="A354" s="311"/>
      <c r="B354" s="609" t="s">
        <v>459</v>
      </c>
      <c r="C354" s="609"/>
      <c r="D354" s="609"/>
      <c r="E354" s="312"/>
      <c r="F354" s="312"/>
    </row>
    <row r="355" spans="1:6" ht="12.75" customHeight="1">
      <c r="A355" s="311"/>
      <c r="B355" s="312"/>
      <c r="C355" s="312"/>
      <c r="D355" s="312"/>
      <c r="E355" s="312"/>
      <c r="F355" s="312"/>
    </row>
    <row r="356" spans="1:6" ht="12.75">
      <c r="A356" s="311"/>
      <c r="B356" s="312"/>
      <c r="C356" s="312"/>
      <c r="D356" s="312"/>
      <c r="E356" s="312"/>
      <c r="F356" s="312"/>
    </row>
    <row r="357" spans="1:6" ht="12.75">
      <c r="A357" s="311"/>
      <c r="B357" s="312"/>
      <c r="C357" s="312"/>
      <c r="D357" s="312"/>
      <c r="E357" s="312"/>
      <c r="F357" s="312"/>
    </row>
    <row r="358" spans="1:6" ht="12.75">
      <c r="A358" s="311"/>
      <c r="B358" s="312"/>
      <c r="C358" s="312"/>
      <c r="D358" s="312"/>
      <c r="E358" s="312"/>
      <c r="F358" s="312"/>
    </row>
    <row r="359" spans="1:6" ht="12.75">
      <c r="A359" s="311"/>
      <c r="B359" s="312"/>
      <c r="C359" s="312"/>
      <c r="D359" s="312"/>
      <c r="E359" s="312"/>
      <c r="F359" s="312"/>
    </row>
    <row r="360" spans="1:6" ht="12.75">
      <c r="A360" s="311"/>
      <c r="B360" s="312"/>
      <c r="C360" s="312"/>
      <c r="D360" s="312"/>
      <c r="E360" s="312"/>
      <c r="F360" s="312"/>
    </row>
    <row r="361" spans="1:6" ht="12.75">
      <c r="A361" s="311"/>
      <c r="B361" s="312"/>
      <c r="C361" s="312"/>
      <c r="D361" s="312"/>
      <c r="E361" s="312"/>
      <c r="F361" s="312"/>
    </row>
    <row r="362" spans="1:6" ht="12.75">
      <c r="A362" s="311"/>
      <c r="B362" s="312"/>
      <c r="C362" s="312"/>
      <c r="D362" s="312"/>
      <c r="E362" s="312"/>
      <c r="F362" s="312"/>
    </row>
    <row r="363" spans="1:6" ht="12.75">
      <c r="A363" s="311"/>
      <c r="B363" s="312"/>
      <c r="C363" s="312"/>
      <c r="D363" s="312"/>
      <c r="E363" s="312"/>
      <c r="F363" s="312"/>
    </row>
    <row r="364" spans="1:6" ht="12.75">
      <c r="A364" s="311"/>
      <c r="B364" s="311"/>
      <c r="C364" s="311"/>
      <c r="D364" s="311"/>
      <c r="E364" s="311"/>
      <c r="F364" s="311"/>
    </row>
    <row r="365" spans="1:6" ht="12.75">
      <c r="A365" s="311"/>
      <c r="B365" s="311"/>
      <c r="C365" s="311"/>
      <c r="D365" s="311"/>
      <c r="E365" s="311"/>
      <c r="F365" s="311"/>
    </row>
    <row r="366" spans="1:6" ht="12.75">
      <c r="A366" s="311"/>
      <c r="B366" s="311"/>
      <c r="C366" s="311"/>
      <c r="D366" s="311"/>
      <c r="E366" s="311"/>
      <c r="F366" s="311"/>
    </row>
    <row r="367" spans="1:6" ht="12.75">
      <c r="A367" s="311"/>
      <c r="B367" s="311"/>
      <c r="C367" s="311"/>
      <c r="D367" s="311"/>
      <c r="E367" s="311"/>
      <c r="F367" s="311"/>
    </row>
    <row r="368" spans="1:6" ht="12.75">
      <c r="A368" s="311"/>
      <c r="B368" s="311"/>
      <c r="C368" s="311"/>
      <c r="D368" s="311"/>
      <c r="E368" s="311"/>
      <c r="F368" s="311"/>
    </row>
    <row r="369" spans="1:6" ht="12.75">
      <c r="A369" s="311"/>
      <c r="B369" s="311"/>
      <c r="C369" s="311"/>
      <c r="D369" s="311"/>
      <c r="E369" s="311"/>
      <c r="F369" s="311"/>
    </row>
    <row r="370" spans="1:6" ht="12.75">
      <c r="A370" s="311"/>
      <c r="B370" s="311"/>
      <c r="C370" s="311"/>
      <c r="D370" s="311"/>
      <c r="E370" s="311"/>
      <c r="F370" s="311"/>
    </row>
    <row r="371" spans="1:6" ht="12.75">
      <c r="A371" s="311"/>
      <c r="B371" s="311"/>
      <c r="C371" s="311"/>
      <c r="D371" s="311"/>
      <c r="E371" s="311"/>
      <c r="F371" s="311"/>
    </row>
    <row r="372" spans="1:6" ht="12.75">
      <c r="A372" s="311"/>
      <c r="B372" s="311"/>
      <c r="C372" s="311"/>
      <c r="D372" s="311"/>
      <c r="E372" s="311"/>
      <c r="F372" s="311"/>
    </row>
    <row r="373" spans="1:6" ht="12.75">
      <c r="A373" s="311"/>
      <c r="B373" s="311"/>
      <c r="C373" s="311"/>
      <c r="D373" s="311"/>
      <c r="E373" s="311"/>
      <c r="F373" s="311"/>
    </row>
    <row r="374" spans="1:6" ht="12.75">
      <c r="A374" s="311"/>
      <c r="B374" s="311"/>
      <c r="C374" s="311"/>
      <c r="D374" s="311"/>
      <c r="E374" s="311"/>
      <c r="F374" s="311"/>
    </row>
    <row r="375" spans="1:6" ht="12.75">
      <c r="A375" s="311"/>
      <c r="B375" s="311"/>
      <c r="C375" s="311"/>
      <c r="D375" s="311"/>
      <c r="E375" s="311"/>
      <c r="F375" s="311"/>
    </row>
    <row r="376" spans="1:6" ht="12.75">
      <c r="A376" s="311"/>
      <c r="B376" s="311"/>
      <c r="C376" s="311"/>
      <c r="D376" s="311"/>
      <c r="E376" s="311"/>
      <c r="F376" s="311"/>
    </row>
    <row r="377" spans="1:6" ht="12.75">
      <c r="A377" s="311"/>
      <c r="B377" s="311"/>
      <c r="C377" s="311"/>
      <c r="D377" s="311"/>
      <c r="E377" s="311"/>
      <c r="F377" s="311"/>
    </row>
    <row r="378" spans="1:6" ht="12.75">
      <c r="A378" s="311"/>
      <c r="B378" s="311"/>
      <c r="C378" s="311"/>
      <c r="D378" s="311"/>
      <c r="E378" s="311"/>
      <c r="F378" s="311"/>
    </row>
    <row r="379" spans="1:6" ht="12.75">
      <c r="A379" s="311"/>
      <c r="B379" s="311"/>
      <c r="C379" s="311"/>
      <c r="D379" s="311"/>
      <c r="E379" s="311"/>
      <c r="F379" s="311"/>
    </row>
    <row r="380" spans="1:6" ht="12.75">
      <c r="A380" s="311"/>
      <c r="B380" s="311"/>
      <c r="C380" s="311"/>
      <c r="D380" s="311"/>
      <c r="E380" s="311"/>
      <c r="F380" s="311"/>
    </row>
    <row r="381" spans="1:6" ht="12.75">
      <c r="A381" s="311"/>
      <c r="B381" s="311"/>
      <c r="C381" s="311"/>
      <c r="D381" s="311"/>
      <c r="E381" s="311"/>
      <c r="F381" s="311"/>
    </row>
  </sheetData>
  <sheetProtection/>
  <mergeCells count="84">
    <mergeCell ref="B354:D354"/>
    <mergeCell ref="C330:C332"/>
    <mergeCell ref="B127:E127"/>
    <mergeCell ref="A147:H148"/>
    <mergeCell ref="A130:H130"/>
    <mergeCell ref="B128:E128"/>
    <mergeCell ref="H134:K134"/>
    <mergeCell ref="D200:E200"/>
    <mergeCell ref="B194:C194"/>
    <mergeCell ref="B195:C195"/>
    <mergeCell ref="B123:E123"/>
    <mergeCell ref="A2:H2"/>
    <mergeCell ref="A3:H3"/>
    <mergeCell ref="A6:H10"/>
    <mergeCell ref="A14:H15"/>
    <mergeCell ref="A120:H120"/>
    <mergeCell ref="A94:H94"/>
    <mergeCell ref="B61:C61"/>
    <mergeCell ref="B106:C106"/>
    <mergeCell ref="A41:H42"/>
    <mergeCell ref="B105:C105"/>
    <mergeCell ref="A50:H50"/>
    <mergeCell ref="B122:E122"/>
    <mergeCell ref="B98:C98"/>
    <mergeCell ref="B99:C99"/>
    <mergeCell ref="B100:C100"/>
    <mergeCell ref="B101:C101"/>
    <mergeCell ref="B88:F88"/>
    <mergeCell ref="B96:E96"/>
    <mergeCell ref="A114:H114"/>
    <mergeCell ref="B97:C97"/>
    <mergeCell ref="B68:F68"/>
    <mergeCell ref="A19:H23"/>
    <mergeCell ref="A26:H27"/>
    <mergeCell ref="A30:H32"/>
    <mergeCell ref="A46:F46"/>
    <mergeCell ref="A36:H37"/>
    <mergeCell ref="A47:H47"/>
    <mergeCell ref="D168:E168"/>
    <mergeCell ref="D170:E170"/>
    <mergeCell ref="B124:E124"/>
    <mergeCell ref="B167:C167"/>
    <mergeCell ref="B168:C168"/>
    <mergeCell ref="A54:G54"/>
    <mergeCell ref="B62:C62"/>
    <mergeCell ref="B63:C63"/>
    <mergeCell ref="B103:C103"/>
    <mergeCell ref="B104:C104"/>
    <mergeCell ref="D197:E197"/>
    <mergeCell ref="L134:L135"/>
    <mergeCell ref="A160:F164"/>
    <mergeCell ref="B166:C166"/>
    <mergeCell ref="B187:D188"/>
    <mergeCell ref="B134:B135"/>
    <mergeCell ref="D171:E171"/>
    <mergeCell ref="C134:G134"/>
    <mergeCell ref="D166:E166"/>
    <mergeCell ref="D167:E167"/>
    <mergeCell ref="B197:C197"/>
    <mergeCell ref="D169:E169"/>
    <mergeCell ref="A174:F174"/>
    <mergeCell ref="B179:D180"/>
    <mergeCell ref="B200:C200"/>
    <mergeCell ref="B201:C201"/>
    <mergeCell ref="B170:C170"/>
    <mergeCell ref="B171:C171"/>
    <mergeCell ref="D194:E194"/>
    <mergeCell ref="D195:E195"/>
    <mergeCell ref="E329:E331"/>
    <mergeCell ref="D209:E209"/>
    <mergeCell ref="B330:B332"/>
    <mergeCell ref="C263:F266"/>
    <mergeCell ref="B206:C206"/>
    <mergeCell ref="B208:C208"/>
    <mergeCell ref="I214:J214"/>
    <mergeCell ref="B209:C209"/>
    <mergeCell ref="D207:E207"/>
    <mergeCell ref="D208:E208"/>
    <mergeCell ref="B207:C207"/>
    <mergeCell ref="C72:H72"/>
    <mergeCell ref="C85:F85"/>
    <mergeCell ref="D206:E206"/>
    <mergeCell ref="B202:C202"/>
    <mergeCell ref="G214:H214"/>
  </mergeCells>
  <hyperlinks>
    <hyperlink ref="A115" location="'8'!A1" display="Ver cuadro de Inversiones"/>
  </hyperlinks>
  <printOptions/>
  <pageMargins left="0.7" right="0.7" top="0.75" bottom="0.75" header="0.3" footer="0.3"/>
  <pageSetup horizontalDpi="600" verticalDpi="600" orientation="portrait" paperSize="9" scale="60" r:id="rId1"/>
</worksheet>
</file>

<file path=xl/worksheets/sheet9.xml><?xml version="1.0" encoding="utf-8"?>
<worksheet xmlns="http://schemas.openxmlformats.org/spreadsheetml/2006/main" xmlns:r="http://schemas.openxmlformats.org/officeDocument/2006/relationships">
  <dimension ref="A1:L29"/>
  <sheetViews>
    <sheetView showGridLines="0" zoomScale="85" zoomScaleNormal="85" zoomScalePageLayoutView="0" workbookViewId="0" topLeftCell="A1">
      <selection activeCell="G37" sqref="G37"/>
    </sheetView>
  </sheetViews>
  <sheetFormatPr defaultColWidth="11.421875" defaultRowHeight="12.75"/>
  <cols>
    <col min="1" max="1" width="24.140625" style="1" customWidth="1"/>
    <col min="2" max="2" width="49.57421875" style="1" bestFit="1" customWidth="1"/>
    <col min="3" max="3" width="12.8515625" style="1" customWidth="1"/>
    <col min="4" max="4" width="13.57421875" style="1" customWidth="1"/>
    <col min="5" max="5" width="14.8515625" style="1" bestFit="1" customWidth="1"/>
    <col min="6" max="6" width="16.57421875" style="1" bestFit="1" customWidth="1"/>
    <col min="7" max="7" width="18.57421875" style="1" bestFit="1" customWidth="1"/>
    <col min="8" max="8" width="15.7109375" style="1" bestFit="1" customWidth="1"/>
    <col min="9" max="9" width="10.28125" style="1" bestFit="1" customWidth="1"/>
    <col min="10" max="10" width="11.421875" style="1" customWidth="1"/>
    <col min="11" max="12" width="12.28125" style="1" bestFit="1" customWidth="1"/>
    <col min="13" max="16384" width="11.421875" style="1" customWidth="1"/>
  </cols>
  <sheetData>
    <row r="1" spans="1:9" ht="18">
      <c r="A1" s="465" t="s">
        <v>285</v>
      </c>
      <c r="B1" s="10"/>
      <c r="C1" s="10"/>
      <c r="D1" s="10"/>
      <c r="E1" s="10"/>
      <c r="F1" s="10"/>
      <c r="G1" s="10"/>
      <c r="H1" s="10"/>
      <c r="I1" s="10"/>
    </row>
    <row r="2" spans="1:10" ht="15">
      <c r="A2" s="620" t="s">
        <v>519</v>
      </c>
      <c r="B2" s="621"/>
      <c r="C2" s="621"/>
      <c r="D2" s="621"/>
      <c r="E2" s="621"/>
      <c r="F2" s="621"/>
      <c r="G2" s="621"/>
      <c r="H2" s="621"/>
      <c r="I2" s="621"/>
      <c r="J2" s="621"/>
    </row>
    <row r="3" spans="1:10" ht="15">
      <c r="A3" s="371"/>
      <c r="B3" s="371"/>
      <c r="C3" s="371"/>
      <c r="D3" s="371"/>
      <c r="E3" s="371"/>
      <c r="F3" s="371"/>
      <c r="G3" s="371"/>
      <c r="H3" s="371"/>
      <c r="I3" s="371"/>
      <c r="J3" s="371"/>
    </row>
    <row r="4" spans="1:10" ht="12.75" customHeight="1">
      <c r="A4" s="615" t="s">
        <v>175</v>
      </c>
      <c r="B4" s="615" t="s">
        <v>176</v>
      </c>
      <c r="C4" s="615" t="s">
        <v>177</v>
      </c>
      <c r="D4" s="615" t="s">
        <v>178</v>
      </c>
      <c r="E4" s="615" t="s">
        <v>397</v>
      </c>
      <c r="F4" s="615" t="s">
        <v>179</v>
      </c>
      <c r="G4" s="615" t="s">
        <v>180</v>
      </c>
      <c r="H4" s="615" t="s">
        <v>398</v>
      </c>
      <c r="I4" s="615" t="s">
        <v>181</v>
      </c>
      <c r="J4" s="615" t="s">
        <v>182</v>
      </c>
    </row>
    <row r="5" spans="1:10" ht="12.75">
      <c r="A5" s="616"/>
      <c r="B5" s="616"/>
      <c r="C5" s="616"/>
      <c r="D5" s="616"/>
      <c r="E5" s="616"/>
      <c r="F5" s="616"/>
      <c r="G5" s="616"/>
      <c r="H5" s="616"/>
      <c r="I5" s="616"/>
      <c r="J5" s="616"/>
    </row>
    <row r="6" spans="1:10" ht="12.75">
      <c r="A6" s="616"/>
      <c r="B6" s="616"/>
      <c r="C6" s="616"/>
      <c r="D6" s="616"/>
      <c r="E6" s="616"/>
      <c r="F6" s="616"/>
      <c r="G6" s="616"/>
      <c r="H6" s="616"/>
      <c r="I6" s="616"/>
      <c r="J6" s="616"/>
    </row>
    <row r="7" spans="1:10" ht="12.75">
      <c r="A7" s="617"/>
      <c r="B7" s="617"/>
      <c r="C7" s="617"/>
      <c r="D7" s="617"/>
      <c r="E7" s="617"/>
      <c r="F7" s="617"/>
      <c r="G7" s="617"/>
      <c r="H7" s="617" t="s">
        <v>181</v>
      </c>
      <c r="I7" s="617"/>
      <c r="J7" s="617" t="s">
        <v>181</v>
      </c>
    </row>
    <row r="8" spans="1:11" ht="15">
      <c r="A8" s="372"/>
      <c r="B8" s="371"/>
      <c r="C8" s="371"/>
      <c r="D8" s="371"/>
      <c r="E8" s="371"/>
      <c r="F8" s="371"/>
      <c r="G8" s="371"/>
      <c r="H8" s="371"/>
      <c r="I8" s="371"/>
      <c r="J8" s="373"/>
      <c r="K8" s="370"/>
    </row>
    <row r="9" spans="1:12" ht="15">
      <c r="A9" s="467" t="s">
        <v>520</v>
      </c>
      <c r="B9" s="467" t="s">
        <v>521</v>
      </c>
      <c r="C9" s="471">
        <v>44411</v>
      </c>
      <c r="D9" s="471">
        <v>46966</v>
      </c>
      <c r="E9" s="468">
        <v>207539997</v>
      </c>
      <c r="F9" s="475">
        <v>209772262.309716</v>
      </c>
      <c r="G9" s="469">
        <v>280179000</v>
      </c>
      <c r="H9" s="469">
        <v>216934371.5450574</v>
      </c>
      <c r="I9" s="470">
        <v>1</v>
      </c>
      <c r="J9" s="472">
        <v>1</v>
      </c>
      <c r="L9" s="370"/>
    </row>
    <row r="10" spans="1:10" ht="15">
      <c r="A10" s="467" t="s">
        <v>522</v>
      </c>
      <c r="B10" s="467" t="s">
        <v>523</v>
      </c>
      <c r="C10" s="471">
        <v>44595</v>
      </c>
      <c r="D10" s="471">
        <v>45590</v>
      </c>
      <c r="E10" s="468">
        <v>418675126.90766203</v>
      </c>
      <c r="F10" s="475">
        <v>465789178.9755</v>
      </c>
      <c r="G10" s="469">
        <v>480362177.3015</v>
      </c>
      <c r="H10" s="469">
        <v>7058499.198442499</v>
      </c>
      <c r="I10" s="470">
        <v>61</v>
      </c>
      <c r="J10" s="472">
        <v>1.009507</v>
      </c>
    </row>
    <row r="11" spans="1:10" ht="15">
      <c r="A11" s="467" t="s">
        <v>524</v>
      </c>
      <c r="B11" s="467" t="s">
        <v>525</v>
      </c>
      <c r="C11" s="471">
        <v>44253</v>
      </c>
      <c r="D11" s="471" t="s">
        <v>526</v>
      </c>
      <c r="E11" s="468">
        <v>1470600000</v>
      </c>
      <c r="F11" s="468">
        <v>1470600000</v>
      </c>
      <c r="G11" s="469">
        <v>300000</v>
      </c>
      <c r="H11" s="469">
        <v>1470600000</v>
      </c>
      <c r="I11" s="470">
        <v>11949</v>
      </c>
      <c r="J11" s="472" t="s">
        <v>526</v>
      </c>
    </row>
    <row r="12" spans="1:10" ht="15">
      <c r="A12" s="467" t="s">
        <v>524</v>
      </c>
      <c r="B12" s="467" t="s">
        <v>525</v>
      </c>
      <c r="C12" s="471">
        <v>44267</v>
      </c>
      <c r="D12" s="471" t="s">
        <v>526</v>
      </c>
      <c r="E12" s="468">
        <v>2114100000</v>
      </c>
      <c r="F12" s="468">
        <v>2114100000</v>
      </c>
      <c r="G12" s="469">
        <v>300000</v>
      </c>
      <c r="H12" s="469">
        <v>2114100000</v>
      </c>
      <c r="I12" s="470">
        <v>7047</v>
      </c>
      <c r="J12" s="472" t="s">
        <v>526</v>
      </c>
    </row>
    <row r="13" spans="1:10" ht="15">
      <c r="A13" s="467" t="s">
        <v>524</v>
      </c>
      <c r="B13" s="467" t="s">
        <v>525</v>
      </c>
      <c r="C13" s="471">
        <v>44368</v>
      </c>
      <c r="D13" s="471" t="s">
        <v>526</v>
      </c>
      <c r="E13" s="468">
        <v>142250000</v>
      </c>
      <c r="F13" s="468">
        <v>142250000</v>
      </c>
      <c r="G13" s="469">
        <v>250000</v>
      </c>
      <c r="H13" s="469">
        <v>142250000</v>
      </c>
      <c r="I13" s="470">
        <v>569</v>
      </c>
      <c r="J13" s="472" t="s">
        <v>526</v>
      </c>
    </row>
    <row r="14" spans="1:10" ht="15">
      <c r="A14" s="467" t="s">
        <v>524</v>
      </c>
      <c r="B14" s="467" t="s">
        <v>525</v>
      </c>
      <c r="C14" s="471" t="s">
        <v>526</v>
      </c>
      <c r="D14" s="471" t="s">
        <v>526</v>
      </c>
      <c r="E14" s="468">
        <v>584700000</v>
      </c>
      <c r="F14" s="468">
        <v>584700000</v>
      </c>
      <c r="G14" s="469">
        <v>300000</v>
      </c>
      <c r="H14" s="469">
        <v>584700000</v>
      </c>
      <c r="I14" s="470">
        <v>1949</v>
      </c>
      <c r="J14" s="472" t="s">
        <v>526</v>
      </c>
    </row>
    <row r="15" spans="1:10" ht="15">
      <c r="A15" s="467" t="s">
        <v>524</v>
      </c>
      <c r="B15" s="467" t="s">
        <v>525</v>
      </c>
      <c r="C15" s="471">
        <v>44703</v>
      </c>
      <c r="D15" s="471" t="s">
        <v>526</v>
      </c>
      <c r="E15" s="468">
        <v>1734650000</v>
      </c>
      <c r="F15" s="468">
        <v>1734650000</v>
      </c>
      <c r="G15" s="469">
        <v>300000</v>
      </c>
      <c r="H15" s="469">
        <v>1734650000</v>
      </c>
      <c r="I15" s="470">
        <v>5782.166666666667</v>
      </c>
      <c r="J15" s="472" t="s">
        <v>526</v>
      </c>
    </row>
    <row r="16" spans="1:10" ht="15.75" customHeight="1">
      <c r="A16" s="467" t="s">
        <v>524</v>
      </c>
      <c r="B16" s="303" t="s">
        <v>527</v>
      </c>
      <c r="C16" s="303">
        <v>44750</v>
      </c>
      <c r="D16" s="471" t="s">
        <v>526</v>
      </c>
      <c r="E16" s="374">
        <v>867750000</v>
      </c>
      <c r="F16" s="374">
        <v>867750000</v>
      </c>
      <c r="G16" s="304">
        <v>250000</v>
      </c>
      <c r="H16" s="304">
        <v>856500000</v>
      </c>
      <c r="I16" s="305">
        <v>3471</v>
      </c>
      <c r="J16" s="472" t="s">
        <v>526</v>
      </c>
    </row>
    <row r="17" spans="1:10" ht="12.75" customHeight="1">
      <c r="A17" s="618" t="s">
        <v>528</v>
      </c>
      <c r="B17" s="619"/>
      <c r="C17" s="306"/>
      <c r="D17" s="306"/>
      <c r="E17" s="375">
        <f>SUM(E9:E16)</f>
        <v>7540265123.907661</v>
      </c>
      <c r="F17" s="307">
        <f>SUM(F9:F16)</f>
        <v>7589611441.285215</v>
      </c>
      <c r="G17" s="308"/>
      <c r="H17" s="308"/>
      <c r="I17" s="308"/>
      <c r="J17" s="308"/>
    </row>
    <row r="18" spans="1:10" ht="12.75" customHeight="1">
      <c r="A18" s="618" t="s">
        <v>475</v>
      </c>
      <c r="B18" s="619"/>
      <c r="C18" s="306"/>
      <c r="D18" s="306"/>
      <c r="E18" s="375">
        <v>7030148687</v>
      </c>
      <c r="F18" s="307">
        <v>7167787977</v>
      </c>
      <c r="G18" s="308"/>
      <c r="H18" s="308"/>
      <c r="I18" s="308"/>
      <c r="J18" s="308"/>
    </row>
    <row r="22" spans="6:9" ht="12.75">
      <c r="F22" s="370"/>
      <c r="H22" s="370"/>
      <c r="I22" s="370"/>
    </row>
    <row r="23" ht="12.75">
      <c r="F23" s="474"/>
    </row>
    <row r="26" ht="12.75">
      <c r="F26" s="466"/>
    </row>
    <row r="28" ht="12.75">
      <c r="F28" s="466"/>
    </row>
    <row r="29" ht="12.75">
      <c r="F29" s="473"/>
    </row>
  </sheetData>
  <sheetProtection/>
  <mergeCells count="13">
    <mergeCell ref="A18:B18"/>
    <mergeCell ref="A2:J2"/>
    <mergeCell ref="G4:G7"/>
    <mergeCell ref="H4:H7"/>
    <mergeCell ref="I4:I7"/>
    <mergeCell ref="J4:J7"/>
    <mergeCell ref="A17:B17"/>
    <mergeCell ref="A4:A7"/>
    <mergeCell ref="B4:B7"/>
    <mergeCell ref="C4:C7"/>
    <mergeCell ref="D4:D7"/>
    <mergeCell ref="E4:E7"/>
    <mergeCell ref="F4:F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HACIENDA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Pablo Roa</cp:lastModifiedBy>
  <cp:lastPrinted>2019-08-27T01:19:51Z</cp:lastPrinted>
  <dcterms:created xsi:type="dcterms:W3CDTF">2004-04-15T20:03:32Z</dcterms:created>
  <dcterms:modified xsi:type="dcterms:W3CDTF">2022-10-31T20:11:47Z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