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ocs.edgelan\investor\iaf\04-FONDO OPPORTUNITY FUND RENTA FIJA USD\Balance General Fondo Opportunity\17- BALANCE OPPORTUNITY USD MARZO 2022\"/>
    </mc:Choice>
  </mc:AlternateContent>
  <xr:revisionPtr revIDLastSave="0" documentId="13_ncr:201_{D50E0675-AFD5-457B-A14B-E3D3A2BE9DA4}" xr6:coauthVersionLast="47" xr6:coauthVersionMax="47" xr10:uidLastSave="{00000000-0000-0000-0000-000000000000}"/>
  <bookViews>
    <workbookView xWindow="-120" yWindow="-120" windowWidth="29040" windowHeight="15720" xr2:uid="{00000000-000D-0000-FFFF-FFFF00000000}"/>
  </bookViews>
  <sheets>
    <sheet name="INDICE" sheetId="9" r:id="rId1"/>
    <sheet name="1" sheetId="1" r:id="rId2"/>
    <sheet name="2" sheetId="2" r:id="rId3"/>
    <sheet name="3" sheetId="3" r:id="rId4"/>
    <sheet name="4" sheetId="4" r:id="rId5"/>
    <sheet name="5" sheetId="5" r:id="rId6"/>
    <sheet name="6" sheetId="6" r:id="rId7"/>
    <sheet name="7" sheetId="7" r:id="rId8"/>
    <sheet name="8" sheetId="8" r:id="rId9"/>
    <sheet name="9" sheetId="10" r:id="rId10"/>
    <sheet name="10" sheetId="11" r:id="rId11"/>
    <sheet name="11" sheetId="12" r:id="rId12"/>
  </sheets>
  <definedNames>
    <definedName name="_Hlk492023274" localSheetId="10">'10'!$A$91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4" i="12" l="1"/>
  <c r="E15" i="2"/>
  <c r="C137" i="11"/>
  <c r="C18" i="1"/>
  <c r="C24" i="1"/>
  <c r="C10" i="9" l="1"/>
  <c r="C23" i="8" l="1"/>
  <c r="C16" i="8"/>
  <c r="C14" i="8"/>
  <c r="E18" i="8"/>
  <c r="B4" i="8"/>
  <c r="D14" i="7"/>
  <c r="D13" i="7"/>
  <c r="D12" i="7"/>
  <c r="C16" i="6"/>
  <c r="C14" i="6"/>
  <c r="C11" i="6"/>
  <c r="C10" i="6"/>
  <c r="C30" i="5"/>
  <c r="C27" i="5"/>
  <c r="C19" i="5"/>
  <c r="C12" i="5"/>
  <c r="C8" i="5"/>
  <c r="D15" i="2"/>
  <c r="E15" i="7"/>
  <c r="E6" i="7"/>
  <c r="B4" i="7"/>
  <c r="B3" i="6"/>
  <c r="D29" i="5"/>
  <c r="D32" i="5"/>
  <c r="B3" i="5"/>
  <c r="D31" i="4"/>
  <c r="D34" i="4" s="1"/>
  <c r="D35" i="4" s="1"/>
  <c r="C31" i="4"/>
  <c r="C34" i="4" s="1"/>
  <c r="B3" i="4"/>
  <c r="B3" i="3"/>
  <c r="E6" i="2"/>
  <c r="B4" i="2"/>
  <c r="E26" i="8" l="1"/>
  <c r="B4" i="1"/>
  <c r="E98" i="11" l="1"/>
  <c r="E99" i="11"/>
  <c r="E100" i="11"/>
  <c r="E101" i="11"/>
  <c r="E97" i="11"/>
  <c r="C102" i="11"/>
  <c r="E82" i="11"/>
  <c r="E81" i="11"/>
  <c r="D10" i="5"/>
  <c r="D33" i="5"/>
  <c r="D14" i="5"/>
  <c r="D21" i="5"/>
  <c r="E18" i="1"/>
  <c r="E24" i="1"/>
  <c r="D137" i="11"/>
  <c r="D15" i="7"/>
  <c r="D12" i="6"/>
  <c r="D18" i="6"/>
  <c r="C11" i="4"/>
  <c r="C15" i="4"/>
  <c r="C21" i="4"/>
  <c r="C28" i="4"/>
  <c r="C32" i="4" s="1"/>
  <c r="D15" i="4"/>
  <c r="C152" i="11"/>
  <c r="B152" i="11"/>
  <c r="D18" i="3"/>
  <c r="D12" i="3"/>
  <c r="C18" i="3"/>
  <c r="C12" i="3"/>
  <c r="C31" i="5"/>
  <c r="D28" i="4"/>
  <c r="D32" i="4" s="1"/>
  <c r="D21" i="4"/>
  <c r="D11" i="4"/>
  <c r="A2" i="12"/>
  <c r="E7" i="8"/>
  <c r="C7" i="8"/>
  <c r="D6" i="6"/>
  <c r="C6" i="6"/>
  <c r="D5" i="5"/>
  <c r="C5" i="5"/>
  <c r="D6" i="4"/>
  <c r="C6" i="4"/>
  <c r="D5" i="3"/>
  <c r="C5" i="3"/>
  <c r="E6" i="1"/>
  <c r="C6" i="1"/>
  <c r="O4" i="9"/>
  <c r="C25" i="8"/>
  <c r="C18" i="8"/>
  <c r="C15" i="7"/>
  <c r="E11" i="7"/>
  <c r="E10" i="7"/>
  <c r="E36" i="6"/>
  <c r="C18" i="6"/>
  <c r="E12" i="6"/>
  <c r="E19" i="6" s="1"/>
  <c r="E22" i="6" s="1"/>
  <c r="E32" i="6" s="1"/>
  <c r="C12" i="6"/>
  <c r="C29" i="5"/>
  <c r="C21" i="5"/>
  <c r="C14" i="5"/>
  <c r="C10" i="5"/>
  <c r="C35" i="4"/>
  <c r="C15" i="2"/>
  <c r="E12" i="2"/>
  <c r="E10" i="2"/>
  <c r="E14" i="2"/>
  <c r="E14" i="7"/>
  <c r="E13" i="7"/>
  <c r="E13" i="2"/>
  <c r="E37" i="6" l="1"/>
  <c r="D19" i="3"/>
  <c r="E16" i="7"/>
  <c r="C19" i="6"/>
  <c r="C15" i="5"/>
  <c r="C23" i="5" s="1"/>
  <c r="C32" i="5"/>
  <c r="C33" i="5" s="1"/>
  <c r="C19" i="3"/>
  <c r="E16" i="2"/>
  <c r="E25" i="1"/>
  <c r="C10" i="1" s="1"/>
  <c r="C25" i="1" s="1"/>
  <c r="D16" i="4"/>
  <c r="D22" i="4" s="1"/>
  <c r="D19" i="6"/>
  <c r="C16" i="4"/>
  <c r="C22" i="4" s="1"/>
  <c r="D15" i="5"/>
  <c r="D23" i="5" s="1"/>
  <c r="E102" i="11"/>
  <c r="C10" i="8"/>
  <c r="C26" i="8" s="1"/>
</calcChain>
</file>

<file path=xl/sharedStrings.xml><?xml version="1.0" encoding="utf-8"?>
<sst xmlns="http://schemas.openxmlformats.org/spreadsheetml/2006/main" count="529" uniqueCount="264">
  <si>
    <t>FONDO DE INVERSIÓN OPPORTUNITY</t>
  </si>
  <si>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</si>
  <si>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</si>
  <si>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</si>
  <si>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</si>
  <si>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</si>
  <si>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</si>
  <si>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</si>
  <si>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</si>
  <si>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</si>
  <si>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</si>
  <si>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</si>
  <si>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</si>
  <si>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</si>
  <si>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</si>
  <si>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</si>
  <si>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</si>
  <si>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</si>
  <si>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</si>
  <si>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</si>
  <si>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</si>
  <si>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</si>
  <si>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</si>
  <si>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</si>
  <si>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Resultados acumulados</t>
  </si>
  <si>
    <t>Resultado del Periodo</t>
  </si>
  <si>
    <t>Saldo al final del periodo</t>
  </si>
  <si>
    <t>INGRESOS</t>
  </si>
  <si>
    <t>Resultado por Tenencia</t>
  </si>
  <si>
    <t xml:space="preserve">Intereses </t>
  </si>
  <si>
    <t xml:space="preserve">Otros </t>
  </si>
  <si>
    <t>Total Ingresos</t>
  </si>
  <si>
    <t>EGRESOS</t>
  </si>
  <si>
    <t>Comisión por Administración</t>
  </si>
  <si>
    <t xml:space="preserve">- Gastos de Ventas </t>
  </si>
  <si>
    <t>Comisión por Corretaje</t>
  </si>
  <si>
    <t>Otros Egresos</t>
  </si>
  <si>
    <t>Total Egresos</t>
  </si>
  <si>
    <t>Resultado del Ejercicio</t>
  </si>
  <si>
    <t>(EN MONEDA EXTRANJERA)</t>
  </si>
  <si>
    <t>ACTIVOS</t>
  </si>
  <si>
    <t>ACTIVO CORRIENTE</t>
  </si>
  <si>
    <t>DISPONIBILIDADES</t>
  </si>
  <si>
    <t>Valores al cobro  (Nota    )</t>
  </si>
  <si>
    <t xml:space="preserve">INVERSIONES </t>
  </si>
  <si>
    <t>Titulo de Renta fija (Nota    )</t>
  </si>
  <si>
    <t>Titulo de Renta Variable</t>
  </si>
  <si>
    <t>ACTIVO NO CORRIENTE</t>
  </si>
  <si>
    <t>Total de Activo Bruto</t>
  </si>
  <si>
    <t xml:space="preserve">PASIVOS </t>
  </si>
  <si>
    <t xml:space="preserve">PASIVO </t>
  </si>
  <si>
    <t>ACREEDORES POR OPERACIONES</t>
  </si>
  <si>
    <t>Comisiones a Pagar a la Administradora</t>
  </si>
  <si>
    <t>Rescates a Pagar</t>
  </si>
  <si>
    <t xml:space="preserve">Total Pasivo </t>
  </si>
  <si>
    <t xml:space="preserve">PLAN OPPORTUNITY </t>
  </si>
  <si>
    <t>RESULTADOS ACUMULADOS</t>
  </si>
  <si>
    <t>TOTAL PATRIMONIO</t>
  </si>
  <si>
    <t>TOTAL PASIVO Y PATRIMONIO NETO</t>
  </si>
  <si>
    <t>CANTIDAD CUOTAS PARTE</t>
  </si>
  <si>
    <t>VALOR CUOTA</t>
  </si>
  <si>
    <t>TOTAL ACTIVO NETO</t>
  </si>
  <si>
    <t>(EN MONEDA LOCAL)</t>
  </si>
  <si>
    <t>TOTAL ACTIVO CORRIENTE</t>
  </si>
  <si>
    <t>TOTAL ACTIVO NO CORRIENTE</t>
  </si>
  <si>
    <t>(Moneda Local)</t>
  </si>
  <si>
    <t>Diferencia de Cambio saldo inicial de caja y bancos</t>
  </si>
  <si>
    <t>Desde</t>
  </si>
  <si>
    <t>Tipo de cambio Vendedor</t>
  </si>
  <si>
    <t>Comparativo</t>
  </si>
  <si>
    <t>Tipo de cambio Comprador</t>
  </si>
  <si>
    <t>FECHA DE REPORTE</t>
  </si>
  <si>
    <t>Estados Financieros</t>
  </si>
  <si>
    <t>(Anexo D)</t>
  </si>
  <si>
    <t>Índice</t>
  </si>
  <si>
    <t>ESTADO DE FLUJO DE CAJA EN DOLARES AMERICANOS</t>
  </si>
  <si>
    <t>ESTADO DE VARIACION DEL ACTIVO NETO EN DOLARES AMERICANOS</t>
  </si>
  <si>
    <t>ESTADO DE RESULTADO EN DOLARES AMERICANOS</t>
  </si>
  <si>
    <t>BALANCE GENERAL EN DOLARES AMERICANOS</t>
  </si>
  <si>
    <t>BALANCE GENERAL EN GUARANIES</t>
  </si>
  <si>
    <t>ESTADO DE RESULTADO EN GUARANIES</t>
  </si>
  <si>
    <t>ESTADO DE VARIACION DEL ACTIVO NETO EN GUARANIES</t>
  </si>
  <si>
    <t>ESTADO DE FLUJO DE CAJA EN GUARANIES</t>
  </si>
  <si>
    <t>NOTAS A LOS ESTADOS FINANCIEROS</t>
  </si>
  <si>
    <t>CUADRO DE INVERSIONES</t>
  </si>
  <si>
    <t>Opportunity Fund Renta Fija USD</t>
  </si>
  <si>
    <t>USD</t>
  </si>
  <si>
    <t>Causa de las Variaciones de efectivo</t>
  </si>
  <si>
    <t>Aumento o disminucion intereses a cobrar</t>
  </si>
  <si>
    <t>INFORME SINDICO</t>
  </si>
  <si>
    <t>NOTAS A LOS ESTADOS CONTABLES</t>
  </si>
  <si>
    <t>INFORME DEL SINDICO</t>
  </si>
  <si>
    <t>Señores accionistas de</t>
  </si>
  <si>
    <t>FONDO OPPORTUNITY RENTA FIJA USD</t>
  </si>
  <si>
    <t>Es mi informe.</t>
  </si>
  <si>
    <t>Juan José Talavera</t>
  </si>
  <si>
    <t>Síndico Titular</t>
  </si>
  <si>
    <t>CARACTERISTICAS DE LA EMISIÓN DE CUOTAS DE PARTICIPACIÓN</t>
  </si>
  <si>
    <t>El valor nominal de cada cuota: USD 1.000,00 (Dólares americanos Un mil).</t>
  </si>
  <si>
    <t>Precio: No podrá ser inferior al que resulte de dividir el valor diario del patrimonio del fondo por el número de cuotas pagadas a la fecha.</t>
  </si>
  <si>
    <t xml:space="preserve">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</si>
  <si>
    <t>Agente colocador: INVESTOR Administradora de Fondos Patrimoniales de Inversión S.A. e INVESTOR Casa de Bolsa S.A.</t>
  </si>
  <si>
    <t>Entidad de Custodia de las cuotas partes: Bolsa de Valores y Productos de Asunción S.A. (B.V.P.A.S.A), forma desmaterializada por Sistema Electrónico de Negociación (S.E.N.).</t>
  </si>
  <si>
    <t>Entidad de Custodia del portafolio del Fondo: Bolsa de Valores y Productos de Asunción S.A. (B.V.P.A.S.A) e Investor Casa de Bolsa S.A.</t>
  </si>
  <si>
    <t>Condiciones de compra de cuotas del fondo:</t>
  </si>
  <si>
    <t>Límites de permanencia: 7 años, prorrogable sucesivamente por periodos de 5 años, a criterio de la Asamblea Extraordinaria de Aportantes.</t>
  </si>
  <si>
    <t xml:space="preserve">Reglas para suscripción: Los partícipes deberán suscribir con la Sociedad Administradora el Contrato de Suscripción al fondo y la Solicitud de Inversión correspondiente. </t>
  </si>
  <si>
    <t>Forma de representación de las cuotas: Los aportes quedarán expresados en cuotas del fondo, nominativas, unitarias de igual valor y características, y no podrán rescatarse antes de la liquidación del Fondo.</t>
  </si>
  <si>
    <t>POLITICA DE INVERSION</t>
  </si>
  <si>
    <t>Al efecto de materializar la inversión del Fondo, sus recursos se invertirán en los siguientes instrumentos:</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</si>
  <si>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</si>
  <si>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</si>
  <si>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Nota 3.- Principales políticas y prácticas contables aplicadas.</t>
  </si>
  <si>
    <t xml:space="preserve">3.2. La moneda de cuenta </t>
  </si>
  <si>
    <t>3.3 Política de Constitución de Previsiones:</t>
  </si>
  <si>
    <t xml:space="preserve">La entidad no tiene saldos de clientes, por tanto no existen partidas que requieran la constitución de previsiones. </t>
  </si>
  <si>
    <t>3.5 – Valuación de las Inversiones</t>
  </si>
  <si>
    <t>3.6 Política de Reconocimiento de Ingresos:</t>
  </si>
  <si>
    <t xml:space="preserve">3.7  Flujo de Efectivo  </t>
  </si>
  <si>
    <t>3.9 La Administradora no ha realizado cambios en la aplicación de los criterios contables del Fondo.</t>
  </si>
  <si>
    <t>3.10 – Valorización de las Inversiones. Las inversiones son incorporadas al valor de costo, y ajustadas diariamente por devengamiento de los intereses, y las ganancias a realizar, afectando a resultados como Intereses Ganados.</t>
  </si>
  <si>
    <t>3.11 – Los ingresos y gastos del fondo son reconocidos aplicando el criterio de lo devengado;</t>
  </si>
  <si>
    <t>3.12 -  A la fecha de la información financiera, no se ajustaron los precios.</t>
  </si>
  <si>
    <t>3.13 Tipos de cambio utilizados para convertir en moneda nacional los saldos en Moneda Extranjera:</t>
  </si>
  <si>
    <t>Periodo actual</t>
  </si>
  <si>
    <t>Periodo anterior</t>
  </si>
  <si>
    <t>Tipo de cambio comprador</t>
  </si>
  <si>
    <t>tipo de cambio vendedor</t>
  </si>
  <si>
    <t>Posición en moneda extranjera</t>
  </si>
  <si>
    <t>Detalle</t>
  </si>
  <si>
    <t>Moneda extranjera clase</t>
  </si>
  <si>
    <t>Moneda extranjera Monto</t>
  </si>
  <si>
    <t>Cambio vigente</t>
  </si>
  <si>
    <t>Saldo periodo actual (Gs.)</t>
  </si>
  <si>
    <t>Activos</t>
  </si>
  <si>
    <t>Pasivos</t>
  </si>
  <si>
    <t>NO APLICABLE. Los fondos se constituyeron y registran en moneda extranjera, y su conversión a Guaraníes se efectúa al cierre al solo efecto de su presentación a los entes reguladores. Las diferencias de cambio que se exponen en el Flujo de Efectivo y la Variación del activo neto, es al sólo efecto de ajustar los saldos iniciales a los tipos de cambo del presente ejercicio.</t>
  </si>
  <si>
    <t>Concepto</t>
  </si>
  <si>
    <t>Comisiones por Administración</t>
  </si>
  <si>
    <t>TOTAL</t>
  </si>
  <si>
    <t>Mes</t>
  </si>
  <si>
    <t>Valor cuota</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</si>
  <si>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</si>
  <si>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</si>
  <si>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</si>
  <si>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</si>
  <si>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</si>
  <si>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</si>
  <si>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</si>
  <si>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</si>
  <si>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</si>
  <si>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</si>
  <si>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</si>
  <si>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</si>
  <si>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</si>
  <si>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</si>
  <si>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</si>
  <si>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</si>
  <si>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</si>
  <si>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</si>
  <si>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</si>
  <si>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</si>
  <si>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</si>
  <si>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</si>
  <si>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Comisión por Administración ( en usd)</t>
  </si>
  <si>
    <t>Nota  1 – INFORMACIÓN BÁSICA DEL OPPORTUNITY EN MONEDA EXTRANJERA</t>
  </si>
  <si>
    <t>Patrimonio Neto del Opportunity Fund Renta Fija USD</t>
  </si>
  <si>
    <t xml:space="preserve">       4.2 INVERSIONES</t>
  </si>
  <si>
    <t>Instrumento</t>
  </si>
  <si>
    <t>Emisor</t>
  </si>
  <si>
    <t>Fecha de vencimiento</t>
  </si>
  <si>
    <t>Monto</t>
  </si>
  <si>
    <t>Total de las Inversiones</t>
  </si>
  <si>
    <t>CDA</t>
  </si>
  <si>
    <t>BANCO BASA S.A.</t>
  </si>
  <si>
    <t>BANCO BILBAO VIZCAYA ARGENTARIA PARAGUAY S.A.</t>
  </si>
  <si>
    <t>BANCO REGIONAL S.A.E.C.A.</t>
  </si>
  <si>
    <t>BANCO RIO S.A.E.C.A.</t>
  </si>
  <si>
    <t>Sector</t>
  </si>
  <si>
    <t>Pais</t>
  </si>
  <si>
    <t>Fecha de Compra</t>
  </si>
  <si>
    <t>Moneda</t>
  </si>
  <si>
    <t>Valor de compra</t>
  </si>
  <si>
    <t>Valor contable</t>
  </si>
  <si>
    <t>Valor Nominal</t>
  </si>
  <si>
    <t>Tasa de interés</t>
  </si>
  <si>
    <t>% de las Inversiones según Reglam. Interno</t>
  </si>
  <si>
    <t>% de las Inversiones con relación al patrimonio neto del fondo</t>
  </si>
  <si>
    <t>% de las Inversiones por grupo económico</t>
  </si>
  <si>
    <t>Bonos Subordinados</t>
  </si>
  <si>
    <t xml:space="preserve">BANCO CONTINENTAL S.A.E.C.A. </t>
  </si>
  <si>
    <t>Financiero (Bancos)</t>
  </si>
  <si>
    <t>Paraguay</t>
  </si>
  <si>
    <t>Dólares Americanos</t>
  </si>
  <si>
    <t>Financiero (Financieras)</t>
  </si>
  <si>
    <t>Bonos Financieros</t>
  </si>
  <si>
    <t xml:space="preserve">BANCO ATLAS S.A. </t>
  </si>
  <si>
    <t xml:space="preserve">VISION BANCO S.A.E.C.A. </t>
  </si>
  <si>
    <t>CRISOL Y ENCARNACION FINANCIERA S.A.E.C.A.</t>
  </si>
  <si>
    <t xml:space="preserve">FINEXPAR S.A.E.C.A. </t>
  </si>
  <si>
    <t xml:space="preserve">Valor mínimo de compra: 10 cuotas por USD 1.000 (Dólares Americanos un mil) por valor nominal de cada cuota = USD10.000 (Dólares Americanos diez mil). </t>
  </si>
  <si>
    <t xml:space="preserve">Valor máximo de compra: hasta 25% de las cuotas del fondo (1.750 cuotas) por valor nominal de cada cuota USD 1.000 (Dólares Americanos un mil) = USD 1.750.000 (Dólares Americanos Un millón setecientos cincuenta mil). </t>
  </si>
  <si>
    <t>4.2 INVERSIONES</t>
  </si>
  <si>
    <t>Ver Cuadro</t>
  </si>
  <si>
    <t>Suscripciones (*)</t>
  </si>
  <si>
    <t>Valor total del Fondo: USD 5.000.000,00 (Dólares americanos Siete millones).</t>
  </si>
  <si>
    <t>Cantidad de cuotas: 5.000 (cinco mil).</t>
  </si>
  <si>
    <t>OTROS GASTOS</t>
  </si>
  <si>
    <t>Comisión por Aranceles y corretajes</t>
  </si>
  <si>
    <t>Ajustes por redondeos</t>
  </si>
  <si>
    <t>Pérdida en Operaciones</t>
  </si>
  <si>
    <t>No aplica</t>
  </si>
  <si>
    <t>4.4 – COMISIONES A PAGAR A LA ADMINISTRADORA</t>
  </si>
  <si>
    <t>Nota 5. HECHOS POSTERIORES AL CIERRE - SITUACIÓN SANITARIA GLOBAL</t>
  </si>
  <si>
    <t>Valores al cobro  (Nota 4.1 )</t>
  </si>
  <si>
    <t>Titulo de Renta fija (Nota 4.2 )</t>
  </si>
  <si>
    <t>FONDO DE INVERSIÓN OPPORTUNITY FUND RENTA FIJA USD</t>
  </si>
  <si>
    <t>Las cinco (5) Notas que se acompañan son parte integrante de de estos Estados Financieros</t>
  </si>
  <si>
    <t>El flujo de efectivos fue preparado de acuerdo con la Resolución CG N° 06/2019 de la Comisión Nacional de Valores.</t>
  </si>
  <si>
    <t>Distribución de utilidades</t>
  </si>
  <si>
    <t>Los estados financieros están preparados en Dólares Americanos. Para la conversión de los estados financieros se utiliza el tipo de cambio Comprador establecido para el cierre del mes por la Administración Tributaria 1USD = 6.277,54 Gs.</t>
  </si>
  <si>
    <t>3.1 Los Estados Financieros han sido preparados de acuerdo a las normas establecidas por la comisión Nacional de Valores y Normas Contables emitidas por el Consejo de Contadores Publicos del Paraguay</t>
  </si>
  <si>
    <t>Saldo al 31/03/2021</t>
  </si>
  <si>
    <t>BANCOS</t>
  </si>
  <si>
    <t>3.8 – Los estados contables corresponden al trimestre cerrado el 31 de Marzo de 2022</t>
  </si>
  <si>
    <t>BANCO FAMILIAR CTA.CTE.USD</t>
  </si>
  <si>
    <t>No existen hechos posteriores al cierre del trimestre que modifiquen sustancialmente  los estados financieros del fondo cerrados el 31 de marzo de 2022</t>
  </si>
  <si>
    <t>Saldo al 31/03/2022</t>
  </si>
  <si>
    <t>De conformidad a lo establecido por el Código Civil y los Estatutos Sociales, he procedido a la revisión de los registros contables, los comprobantes que respaldan las transacciones  efectuadas, así como el Balance General, Cuadro de Resultados, Estado de Flujo de Efectivo, Variación del Patrimonio Neto y sus correspondientes Notas Contables del ejercicio cerrado al 31 de Marzo 2022, encontrándolos todos conformes a las Leyes, los Estatutos Sociales, los Principios de Contabilidad Generalmente Aceptados y las Normas Contables indicadas por la Comisión Nacional de Valores  como así también por las normas de Contabilidad vigentes en el Paraguay, por lo que recomiendo su aprobación.</t>
  </si>
  <si>
    <t>-       Objetivo principal del Fondo: El objetivo principal del Fondo será el de entregar a sus partícipes una rentabilidad de mediano y largo plazo para lo cual invertirá en instrumentos de deuda en dólares americanos emitidos por emisores nacionales principalmente o extranjeros en casos aislados, con la finalidad de formar una cartera de instrumentos con una duración promedio del portafolio de 5 a 7 años,  con una gestión activa del mismo, y con características de diversificación que permitan obtener retornos periódicos a través de un riesgo  diversificado y controlado.</t>
  </si>
  <si>
    <t>-       El procedimiento para la selección de los instrumentos a ser adquiridos por el Fondo, se establecerá según la sección II. Política de inversión del Reglamento Interno del Fondo.</t>
  </si>
  <si>
    <t xml:space="preserve">  .   La emisión de cuotas de participación se realizará en moneda extranjera (Dólares americanos), los valores serán de oferta pública, inscriptas en el registro de la Comisión Nacional de Valores (C.N.V.) y registrada en la Bolsa de Valores y Productos de Asunción S.A. (B.V.P.A.S.A).</t>
  </si>
  <si>
    <t>a)    Títulos emitidos por el Tesoro Público o garantizados por el mismo, cuya emisión haya sido registrada en el Registro de Valores que lleva la CNV;</t>
  </si>
  <si>
    <t>b)    Títulos emitidos por las Gobernaciones, Municipalidades y otros organismos y entidades del Estado, cuya emisión haya sido registrada en el Registro de Valores que lleva la CNV;</t>
  </si>
  <si>
    <t xml:space="preserve">c)    Títulos emitidos por el Banco Central del Paraguay; </t>
  </si>
  <si>
    <t xml:space="preserve">d)    Títulos a plazo de instituciones habilitadas por el Banco Central del Paraguay y que cuenten con calificación de riesgo BBB o superior; </t>
  </si>
  <si>
    <t xml:space="preserve">e)    Letras o cédulas hipotecarias establecidas en la Ley General de Bancos, Financieras y Otras Entidades de Crédito, cuya emisión haya sido registrada en el Registro de Valores que lleva la CNV; </t>
  </si>
  <si>
    <t>f)     Bonos, títulos de deuda o títulos emitidos en desarrollo de titularizaciones, cuya emisión haya sido registrada en el Registro de Valores que lleva la CNV, y que cuenten con calificación de riesgo BBB o superior;</t>
  </si>
  <si>
    <t xml:space="preserve">g)    Operaciones de venta con compromiso de compra y las operaciones de compra con compromiso de venta debiendo ser con títulos desmaterializados custodiados en la Bolsa. </t>
  </si>
  <si>
    <t>h)    Títulos emitidos por un Estado extranjero que tengan calificación A similar o superior, que se transen habitualmente en los mercados locales o internacionales; si un mismo título fuere calificado en categorías de riesgo discordantes se deberá considerar la categoría más baja.</t>
  </si>
  <si>
    <t xml:space="preserve">i)     Otros valores de inversión que determine la CNV por normas de carácter general. </t>
  </si>
  <si>
    <t>2.2 – Entidad encargada de la custodia: BVPASA e INVESTOR Casa de Bolsa S.A.</t>
  </si>
  <si>
    <t xml:space="preserve"> Las inversiones (Bonos y CDA en cartera), se exponen a sus valores actualizados. Las diferencias  se exponen en el estado de resultados en el rubro intereses ganados.</t>
  </si>
  <si>
    <t>a)    Diferencia de cambio en Moneda Extranjera</t>
  </si>
  <si>
    <t>b)   Gastos operacionales y comisiones de la administradora con cargo al Fondo:</t>
  </si>
  <si>
    <t>c)    Información Estadística</t>
  </si>
  <si>
    <r>
      <t xml:space="preserve"> Naturaleza jurídica: </t>
    </r>
    <r>
      <rPr>
        <sz val="9"/>
        <color theme="1"/>
        <rFont val="Noto Sans"/>
        <family val="2"/>
      </rPr>
      <t xml:space="preserve">        FONDO DE INVERSION OPPORTUNITY FUND RENTA FIJA USD.</t>
    </r>
  </si>
  <si>
    <r>
      <t>-       Autorizados por Resolución Nro. 34 E/17 de fecha 24 de Agosto de 2017 de la Comisión Nacional de Valores</t>
    </r>
    <r>
      <rPr>
        <b/>
        <sz val="9"/>
        <color theme="1"/>
        <rFont val="Noto Sans"/>
        <family val="2"/>
      </rPr>
      <t>;</t>
    </r>
  </si>
  <si>
    <r>
      <t xml:space="preserve">-       </t>
    </r>
    <r>
      <rPr>
        <b/>
        <sz val="9"/>
        <color theme="1"/>
        <rFont val="Noto Sans"/>
        <family val="2"/>
      </rPr>
      <t xml:space="preserve"> </t>
    </r>
    <r>
      <rPr>
        <sz val="9"/>
        <color theme="1"/>
        <rFont val="Noto Sans"/>
        <family val="2"/>
      </rPr>
      <t>Política de Inversión: se basará en el análisis fundamental y en la capacidad de pago de los distintos emisores, así como en el estudio de las distintas condiciones de cobertura que entregue cada emisión en particular.</t>
    </r>
  </si>
  <si>
    <r>
      <t>Fue inscripta en la Comisión Nacional de Valores por medio de la Resolucion Nº  34 E/17 de fecha 24 de Agosto de 2017 de la Comisión Nacional de Valores</t>
    </r>
    <r>
      <rPr>
        <b/>
        <sz val="9"/>
        <color theme="1"/>
        <rFont val="Noto Sans"/>
        <family val="2"/>
      </rPr>
      <t>;</t>
    </r>
  </si>
  <si>
    <r>
      <t>Los ingresos son reconocidos con base en el criterio de lo devengado, de conformidad con las disposiciones de las Normas contables emitidas por el Consejo de Contadores Públicos del Paraguay</t>
    </r>
    <r>
      <rPr>
        <b/>
        <sz val="9"/>
        <color theme="1"/>
        <rFont val="Noto Sans"/>
        <family val="2"/>
      </rPr>
      <t>.</t>
    </r>
  </si>
  <si>
    <r>
      <t xml:space="preserve">Ø  </t>
    </r>
    <r>
      <rPr>
        <u/>
        <sz val="9"/>
        <color theme="1"/>
        <rFont val="Noto Sans"/>
        <family val="2"/>
      </rPr>
      <t>Comisión de administración</t>
    </r>
    <r>
      <rPr>
        <sz val="9"/>
        <color theme="1"/>
        <rFont val="Noto Sans"/>
        <family val="2"/>
      </rPr>
      <t xml:space="preserve">: 0.80% nominal anual (base 365) más IVA  sobre el patrimonio neto de pre cierre administrado. La comisión se devenga diariamente y se cobra mensualmente. </t>
    </r>
  </si>
  <si>
    <r>
      <t xml:space="preserve">Ø  </t>
    </r>
    <r>
      <rPr>
        <u/>
        <sz val="9"/>
        <color theme="1"/>
        <rFont val="Noto Sans"/>
        <family val="2"/>
      </rPr>
      <t xml:space="preserve">Gastos y comisiones bancarias: </t>
    </r>
    <r>
      <rPr>
        <sz val="9"/>
        <color theme="1"/>
        <rFont val="Noto Sans"/>
        <family val="2"/>
      </rPr>
      <t>mantenimiento de cuentas, transferencias interbancarias y otras de similar naturaleza).</t>
    </r>
  </si>
  <si>
    <t xml:space="preserve">SUDAMERIS BANK S.A.E.C.A. </t>
  </si>
  <si>
    <t>Bonos Corporativos</t>
  </si>
  <si>
    <t>PTP PARAGUAY S.A.E.</t>
  </si>
  <si>
    <t>Transporte</t>
  </si>
  <si>
    <t>FIC S.A. DE FINANZAS</t>
  </si>
  <si>
    <t>TECNOLOGIA DEL SUR S.A.E.</t>
  </si>
  <si>
    <t>Construcción</t>
  </si>
  <si>
    <t>BRICAPAR S.A.</t>
  </si>
  <si>
    <t>Comercial</t>
  </si>
  <si>
    <t>BANCO NACIONAL DE FOMENTO</t>
  </si>
  <si>
    <t>PATRIMONIO DEL FONDO AL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</si>
</sst>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_);\(#,#00\)"/>
    <numFmt numFmtId="165" formatCode="#,##0.00_ ;\-#,##0.00\ "/>
    <numFmt numFmtId="166" formatCode="#,##0.000000"/>
    <numFmt numFmtId="167" formatCode="_-* #,##0_-;\-* #,##0_-;_-* &quot;-&quot;??_-;_-@_-"/>
    <numFmt numFmtId="168" formatCode="_ * #,##0.00_ ;_ * \-#,##0.00_ ;_ * &quot;-&quot;_ ;_ @_ "/>
    <numFmt numFmtId="169" formatCode="_-* #,##0.000000_-;\-* #,##0.000000_-;_-* &quot;-&quot;??_-;_-@_-"/>
  </numFmts>
  <fonts count="70">
    <font>
      <sz val="11"/>
      <color theme="1"/>
      <name val="Calibri"/>
      <family val="2"/>
      <scheme val="minor"/>
    </font>
    <font>
      <sz val="11"/>
      <color theme="1"/>
      <name val="Calibri"/>
      <family val="2"/>
      <scheme val="minor"/>
    </font>
    <font>
      <sz val="11"/>
      <name val="Arial"/>
      <family val="2"/>
    </font>
    <font>
      <sz val="11"/>
      <color indexed="8"/>
      <name val="Subway"/>
    </font>
    <font>
      <sz val="10"/>
      <name val="Arial"/>
      <family val="2"/>
    </font>
    <font>
      <b/>
      <u/>
      <sz val="14"/>
      <name val="Arial"/>
      <family val="2"/>
    </font>
    <font>
      <b/>
      <sz val="11"/>
      <name val="Arial"/>
      <family val="2"/>
    </font>
    <font>
      <sz val="9"/>
      <name val="Arial"/>
      <family val="2"/>
    </font>
    <font>
      <b/>
      <sz val="11"/>
      <color indexed="8"/>
      <name val="Subway"/>
    </font>
    <font>
      <b/>
      <sz val="11"/>
      <color indexed="8"/>
      <name val="Arial"/>
      <family val="2"/>
    </font>
    <font>
      <b/>
      <u/>
      <sz val="16"/>
      <name val="Arial"/>
      <family val="2"/>
    </font>
    <font>
      <b/>
      <sz val="12"/>
      <name val="Arial"/>
      <family val="2"/>
    </font>
    <font>
      <b/>
      <sz val="16"/>
      <name val="Arial"/>
      <family val="2"/>
    </font>
    <font>
      <b/>
      <sz val="10"/>
      <name val="Arial"/>
      <family val="2"/>
    </font>
    <font>
      <b/>
      <u/>
      <sz val="12"/>
      <name val="Arial"/>
      <family val="2"/>
    </font>
    <font>
      <sz val="8"/>
      <name val="Arial"/>
      <family val="2"/>
    </font>
    <font>
      <b/>
      <sz val="8"/>
      <name val="Arial"/>
      <family val="2"/>
    </font>
    <font>
      <u/>
      <sz val="8"/>
      <name val="Arial"/>
      <family val="2"/>
    </font>
    <font>
      <u/>
      <sz val="11"/>
      <color theme="10"/>
      <name val="Calibri"/>
      <family val="2"/>
      <scheme val="minor"/>
    </font>
    <font>
      <sz val="11"/>
      <color theme="1"/>
      <name val="Arial"/>
      <family val="2"/>
    </font>
    <font>
      <b/>
      <sz val="18"/>
      <color indexed="8"/>
      <name val="Subway"/>
    </font>
    <font>
      <b/>
      <sz val="11"/>
      <color theme="0"/>
      <name val="Calibri"/>
      <family val="2"/>
      <scheme val="minor"/>
    </font>
    <font>
      <sz val="11"/>
      <color theme="0"/>
      <name val="Calibri"/>
      <family val="2"/>
      <scheme val="minor"/>
    </font>
    <font>
      <sz val="11"/>
      <color theme="1"/>
      <name val="Noto Sans"/>
      <family val="2"/>
    </font>
    <font>
      <sz val="11"/>
      <color theme="0"/>
      <name val="Noto Sans"/>
      <family val="2"/>
    </font>
    <font>
      <sz val="18"/>
      <color theme="0"/>
      <name val="Noto Sans"/>
      <family val="2"/>
    </font>
    <font>
      <sz val="18"/>
      <name val="Noto Sans"/>
      <family val="2"/>
    </font>
    <font>
      <sz val="28"/>
      <color theme="0"/>
      <name val="Noto Sans"/>
      <family val="2"/>
    </font>
    <font>
      <sz val="10"/>
      <color theme="1"/>
      <name val="Noto Sans"/>
      <family val="2"/>
    </font>
    <font>
      <sz val="11"/>
      <name val="Noto Sans"/>
      <family val="2"/>
    </font>
    <font>
      <u/>
      <sz val="11"/>
      <color theme="1"/>
      <name val="Noto Sans"/>
      <family val="2"/>
    </font>
    <font>
      <b/>
      <u/>
      <sz val="16"/>
      <name val="Noto Sans"/>
      <family val="2"/>
    </font>
    <font>
      <b/>
      <sz val="12"/>
      <name val="Noto Sans"/>
      <family val="2"/>
    </font>
    <font>
      <b/>
      <sz val="16"/>
      <name val="Noto Sans"/>
      <family val="2"/>
    </font>
    <font>
      <b/>
      <sz val="16"/>
      <color indexed="8"/>
      <name val="Noto Sans"/>
      <family val="2"/>
    </font>
    <font>
      <sz val="11"/>
      <color indexed="8"/>
      <name val="Noto Sans"/>
      <family val="2"/>
    </font>
    <font>
      <b/>
      <sz val="10"/>
      <name val="Noto Sans"/>
      <family val="2"/>
    </font>
    <font>
      <b/>
      <u/>
      <sz val="12"/>
      <name val="Noto Sans"/>
      <family val="2"/>
    </font>
    <font>
      <b/>
      <u/>
      <sz val="14"/>
      <name val="Noto Sans"/>
      <family val="2"/>
    </font>
    <font>
      <b/>
      <sz val="11"/>
      <name val="Noto Sans"/>
      <family val="2"/>
    </font>
    <font>
      <sz val="8"/>
      <name val="Noto Sans"/>
      <family val="2"/>
    </font>
    <font>
      <b/>
      <sz val="8"/>
      <name val="Noto Sans"/>
      <family val="2"/>
    </font>
    <font>
      <b/>
      <sz val="11"/>
      <color theme="1"/>
      <name val="Noto Sans"/>
      <family val="2"/>
    </font>
    <font>
      <u/>
      <sz val="8"/>
      <name val="Noto Sans"/>
      <family val="2"/>
    </font>
    <font>
      <b/>
      <sz val="11"/>
      <color indexed="8"/>
      <name val="Noto Sans"/>
      <family val="2"/>
    </font>
    <font>
      <sz val="10"/>
      <name val="Noto Sans"/>
      <family val="2"/>
    </font>
    <font>
      <b/>
      <sz val="10"/>
      <color indexed="8"/>
      <name val="Noto Sans"/>
      <family val="2"/>
    </font>
    <font>
      <sz val="9"/>
      <color theme="1"/>
      <name val="Noto Sans"/>
      <family val="2"/>
    </font>
    <font>
      <b/>
      <sz val="9"/>
      <name val="Noto Sans"/>
      <family val="2"/>
    </font>
    <font>
      <sz val="9"/>
      <name val="Noto Sans"/>
      <family val="2"/>
    </font>
    <font>
      <b/>
      <sz val="9"/>
      <color theme="1"/>
      <name val="Noto Sans"/>
      <family val="2"/>
    </font>
    <font>
      <b/>
      <sz val="9"/>
      <color indexed="8"/>
      <name val="Noto Sans"/>
      <family val="2"/>
    </font>
    <font>
      <b/>
      <sz val="18"/>
      <color indexed="8"/>
      <name val="Noto Sans"/>
      <family val="2"/>
    </font>
    <font>
      <b/>
      <sz val="20"/>
      <color indexed="8"/>
      <name val="Noto Sans"/>
      <family val="2"/>
    </font>
    <font>
      <b/>
      <sz val="8"/>
      <color indexed="8"/>
      <name val="Noto Sans"/>
      <family val="2"/>
    </font>
    <font>
      <b/>
      <sz val="9"/>
      <name val="Arial"/>
      <family val="2"/>
    </font>
    <font>
      <sz val="9"/>
      <color theme="1"/>
      <name val="Calibri"/>
      <family val="2"/>
      <scheme val="minor"/>
    </font>
    <font>
      <b/>
      <sz val="9"/>
      <color indexed="8"/>
      <name val="Arial"/>
      <family val="2"/>
    </font>
    <font>
      <b/>
      <sz val="14"/>
      <color theme="1"/>
      <name val="Noto Sans"/>
      <family val="2"/>
    </font>
    <font>
      <sz val="9"/>
      <color rgb="FF000000"/>
      <name val="Noto Sans"/>
      <family val="2"/>
    </font>
    <font>
      <b/>
      <sz val="9"/>
      <color rgb="FF000000"/>
      <name val="Noto Sans"/>
      <family val="2"/>
    </font>
    <font>
      <u/>
      <sz val="9"/>
      <color theme="1"/>
      <name val="Noto Sans"/>
      <family val="2"/>
    </font>
    <font>
      <b/>
      <sz val="14"/>
      <name val="Calibri"/>
      <family val="2"/>
      <scheme val="minor"/>
    </font>
    <font>
      <sz val="11"/>
      <name val="Calibri"/>
      <family val="2"/>
      <scheme val="minor"/>
    </font>
    <font>
      <b/>
      <u/>
      <sz val="14"/>
      <name val="Calibri"/>
      <family val="2"/>
      <scheme val="minor"/>
    </font>
    <font>
      <b/>
      <u/>
      <sz val="11"/>
      <name val="Calibri"/>
      <family val="2"/>
      <scheme val="minor"/>
    </font>
    <font>
      <b/>
      <sz val="8"/>
      <name val="Calibri"/>
      <family val="2"/>
    </font>
    <font>
      <b/>
      <sz val="10"/>
      <name val="Calibri"/>
      <family val="2"/>
    </font>
    <font>
      <b/>
      <sz val="11"/>
      <name val="Calibri"/>
      <family val="2"/>
      <scheme val="minor"/>
    </font>
    <font>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79998168889431442"/>
        <bgColor theme="4" tint="0.79998168889431442"/>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69" fillId="0" borderId="0"/>
    <xf numFmtId="43" fontId="69" fillId="0" borderId="0" applyFont="0" applyFill="0" applyBorder="0" applyAlignment="0" applyProtection="0"/>
    <xf numFmtId="9" fontId="69" fillId="0" borderId="0" applyFont="0" applyFill="0" applyBorder="0" applyAlignment="0" applyProtection="0"/>
  </cellStyleXfs>
  <cellXfs count="432">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164" fontId="2" fillId="0" borderId="0" xfId="0" applyNumberFormat="1" applyFont="1" applyAlignment="1">
      <alignment horizontal="right"/>
    </xf>
    <xf numFmtId="0" fontId="7" fillId="0" borderId="0" xfId="0" applyFont="1"/>
    <xf numFmtId="0" fontId="6" fillId="0" borderId="0" xfId="0" applyFont="1" applyAlignment="1">
      <alignment horizontal="center"/>
    </xf>
    <xf numFmtId="37" fontId="2" fillId="0" borderId="0" xfId="0" applyNumberFormat="1" applyFont="1"/>
    <xf numFmtId="4" fontId="0" fillId="2" borderId="0" xfId="0" applyNumberFormat="1" applyFill="1"/>
    <xf numFmtId="165" fontId="2" fillId="0" borderId="0" xfId="0" applyNumberFormat="1" applyFont="1"/>
    <xf numFmtId="2" fontId="8" fillId="0" borderId="0" xfId="0" applyNumberFormat="1" applyFont="1" applyAlignment="1">
      <alignment horizontal="center"/>
    </xf>
    <xf numFmtId="2" fontId="4" fillId="0" borderId="0" xfId="0" applyNumberFormat="1" applyFont="1"/>
    <xf numFmtId="3" fontId="4" fillId="0" borderId="0" xfId="0" applyNumberFormat="1" applyFont="1"/>
    <xf numFmtId="3" fontId="7" fillId="0" borderId="0" xfId="0" applyNumberFormat="1" applyFont="1"/>
    <xf numFmtId="2" fontId="7" fillId="0" borderId="0" xfId="0" applyNumberFormat="1" applyFont="1"/>
    <xf numFmtId="4" fontId="7" fillId="0" borderId="0" xfId="0" applyNumberFormat="1" applyFont="1"/>
    <xf numFmtId="3" fontId="2" fillId="0" borderId="0" xfId="0" applyNumberFormat="1" applyFont="1"/>
    <xf numFmtId="0" fontId="9" fillId="0" borderId="0" xfId="0" applyFont="1"/>
    <xf numFmtId="0" fontId="10" fillId="0" borderId="0" xfId="0" applyFont="1"/>
    <xf numFmtId="4" fontId="0" fillId="0" borderId="0" xfId="0" applyNumberFormat="1"/>
    <xf numFmtId="0" fontId="12" fillId="0" borderId="0" xfId="0" applyFont="1"/>
    <xf numFmtId="0" fontId="13" fillId="0" borderId="0" xfId="0" applyFont="1"/>
    <xf numFmtId="4" fontId="13" fillId="0" borderId="0" xfId="0" applyNumberFormat="1" applyFont="1"/>
    <xf numFmtId="0" fontId="14" fillId="0" borderId="0" xfId="0" applyFont="1"/>
    <xf numFmtId="0" fontId="0" fillId="0" borderId="0" xfId="0" applyAlignment="1">
      <alignment horizontal="center"/>
    </xf>
    <xf numFmtId="0" fontId="11" fillId="0" borderId="0" xfId="0" applyFont="1" applyAlignment="1">
      <alignment horizontal="center"/>
    </xf>
    <xf numFmtId="0" fontId="15" fillId="0" borderId="0" xfId="0" applyFont="1"/>
    <xf numFmtId="0" fontId="16" fillId="0" borderId="0" xfId="0" applyFont="1" applyAlignment="1">
      <alignment vertical="center"/>
    </xf>
    <xf numFmtId="0" fontId="16" fillId="0" borderId="0" xfId="0" applyFont="1" applyAlignment="1">
      <alignment horizontal="center"/>
    </xf>
    <xf numFmtId="0" fontId="16" fillId="0" borderId="0" xfId="0" applyFont="1" applyAlignment="1">
      <alignment horizontal="center" wrapText="1"/>
    </xf>
    <xf numFmtId="14" fontId="16" fillId="0" borderId="0" xfId="0" applyNumberFormat="1" applyFont="1" applyAlignment="1">
      <alignment horizontal="center"/>
    </xf>
    <xf numFmtId="4" fontId="15" fillId="0" borderId="0" xfId="0" applyNumberFormat="1" applyFont="1"/>
    <xf numFmtId="3" fontId="15" fillId="0" borderId="0" xfId="0" applyNumberFormat="1" applyFont="1"/>
    <xf numFmtId="3" fontId="0" fillId="0" borderId="0" xfId="0" applyNumberFormat="1"/>
    <xf numFmtId="0" fontId="17" fillId="0" borderId="0" xfId="0" applyFont="1"/>
    <xf numFmtId="0" fontId="16" fillId="0" borderId="0" xfId="0" applyFont="1"/>
    <xf numFmtId="0" fontId="8" fillId="0" borderId="0" xfId="0" applyFont="1" applyAlignment="1">
      <alignment horizontal="centerContinuous"/>
    </xf>
    <xf numFmtId="14" fontId="8" fillId="0" borderId="0" xfId="0" applyNumberFormat="1" applyFont="1" applyAlignment="1">
      <alignment horizontal="center"/>
    </xf>
    <xf numFmtId="0" fontId="13" fillId="0" borderId="1" xfId="0" applyFont="1" applyBorder="1" applyAlignment="1">
      <alignment horizontal="center"/>
    </xf>
    <xf numFmtId="3" fontId="0" fillId="0" borderId="1" xfId="0" applyNumberFormat="1" applyBorder="1"/>
    <xf numFmtId="3" fontId="13" fillId="0" borderId="1" xfId="0" applyNumberFormat="1" applyFont="1" applyBorder="1"/>
    <xf numFmtId="4" fontId="4" fillId="0" borderId="0" xfId="0" applyNumberFormat="1" applyFont="1"/>
    <xf numFmtId="3" fontId="13" fillId="0" borderId="0" xfId="0" applyNumberFormat="1" applyFont="1"/>
    <xf numFmtId="3" fontId="13" fillId="0" borderId="2" xfId="0" applyNumberFormat="1" applyFont="1" applyBorder="1"/>
    <xf numFmtId="3" fontId="13" fillId="0" borderId="10" xfId="0" applyNumberFormat="1" applyFont="1" applyBorder="1"/>
    <xf numFmtId="0" fontId="0" fillId="2" borderId="0" xfId="0" applyFill="1"/>
    <xf numFmtId="4" fontId="13" fillId="2" borderId="0" xfId="0" applyNumberFormat="1" applyFont="1" applyFill="1"/>
    <xf numFmtId="3" fontId="13" fillId="2" borderId="0" xfId="0" applyNumberFormat="1" applyFont="1" applyFill="1"/>
    <xf numFmtId="3" fontId="0" fillId="0" borderId="0" xfId="0" applyNumberFormat="1" applyAlignment="1">
      <alignment horizontal="center"/>
    </xf>
    <xf numFmtId="37" fontId="15" fillId="0" borderId="0" xfId="0" applyNumberFormat="1" applyFont="1"/>
    <xf numFmtId="0" fontId="19" fillId="0" borderId="0" xfId="0" applyFont="1"/>
    <xf numFmtId="4" fontId="19" fillId="2" borderId="0" xfId="0" applyNumberFormat="1" applyFont="1" applyFill="1"/>
    <xf numFmtId="3" fontId="6" fillId="0" borderId="1" xfId="0" applyNumberFormat="1" applyFont="1" applyBorder="1" applyAlignment="1">
      <alignment horizontal="center" vertical="center"/>
    </xf>
    <xf numFmtId="0" fontId="2" fillId="0" borderId="11" xfId="0" applyFont="1" applyBorder="1"/>
    <xf numFmtId="0" fontId="2" fillId="0" borderId="12" xfId="0" applyFont="1" applyBorder="1"/>
    <xf numFmtId="3" fontId="6" fillId="0" borderId="14" xfId="0" applyNumberFormat="1" applyFont="1" applyBorder="1" applyAlignment="1">
      <alignment horizontal="center" vertical="center"/>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xf numFmtId="0" fontId="2" fillId="0" borderId="17" xfId="0" applyFont="1" applyBorder="1"/>
    <xf numFmtId="165" fontId="2" fillId="0" borderId="1" xfId="0" applyNumberFormat="1" applyFont="1" applyBorder="1"/>
    <xf numFmtId="37" fontId="2" fillId="0" borderId="1" xfId="0" applyNumberFormat="1" applyFont="1" applyBorder="1"/>
    <xf numFmtId="37" fontId="2" fillId="0" borderId="14" xfId="0" applyNumberFormat="1" applyFont="1" applyBorder="1"/>
    <xf numFmtId="0" fontId="2" fillId="0" borderId="6" xfId="0" applyFont="1" applyBorder="1"/>
    <xf numFmtId="0" fontId="6" fillId="0" borderId="18" xfId="0" applyFont="1" applyBorder="1"/>
    <xf numFmtId="0" fontId="19" fillId="2" borderId="0" xfId="0" applyFont="1" applyFill="1"/>
    <xf numFmtId="0" fontId="13" fillId="0" borderId="0" xfId="0" applyFont="1" applyAlignment="1"/>
    <xf numFmtId="0" fontId="0" fillId="0" borderId="0" xfId="0" applyAlignment="1"/>
    <xf numFmtId="3" fontId="2" fillId="0" borderId="0" xfId="1" applyNumberFormat="1" applyFont="1" applyBorder="1"/>
    <xf numFmtId="167" fontId="0" fillId="0" borderId="0" xfId="1" applyNumberFormat="1" applyFont="1"/>
    <xf numFmtId="1" fontId="6" fillId="0" borderId="1" xfId="0" applyNumberFormat="1" applyFont="1" applyBorder="1" applyAlignment="1">
      <alignment horizontal="center" vertical="center"/>
    </xf>
    <xf numFmtId="43" fontId="4" fillId="0" borderId="0" xfId="0" applyNumberFormat="1" applyFont="1"/>
    <xf numFmtId="0" fontId="6" fillId="0" borderId="0" xfId="0" applyFont="1" applyBorder="1" applyAlignment="1">
      <alignment horizontal="right" vertical="center"/>
    </xf>
    <xf numFmtId="3" fontId="6" fillId="0" borderId="0" xfId="0" applyNumberFormat="1" applyFont="1" applyBorder="1" applyAlignment="1">
      <alignment horizontal="right" vertical="center"/>
    </xf>
    <xf numFmtId="37" fontId="2" fillId="0" borderId="0" xfId="0" applyNumberFormat="1" applyFont="1" applyBorder="1" applyAlignment="1">
      <alignment horizontal="right" vertical="center"/>
    </xf>
    <xf numFmtId="4" fontId="2" fillId="0" borderId="0" xfId="0" applyNumberFormat="1" applyFont="1" applyBorder="1" applyAlignment="1">
      <alignment horizontal="right" vertical="center"/>
    </xf>
    <xf numFmtId="3" fontId="2" fillId="0" borderId="0" xfId="1" applyNumberFormat="1" applyFont="1" applyBorder="1" applyAlignment="1">
      <alignment horizontal="right" vertical="center"/>
    </xf>
    <xf numFmtId="37" fontId="6" fillId="0" borderId="0" xfId="0" applyNumberFormat="1" applyFont="1" applyBorder="1" applyAlignment="1">
      <alignment horizontal="right" vertical="center"/>
    </xf>
    <xf numFmtId="4" fontId="6" fillId="0" borderId="10" xfId="0" applyNumberFormat="1" applyFont="1" applyBorder="1" applyAlignment="1">
      <alignment horizontal="right" vertical="center"/>
    </xf>
    <xf numFmtId="43" fontId="2" fillId="0" borderId="13" xfId="1" applyFont="1" applyBorder="1" applyAlignment="1">
      <alignment horizontal="right" vertical="center"/>
    </xf>
    <xf numFmtId="43" fontId="2" fillId="0" borderId="14" xfId="1" quotePrefix="1" applyFont="1" applyBorder="1" applyAlignment="1">
      <alignment horizontal="right" vertical="center"/>
    </xf>
    <xf numFmtId="43" fontId="6" fillId="0" borderId="13" xfId="1" applyFont="1" applyBorder="1" applyAlignment="1">
      <alignment horizontal="center" vertical="center"/>
    </xf>
    <xf numFmtId="43" fontId="6" fillId="0" borderId="14" xfId="1" applyFont="1" applyBorder="1" applyAlignment="1">
      <alignment horizontal="right" vertical="center"/>
    </xf>
    <xf numFmtId="43" fontId="6" fillId="0" borderId="13" xfId="1" applyFont="1" applyBorder="1" applyAlignment="1">
      <alignment horizontal="right" vertical="center"/>
    </xf>
    <xf numFmtId="43" fontId="6" fillId="0" borderId="15" xfId="1" applyFont="1" applyBorder="1" applyAlignment="1">
      <alignment horizontal="right" vertical="center"/>
    </xf>
    <xf numFmtId="43" fontId="2" fillId="0" borderId="14" xfId="1" applyFont="1" applyBorder="1" applyAlignment="1">
      <alignment horizontal="right" vertical="center"/>
    </xf>
    <xf numFmtId="43" fontId="6" fillId="0" borderId="19" xfId="1" applyFont="1" applyBorder="1" applyAlignment="1">
      <alignment horizontal="right" vertical="center"/>
    </xf>
    <xf numFmtId="43" fontId="6" fillId="0" borderId="1" xfId="1" applyFont="1" applyBorder="1" applyAlignment="1">
      <alignment horizontal="right" vertical="center"/>
    </xf>
    <xf numFmtId="43" fontId="6" fillId="0" borderId="0" xfId="1" applyFont="1" applyBorder="1" applyAlignment="1">
      <alignment horizontal="right" vertical="center"/>
    </xf>
    <xf numFmtId="43" fontId="2" fillId="0" borderId="0" xfId="1" applyFont="1" applyBorder="1" applyAlignment="1">
      <alignment horizontal="right" vertical="center"/>
    </xf>
    <xf numFmtId="43" fontId="6" fillId="0" borderId="2" xfId="1" applyFont="1" applyBorder="1" applyAlignment="1">
      <alignment horizontal="right" vertical="center"/>
    </xf>
    <xf numFmtId="43" fontId="2" fillId="0" borderId="2" xfId="1" applyFont="1" applyBorder="1" applyAlignment="1">
      <alignment horizontal="right" vertical="center"/>
    </xf>
    <xf numFmtId="43" fontId="6" fillId="0" borderId="3" xfId="1" applyFont="1" applyBorder="1" applyAlignment="1">
      <alignment horizontal="right" vertical="center"/>
    </xf>
    <xf numFmtId="4" fontId="6" fillId="0" borderId="0" xfId="0" applyNumberFormat="1" applyFont="1" applyBorder="1" applyAlignment="1">
      <alignment vertical="center"/>
    </xf>
    <xf numFmtId="4" fontId="2" fillId="0" borderId="0" xfId="0" applyNumberFormat="1" applyFont="1" applyBorder="1" applyAlignment="1">
      <alignment horizontal="right"/>
    </xf>
    <xf numFmtId="4" fontId="6" fillId="0" borderId="0" xfId="0" applyNumberFormat="1" applyFont="1" applyBorder="1" applyAlignment="1">
      <alignment horizontal="right"/>
    </xf>
    <xf numFmtId="4" fontId="6" fillId="0" borderId="1" xfId="0" applyNumberFormat="1" applyFont="1" applyBorder="1" applyAlignment="1">
      <alignment horizontal="right"/>
    </xf>
    <xf numFmtId="43" fontId="7" fillId="0" borderId="0" xfId="0" applyNumberFormat="1" applyFont="1"/>
    <xf numFmtId="0" fontId="22" fillId="2" borderId="0" xfId="0" applyFont="1" applyFill="1"/>
    <xf numFmtId="0" fontId="21" fillId="2" borderId="0" xfId="0" applyFont="1" applyFill="1"/>
    <xf numFmtId="14" fontId="21" fillId="2" borderId="0" xfId="0" applyNumberFormat="1" applyFont="1" applyFill="1" applyAlignment="1">
      <alignment horizontal="center"/>
    </xf>
    <xf numFmtId="43" fontId="21" fillId="2" borderId="0" xfId="1" applyFont="1" applyFill="1" applyAlignment="1">
      <alignment horizontal="center"/>
    </xf>
    <xf numFmtId="1" fontId="21" fillId="2" borderId="0" xfId="0" applyNumberFormat="1" applyFont="1" applyFill="1" applyAlignment="1">
      <alignment horizontal="center"/>
    </xf>
    <xf numFmtId="17" fontId="21" fillId="2" borderId="0" xfId="0" applyNumberFormat="1" applyFont="1" applyFill="1" applyAlignment="1">
      <alignment horizontal="center"/>
    </xf>
    <xf numFmtId="0" fontId="23" fillId="3" borderId="0" xfId="0" applyFont="1" applyFill="1"/>
    <xf numFmtId="0" fontId="24" fillId="2" borderId="0" xfId="0" applyFont="1" applyFill="1"/>
    <xf numFmtId="0" fontId="25" fillId="3" borderId="0" xfId="0" applyFont="1" applyFill="1" applyAlignment="1">
      <alignment vertical="center" wrapText="1"/>
    </xf>
    <xf numFmtId="0" fontId="26" fillId="3" borderId="0" xfId="0" applyFont="1" applyFill="1"/>
    <xf numFmtId="0" fontId="25" fillId="3" borderId="0" xfId="0" applyFont="1" applyFill="1" applyAlignment="1">
      <alignment horizontal="center" vertical="center"/>
    </xf>
    <xf numFmtId="0" fontId="25" fillId="3" borderId="0" xfId="0" applyFont="1" applyFill="1" applyAlignment="1">
      <alignment vertical="center"/>
    </xf>
    <xf numFmtId="14" fontId="25" fillId="3" borderId="0" xfId="0" applyNumberFormat="1" applyFont="1" applyFill="1" applyAlignment="1">
      <alignment horizontal="center" vertical="center"/>
    </xf>
    <xf numFmtId="0" fontId="23" fillId="0" borderId="0" xfId="0" applyFont="1"/>
    <xf numFmtId="0" fontId="28" fillId="3" borderId="0" xfId="0" applyFont="1" applyFill="1"/>
    <xf numFmtId="0" fontId="23" fillId="3" borderId="0" xfId="0" applyFont="1" applyFill="1" applyAlignment="1">
      <alignment horizontal="center"/>
    </xf>
    <xf numFmtId="0" fontId="23" fillId="2" borderId="0" xfId="0" applyFont="1" applyFill="1"/>
    <xf numFmtId="0" fontId="23" fillId="2" borderId="0" xfId="0" applyFont="1" applyFill="1" applyAlignment="1">
      <alignment horizontal="center"/>
    </xf>
    <xf numFmtId="0" fontId="28" fillId="2" borderId="0" xfId="0" applyFont="1" applyFill="1"/>
    <xf numFmtId="0" fontId="28" fillId="0" borderId="0" xfId="0" applyFont="1"/>
    <xf numFmtId="0" fontId="26" fillId="0" borderId="0" xfId="0" applyFont="1" applyAlignment="1">
      <alignment horizontal="center"/>
    </xf>
    <xf numFmtId="0" fontId="29" fillId="0" borderId="0" xfId="0" applyFont="1"/>
    <xf numFmtId="0" fontId="30" fillId="0" borderId="0" xfId="3" quotePrefix="1" applyFont="1"/>
    <xf numFmtId="0" fontId="30" fillId="0" borderId="0" xfId="3" applyFont="1"/>
    <xf numFmtId="0" fontId="31" fillId="0" borderId="0" xfId="0" applyFont="1"/>
    <xf numFmtId="0" fontId="32" fillId="0" borderId="0" xfId="0" applyFont="1"/>
    <xf numFmtId="4" fontId="23" fillId="0" borderId="0" xfId="0" applyNumberFormat="1" applyFont="1"/>
    <xf numFmtId="0" fontId="33" fillId="0" borderId="0" xfId="0" applyFont="1"/>
    <xf numFmtId="0" fontId="35" fillId="0" borderId="0" xfId="0" applyFont="1" applyAlignment="1">
      <alignment horizontal="center"/>
    </xf>
    <xf numFmtId="0" fontId="36" fillId="0" borderId="0" xfId="0" applyFont="1"/>
    <xf numFmtId="4" fontId="36" fillId="0" borderId="0" xfId="0" applyNumberFormat="1" applyFont="1"/>
    <xf numFmtId="0" fontId="37" fillId="0" borderId="0" xfId="0" applyFont="1"/>
    <xf numFmtId="0" fontId="38" fillId="0" borderId="0" xfId="0" applyFont="1" applyAlignment="1"/>
    <xf numFmtId="0" fontId="23" fillId="0" borderId="0" xfId="0" applyFont="1" applyAlignment="1">
      <alignment horizontal="center"/>
    </xf>
    <xf numFmtId="0" fontId="39" fillId="0" borderId="0" xfId="0" applyFont="1" applyAlignment="1"/>
    <xf numFmtId="0" fontId="40" fillId="0" borderId="0" xfId="0" applyFont="1"/>
    <xf numFmtId="0" fontId="41" fillId="0" borderId="0" xfId="0" applyFont="1" applyAlignment="1">
      <alignment horizontal="center"/>
    </xf>
    <xf numFmtId="3" fontId="29" fillId="0" borderId="0" xfId="0" applyNumberFormat="1" applyFont="1"/>
    <xf numFmtId="0" fontId="43" fillId="0" borderId="0" xfId="0" applyFont="1"/>
    <xf numFmtId="0" fontId="44" fillId="0" borderId="0" xfId="0" applyFont="1"/>
    <xf numFmtId="0" fontId="45" fillId="0" borderId="0" xfId="0" applyFont="1"/>
    <xf numFmtId="3" fontId="45" fillId="0" borderId="0" xfId="0" applyNumberFormat="1" applyFont="1"/>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4" xfId="0" applyFont="1" applyFill="1" applyBorder="1" applyAlignment="1">
      <alignment horizontal="center" vertical="center" wrapText="1"/>
    </xf>
    <xf numFmtId="0" fontId="47" fillId="0" borderId="0" xfId="0" applyFont="1" applyAlignment="1">
      <alignment horizontal="center"/>
    </xf>
    <xf numFmtId="4" fontId="47" fillId="0" borderId="0" xfId="0" applyNumberFormat="1" applyFont="1" applyAlignment="1">
      <alignment horizontal="center"/>
    </xf>
    <xf numFmtId="0" fontId="48" fillId="0" borderId="6" xfId="0" applyFont="1" applyBorder="1" applyAlignment="1">
      <alignment horizontal="center" vertical="center" wrapText="1"/>
    </xf>
    <xf numFmtId="4" fontId="47" fillId="0" borderId="5" xfId="0" applyNumberFormat="1" applyFont="1" applyBorder="1" applyAlignment="1">
      <alignment horizontal="center"/>
    </xf>
    <xf numFmtId="43" fontId="47" fillId="0" borderId="7" xfId="1" applyFont="1" applyBorder="1" applyAlignment="1">
      <alignment horizontal="center" vertical="center"/>
    </xf>
    <xf numFmtId="43" fontId="49" fillId="0" borderId="5" xfId="1" applyFont="1" applyBorder="1" applyAlignment="1">
      <alignment horizontal="center"/>
    </xf>
    <xf numFmtId="0" fontId="48" fillId="0" borderId="8" xfId="0" applyFont="1" applyBorder="1" applyAlignment="1">
      <alignment horizontal="center" vertical="center" wrapText="1"/>
    </xf>
    <xf numFmtId="4" fontId="47" fillId="0" borderId="8" xfId="0" applyNumberFormat="1" applyFont="1" applyBorder="1"/>
    <xf numFmtId="43" fontId="49" fillId="0" borderId="8" xfId="1" applyFont="1" applyBorder="1" applyAlignment="1">
      <alignment horizontal="center"/>
    </xf>
    <xf numFmtId="0" fontId="47" fillId="0" borderId="0" xfId="0" applyFont="1"/>
    <xf numFmtId="4" fontId="47" fillId="0" borderId="0" xfId="0" applyNumberFormat="1" applyFont="1"/>
    <xf numFmtId="4" fontId="48" fillId="0" borderId="8" xfId="0" applyNumberFormat="1" applyFont="1" applyBorder="1" applyAlignment="1">
      <alignment vertical="center"/>
    </xf>
    <xf numFmtId="0" fontId="48" fillId="0" borderId="0" xfId="0" applyFont="1" applyAlignment="1">
      <alignment vertical="center"/>
    </xf>
    <xf numFmtId="4" fontId="48" fillId="0" borderId="0" xfId="0" applyNumberFormat="1" applyFont="1" applyAlignment="1">
      <alignment vertical="center"/>
    </xf>
    <xf numFmtId="0" fontId="49" fillId="0" borderId="8" xfId="0" applyFont="1" applyBorder="1" applyAlignment="1">
      <alignment vertical="center"/>
    </xf>
    <xf numFmtId="43" fontId="48" fillId="0" borderId="8" xfId="1" applyFont="1" applyBorder="1" applyAlignment="1">
      <alignment vertical="center"/>
    </xf>
    <xf numFmtId="0" fontId="49" fillId="0" borderId="8" xfId="0" applyFont="1" applyBorder="1" applyAlignment="1">
      <alignment horizontal="left"/>
    </xf>
    <xf numFmtId="43" fontId="48" fillId="0" borderId="8" xfId="1" applyFont="1" applyBorder="1" applyAlignment="1">
      <alignment horizontal="center"/>
    </xf>
    <xf numFmtId="4" fontId="48" fillId="0" borderId="8" xfId="0" applyNumberFormat="1" applyFont="1" applyBorder="1" applyAlignment="1">
      <alignment horizontal="right"/>
    </xf>
    <xf numFmtId="0" fontId="48" fillId="0" borderId="0" xfId="0" applyFont="1" applyAlignment="1">
      <alignment horizontal="center" wrapText="1"/>
    </xf>
    <xf numFmtId="0" fontId="48" fillId="0" borderId="0" xfId="0" applyFont="1" applyAlignment="1">
      <alignment horizontal="center"/>
    </xf>
    <xf numFmtId="4" fontId="48" fillId="0" borderId="0" xfId="0" applyNumberFormat="1" applyFont="1" applyAlignment="1">
      <alignment horizontal="center"/>
    </xf>
    <xf numFmtId="4" fontId="48" fillId="0" borderId="8" xfId="0" applyNumberFormat="1" applyFont="1" applyBorder="1" applyAlignment="1">
      <alignment horizontal="right" wrapText="1"/>
    </xf>
    <xf numFmtId="0" fontId="49" fillId="0" borderId="9" xfId="0" applyFont="1" applyBorder="1"/>
    <xf numFmtId="4" fontId="49" fillId="0" borderId="9" xfId="0" applyNumberFormat="1" applyFont="1" applyBorder="1"/>
    <xf numFmtId="0" fontId="49" fillId="0" borderId="0" xfId="0" applyFont="1"/>
    <xf numFmtId="4" fontId="49" fillId="0" borderId="0" xfId="0" applyNumberFormat="1" applyFont="1"/>
    <xf numFmtId="3" fontId="48" fillId="0" borderId="4" xfId="0" applyNumberFormat="1" applyFont="1" applyBorder="1" applyAlignment="1">
      <alignment horizontal="center" vertical="center"/>
    </xf>
    <xf numFmtId="43" fontId="50" fillId="0" borderId="4" xfId="1" applyFont="1" applyBorder="1" applyAlignment="1">
      <alignment horizontal="center" vertical="center"/>
    </xf>
    <xf numFmtId="0" fontId="48" fillId="0" borderId="4" xfId="0" applyFont="1" applyBorder="1" applyAlignment="1">
      <alignment horizontal="center" vertical="center" wrapText="1"/>
    </xf>
    <xf numFmtId="3" fontId="49" fillId="0" borderId="0" xfId="0" applyNumberFormat="1" applyFont="1"/>
    <xf numFmtId="3" fontId="49" fillId="0" borderId="17" xfId="0" applyNumberFormat="1" applyFont="1" applyBorder="1"/>
    <xf numFmtId="4" fontId="49" fillId="0" borderId="1" xfId="0" applyNumberFormat="1" applyFont="1" applyBorder="1"/>
    <xf numFmtId="43" fontId="50" fillId="0" borderId="20" xfId="1" applyFont="1" applyBorder="1" applyAlignment="1">
      <alignment horizontal="center" vertical="center"/>
    </xf>
    <xf numFmtId="0" fontId="51" fillId="0" borderId="0" xfId="0" applyFont="1"/>
    <xf numFmtId="0" fontId="35" fillId="0" borderId="0" xfId="0" applyFont="1"/>
    <xf numFmtId="0" fontId="35" fillId="2" borderId="0" xfId="0" applyFont="1" applyFill="1"/>
    <xf numFmtId="0" fontId="31" fillId="0" borderId="0" xfId="0" applyFont="1" applyAlignment="1">
      <alignment horizontal="center"/>
    </xf>
    <xf numFmtId="0" fontId="47" fillId="0" borderId="6" xfId="0" applyFont="1" applyBorder="1"/>
    <xf numFmtId="0" fontId="47" fillId="0" borderId="17" xfId="0" applyFont="1" applyBorder="1"/>
    <xf numFmtId="0" fontId="48" fillId="0" borderId="12" xfId="0" applyFont="1" applyBorder="1"/>
    <xf numFmtId="3" fontId="47" fillId="0" borderId="0" xfId="0" applyNumberFormat="1" applyFont="1" applyBorder="1" applyAlignment="1">
      <alignment horizontal="center" vertical="center"/>
    </xf>
    <xf numFmtId="3" fontId="47" fillId="0" borderId="13" xfId="0" applyNumberFormat="1" applyFont="1" applyBorder="1" applyAlignment="1">
      <alignment horizontal="center" vertical="center"/>
    </xf>
    <xf numFmtId="0" fontId="47" fillId="0" borderId="12" xfId="0" applyFont="1" applyBorder="1"/>
    <xf numFmtId="3" fontId="47" fillId="0" borderId="0" xfId="0" applyNumberFormat="1" applyFont="1" applyFill="1" applyAlignment="1">
      <alignment horizontal="center"/>
    </xf>
    <xf numFmtId="4" fontId="47" fillId="0" borderId="13" xfId="0" applyNumberFormat="1" applyFont="1" applyBorder="1" applyAlignment="1">
      <alignment horizontal="center" vertical="center"/>
    </xf>
    <xf numFmtId="0" fontId="49" fillId="0" borderId="12" xfId="0" applyFont="1" applyBorder="1"/>
    <xf numFmtId="4" fontId="47" fillId="0" borderId="0" xfId="0" applyNumberFormat="1" applyFont="1" applyFill="1" applyAlignment="1">
      <alignment horizontal="center"/>
    </xf>
    <xf numFmtId="49" fontId="49" fillId="0" borderId="12" xfId="0" applyNumberFormat="1" applyFont="1" applyBorder="1"/>
    <xf numFmtId="4" fontId="47" fillId="0" borderId="1" xfId="0" applyNumberFormat="1" applyFont="1" applyFill="1" applyBorder="1" applyAlignment="1">
      <alignment horizontal="center"/>
    </xf>
    <xf numFmtId="4" fontId="47" fillId="0" borderId="14" xfId="0" applyNumberFormat="1" applyFont="1" applyBorder="1" applyAlignment="1">
      <alignment horizontal="center" vertical="center"/>
    </xf>
    <xf numFmtId="4" fontId="48" fillId="0" borderId="1" xfId="0" applyNumberFormat="1" applyFont="1" applyBorder="1" applyAlignment="1">
      <alignment horizontal="center" vertical="center"/>
    </xf>
    <xf numFmtId="4" fontId="48" fillId="0" borderId="14" xfId="0" applyNumberFormat="1" applyFont="1" applyBorder="1" applyAlignment="1">
      <alignment horizontal="center" vertical="center"/>
    </xf>
    <xf numFmtId="49" fontId="47" fillId="0" borderId="12" xfId="0" applyNumberFormat="1" applyFont="1" applyBorder="1"/>
    <xf numFmtId="4" fontId="49" fillId="0" borderId="0" xfId="0" applyNumberFormat="1" applyFont="1" applyBorder="1" applyAlignment="1">
      <alignment horizontal="center" vertical="center"/>
    </xf>
    <xf numFmtId="49" fontId="48" fillId="0" borderId="12" xfId="0" applyNumberFormat="1" applyFont="1" applyBorder="1"/>
    <xf numFmtId="4" fontId="48" fillId="0" borderId="2" xfId="0" applyNumberFormat="1" applyFont="1" applyBorder="1" applyAlignment="1">
      <alignment horizontal="center" vertical="center"/>
    </xf>
    <xf numFmtId="4" fontId="48" fillId="0" borderId="15" xfId="0" applyNumberFormat="1" applyFont="1" applyBorder="1" applyAlignment="1">
      <alignment horizontal="center" vertical="center"/>
    </xf>
    <xf numFmtId="4" fontId="48" fillId="0" borderId="10" xfId="0" applyNumberFormat="1" applyFont="1" applyBorder="1" applyAlignment="1">
      <alignment horizontal="center" vertical="center"/>
    </xf>
    <xf numFmtId="4" fontId="48" fillId="0" borderId="19" xfId="0" applyNumberFormat="1" applyFont="1" applyBorder="1" applyAlignment="1">
      <alignment horizontal="center" vertical="center"/>
    </xf>
    <xf numFmtId="49" fontId="47" fillId="0" borderId="17" xfId="0" applyNumberFormat="1" applyFont="1" applyBorder="1"/>
    <xf numFmtId="3" fontId="47" fillId="0" borderId="1" xfId="0" applyNumberFormat="1" applyFont="1" applyBorder="1"/>
    <xf numFmtId="3" fontId="47" fillId="0" borderId="14" xfId="0" applyNumberFormat="1" applyFont="1" applyBorder="1"/>
    <xf numFmtId="49" fontId="48" fillId="0" borderId="0" xfId="0" applyNumberFormat="1" applyFont="1"/>
    <xf numFmtId="3" fontId="48" fillId="0" borderId="0" xfId="0" applyNumberFormat="1" applyFont="1"/>
    <xf numFmtId="3" fontId="47" fillId="0" borderId="0" xfId="0" applyNumberFormat="1" applyFont="1"/>
    <xf numFmtId="4" fontId="35" fillId="0" borderId="0" xfId="0" applyNumberFormat="1" applyFont="1"/>
    <xf numFmtId="0" fontId="54" fillId="0" borderId="0" xfId="0" applyFont="1" applyAlignment="1">
      <alignment horizontal="center"/>
    </xf>
    <xf numFmtId="0" fontId="48" fillId="0" borderId="18" xfId="0" applyFont="1" applyBorder="1"/>
    <xf numFmtId="1" fontId="48" fillId="2" borderId="2" xfId="0" applyNumberFormat="1" applyFont="1" applyFill="1" applyBorder="1" applyAlignment="1">
      <alignment horizontal="center" vertical="center"/>
    </xf>
    <xf numFmtId="1" fontId="48" fillId="2" borderId="15" xfId="0" applyNumberFormat="1" applyFont="1" applyFill="1" applyBorder="1" applyAlignment="1">
      <alignment horizontal="center" vertical="center"/>
    </xf>
    <xf numFmtId="3" fontId="47" fillId="2" borderId="0" xfId="0" applyNumberFormat="1" applyFont="1" applyFill="1" applyBorder="1" applyAlignment="1">
      <alignment horizontal="center" vertical="center"/>
    </xf>
    <xf numFmtId="4" fontId="47" fillId="2" borderId="13" xfId="0" applyNumberFormat="1" applyFont="1" applyFill="1" applyBorder="1" applyAlignment="1">
      <alignment horizontal="center" vertical="center"/>
    </xf>
    <xf numFmtId="4" fontId="47" fillId="2" borderId="0" xfId="0" applyNumberFormat="1" applyFont="1" applyFill="1" applyAlignment="1">
      <alignment horizontal="center"/>
    </xf>
    <xf numFmtId="4" fontId="48" fillId="2" borderId="2" xfId="0" applyNumberFormat="1" applyFont="1" applyFill="1" applyBorder="1" applyAlignment="1">
      <alignment horizontal="center" vertical="center"/>
    </xf>
    <xf numFmtId="4" fontId="48" fillId="2" borderId="15" xfId="0" applyNumberFormat="1" applyFont="1" applyFill="1" applyBorder="1" applyAlignment="1">
      <alignment horizontal="center" vertical="center"/>
    </xf>
    <xf numFmtId="4" fontId="47" fillId="2" borderId="0" xfId="0" applyNumberFormat="1" applyFont="1" applyFill="1" applyBorder="1" applyAlignment="1">
      <alignment horizontal="center" vertical="center"/>
    </xf>
    <xf numFmtId="2" fontId="47" fillId="0" borderId="0" xfId="0" applyNumberFormat="1" applyFont="1" applyAlignment="1">
      <alignment horizontal="center"/>
    </xf>
    <xf numFmtId="4" fontId="48" fillId="2" borderId="0" xfId="0" applyNumberFormat="1" applyFont="1" applyFill="1" applyBorder="1" applyAlignment="1">
      <alignment horizontal="center" vertical="center"/>
    </xf>
    <xf numFmtId="4" fontId="48" fillId="2" borderId="13" xfId="0" applyNumberFormat="1" applyFont="1" applyFill="1" applyBorder="1" applyAlignment="1">
      <alignment horizontal="center" vertical="center"/>
    </xf>
    <xf numFmtId="4" fontId="48" fillId="2" borderId="0" xfId="0" applyNumberFormat="1" applyFont="1" applyFill="1" applyBorder="1"/>
    <xf numFmtId="4" fontId="49" fillId="2" borderId="13" xfId="0" applyNumberFormat="1" applyFont="1" applyFill="1" applyBorder="1" applyAlignment="1">
      <alignment horizontal="center" vertical="center"/>
    </xf>
    <xf numFmtId="4" fontId="49" fillId="2" borderId="1" xfId="0" applyNumberFormat="1" applyFont="1" applyFill="1" applyBorder="1" applyAlignment="1">
      <alignment horizontal="center" vertical="center"/>
    </xf>
    <xf numFmtId="4" fontId="49" fillId="2" borderId="14" xfId="0" applyNumberFormat="1" applyFont="1" applyFill="1" applyBorder="1" applyAlignment="1">
      <alignment horizontal="center" vertical="center"/>
    </xf>
    <xf numFmtId="4" fontId="48" fillId="2" borderId="10" xfId="0" applyNumberFormat="1" applyFont="1" applyFill="1" applyBorder="1" applyAlignment="1">
      <alignment horizontal="center" vertical="center"/>
    </xf>
    <xf numFmtId="4" fontId="48" fillId="2" borderId="19" xfId="0" applyNumberFormat="1" applyFont="1" applyFill="1" applyBorder="1" applyAlignment="1">
      <alignment horizontal="center" vertical="center"/>
    </xf>
    <xf numFmtId="0" fontId="48" fillId="0" borderId="17" xfId="0" applyFont="1" applyBorder="1"/>
    <xf numFmtId="4" fontId="48" fillId="2" borderId="1" xfId="0" applyNumberFormat="1" applyFont="1" applyFill="1" applyBorder="1" applyAlignment="1">
      <alignment horizontal="center" vertical="center"/>
    </xf>
    <xf numFmtId="4" fontId="48" fillId="2" borderId="14" xfId="0" applyNumberFormat="1" applyFont="1" applyFill="1" applyBorder="1" applyAlignment="1">
      <alignment horizontal="center" vertical="center"/>
    </xf>
    <xf numFmtId="4" fontId="47" fillId="2" borderId="0" xfId="0" applyNumberFormat="1" applyFont="1" applyFill="1" applyBorder="1" applyAlignment="1">
      <alignment horizontal="center"/>
    </xf>
    <xf numFmtId="4" fontId="48" fillId="0" borderId="0" xfId="0" applyNumberFormat="1" applyFont="1" applyFill="1" applyBorder="1" applyAlignment="1">
      <alignment horizontal="center"/>
    </xf>
    <xf numFmtId="4" fontId="47" fillId="2" borderId="14" xfId="0" applyNumberFormat="1" applyFont="1" applyFill="1" applyBorder="1" applyAlignment="1">
      <alignment horizontal="center" vertical="center"/>
    </xf>
    <xf numFmtId="0" fontId="51" fillId="0" borderId="12" xfId="0" applyFont="1" applyBorder="1"/>
    <xf numFmtId="4" fontId="51" fillId="2" borderId="10" xfId="0" applyNumberFormat="1" applyFont="1" applyFill="1" applyBorder="1" applyAlignment="1">
      <alignment horizontal="center" vertical="center"/>
    </xf>
    <xf numFmtId="4" fontId="51" fillId="2" borderId="19" xfId="0" applyNumberFormat="1" applyFont="1" applyFill="1" applyBorder="1" applyAlignment="1">
      <alignment horizontal="center" vertical="center"/>
    </xf>
    <xf numFmtId="0" fontId="47" fillId="2" borderId="1" xfId="0" applyFont="1" applyFill="1" applyBorder="1"/>
    <xf numFmtId="4" fontId="47" fillId="2" borderId="14" xfId="0" applyNumberFormat="1" applyFont="1" applyFill="1" applyBorder="1"/>
    <xf numFmtId="0" fontId="47" fillId="2" borderId="0" xfId="0" applyFont="1" applyFill="1"/>
    <xf numFmtId="4" fontId="47" fillId="2" borderId="0" xfId="0" applyNumberFormat="1" applyFont="1" applyFill="1"/>
    <xf numFmtId="3" fontId="47" fillId="2" borderId="0" xfId="0" applyNumberFormat="1" applyFont="1" applyFill="1" applyBorder="1" applyAlignment="1">
      <alignment horizontal="center"/>
    </xf>
    <xf numFmtId="3" fontId="47" fillId="2" borderId="13" xfId="0" applyNumberFormat="1" applyFont="1" applyFill="1" applyBorder="1" applyAlignment="1">
      <alignment horizontal="center"/>
    </xf>
    <xf numFmtId="3" fontId="48" fillId="2" borderId="2" xfId="0" applyNumberFormat="1" applyFont="1" applyFill="1" applyBorder="1" applyAlignment="1">
      <alignment horizontal="center"/>
    </xf>
    <xf numFmtId="3" fontId="48" fillId="2" borderId="15" xfId="0" applyNumberFormat="1" applyFont="1" applyFill="1" applyBorder="1" applyAlignment="1">
      <alignment horizontal="center"/>
    </xf>
    <xf numFmtId="3" fontId="48" fillId="2" borderId="0" xfId="0" applyNumberFormat="1" applyFont="1" applyFill="1" applyBorder="1" applyAlignment="1">
      <alignment horizontal="center"/>
    </xf>
    <xf numFmtId="3" fontId="48" fillId="2" borderId="13" xfId="0" applyNumberFormat="1" applyFont="1" applyFill="1" applyBorder="1" applyAlignment="1">
      <alignment horizontal="center"/>
    </xf>
    <xf numFmtId="3" fontId="49" fillId="2" borderId="13" xfId="0" applyNumberFormat="1" applyFont="1" applyFill="1" applyBorder="1" applyAlignment="1">
      <alignment horizontal="center"/>
    </xf>
    <xf numFmtId="3" fontId="49" fillId="2" borderId="0" xfId="0" applyNumberFormat="1" applyFont="1" applyFill="1" applyBorder="1" applyAlignment="1">
      <alignment horizontal="center"/>
    </xf>
    <xf numFmtId="3" fontId="48" fillId="2" borderId="10" xfId="0" applyNumberFormat="1" applyFont="1" applyFill="1" applyBorder="1" applyAlignment="1">
      <alignment horizontal="center"/>
    </xf>
    <xf numFmtId="3" fontId="48" fillId="2" borderId="19" xfId="0" applyNumberFormat="1" applyFont="1" applyFill="1" applyBorder="1" applyAlignment="1">
      <alignment horizontal="center"/>
    </xf>
    <xf numFmtId="0" fontId="48" fillId="2" borderId="1" xfId="0" applyFont="1" applyFill="1" applyBorder="1" applyAlignment="1">
      <alignment horizontal="center"/>
    </xf>
    <xf numFmtId="0" fontId="48" fillId="2" borderId="14" xfId="0" applyFont="1" applyFill="1" applyBorder="1" applyAlignment="1">
      <alignment horizontal="center"/>
    </xf>
    <xf numFmtId="3" fontId="48" fillId="2" borderId="11" xfId="0" applyNumberFormat="1" applyFont="1" applyFill="1" applyBorder="1" applyAlignment="1">
      <alignment horizontal="center"/>
    </xf>
    <xf numFmtId="3" fontId="48" fillId="2" borderId="7" xfId="0" applyNumberFormat="1" applyFont="1" applyFill="1" applyBorder="1" applyAlignment="1">
      <alignment horizontal="center"/>
    </xf>
    <xf numFmtId="3" fontId="48" fillId="0" borderId="2" xfId="0" applyNumberFormat="1" applyFont="1" applyBorder="1" applyAlignment="1">
      <alignment horizontal="center"/>
    </xf>
    <xf numFmtId="3" fontId="48" fillId="0" borderId="15" xfId="0" applyNumberFormat="1" applyFont="1" applyBorder="1" applyAlignment="1">
      <alignment horizontal="center"/>
    </xf>
    <xf numFmtId="166" fontId="47" fillId="2" borderId="1" xfId="0" applyNumberFormat="1" applyFont="1" applyFill="1" applyBorder="1" applyAlignment="1">
      <alignment horizontal="center"/>
    </xf>
    <xf numFmtId="0" fontId="47" fillId="2" borderId="14" xfId="0" applyFont="1" applyFill="1" applyBorder="1" applyAlignment="1">
      <alignment horizontal="center"/>
    </xf>
    <xf numFmtId="166" fontId="47" fillId="2" borderId="0" xfId="0" applyNumberFormat="1" applyFont="1" applyFill="1" applyAlignment="1">
      <alignment horizontal="center"/>
    </xf>
    <xf numFmtId="0" fontId="47" fillId="2" borderId="0" xfId="0" applyFont="1" applyFill="1" applyAlignment="1">
      <alignment horizontal="center"/>
    </xf>
    <xf numFmtId="3" fontId="51" fillId="2" borderId="0" xfId="0" applyNumberFormat="1" applyFont="1" applyFill="1" applyAlignment="1">
      <alignment horizontal="center"/>
    </xf>
    <xf numFmtId="0" fontId="47" fillId="0" borderId="18" xfId="0" applyFont="1" applyBorder="1"/>
    <xf numFmtId="1" fontId="48" fillId="0" borderId="2" xfId="0" applyNumberFormat="1" applyFont="1" applyBorder="1" applyAlignment="1">
      <alignment horizontal="center" vertical="center"/>
    </xf>
    <xf numFmtId="1" fontId="48" fillId="0" borderId="15" xfId="0" applyNumberFormat="1" applyFont="1" applyBorder="1" applyAlignment="1">
      <alignment horizontal="center" vertical="center"/>
    </xf>
    <xf numFmtId="3" fontId="47" fillId="0" borderId="1" xfId="0" applyNumberFormat="1" applyFont="1" applyBorder="1" applyAlignment="1">
      <alignment horizontal="center" vertical="center"/>
    </xf>
    <xf numFmtId="3" fontId="47" fillId="0" borderId="14" xfId="0" applyNumberFormat="1" applyFont="1" applyBorder="1" applyAlignment="1">
      <alignment horizontal="center" vertical="center"/>
    </xf>
    <xf numFmtId="3" fontId="48" fillId="0" borderId="1" xfId="0" applyNumberFormat="1" applyFont="1" applyBorder="1" applyAlignment="1">
      <alignment horizontal="center" vertical="center"/>
    </xf>
    <xf numFmtId="3" fontId="48" fillId="0" borderId="14" xfId="0" applyNumberFormat="1" applyFont="1" applyBorder="1" applyAlignment="1">
      <alignment horizontal="center" vertical="center"/>
    </xf>
    <xf numFmtId="3" fontId="49" fillId="0" borderId="0" xfId="0" applyNumberFormat="1" applyFont="1" applyBorder="1" applyAlignment="1">
      <alignment horizontal="center" vertical="center"/>
    </xf>
    <xf numFmtId="3" fontId="48" fillId="0" borderId="2" xfId="0" applyNumberFormat="1" applyFont="1" applyBorder="1" applyAlignment="1">
      <alignment horizontal="center" vertical="center"/>
    </xf>
    <xf numFmtId="3" fontId="48" fillId="0" borderId="15" xfId="0" applyNumberFormat="1" applyFont="1" applyBorder="1" applyAlignment="1">
      <alignment horizontal="center" vertical="center"/>
    </xf>
    <xf numFmtId="3" fontId="48" fillId="0" borderId="10" xfId="0" applyNumberFormat="1" applyFont="1" applyBorder="1" applyAlignment="1">
      <alignment horizontal="center" vertical="center"/>
    </xf>
    <xf numFmtId="3" fontId="48" fillId="0" borderId="19" xfId="0" applyNumberFormat="1" applyFont="1" applyBorder="1" applyAlignment="1">
      <alignment horizontal="center" vertical="center"/>
    </xf>
    <xf numFmtId="49" fontId="47" fillId="0" borderId="0" xfId="0" applyNumberFormat="1" applyFont="1"/>
    <xf numFmtId="0" fontId="55" fillId="0" borderId="0" xfId="0" applyFont="1"/>
    <xf numFmtId="3" fontId="56" fillId="0" borderId="0" xfId="0" applyNumberFormat="1" applyFont="1"/>
    <xf numFmtId="0" fontId="48" fillId="0" borderId="5" xfId="0" applyFont="1" applyBorder="1" applyAlignment="1">
      <alignment horizontal="center" vertical="center" wrapText="1"/>
    </xf>
    <xf numFmtId="3" fontId="47" fillId="0" borderId="5" xfId="0" applyNumberFormat="1" applyFont="1" applyBorder="1" applyAlignment="1">
      <alignment horizontal="center" vertical="center"/>
    </xf>
    <xf numFmtId="3" fontId="49" fillId="0" borderId="5" xfId="0" applyNumberFormat="1" applyFont="1" applyBorder="1" applyAlignment="1">
      <alignment horizontal="center" vertical="center"/>
    </xf>
    <xf numFmtId="0" fontId="49" fillId="0" borderId="8" xfId="0" applyFont="1" applyBorder="1" applyAlignment="1">
      <alignment horizontal="center"/>
    </xf>
    <xf numFmtId="3" fontId="47" fillId="0" borderId="8" xfId="0" applyNumberFormat="1" applyFont="1" applyBorder="1" applyAlignment="1">
      <alignment horizontal="center" vertical="center"/>
    </xf>
    <xf numFmtId="3" fontId="49" fillId="0" borderId="8" xfId="0" applyNumberFormat="1" applyFont="1" applyBorder="1" applyAlignment="1">
      <alignment horizontal="center" vertical="center"/>
    </xf>
    <xf numFmtId="3" fontId="48" fillId="0" borderId="8" xfId="0" applyNumberFormat="1" applyFont="1" applyBorder="1" applyAlignment="1">
      <alignment horizontal="center" vertical="center"/>
    </xf>
    <xf numFmtId="3" fontId="49" fillId="0" borderId="8" xfId="0" applyNumberFormat="1" applyFont="1" applyBorder="1" applyAlignment="1">
      <alignment horizontal="center" vertical="center" wrapText="1"/>
    </xf>
    <xf numFmtId="43" fontId="49" fillId="0" borderId="8" xfId="1" applyFont="1" applyBorder="1" applyAlignment="1">
      <alignment horizontal="center" vertical="center"/>
    </xf>
    <xf numFmtId="0" fontId="49" fillId="0" borderId="8" xfId="0" applyFont="1" applyBorder="1" applyAlignment="1">
      <alignment horizontal="left" vertical="center"/>
    </xf>
    <xf numFmtId="0" fontId="49" fillId="0" borderId="9" xfId="0" applyFont="1" applyBorder="1" applyAlignment="1">
      <alignment vertical="center"/>
    </xf>
    <xf numFmtId="3" fontId="49" fillId="0" borderId="9" xfId="0" applyNumberFormat="1" applyFont="1" applyBorder="1" applyAlignment="1">
      <alignment horizontal="center" vertical="center"/>
    </xf>
    <xf numFmtId="37" fontId="50" fillId="0" borderId="4" xfId="0" applyNumberFormat="1" applyFont="1" applyBorder="1" applyAlignment="1">
      <alignment horizontal="center" vertical="center"/>
    </xf>
    <xf numFmtId="37" fontId="50" fillId="0" borderId="20" xfId="0" applyNumberFormat="1" applyFont="1" applyBorder="1" applyAlignment="1">
      <alignment horizontal="center" vertical="center"/>
    </xf>
    <xf numFmtId="0" fontId="57" fillId="0" borderId="0" xfId="0" applyFont="1"/>
    <xf numFmtId="0" fontId="48" fillId="0" borderId="0" xfId="0" applyFont="1" applyAlignment="1"/>
    <xf numFmtId="0" fontId="49" fillId="0" borderId="6" xfId="0" applyFont="1" applyBorder="1"/>
    <xf numFmtId="1" fontId="48" fillId="0" borderId="11" xfId="0" applyNumberFormat="1" applyFont="1" applyBorder="1" applyAlignment="1">
      <alignment horizontal="center"/>
    </xf>
    <xf numFmtId="0" fontId="48" fillId="0" borderId="11" xfId="0" applyFont="1" applyBorder="1" applyAlignment="1">
      <alignment horizontal="center"/>
    </xf>
    <xf numFmtId="1" fontId="48" fillId="0" borderId="7" xfId="0" applyNumberFormat="1" applyFont="1" applyBorder="1" applyAlignment="1">
      <alignment horizontal="center"/>
    </xf>
    <xf numFmtId="0" fontId="49" fillId="0" borderId="17" xfId="0" applyFont="1" applyBorder="1"/>
    <xf numFmtId="3" fontId="48" fillId="0" borderId="1" xfId="0" applyNumberFormat="1" applyFont="1" applyBorder="1" applyAlignment="1">
      <alignment horizontal="center"/>
    </xf>
    <xf numFmtId="0" fontId="48" fillId="0" borderId="1" xfId="0" applyFont="1" applyBorder="1" applyAlignment="1">
      <alignment horizontal="center"/>
    </xf>
    <xf numFmtId="3" fontId="48" fillId="0" borderId="14" xfId="0" applyNumberFormat="1" applyFont="1" applyBorder="1" applyAlignment="1">
      <alignment horizontal="center"/>
    </xf>
    <xf numFmtId="3" fontId="48" fillId="0" borderId="0" xfId="0" applyNumberFormat="1" applyFont="1" applyBorder="1" applyAlignment="1">
      <alignment horizontal="center"/>
    </xf>
    <xf numFmtId="0" fontId="48" fillId="0" borderId="0" xfId="0" applyFont="1" applyBorder="1" applyAlignment="1">
      <alignment horizontal="center"/>
    </xf>
    <xf numFmtId="3" fontId="48" fillId="0" borderId="13" xfId="0" applyNumberFormat="1" applyFont="1" applyBorder="1" applyAlignment="1">
      <alignment horizontal="center"/>
    </xf>
    <xf numFmtId="3" fontId="48" fillId="0" borderId="1" xfId="0" applyNumberFormat="1" applyFont="1" applyBorder="1" applyAlignment="1">
      <alignment horizontal="right"/>
    </xf>
    <xf numFmtId="3" fontId="48" fillId="0" borderId="14" xfId="0" applyNumberFormat="1" applyFont="1" applyBorder="1" applyAlignment="1">
      <alignment horizontal="right"/>
    </xf>
    <xf numFmtId="37" fontId="49" fillId="0" borderId="0" xfId="0" applyNumberFormat="1" applyFont="1" applyBorder="1"/>
    <xf numFmtId="37" fontId="49" fillId="0" borderId="13" xfId="0" applyNumberFormat="1" applyFont="1" applyBorder="1" applyAlignment="1">
      <alignment horizontal="center"/>
    </xf>
    <xf numFmtId="3" fontId="49" fillId="0" borderId="0" xfId="0" applyNumberFormat="1" applyFont="1" applyBorder="1" applyAlignment="1">
      <alignment vertical="center"/>
    </xf>
    <xf numFmtId="3" fontId="49" fillId="0" borderId="0" xfId="1" applyNumberFormat="1" applyFont="1" applyBorder="1"/>
    <xf numFmtId="3" fontId="49" fillId="0" borderId="13" xfId="0" applyNumberFormat="1" applyFont="1" applyBorder="1" applyAlignment="1">
      <alignment vertical="center"/>
    </xf>
    <xf numFmtId="43" fontId="49" fillId="0" borderId="0" xfId="1" applyFont="1" applyBorder="1" applyAlignment="1">
      <alignment horizontal="right"/>
    </xf>
    <xf numFmtId="3" fontId="47" fillId="2" borderId="0" xfId="0" applyNumberFormat="1" applyFont="1" applyFill="1" applyBorder="1"/>
    <xf numFmtId="3" fontId="49" fillId="0" borderId="2" xfId="1" applyNumberFormat="1" applyFont="1" applyBorder="1" applyAlignment="1">
      <alignment horizontal="right"/>
    </xf>
    <xf numFmtId="3" fontId="49" fillId="0" borderId="15" xfId="1" applyNumberFormat="1" applyFont="1" applyBorder="1" applyAlignment="1">
      <alignment horizontal="right"/>
    </xf>
    <xf numFmtId="3" fontId="49" fillId="0" borderId="13" xfId="1" applyNumberFormat="1" applyFont="1" applyBorder="1" applyAlignment="1">
      <alignment horizontal="center"/>
    </xf>
    <xf numFmtId="43" fontId="49" fillId="0" borderId="13" xfId="1" applyFont="1" applyBorder="1" applyAlignment="1">
      <alignment horizontal="right"/>
    </xf>
    <xf numFmtId="3" fontId="49" fillId="0" borderId="0" xfId="0" applyNumberFormat="1" applyFont="1" applyBorder="1" applyAlignment="1">
      <alignment horizontal="right"/>
    </xf>
    <xf numFmtId="167" fontId="49" fillId="0" borderId="13" xfId="1" applyNumberFormat="1" applyFont="1" applyBorder="1" applyAlignment="1">
      <alignment horizontal="right"/>
    </xf>
    <xf numFmtId="43" fontId="49" fillId="0" borderId="0" xfId="1" applyFont="1" applyBorder="1" applyAlignment="1">
      <alignment vertical="center"/>
    </xf>
    <xf numFmtId="3" fontId="49" fillId="0" borderId="13" xfId="1" applyNumberFormat="1" applyFont="1" applyBorder="1"/>
    <xf numFmtId="3" fontId="48" fillId="0" borderId="3" xfId="1" applyNumberFormat="1" applyFont="1" applyBorder="1"/>
    <xf numFmtId="37" fontId="48" fillId="0" borderId="0" xfId="0" applyNumberFormat="1" applyFont="1" applyBorder="1"/>
    <xf numFmtId="3" fontId="48" fillId="0" borderId="16" xfId="1" applyNumberFormat="1" applyFont="1" applyBorder="1"/>
    <xf numFmtId="37" fontId="49" fillId="0" borderId="1" xfId="0" applyNumberFormat="1" applyFont="1" applyBorder="1"/>
    <xf numFmtId="37" fontId="49" fillId="0" borderId="14" xfId="0" applyNumberFormat="1" applyFont="1" applyBorder="1"/>
    <xf numFmtId="37" fontId="49" fillId="0" borderId="0" xfId="0" applyNumberFormat="1" applyFont="1"/>
    <xf numFmtId="0" fontId="28"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left"/>
    </xf>
    <xf numFmtId="0" fontId="50" fillId="0" borderId="0" xfId="0" applyFont="1" applyAlignment="1">
      <alignment horizontal="left" vertical="center"/>
    </xf>
    <xf numFmtId="0" fontId="56" fillId="0" borderId="0" xfId="0" applyFont="1"/>
    <xf numFmtId="0" fontId="47" fillId="0" borderId="0" xfId="0" applyFont="1" applyAlignment="1">
      <alignment horizontal="left" vertical="center" wrapText="1"/>
    </xf>
    <xf numFmtId="0" fontId="47" fillId="0" borderId="0" xfId="0" applyFont="1" applyAlignment="1">
      <alignment horizontal="left" wrapText="1"/>
    </xf>
    <xf numFmtId="0" fontId="47" fillId="0" borderId="0" xfId="0" applyFont="1" applyAlignment="1">
      <alignment wrapText="1"/>
    </xf>
    <xf numFmtId="0" fontId="59" fillId="0" borderId="4" xfId="0" applyFont="1" applyBorder="1" applyAlignment="1">
      <alignment horizontal="left" vertical="center"/>
    </xf>
    <xf numFmtId="0" fontId="59" fillId="0" borderId="4" xfId="0" applyFont="1" applyBorder="1" applyAlignment="1">
      <alignment horizontal="center" vertical="center" wrapText="1"/>
    </xf>
    <xf numFmtId="43" fontId="47" fillId="0" borderId="4" xfId="1" applyFont="1" applyBorder="1" applyAlignment="1">
      <alignment horizontal="center" vertical="center"/>
    </xf>
    <xf numFmtId="43" fontId="50" fillId="0" borderId="0" xfId="1" applyFont="1" applyFill="1" applyAlignment="1">
      <alignment horizontal="center"/>
    </xf>
    <xf numFmtId="0" fontId="60" fillId="0" borderId="4" xfId="0" applyFont="1" applyBorder="1" applyAlignment="1">
      <alignment horizontal="center" vertical="center" wrapText="1"/>
    </xf>
    <xf numFmtId="0" fontId="59" fillId="0" borderId="4" xfId="0" applyFont="1" applyBorder="1" applyAlignment="1">
      <alignment horizontal="center" vertical="center"/>
    </xf>
    <xf numFmtId="4" fontId="59" fillId="0" borderId="4" xfId="0" applyNumberFormat="1" applyFont="1" applyBorder="1" applyAlignment="1">
      <alignment horizontal="center" vertical="center"/>
    </xf>
    <xf numFmtId="3" fontId="59" fillId="0" borderId="4" xfId="0" applyNumberFormat="1" applyFont="1" applyBorder="1" applyAlignment="1">
      <alignment horizontal="center" vertical="center"/>
    </xf>
    <xf numFmtId="4" fontId="47" fillId="0" borderId="0" xfId="0" applyNumberFormat="1" applyFont="1" applyFill="1" applyAlignment="1">
      <alignment horizontal="right"/>
    </xf>
    <xf numFmtId="167" fontId="60" fillId="0" borderId="4" xfId="1" applyNumberFormat="1" applyFont="1" applyBorder="1" applyAlignment="1">
      <alignment horizontal="center" vertical="center"/>
    </xf>
    <xf numFmtId="0" fontId="60" fillId="0" borderId="4" xfId="0" applyFont="1" applyBorder="1" applyAlignment="1">
      <alignment horizontal="left" vertical="center"/>
    </xf>
    <xf numFmtId="43" fontId="60" fillId="0" borderId="4" xfId="1" applyFont="1" applyBorder="1" applyAlignment="1">
      <alignment horizontal="center" vertical="center"/>
    </xf>
    <xf numFmtId="0" fontId="59" fillId="0" borderId="4" xfId="0" applyFont="1" applyBorder="1" applyAlignment="1">
      <alignment horizontal="right" vertical="center"/>
    </xf>
    <xf numFmtId="43" fontId="49" fillId="0" borderId="0" xfId="1" applyFont="1" applyBorder="1" applyAlignment="1">
      <alignment horizontal="center" vertical="center"/>
    </xf>
    <xf numFmtId="43" fontId="59" fillId="0" borderId="4" xfId="1" applyFont="1" applyBorder="1" applyAlignment="1">
      <alignment horizontal="center" vertical="center"/>
    </xf>
    <xf numFmtId="0" fontId="60" fillId="0" borderId="4" xfId="0" applyFont="1" applyBorder="1" applyAlignment="1">
      <alignment horizontal="center" vertical="center"/>
    </xf>
    <xf numFmtId="0" fontId="47" fillId="0" borderId="4" xfId="0" applyFont="1" applyBorder="1" applyAlignment="1">
      <alignment horizontal="center" vertical="center"/>
    </xf>
    <xf numFmtId="169" fontId="47" fillId="4" borderId="4" xfId="1" applyNumberFormat="1" applyFont="1" applyFill="1" applyBorder="1"/>
    <xf numFmtId="169" fontId="47" fillId="0" borderId="4" xfId="1" applyNumberFormat="1" applyFont="1" applyBorder="1"/>
    <xf numFmtId="0" fontId="47" fillId="0" borderId="4" xfId="0" applyFont="1" applyBorder="1" applyAlignment="1">
      <alignment horizontal="center"/>
    </xf>
    <xf numFmtId="0" fontId="60" fillId="0" borderId="4" xfId="0" applyFont="1" applyBorder="1" applyAlignment="1">
      <alignment horizontal="left" vertical="center" wrapText="1"/>
    </xf>
    <xf numFmtId="4" fontId="47" fillId="2" borderId="4" xfId="0" applyNumberFormat="1" applyFont="1" applyFill="1" applyBorder="1" applyAlignment="1">
      <alignment horizontal="center"/>
    </xf>
    <xf numFmtId="4" fontId="60" fillId="0" borderId="4" xfId="0" applyNumberFormat="1" applyFont="1" applyBorder="1" applyAlignment="1">
      <alignment horizontal="center" vertical="center"/>
    </xf>
    <xf numFmtId="0" fontId="61" fillId="0" borderId="0" xfId="3" applyFont="1" applyAlignment="1">
      <alignment horizontal="left"/>
    </xf>
    <xf numFmtId="0" fontId="50" fillId="0" borderId="0" xfId="0" applyFont="1" applyAlignment="1">
      <alignment horizontal="left" vertical="center" indent="2"/>
    </xf>
    <xf numFmtId="4" fontId="47" fillId="2" borderId="5" xfId="0" applyNumberFormat="1" applyFont="1" applyFill="1" applyBorder="1" applyAlignment="1">
      <alignment horizontal="center" vertical="center"/>
    </xf>
    <xf numFmtId="4" fontId="47" fillId="2" borderId="9" xfId="0" applyNumberFormat="1" applyFont="1" applyFill="1" applyBorder="1" applyAlignment="1">
      <alignment horizontal="center" vertical="center"/>
    </xf>
    <xf numFmtId="0" fontId="62" fillId="0" borderId="0" xfId="0" applyFont="1"/>
    <xf numFmtId="0" fontId="63" fillId="0" borderId="0" xfId="0" applyFont="1"/>
    <xf numFmtId="0" fontId="65" fillId="0" borderId="0" xfId="0" applyFont="1" applyAlignment="1">
      <alignment horizontal="center"/>
    </xf>
    <xf numFmtId="0" fontId="66" fillId="0" borderId="4" xfId="0" applyFont="1" applyBorder="1" applyAlignment="1">
      <alignment horizontal="center" vertical="center" wrapText="1"/>
    </xf>
    <xf numFmtId="0" fontId="63" fillId="0" borderId="15" xfId="0" applyFont="1" applyBorder="1" applyAlignment="1">
      <alignment horizontal="left" vertical="center"/>
    </xf>
    <xf numFmtId="168" fontId="63" fillId="0" borderId="15" xfId="2" applyNumberFormat="1" applyFont="1" applyBorder="1" applyAlignment="1">
      <alignment horizontal="right" vertical="center"/>
    </xf>
    <xf numFmtId="10" fontId="63" fillId="0" borderId="15" xfId="4" applyNumberFormat="1" applyFont="1" applyBorder="1" applyAlignment="1">
      <alignment horizontal="right" vertical="center"/>
    </xf>
    <xf numFmtId="168" fontId="67" fillId="0" borderId="15" xfId="2" applyNumberFormat="1" applyFont="1" applyBorder="1" applyAlignment="1">
      <alignment horizontal="right"/>
    </xf>
    <xf numFmtId="0" fontId="68" fillId="0" borderId="0" xfId="0" applyFont="1" applyAlignment="1">
      <alignment horizontal="left" vertical="center"/>
    </xf>
    <xf numFmtId="0" fontId="68" fillId="0" borderId="0" xfId="0" applyFont="1"/>
    <xf numFmtId="43" fontId="68" fillId="0" borderId="0" xfId="1" applyFont="1"/>
    <xf numFmtId="14" fontId="63" fillId="2" borderId="15" xfId="0" applyNumberFormat="1" applyFont="1" applyFill="1" applyBorder="1" applyAlignment="1">
      <alignment horizontal="left" vertical="center"/>
    </xf>
    <xf numFmtId="14" fontId="63" fillId="0" borderId="15" xfId="0" applyNumberFormat="1" applyFont="1" applyBorder="1" applyAlignment="1">
      <alignment horizontal="left" vertical="center"/>
    </xf>
    <xf numFmtId="43" fontId="63" fillId="0" borderId="15" xfId="1" applyFont="1" applyBorder="1" applyAlignment="1">
      <alignment horizontal="right" vertical="center"/>
    </xf>
    <xf numFmtId="167" fontId="63" fillId="0" borderId="0" xfId="1" applyNumberFormat="1" applyFont="1"/>
    <xf numFmtId="167" fontId="66" fillId="0" borderId="4" xfId="1" applyNumberFormat="1" applyFont="1" applyBorder="1" applyAlignment="1">
      <alignment horizontal="center" vertical="center" wrapText="1"/>
    </xf>
    <xf numFmtId="167" fontId="63" fillId="0" borderId="15" xfId="1" applyNumberFormat="1" applyFont="1" applyBorder="1" applyAlignment="1">
      <alignment horizontal="right" vertical="center"/>
    </xf>
    <xf numFmtId="0" fontId="27" fillId="3" borderId="0" xfId="0" applyFont="1" applyFill="1" applyAlignment="1">
      <alignment horizontal="center" vertical="center"/>
    </xf>
    <xf numFmtId="0" fontId="25" fillId="3" borderId="0" xfId="0" applyFont="1" applyFill="1" applyAlignment="1">
      <alignment horizontal="center" vertical="center"/>
    </xf>
    <xf numFmtId="14" fontId="25" fillId="3" borderId="0" xfId="0" applyNumberFormat="1" applyFont="1" applyFill="1" applyAlignment="1">
      <alignment horizontal="center" vertical="center"/>
    </xf>
    <xf numFmtId="0" fontId="6" fillId="0" borderId="0" xfId="0" applyFont="1" applyAlignment="1">
      <alignment horizontal="center"/>
    </xf>
    <xf numFmtId="0" fontId="20" fillId="0" borderId="0" xfId="0" applyFont="1" applyAlignment="1">
      <alignment horizontal="center"/>
    </xf>
    <xf numFmtId="1" fontId="6" fillId="0" borderId="7" xfId="0" applyNumberFormat="1" applyFont="1" applyBorder="1" applyAlignment="1">
      <alignment horizontal="center" vertical="center"/>
    </xf>
    <xf numFmtId="1" fontId="6" fillId="0" borderId="14" xfId="0" applyNumberFormat="1" applyFont="1" applyBorder="1" applyAlignment="1">
      <alignment horizontal="center" vertical="center"/>
    </xf>
    <xf numFmtId="1" fontId="6" fillId="0" borderId="11" xfId="0" applyNumberFormat="1" applyFont="1" applyBorder="1" applyAlignment="1">
      <alignment horizontal="center" vertical="center"/>
    </xf>
    <xf numFmtId="1" fontId="6" fillId="0" borderId="1" xfId="0" applyNumberFormat="1" applyFont="1" applyBorder="1" applyAlignment="1">
      <alignment horizontal="center" vertical="center"/>
    </xf>
    <xf numFmtId="0" fontId="3" fillId="0" borderId="0" xfId="0" applyFont="1" applyAlignment="1">
      <alignment horizontal="center"/>
    </xf>
    <xf numFmtId="0" fontId="5" fillId="0" borderId="0" xfId="0" applyFont="1" applyAlignment="1">
      <alignment horizontal="center"/>
    </xf>
    <xf numFmtId="14" fontId="8" fillId="0" borderId="0" xfId="0" applyNumberFormat="1" applyFont="1" applyAlignment="1">
      <alignment horizontal="center"/>
    </xf>
    <xf numFmtId="0" fontId="47" fillId="0" borderId="0" xfId="0" applyFont="1" applyAlignment="1">
      <alignment horizontal="center"/>
    </xf>
    <xf numFmtId="0" fontId="34"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0" fontId="52" fillId="0" borderId="0" xfId="0" applyFont="1" applyAlignment="1">
      <alignment horizontal="center"/>
    </xf>
    <xf numFmtId="0" fontId="31" fillId="0" borderId="0" xfId="0" applyFont="1" applyAlignment="1">
      <alignment horizontal="center"/>
    </xf>
    <xf numFmtId="1" fontId="48" fillId="0" borderId="11" xfId="0" applyNumberFormat="1" applyFont="1" applyBorder="1" applyAlignment="1">
      <alignment horizontal="center" vertical="center"/>
    </xf>
    <xf numFmtId="0" fontId="48" fillId="0" borderId="1" xfId="0" applyFont="1" applyBorder="1" applyAlignment="1">
      <alignment horizontal="center" vertical="center"/>
    </xf>
    <xf numFmtId="1" fontId="48" fillId="0" borderId="7" xfId="0" applyNumberFormat="1" applyFont="1" applyBorder="1" applyAlignment="1">
      <alignment horizontal="center" vertical="center"/>
    </xf>
    <xf numFmtId="0" fontId="48" fillId="0" borderId="14" xfId="0" applyFont="1" applyBorder="1" applyAlignment="1">
      <alignment horizontal="center" vertical="center"/>
    </xf>
    <xf numFmtId="0" fontId="54" fillId="0" borderId="0" xfId="0" applyFont="1" applyAlignment="1">
      <alignment horizontal="center" vertical="center"/>
    </xf>
    <xf numFmtId="0" fontId="53" fillId="0" borderId="0" xfId="0" applyFont="1" applyAlignment="1">
      <alignment horizontal="center"/>
    </xf>
    <xf numFmtId="0" fontId="54" fillId="0" borderId="0" xfId="0" applyFont="1" applyAlignment="1">
      <alignment horizontal="center"/>
    </xf>
    <xf numFmtId="0" fontId="53" fillId="0" borderId="0" xfId="0" applyFont="1" applyAlignment="1">
      <alignment horizontal="center" vertical="center"/>
    </xf>
    <xf numFmtId="0" fontId="46" fillId="0" borderId="0" xfId="0" applyFont="1" applyAlignment="1">
      <alignment horizontal="center"/>
    </xf>
    <xf numFmtId="0" fontId="51" fillId="0" borderId="0" xfId="0" applyFont="1" applyAlignment="1">
      <alignment horizontal="center"/>
    </xf>
    <xf numFmtId="0" fontId="36" fillId="0" borderId="0" xfId="0" applyFont="1" applyAlignment="1">
      <alignment horizontal="center"/>
    </xf>
    <xf numFmtId="0" fontId="42" fillId="0" borderId="1" xfId="0" applyFont="1" applyBorder="1" applyAlignment="1">
      <alignment horizontal="center"/>
    </xf>
    <xf numFmtId="0" fontId="35" fillId="0" borderId="0" xfId="0" applyFont="1" applyAlignment="1">
      <alignment horizontal="center"/>
    </xf>
    <xf numFmtId="0" fontId="58" fillId="0" borderId="0" xfId="0" applyFont="1" applyAlignment="1">
      <alignment horizontal="center" vertical="center"/>
    </xf>
    <xf numFmtId="0" fontId="47" fillId="0" borderId="0" xfId="0" applyFont="1" applyAlignment="1">
      <alignment horizontal="left" vertical="center" wrapText="1"/>
    </xf>
    <xf numFmtId="0" fontId="59" fillId="0" borderId="5" xfId="0" applyFont="1" applyBorder="1" applyAlignment="1">
      <alignment horizontal="center" vertical="center" wrapText="1"/>
    </xf>
    <xf numFmtId="0" fontId="59" fillId="0" borderId="9" xfId="0" applyFont="1" applyBorder="1" applyAlignment="1">
      <alignment horizontal="center" vertical="center" wrapText="1"/>
    </xf>
    <xf numFmtId="0" fontId="50" fillId="0" borderId="0" xfId="0" applyFont="1" applyAlignment="1">
      <alignment horizontal="left" vertical="center" wrapText="1"/>
    </xf>
    <xf numFmtId="0" fontId="47" fillId="0" borderId="0" xfId="0" applyFont="1" applyAlignment="1">
      <alignment horizontal="left" vertical="top" wrapText="1"/>
    </xf>
    <xf numFmtId="0" fontId="60" fillId="0" borderId="4" xfId="0" applyFont="1" applyBorder="1" applyAlignment="1">
      <alignment horizontal="center" vertical="center"/>
    </xf>
    <xf numFmtId="0" fontId="59" fillId="0" borderId="18" xfId="0" applyFont="1" applyBorder="1" applyAlignment="1">
      <alignment horizontal="center" vertical="center"/>
    </xf>
    <xf numFmtId="0" fontId="59" fillId="0" borderId="15" xfId="0" applyFont="1" applyBorder="1" applyAlignment="1">
      <alignment horizontal="center" vertical="center"/>
    </xf>
    <xf numFmtId="0" fontId="50"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left" vertical="top"/>
    </xf>
    <xf numFmtId="0" fontId="42" fillId="0" borderId="0" xfId="0" applyFont="1" applyAlignment="1">
      <alignment horizontal="center" vertical="center"/>
    </xf>
    <xf numFmtId="0" fontId="50" fillId="0" borderId="0" xfId="0" applyFont="1" applyAlignment="1">
      <alignment horizontal="center" vertical="center"/>
    </xf>
    <xf numFmtId="0" fontId="64" fillId="0" borderId="18" xfId="0" applyFont="1" applyBorder="1" applyAlignment="1">
      <alignment horizontal="center"/>
    </xf>
    <xf numFmtId="0" fontId="64" fillId="0" borderId="2" xfId="0" applyFont="1" applyBorder="1" applyAlignment="1">
      <alignment horizontal="center"/>
    </xf>
    <xf numFmtId="0" fontId="67" fillId="0" borderId="2" xfId="0" applyFont="1" applyBorder="1" applyAlignment="1">
      <alignment horizontal="right"/>
    </xf>
    <xf numFmtId="0" fontId="67" fillId="0" borderId="15" xfId="0" applyFont="1" applyBorder="1" applyAlignment="1">
      <alignment horizontal="right"/>
    </xf>
    <xf numFmtId="0" fontId="67" fillId="0" borderId="18" xfId="0" applyFont="1" applyBorder="1" applyAlignment="1">
      <alignment horizontal="right"/>
    </xf>
  </cellXfs>
  <cellStyles count="8">
    <cellStyle name="Hipervínculo" xfId="3" builtinId="8"/>
    <cellStyle name="Millares" xfId="1" builtinId="3"/>
    <cellStyle name="Millares [0]" xfId="2" builtinId="6"/>
    <cellStyle name="Millares 2" xfId="6" xr:uid="{59882AA0-E19F-4440-A64C-431B91C3A2BD}"/>
    <cellStyle name="Normal" xfId="0" builtinId="0"/>
    <cellStyle name="Normal 2" xfId="5" xr:uid="{6396E848-5870-42AB-9460-944232AF7F8E}"/>
    <cellStyle name="Porcentaje" xfId="4" builtinId="5"/>
    <cellStyle name="Porcentaje 2" xfId="7" xr:uid="{A7247B3C-E503-4416-B26B-C34E5BDBF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257175</xdr:colOff>
      <xdr:row>3</xdr:row>
      <xdr:rowOff>4984</xdr:rowOff>
    </xdr:to>
    <xdr:pic>
      <xdr:nvPicPr>
        <xdr:cNvPr id="4" name="Imagen 3">
          <a:extLst>
            <a:ext uri="{FF2B5EF4-FFF2-40B4-BE49-F238E27FC236}">
              <a16:creationId xmlns:a16="http://schemas.microsoft.com/office/drawing/2014/main" id="{33859274-90F0-4F0B-9AB9-840C7ED2E29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319" t="28657" r="16299" b="33792"/>
        <a:stretch/>
      </xdr:blipFill>
      <xdr:spPr>
        <a:xfrm>
          <a:off x="0" y="0"/>
          <a:ext cx="3305175" cy="900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
  <sheetViews>
    <sheetView showGridLines="0" tabSelected="1" topLeftCell="A10" zoomScaleNormal="100" workbookViewId="0">
      <selection activeCell="F37" sqref="F37"/>
    </sheetView>
  </sheetViews>
  <sheetFormatPr baseColWidth="10" defaultRowHeight="15"/>
  <cols>
    <col min="5" max="5" width="15.140625" customWidth="1"/>
    <col min="9" max="9" width="13.28515625" customWidth="1"/>
    <col min="12" max="12" width="18.28515625" customWidth="1"/>
    <col min="13" max="13" width="15.85546875" customWidth="1"/>
    <col min="14" max="14" width="25" customWidth="1"/>
    <col min="15" max="15" width="14.42578125" customWidth="1"/>
    <col min="16" max="16" width="11.42578125" customWidth="1"/>
  </cols>
  <sheetData>
    <row r="1" spans="1:18" ht="16.5">
      <c r="A1" s="106"/>
      <c r="B1" s="106"/>
      <c r="C1" s="106"/>
      <c r="D1" s="106"/>
      <c r="E1" s="106"/>
      <c r="F1" s="106"/>
      <c r="G1" s="106"/>
      <c r="H1" s="106"/>
      <c r="I1" s="106"/>
      <c r="J1" s="106"/>
      <c r="K1" s="106"/>
      <c r="L1" s="107"/>
      <c r="M1" s="100"/>
      <c r="N1" s="101" t="s">
        <v>67</v>
      </c>
      <c r="O1" s="102">
        <v>44562</v>
      </c>
      <c r="P1" s="100"/>
      <c r="Q1" s="100"/>
      <c r="R1" s="100"/>
    </row>
    <row r="2" spans="1:18" ht="27">
      <c r="A2" s="108"/>
      <c r="B2" s="108"/>
      <c r="C2" s="108"/>
      <c r="D2" s="106"/>
      <c r="E2" s="106"/>
      <c r="F2" s="106"/>
      <c r="G2" s="106"/>
      <c r="H2" s="106"/>
      <c r="I2" s="109"/>
      <c r="J2" s="110"/>
      <c r="K2" s="109"/>
      <c r="L2" s="107" t="s">
        <v>68</v>
      </c>
      <c r="M2" s="103">
        <v>6921.52</v>
      </c>
      <c r="N2" s="101" t="s">
        <v>69</v>
      </c>
      <c r="O2" s="102">
        <v>44286</v>
      </c>
      <c r="P2" s="104">
        <v>2021</v>
      </c>
      <c r="Q2" s="100"/>
      <c r="R2" s="100"/>
    </row>
    <row r="3" spans="1:18" ht="27">
      <c r="A3" s="108"/>
      <c r="B3" s="108"/>
      <c r="C3" s="108"/>
      <c r="D3" s="106"/>
      <c r="E3" s="106"/>
      <c r="F3" s="106"/>
      <c r="G3" s="106"/>
      <c r="H3" s="106"/>
      <c r="I3" s="109"/>
      <c r="J3" s="111"/>
      <c r="K3" s="109"/>
      <c r="L3" s="107" t="s">
        <v>70</v>
      </c>
      <c r="M3" s="103">
        <v>6931.47</v>
      </c>
      <c r="N3" s="101" t="s">
        <v>71</v>
      </c>
      <c r="O3" s="102">
        <v>44651</v>
      </c>
      <c r="P3" s="104">
        <v>2022</v>
      </c>
      <c r="Q3" s="100"/>
      <c r="R3" s="100"/>
    </row>
    <row r="4" spans="1:18" ht="27">
      <c r="A4" s="108"/>
      <c r="B4" s="108"/>
      <c r="C4" s="108"/>
      <c r="D4" s="106"/>
      <c r="E4" s="106"/>
      <c r="F4" s="106"/>
      <c r="G4" s="106"/>
      <c r="H4" s="106"/>
      <c r="I4" s="109"/>
      <c r="J4" s="111"/>
      <c r="K4" s="109"/>
      <c r="L4" s="107"/>
      <c r="M4" s="100"/>
      <c r="N4" s="101"/>
      <c r="O4" s="105">
        <f>+O3</f>
        <v>44651</v>
      </c>
      <c r="P4" s="100"/>
      <c r="Q4" s="100"/>
      <c r="R4" s="100"/>
    </row>
    <row r="5" spans="1:18" ht="27">
      <c r="A5" s="108"/>
      <c r="B5" s="108"/>
      <c r="C5" s="108"/>
      <c r="D5" s="106"/>
      <c r="E5" s="106"/>
      <c r="F5" s="106"/>
      <c r="G5" s="106"/>
      <c r="H5" s="106"/>
      <c r="I5" s="109"/>
      <c r="J5" s="112"/>
      <c r="K5" s="109"/>
      <c r="L5" s="107"/>
      <c r="M5" s="100"/>
      <c r="N5" s="100"/>
      <c r="O5" s="100"/>
      <c r="P5" s="100"/>
      <c r="Q5" s="100"/>
      <c r="R5" s="100"/>
    </row>
    <row r="6" spans="1:18" ht="10.5" customHeight="1">
      <c r="A6" s="108"/>
      <c r="B6" s="108"/>
      <c r="C6" s="108"/>
      <c r="D6" s="106"/>
      <c r="E6" s="106"/>
      <c r="F6" s="106"/>
      <c r="G6" s="106"/>
      <c r="H6" s="106"/>
      <c r="I6" s="106"/>
      <c r="J6" s="106"/>
      <c r="K6" s="106"/>
      <c r="L6" s="107"/>
      <c r="M6" s="100"/>
      <c r="N6" s="100"/>
      <c r="O6" s="100"/>
      <c r="P6" s="100"/>
      <c r="Q6" s="100"/>
      <c r="R6" s="100"/>
    </row>
    <row r="7" spans="1:18" ht="29.25" customHeight="1">
      <c r="A7" s="106"/>
      <c r="B7" s="106"/>
      <c r="C7" s="382" t="s">
        <v>85</v>
      </c>
      <c r="D7" s="382"/>
      <c r="E7" s="382"/>
      <c r="F7" s="382"/>
      <c r="G7" s="382"/>
      <c r="H7" s="382"/>
      <c r="I7" s="382"/>
      <c r="J7" s="106"/>
      <c r="K7" s="106"/>
      <c r="L7" s="113"/>
    </row>
    <row r="8" spans="1:18" ht="22.5" customHeight="1">
      <c r="A8" s="106"/>
      <c r="B8" s="106"/>
      <c r="C8" s="382" t="s">
        <v>72</v>
      </c>
      <c r="D8" s="382"/>
      <c r="E8" s="382"/>
      <c r="F8" s="382"/>
      <c r="G8" s="382"/>
      <c r="H8" s="382"/>
      <c r="I8" s="382"/>
      <c r="J8" s="106"/>
      <c r="K8" s="106"/>
      <c r="L8" s="113"/>
    </row>
    <row r="9" spans="1:18" ht="27">
      <c r="A9" s="106"/>
      <c r="B9" s="106"/>
      <c r="C9" s="383" t="s">
        <v>73</v>
      </c>
      <c r="D9" s="383"/>
      <c r="E9" s="383"/>
      <c r="F9" s="383"/>
      <c r="G9" s="383"/>
      <c r="H9" s="383"/>
      <c r="I9" s="383"/>
      <c r="J9" s="114"/>
      <c r="K9" s="106"/>
      <c r="L9" s="113"/>
    </row>
    <row r="10" spans="1:18" ht="27">
      <c r="A10" s="106"/>
      <c r="B10" s="106"/>
      <c r="C10" s="384">
        <f>+O3</f>
        <v>44651</v>
      </c>
      <c r="D10" s="384"/>
      <c r="E10" s="384"/>
      <c r="F10" s="384"/>
      <c r="G10" s="384"/>
      <c r="H10" s="384"/>
      <c r="I10" s="384"/>
      <c r="J10" s="114"/>
      <c r="K10" s="106"/>
      <c r="L10" s="113"/>
    </row>
    <row r="11" spans="1:18" ht="5.25" customHeight="1">
      <c r="A11" s="106"/>
      <c r="B11" s="106"/>
      <c r="C11" s="115"/>
      <c r="D11" s="115"/>
      <c r="E11" s="115"/>
      <c r="F11" s="115"/>
      <c r="G11" s="115"/>
      <c r="H11" s="115"/>
      <c r="I11" s="114"/>
      <c r="J11" s="114"/>
      <c r="K11" s="106"/>
      <c r="L11" s="113"/>
    </row>
    <row r="12" spans="1:18" ht="16.5">
      <c r="A12" s="116"/>
      <c r="B12" s="116"/>
      <c r="C12" s="117"/>
      <c r="D12" s="117"/>
      <c r="E12" s="117"/>
      <c r="F12" s="117"/>
      <c r="G12" s="117"/>
      <c r="H12" s="117"/>
      <c r="I12" s="118"/>
      <c r="J12" s="118"/>
      <c r="K12" s="116"/>
      <c r="L12" s="113"/>
    </row>
    <row r="13" spans="1:18" ht="27">
      <c r="A13" s="113"/>
      <c r="B13" s="113"/>
      <c r="C13" s="119"/>
      <c r="D13" s="119"/>
      <c r="E13" s="120" t="s">
        <v>74</v>
      </c>
      <c r="F13" s="113"/>
      <c r="G13" s="113"/>
      <c r="H13" s="113"/>
      <c r="I13" s="113"/>
      <c r="J13" s="113"/>
      <c r="K13" s="113"/>
      <c r="L13" s="113"/>
    </row>
    <row r="14" spans="1:18" ht="16.5">
      <c r="A14" s="113"/>
      <c r="B14" s="121"/>
      <c r="C14" s="122" t="s">
        <v>75</v>
      </c>
      <c r="D14" s="113"/>
      <c r="E14" s="113"/>
      <c r="F14" s="113"/>
      <c r="G14" s="113"/>
      <c r="H14" s="123">
        <v>1</v>
      </c>
      <c r="I14" s="113"/>
      <c r="J14" s="113"/>
      <c r="K14" s="113"/>
      <c r="L14" s="113"/>
    </row>
    <row r="15" spans="1:18" ht="16.5">
      <c r="A15" s="113"/>
      <c r="B15" s="121"/>
      <c r="C15" s="123" t="s">
        <v>76</v>
      </c>
      <c r="D15" s="113"/>
      <c r="E15" s="113"/>
      <c r="F15" s="113"/>
      <c r="G15" s="113"/>
      <c r="H15" s="123">
        <v>2</v>
      </c>
      <c r="I15" s="113"/>
      <c r="J15" s="113"/>
      <c r="K15" s="113"/>
      <c r="L15" s="113"/>
    </row>
    <row r="16" spans="1:18" ht="16.5">
      <c r="A16" s="113"/>
      <c r="B16" s="121"/>
      <c r="C16" s="123" t="s">
        <v>77</v>
      </c>
      <c r="D16" s="113"/>
      <c r="E16" s="113"/>
      <c r="F16" s="113"/>
      <c r="G16" s="113"/>
      <c r="H16" s="123">
        <v>3</v>
      </c>
      <c r="I16" s="113"/>
      <c r="J16" s="113"/>
      <c r="K16" s="113"/>
      <c r="L16" s="113"/>
    </row>
    <row r="17" spans="1:12" ht="16.5">
      <c r="A17" s="113"/>
      <c r="B17" s="121"/>
      <c r="C17" s="123" t="s">
        <v>78</v>
      </c>
      <c r="D17" s="113"/>
      <c r="E17" s="113"/>
      <c r="F17" s="113"/>
      <c r="G17" s="113"/>
      <c r="H17" s="123">
        <v>4</v>
      </c>
      <c r="I17" s="113"/>
      <c r="J17" s="113"/>
      <c r="K17" s="113"/>
      <c r="L17" s="113"/>
    </row>
    <row r="18" spans="1:12" ht="16.5">
      <c r="A18" s="113"/>
      <c r="B18" s="121"/>
      <c r="C18" s="123" t="s">
        <v>79</v>
      </c>
      <c r="D18" s="113"/>
      <c r="E18" s="113"/>
      <c r="F18" s="113"/>
      <c r="G18" s="113"/>
      <c r="H18" s="123">
        <v>5</v>
      </c>
      <c r="I18" s="113"/>
      <c r="J18" s="113"/>
      <c r="K18" s="113"/>
      <c r="L18" s="113"/>
    </row>
    <row r="19" spans="1:12" ht="16.5">
      <c r="A19" s="113"/>
      <c r="B19" s="121"/>
      <c r="C19" s="123" t="s">
        <v>80</v>
      </c>
      <c r="D19" s="113"/>
      <c r="E19" s="113"/>
      <c r="F19" s="113"/>
      <c r="G19" s="113"/>
      <c r="H19" s="123">
        <v>6</v>
      </c>
      <c r="I19" s="113"/>
      <c r="J19" s="113"/>
      <c r="K19" s="113"/>
      <c r="L19" s="113"/>
    </row>
    <row r="20" spans="1:12" ht="16.5">
      <c r="A20" s="113"/>
      <c r="B20" s="121"/>
      <c r="C20" s="123" t="s">
        <v>81</v>
      </c>
      <c r="D20" s="113"/>
      <c r="E20" s="113"/>
      <c r="F20" s="113"/>
      <c r="G20" s="113"/>
      <c r="H20" s="123">
        <v>7</v>
      </c>
      <c r="I20" s="113"/>
      <c r="J20" s="113"/>
      <c r="K20" s="113"/>
      <c r="L20" s="113"/>
    </row>
    <row r="21" spans="1:12" ht="16.5">
      <c r="A21" s="113"/>
      <c r="B21" s="121"/>
      <c r="C21" s="123" t="s">
        <v>82</v>
      </c>
      <c r="D21" s="113"/>
      <c r="E21" s="113"/>
      <c r="F21" s="113"/>
      <c r="G21" s="113"/>
      <c r="H21" s="123">
        <v>8</v>
      </c>
      <c r="I21" s="113"/>
      <c r="J21" s="113"/>
      <c r="K21" s="113"/>
      <c r="L21" s="113"/>
    </row>
    <row r="22" spans="1:12" ht="16.5">
      <c r="A22" s="113"/>
      <c r="B22" s="113"/>
      <c r="C22" s="123" t="s">
        <v>89</v>
      </c>
      <c r="D22" s="113"/>
      <c r="E22" s="113"/>
      <c r="F22" s="113"/>
      <c r="G22" s="113"/>
      <c r="H22" s="123">
        <v>9</v>
      </c>
      <c r="I22" s="113"/>
      <c r="J22" s="113"/>
      <c r="K22" s="113"/>
      <c r="L22" s="113"/>
    </row>
    <row r="23" spans="1:12" ht="16.5">
      <c r="A23" s="113"/>
      <c r="B23" s="113"/>
      <c r="C23" s="123" t="s">
        <v>90</v>
      </c>
      <c r="D23" s="113"/>
      <c r="E23" s="113"/>
      <c r="F23" s="113"/>
      <c r="G23" s="113"/>
      <c r="H23" s="123">
        <v>10</v>
      </c>
      <c r="I23" s="113"/>
      <c r="J23" s="113"/>
      <c r="K23" s="113"/>
      <c r="L23" s="113"/>
    </row>
    <row r="24" spans="1:12" ht="16.5">
      <c r="A24" s="113"/>
      <c r="B24" s="113"/>
      <c r="C24" s="122" t="s">
        <v>84</v>
      </c>
      <c r="D24" s="113"/>
      <c r="E24" s="113"/>
      <c r="F24" s="113"/>
      <c r="G24" s="113"/>
      <c r="H24" s="123">
        <v>11</v>
      </c>
      <c r="I24" s="113"/>
      <c r="J24" s="113"/>
      <c r="K24" s="113"/>
      <c r="L24" s="113"/>
    </row>
    <row r="25" spans="1:12" ht="16.5">
      <c r="A25" s="113"/>
      <c r="B25" s="113"/>
      <c r="C25" s="113"/>
      <c r="D25" s="113"/>
      <c r="E25" s="113"/>
      <c r="F25" s="113"/>
      <c r="G25" s="113"/>
      <c r="H25" s="113"/>
      <c r="I25" s="113"/>
      <c r="J25" s="113"/>
      <c r="K25" s="113"/>
      <c r="L25" s="113"/>
    </row>
    <row r="26" spans="1:12" ht="16.5">
      <c r="A26" s="113"/>
      <c r="B26" s="113"/>
      <c r="C26" s="113"/>
      <c r="D26" s="113"/>
      <c r="E26" s="113"/>
      <c r="F26" s="113"/>
      <c r="G26" s="113"/>
      <c r="H26" s="113"/>
      <c r="I26" s="113"/>
      <c r="J26" s="113"/>
      <c r="K26" s="113"/>
      <c r="L26" s="113"/>
    </row>
  </sheetData>
  <mergeCells count="4">
    <mergeCell ref="C7:I7"/>
    <mergeCell ref="C8:I8"/>
    <mergeCell ref="C9:I9"/>
    <mergeCell ref="C10:I10"/>
  </mergeCells>
  <hyperlinks>
    <hyperlink ref="C14" location="'1'!A1" display="ESTADO DE FLUJO DE CAJA EN DOLARES AMERICANOS" xr:uid="{00000000-0004-0000-0000-000000000000}"/>
    <hyperlink ref="H14" location="'1'!A1" display="'1'!A1" xr:uid="{00000000-0004-0000-0000-000001000000}"/>
    <hyperlink ref="C15" location="'2'!A1" display="ESTADO DE VARIACION DEL ACTIVO NETO EN DOLARES AMERICANOS" xr:uid="{00000000-0004-0000-0000-000002000000}"/>
    <hyperlink ref="H15" location="'2'!A1" display="'2'!A1" xr:uid="{00000000-0004-0000-0000-000003000000}"/>
    <hyperlink ref="C16" location="'3'!A1" display="ESTADO DE RESULTADO EN DOLARES AMERICANOS" xr:uid="{00000000-0004-0000-0000-000004000000}"/>
    <hyperlink ref="H16" location="'3'!A1" display="'3'!A1" xr:uid="{00000000-0004-0000-0000-000005000000}"/>
    <hyperlink ref="C17" location="'4'!A1" display="BALANCE GENERAL EN DOLARES AMERICANOS" xr:uid="{00000000-0004-0000-0000-000006000000}"/>
    <hyperlink ref="H17" location="'4'!A1" display="'4'!A1" xr:uid="{00000000-0004-0000-0000-000007000000}"/>
    <hyperlink ref="C18" location="'5'!A1" display="BALANCE GENERAL EN GUARANIES" xr:uid="{00000000-0004-0000-0000-000008000000}"/>
    <hyperlink ref="H18" location="'5'!A1" display="'5'!A1" xr:uid="{00000000-0004-0000-0000-000009000000}"/>
    <hyperlink ref="C19" location="'6'!A1" display="ESTADO DE RESULTADO EN GUARANIES" xr:uid="{00000000-0004-0000-0000-00000A000000}"/>
    <hyperlink ref="H19" location="'6'!A1" display="'6'!A1" xr:uid="{00000000-0004-0000-0000-00000B000000}"/>
    <hyperlink ref="C20" location="'7'!A1" display="ESTADO DE VARIACION DEL ACTIVO NETO EN GUARANIES" xr:uid="{00000000-0004-0000-0000-00000C000000}"/>
    <hyperlink ref="H20" location="'7'!A1" display="'7'!A1" xr:uid="{00000000-0004-0000-0000-00000D000000}"/>
    <hyperlink ref="C21" location="'8'!A1" display="ESTADO DE FLUJO DE CAJA EN GUARANIES" xr:uid="{00000000-0004-0000-0000-00000E000000}"/>
    <hyperlink ref="H21" location="'8'!A1" display="'8'!A1" xr:uid="{00000000-0004-0000-0000-00000F000000}"/>
    <hyperlink ref="C22" location="'9'!A1" display="INFORME SINDICO" xr:uid="{00000000-0004-0000-0000-000010000000}"/>
    <hyperlink ref="H22" location="'9'!A1" display="'9'!A1" xr:uid="{00000000-0004-0000-0000-000011000000}"/>
    <hyperlink ref="C23" location="'10'!A1" display="NOTAS A LOS ESTADOS CONTABLES" xr:uid="{00000000-0004-0000-0000-000012000000}"/>
    <hyperlink ref="H23" location="'10'!A1" display="'10'!A1" xr:uid="{00000000-0004-0000-0000-000013000000}"/>
    <hyperlink ref="C24" location="'11'!A1" display="CUADRO DE INVERSIONES" xr:uid="{00000000-0004-0000-0000-000014000000}"/>
    <hyperlink ref="H24" location="'11'!A1" display="'11'!A1" xr:uid="{00000000-0004-0000-0000-000015000000}"/>
  </hyperlink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showGridLines="0" zoomScaleNormal="100" workbookViewId="0">
      <selection activeCell="J16" sqref="J16"/>
    </sheetView>
  </sheetViews>
  <sheetFormatPr baseColWidth="10" defaultRowHeight="15"/>
  <cols>
    <col min="5" max="5" width="21.5703125" customWidth="1"/>
    <col min="6" max="6" width="24.140625" customWidth="1"/>
  </cols>
  <sheetData>
    <row r="1" spans="1:7" ht="16.5">
      <c r="A1" s="113"/>
      <c r="B1" s="113"/>
      <c r="C1" s="113"/>
      <c r="D1" s="113"/>
      <c r="E1" s="113"/>
      <c r="F1" s="113"/>
      <c r="G1" s="113"/>
    </row>
    <row r="2" spans="1:7" ht="15" customHeight="1">
      <c r="A2" s="413" t="s">
        <v>91</v>
      </c>
      <c r="B2" s="413"/>
      <c r="C2" s="413"/>
      <c r="D2" s="413"/>
      <c r="E2" s="413"/>
      <c r="F2" s="413"/>
      <c r="G2" s="413"/>
    </row>
    <row r="3" spans="1:7" ht="16.5">
      <c r="A3" s="113"/>
      <c r="B3" s="330"/>
      <c r="C3" s="113"/>
      <c r="D3" s="113"/>
      <c r="E3" s="113"/>
      <c r="F3" s="113"/>
      <c r="G3" s="113"/>
    </row>
    <row r="4" spans="1:7" ht="16.5">
      <c r="A4" s="154"/>
      <c r="B4" s="331"/>
      <c r="C4" s="154"/>
      <c r="D4" s="154"/>
      <c r="E4" s="154"/>
      <c r="F4" s="154"/>
      <c r="G4" s="113"/>
    </row>
    <row r="5" spans="1:7" ht="16.5">
      <c r="A5" s="154"/>
      <c r="B5" s="331" t="s">
        <v>92</v>
      </c>
      <c r="C5" s="332"/>
      <c r="D5" s="332"/>
      <c r="E5" s="154"/>
      <c r="F5" s="154"/>
      <c r="G5" s="113"/>
    </row>
    <row r="6" spans="1:7" ht="16.5">
      <c r="A6" s="154"/>
      <c r="B6" s="333" t="s">
        <v>93</v>
      </c>
      <c r="C6" s="332"/>
      <c r="D6" s="332"/>
      <c r="E6" s="154"/>
      <c r="F6" s="154"/>
      <c r="G6" s="113"/>
    </row>
    <row r="7" spans="1:7" ht="16.5">
      <c r="A7" s="154"/>
      <c r="B7" s="154"/>
      <c r="C7" s="154"/>
      <c r="D7" s="154"/>
      <c r="E7" s="154"/>
      <c r="F7" s="154"/>
      <c r="G7" s="113"/>
    </row>
    <row r="8" spans="1:7" ht="16.5">
      <c r="A8" s="154"/>
      <c r="B8" s="331"/>
      <c r="C8" s="154"/>
      <c r="D8" s="154"/>
      <c r="E8" s="154"/>
      <c r="F8" s="154"/>
      <c r="G8" s="113"/>
    </row>
    <row r="9" spans="1:7" ht="16.5">
      <c r="A9" s="154"/>
      <c r="B9" s="414" t="s">
        <v>228</v>
      </c>
      <c r="C9" s="414"/>
      <c r="D9" s="414"/>
      <c r="E9" s="414"/>
      <c r="F9" s="414"/>
      <c r="G9" s="113"/>
    </row>
    <row r="10" spans="1:7" ht="16.5">
      <c r="A10" s="154"/>
      <c r="B10" s="414"/>
      <c r="C10" s="414"/>
      <c r="D10" s="414"/>
      <c r="E10" s="414"/>
      <c r="F10" s="414"/>
      <c r="G10" s="113"/>
    </row>
    <row r="11" spans="1:7" ht="99.75" customHeight="1">
      <c r="A11" s="154"/>
      <c r="B11" s="414"/>
      <c r="C11" s="414"/>
      <c r="D11" s="414"/>
      <c r="E11" s="414"/>
      <c r="F11" s="414"/>
      <c r="G11" s="113"/>
    </row>
    <row r="12" spans="1:7" ht="16.5">
      <c r="A12" s="154"/>
      <c r="B12" s="331" t="s">
        <v>94</v>
      </c>
      <c r="C12" s="154"/>
      <c r="D12" s="154"/>
      <c r="E12" s="154"/>
      <c r="F12" s="154"/>
      <c r="G12" s="113"/>
    </row>
    <row r="13" spans="1:7" ht="16.5">
      <c r="A13" s="154"/>
      <c r="B13" s="331"/>
      <c r="C13" s="154"/>
      <c r="D13" s="154"/>
      <c r="E13" s="154"/>
      <c r="F13" s="154"/>
      <c r="G13" s="113"/>
    </row>
    <row r="14" spans="1:7" ht="16.5">
      <c r="A14" s="154"/>
      <c r="B14" s="331"/>
      <c r="C14" s="154"/>
      <c r="D14" s="154"/>
      <c r="E14" s="154"/>
      <c r="F14" s="154"/>
      <c r="G14" s="113"/>
    </row>
    <row r="15" spans="1:7" ht="16.5">
      <c r="A15" s="154"/>
      <c r="B15" s="331"/>
      <c r="C15" s="154"/>
      <c r="D15" s="154"/>
      <c r="E15" s="154"/>
      <c r="F15" s="154"/>
      <c r="G15" s="113"/>
    </row>
    <row r="16" spans="1:7" ht="16.5">
      <c r="A16" s="154"/>
      <c r="B16" s="333" t="s">
        <v>95</v>
      </c>
      <c r="C16" s="154"/>
      <c r="D16" s="154"/>
      <c r="E16" s="154"/>
      <c r="F16" s="154"/>
      <c r="G16" s="113"/>
    </row>
    <row r="17" spans="1:7" ht="16.5">
      <c r="A17" s="154"/>
      <c r="B17" s="331" t="s">
        <v>96</v>
      </c>
      <c r="C17" s="154"/>
      <c r="D17" s="154"/>
      <c r="E17" s="154"/>
      <c r="F17" s="154"/>
      <c r="G17" s="113"/>
    </row>
    <row r="18" spans="1:7" ht="16.5">
      <c r="A18" s="154"/>
      <c r="B18" s="154"/>
      <c r="C18" s="154"/>
      <c r="D18" s="154"/>
      <c r="E18" s="154"/>
      <c r="F18" s="154"/>
      <c r="G18" s="113"/>
    </row>
    <row r="19" spans="1:7">
      <c r="A19" s="334"/>
      <c r="B19" s="334"/>
      <c r="C19" s="334"/>
      <c r="D19" s="334"/>
      <c r="E19" s="334"/>
      <c r="F19" s="334"/>
    </row>
    <row r="20" spans="1:7">
      <c r="A20" s="334"/>
      <c r="B20" s="334"/>
      <c r="C20" s="334"/>
      <c r="D20" s="334"/>
      <c r="E20" s="334"/>
      <c r="F20" s="334"/>
    </row>
  </sheetData>
  <mergeCells count="2">
    <mergeCell ref="A2:G2"/>
    <mergeCell ref="B9:F11"/>
  </mergeCells>
  <pageMargins left="0.7" right="0.7" top="0.75" bottom="0.75" header="0.3" footer="0.3"/>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61"/>
  <sheetViews>
    <sheetView showGridLines="0" zoomScaleNormal="100" workbookViewId="0">
      <selection activeCell="A6" sqref="A6:G6"/>
    </sheetView>
  </sheetViews>
  <sheetFormatPr baseColWidth="10" defaultRowHeight="15"/>
  <cols>
    <col min="1" max="1" width="37.5703125" customWidth="1"/>
    <col min="2" max="2" width="29.85546875" customWidth="1"/>
    <col min="3" max="3" width="17" customWidth="1"/>
    <col min="5" max="5" width="18.140625" bestFit="1" customWidth="1"/>
    <col min="7" max="7" width="13.140625" customWidth="1"/>
  </cols>
  <sheetData>
    <row r="1" spans="1:7" s="154" customFormat="1" ht="14.25"/>
    <row r="2" spans="1:7" s="154" customFormat="1" ht="16.5">
      <c r="A2" s="425" t="s">
        <v>83</v>
      </c>
      <c r="B2" s="425"/>
      <c r="C2" s="425"/>
      <c r="D2" s="425"/>
      <c r="E2" s="425"/>
      <c r="F2" s="425"/>
      <c r="G2" s="425"/>
    </row>
    <row r="3" spans="1:7" s="154" customFormat="1" ht="14.25">
      <c r="A3" s="426" t="s">
        <v>165</v>
      </c>
      <c r="B3" s="426"/>
      <c r="C3" s="426"/>
      <c r="D3" s="426"/>
      <c r="E3" s="426"/>
      <c r="F3" s="426"/>
      <c r="G3" s="426"/>
    </row>
    <row r="4" spans="1:7" s="154" customFormat="1" ht="14.25">
      <c r="A4" s="422" t="s">
        <v>246</v>
      </c>
      <c r="B4" s="422"/>
      <c r="C4" s="422"/>
      <c r="D4" s="422"/>
      <c r="E4" s="422"/>
      <c r="F4" s="422"/>
      <c r="G4" s="422"/>
    </row>
    <row r="5" spans="1:7" s="154" customFormat="1" ht="37.5" customHeight="1">
      <c r="A5" s="414" t="s">
        <v>247</v>
      </c>
      <c r="B5" s="414"/>
      <c r="C5" s="414"/>
      <c r="D5" s="414"/>
      <c r="E5" s="414"/>
      <c r="F5" s="414"/>
      <c r="G5" s="414"/>
    </row>
    <row r="6" spans="1:7" s="154" customFormat="1" ht="112.5" customHeight="1">
      <c r="A6" s="414" t="s">
        <v>229</v>
      </c>
      <c r="B6" s="414"/>
      <c r="C6" s="414"/>
      <c r="D6" s="414"/>
      <c r="E6" s="414"/>
      <c r="F6" s="414"/>
      <c r="G6" s="414"/>
    </row>
    <row r="7" spans="1:7" s="154" customFormat="1" ht="51" customHeight="1">
      <c r="A7" s="414" t="s">
        <v>248</v>
      </c>
      <c r="B7" s="414"/>
      <c r="C7" s="414"/>
      <c r="D7" s="414"/>
      <c r="E7" s="414"/>
      <c r="F7" s="414"/>
      <c r="G7" s="414"/>
    </row>
    <row r="8" spans="1:7" s="154" customFormat="1" ht="14.25">
      <c r="A8" s="414" t="s">
        <v>230</v>
      </c>
      <c r="B8" s="414"/>
      <c r="C8" s="414"/>
      <c r="D8" s="414"/>
      <c r="E8" s="414"/>
      <c r="F8" s="414"/>
      <c r="G8" s="414"/>
    </row>
    <row r="9" spans="1:7" s="154" customFormat="1" ht="34.5" customHeight="1">
      <c r="A9" s="414"/>
      <c r="B9" s="414"/>
      <c r="C9" s="414"/>
      <c r="D9" s="414"/>
      <c r="E9" s="414"/>
      <c r="F9" s="414"/>
      <c r="G9" s="414"/>
    </row>
    <row r="10" spans="1:7" s="154" customFormat="1" ht="14.25">
      <c r="A10" s="422" t="s">
        <v>97</v>
      </c>
      <c r="B10" s="422"/>
      <c r="C10" s="422"/>
      <c r="D10" s="422"/>
      <c r="E10" s="422"/>
      <c r="F10" s="422"/>
      <c r="G10" s="422"/>
    </row>
    <row r="11" spans="1:7" s="154" customFormat="1" ht="66" customHeight="1">
      <c r="A11" s="414" t="s">
        <v>231</v>
      </c>
      <c r="B11" s="414"/>
      <c r="C11" s="414"/>
      <c r="D11" s="414"/>
      <c r="E11" s="414"/>
      <c r="F11" s="414"/>
      <c r="G11" s="414"/>
    </row>
    <row r="12" spans="1:7" s="154" customFormat="1" ht="15" customHeight="1">
      <c r="A12" s="414" t="s">
        <v>205</v>
      </c>
      <c r="B12" s="414"/>
      <c r="C12" s="414"/>
      <c r="D12" s="414"/>
      <c r="E12" s="414"/>
      <c r="F12" s="414"/>
      <c r="G12" s="414"/>
    </row>
    <row r="13" spans="1:7" s="154" customFormat="1" ht="14.25">
      <c r="A13" s="414" t="s">
        <v>98</v>
      </c>
      <c r="B13" s="414"/>
      <c r="C13" s="414"/>
      <c r="D13" s="414"/>
      <c r="E13" s="414"/>
      <c r="F13" s="414"/>
      <c r="G13" s="414"/>
    </row>
    <row r="14" spans="1:7" s="154" customFormat="1" ht="81.75" customHeight="1">
      <c r="A14" s="414" t="s">
        <v>100</v>
      </c>
      <c r="B14" s="414"/>
      <c r="C14" s="414"/>
      <c r="D14" s="414"/>
      <c r="E14" s="414"/>
      <c r="F14" s="414"/>
      <c r="G14" s="414"/>
    </row>
    <row r="15" spans="1:7" s="154" customFormat="1" ht="14.25">
      <c r="A15" s="414" t="s">
        <v>206</v>
      </c>
      <c r="B15" s="414"/>
      <c r="C15" s="414"/>
      <c r="D15" s="414"/>
      <c r="E15" s="414"/>
      <c r="F15" s="414"/>
      <c r="G15" s="414"/>
    </row>
    <row r="16" spans="1:7" s="154" customFormat="1" ht="40.5" customHeight="1">
      <c r="A16" s="414" t="s">
        <v>99</v>
      </c>
      <c r="B16" s="414"/>
      <c r="C16" s="414"/>
      <c r="D16" s="414"/>
      <c r="E16" s="414"/>
      <c r="F16" s="414"/>
      <c r="G16" s="414"/>
    </row>
    <row r="17" spans="1:7" s="154" customFormat="1" ht="78" customHeight="1">
      <c r="A17" s="414" t="s">
        <v>100</v>
      </c>
      <c r="B17" s="414"/>
      <c r="C17" s="414"/>
      <c r="D17" s="414"/>
      <c r="E17" s="414"/>
      <c r="F17" s="414"/>
      <c r="G17" s="414"/>
    </row>
    <row r="18" spans="1:7" s="154" customFormat="1" ht="29.25" customHeight="1">
      <c r="A18" s="414" t="s">
        <v>101</v>
      </c>
      <c r="B18" s="414"/>
      <c r="C18" s="414"/>
      <c r="D18" s="414"/>
      <c r="E18" s="414"/>
      <c r="F18" s="414"/>
      <c r="G18" s="414"/>
    </row>
    <row r="19" spans="1:7" s="154" customFormat="1" ht="49.5" customHeight="1">
      <c r="A19" s="414" t="s">
        <v>102</v>
      </c>
      <c r="B19" s="414"/>
      <c r="C19" s="414"/>
      <c r="D19" s="414"/>
      <c r="E19" s="414"/>
      <c r="F19" s="414"/>
      <c r="G19" s="414"/>
    </row>
    <row r="20" spans="1:7" s="154" customFormat="1" ht="33.75" customHeight="1">
      <c r="A20" s="414" t="s">
        <v>103</v>
      </c>
      <c r="B20" s="414"/>
      <c r="C20" s="414"/>
      <c r="D20" s="414"/>
      <c r="E20" s="414"/>
      <c r="F20" s="414"/>
      <c r="G20" s="414"/>
    </row>
    <row r="21" spans="1:7" s="154" customFormat="1" ht="14.25">
      <c r="A21" s="414" t="s">
        <v>104</v>
      </c>
      <c r="B21" s="414"/>
      <c r="C21" s="414"/>
      <c r="D21" s="414"/>
      <c r="E21" s="414"/>
      <c r="F21" s="414"/>
      <c r="G21" s="414"/>
    </row>
    <row r="22" spans="1:7" s="154" customFormat="1" ht="33" customHeight="1">
      <c r="A22" s="414" t="s">
        <v>200</v>
      </c>
      <c r="B22" s="414"/>
      <c r="C22" s="414"/>
      <c r="D22" s="414"/>
      <c r="E22" s="414"/>
      <c r="F22" s="414"/>
      <c r="G22" s="414"/>
    </row>
    <row r="23" spans="1:7" s="154" customFormat="1" ht="46.5" customHeight="1">
      <c r="A23" s="414" t="s">
        <v>201</v>
      </c>
      <c r="B23" s="414"/>
      <c r="C23" s="414"/>
      <c r="D23" s="414"/>
      <c r="E23" s="414"/>
      <c r="F23" s="414"/>
      <c r="G23" s="414"/>
    </row>
    <row r="24" spans="1:7" s="154" customFormat="1" ht="35.25" customHeight="1">
      <c r="A24" s="414" t="s">
        <v>105</v>
      </c>
      <c r="B24" s="414"/>
      <c r="C24" s="414"/>
      <c r="D24" s="414"/>
      <c r="E24" s="414"/>
      <c r="F24" s="414"/>
      <c r="G24" s="414"/>
    </row>
    <row r="25" spans="1:7" s="154" customFormat="1" ht="46.5" customHeight="1">
      <c r="A25" s="414" t="s">
        <v>106</v>
      </c>
      <c r="B25" s="414"/>
      <c r="C25" s="414"/>
      <c r="D25" s="414"/>
      <c r="E25" s="414"/>
      <c r="F25" s="414"/>
      <c r="G25" s="414"/>
    </row>
    <row r="26" spans="1:7" s="154" customFormat="1" ht="43.5" customHeight="1">
      <c r="A26" s="414" t="s">
        <v>107</v>
      </c>
      <c r="B26" s="414"/>
      <c r="C26" s="414"/>
      <c r="D26" s="414"/>
      <c r="E26" s="414"/>
      <c r="F26" s="414"/>
      <c r="G26" s="414"/>
    </row>
    <row r="27" spans="1:7" s="154" customFormat="1" ht="14.25">
      <c r="A27" s="417" t="s">
        <v>108</v>
      </c>
      <c r="B27" s="417"/>
      <c r="C27" s="417"/>
      <c r="D27" s="417"/>
      <c r="E27" s="417"/>
      <c r="F27" s="417"/>
      <c r="G27" s="417"/>
    </row>
    <row r="28" spans="1:7" s="154" customFormat="1" ht="14.25">
      <c r="A28" s="414" t="s">
        <v>109</v>
      </c>
      <c r="B28" s="414"/>
      <c r="C28" s="414"/>
      <c r="D28" s="414"/>
      <c r="E28" s="414"/>
      <c r="F28" s="414"/>
      <c r="G28" s="414"/>
    </row>
    <row r="29" spans="1:7" s="154" customFormat="1" ht="16.5" customHeight="1">
      <c r="A29" s="414"/>
      <c r="B29" s="414"/>
      <c r="C29" s="414"/>
      <c r="D29" s="414"/>
      <c r="E29" s="414"/>
      <c r="F29" s="414"/>
      <c r="G29" s="414"/>
    </row>
    <row r="30" spans="1:7" s="154" customFormat="1" ht="27.75" customHeight="1">
      <c r="A30" s="414" t="s">
        <v>232</v>
      </c>
      <c r="B30" s="414"/>
      <c r="C30" s="414"/>
      <c r="D30" s="414"/>
      <c r="E30" s="414"/>
      <c r="F30" s="414"/>
      <c r="G30" s="414"/>
    </row>
    <row r="31" spans="1:7" s="154" customFormat="1" ht="49.5" customHeight="1">
      <c r="A31" s="414" t="s">
        <v>233</v>
      </c>
      <c r="B31" s="414"/>
      <c r="C31" s="414"/>
      <c r="D31" s="414"/>
      <c r="E31" s="414"/>
      <c r="F31" s="414"/>
      <c r="G31" s="414"/>
    </row>
    <row r="32" spans="1:7" s="154" customFormat="1" ht="14.25">
      <c r="A32" s="423" t="s">
        <v>234</v>
      </c>
      <c r="B32" s="423"/>
      <c r="C32" s="423"/>
      <c r="D32" s="423"/>
      <c r="E32" s="423"/>
      <c r="F32" s="423"/>
      <c r="G32" s="423"/>
    </row>
    <row r="33" spans="1:7" s="154" customFormat="1" ht="38.25" customHeight="1">
      <c r="A33" s="414" t="s">
        <v>235</v>
      </c>
      <c r="B33" s="414"/>
      <c r="C33" s="414"/>
      <c r="D33" s="414"/>
      <c r="E33" s="414"/>
      <c r="F33" s="414"/>
      <c r="G33" s="414"/>
    </row>
    <row r="34" spans="1:7" s="154" customFormat="1" ht="48" customHeight="1">
      <c r="A34" s="414" t="s">
        <v>236</v>
      </c>
      <c r="B34" s="414"/>
      <c r="C34" s="414"/>
      <c r="D34" s="414"/>
      <c r="E34" s="414"/>
      <c r="F34" s="414"/>
      <c r="G34" s="414"/>
    </row>
    <row r="35" spans="1:7" s="154" customFormat="1" ht="47.25" customHeight="1">
      <c r="A35" s="414" t="s">
        <v>237</v>
      </c>
      <c r="B35" s="414"/>
      <c r="C35" s="414"/>
      <c r="D35" s="414"/>
      <c r="E35" s="414"/>
      <c r="F35" s="414"/>
      <c r="G35" s="414"/>
    </row>
    <row r="36" spans="1:7" s="154" customFormat="1" ht="46.5" customHeight="1">
      <c r="A36" s="414" t="s">
        <v>238</v>
      </c>
      <c r="B36" s="414"/>
      <c r="C36" s="414"/>
      <c r="D36" s="414"/>
      <c r="E36" s="414"/>
      <c r="F36" s="414"/>
      <c r="G36" s="414"/>
    </row>
    <row r="37" spans="1:7" s="154" customFormat="1" ht="67.5" customHeight="1">
      <c r="A37" s="414" t="s">
        <v>239</v>
      </c>
      <c r="B37" s="414"/>
      <c r="C37" s="414"/>
      <c r="D37" s="414"/>
      <c r="E37" s="414"/>
      <c r="F37" s="414"/>
      <c r="G37" s="414"/>
    </row>
    <row r="38" spans="1:7" s="154" customFormat="1" ht="21.75" customHeight="1">
      <c r="A38" s="414" t="s">
        <v>240</v>
      </c>
      <c r="B38" s="414"/>
      <c r="C38" s="414"/>
      <c r="D38" s="414"/>
      <c r="E38" s="414"/>
      <c r="F38" s="414"/>
      <c r="G38" s="414"/>
    </row>
    <row r="39" spans="1:7" s="337" customFormat="1" ht="14.25">
      <c r="A39" s="335"/>
      <c r="B39" s="336"/>
      <c r="C39" s="336"/>
      <c r="D39" s="336"/>
      <c r="E39" s="336"/>
    </row>
    <row r="40" spans="1:7" s="154" customFormat="1" ht="14.25">
      <c r="A40" s="331"/>
      <c r="B40" s="332"/>
      <c r="C40" s="332"/>
      <c r="D40" s="332"/>
      <c r="E40" s="332"/>
    </row>
    <row r="41" spans="1:7" s="154" customFormat="1" ht="14.25">
      <c r="A41" s="422" t="s">
        <v>110</v>
      </c>
      <c r="B41" s="422"/>
      <c r="C41" s="422"/>
      <c r="D41" s="422"/>
      <c r="E41" s="422"/>
      <c r="F41" s="422"/>
      <c r="G41" s="422"/>
    </row>
    <row r="42" spans="1:7" s="154" customFormat="1" ht="39" customHeight="1">
      <c r="A42" s="414" t="s">
        <v>111</v>
      </c>
      <c r="B42" s="414"/>
      <c r="C42" s="414"/>
      <c r="D42" s="414"/>
      <c r="E42" s="414"/>
      <c r="F42" s="414"/>
      <c r="G42" s="414"/>
    </row>
    <row r="43" spans="1:7" s="154" customFormat="1" ht="72" customHeight="1">
      <c r="A43" s="414"/>
      <c r="B43" s="414"/>
      <c r="C43" s="414"/>
      <c r="D43" s="414"/>
      <c r="E43" s="414"/>
      <c r="F43" s="414"/>
      <c r="G43" s="414"/>
    </row>
    <row r="44" spans="1:7" s="154" customFormat="1" ht="15.75" customHeight="1">
      <c r="A44" s="414" t="s">
        <v>249</v>
      </c>
      <c r="B44" s="414"/>
      <c r="C44" s="414"/>
      <c r="D44" s="414"/>
      <c r="E44" s="414"/>
      <c r="F44" s="414"/>
      <c r="G44" s="414"/>
    </row>
    <row r="45" spans="1:7" s="154" customFormat="1" ht="13.5" customHeight="1">
      <c r="A45" s="414"/>
      <c r="B45" s="414"/>
      <c r="C45" s="414"/>
      <c r="D45" s="414"/>
      <c r="E45" s="414"/>
      <c r="F45" s="414"/>
      <c r="G45" s="414"/>
    </row>
    <row r="46" spans="1:7" s="154" customFormat="1" ht="13.5" customHeight="1">
      <c r="A46" s="414" t="s">
        <v>241</v>
      </c>
      <c r="B46" s="414"/>
      <c r="C46" s="414"/>
      <c r="D46" s="414"/>
      <c r="E46" s="414"/>
      <c r="F46" s="414"/>
      <c r="G46" s="414"/>
    </row>
    <row r="47" spans="1:7" s="154" customFormat="1" ht="12" customHeight="1">
      <c r="A47" s="414"/>
      <c r="B47" s="414"/>
      <c r="C47" s="414"/>
      <c r="D47" s="414"/>
      <c r="E47" s="414"/>
      <c r="F47" s="414"/>
      <c r="G47" s="414"/>
    </row>
    <row r="48" spans="1:7" s="154" customFormat="1" ht="14.25">
      <c r="A48" s="422" t="s">
        <v>112</v>
      </c>
      <c r="B48" s="422"/>
      <c r="C48" s="422"/>
      <c r="D48" s="422"/>
      <c r="E48" s="422"/>
      <c r="F48" s="422"/>
      <c r="G48" s="422"/>
    </row>
    <row r="49" spans="1:7" s="154" customFormat="1" ht="15" customHeight="1">
      <c r="A49" s="414" t="s">
        <v>221</v>
      </c>
      <c r="B49" s="414"/>
      <c r="C49" s="414"/>
      <c r="D49" s="414"/>
      <c r="E49" s="414"/>
      <c r="F49" s="414"/>
      <c r="G49" s="414"/>
    </row>
    <row r="50" spans="1:7" s="154" customFormat="1" ht="24" customHeight="1">
      <c r="A50" s="414"/>
      <c r="B50" s="414"/>
      <c r="C50" s="414"/>
      <c r="D50" s="414"/>
      <c r="E50" s="414"/>
      <c r="F50" s="414"/>
      <c r="G50" s="414"/>
    </row>
    <row r="51" spans="1:7" s="154" customFormat="1" ht="14.25">
      <c r="A51" s="414"/>
      <c r="B51" s="414"/>
      <c r="C51" s="414"/>
      <c r="D51" s="414"/>
      <c r="E51" s="414"/>
      <c r="F51" s="414"/>
      <c r="G51" s="414"/>
    </row>
    <row r="52" spans="1:7" s="154" customFormat="1" ht="14.25">
      <c r="A52" s="417" t="s">
        <v>113</v>
      </c>
      <c r="B52" s="417"/>
      <c r="C52" s="417"/>
      <c r="D52" s="417"/>
      <c r="E52" s="417"/>
      <c r="F52" s="417"/>
      <c r="G52" s="417"/>
    </row>
    <row r="53" spans="1:7" s="154" customFormat="1" ht="26.25" customHeight="1">
      <c r="A53" s="414" t="s">
        <v>220</v>
      </c>
      <c r="B53" s="414"/>
      <c r="C53" s="414"/>
      <c r="D53" s="414"/>
      <c r="E53" s="414"/>
      <c r="F53" s="414"/>
      <c r="G53" s="414"/>
    </row>
    <row r="54" spans="1:7" s="154" customFormat="1" ht="21.75" customHeight="1">
      <c r="A54" s="414"/>
      <c r="B54" s="414"/>
      <c r="C54" s="414"/>
      <c r="D54" s="414"/>
      <c r="E54" s="414"/>
      <c r="F54" s="414"/>
      <c r="G54" s="414"/>
    </row>
    <row r="55" spans="1:7" s="154" customFormat="1" ht="14.25">
      <c r="A55" s="417" t="s">
        <v>114</v>
      </c>
      <c r="B55" s="417"/>
      <c r="C55" s="417"/>
      <c r="D55" s="417"/>
      <c r="E55" s="417"/>
      <c r="F55" s="417"/>
      <c r="G55" s="417"/>
    </row>
    <row r="56" spans="1:7" s="154" customFormat="1" ht="33" customHeight="1">
      <c r="A56" s="414" t="s">
        <v>115</v>
      </c>
      <c r="B56" s="414"/>
      <c r="C56" s="414"/>
      <c r="D56" s="414"/>
      <c r="E56" s="414"/>
      <c r="F56" s="414"/>
      <c r="G56" s="414"/>
    </row>
    <row r="57" spans="1:7" s="154" customFormat="1" ht="14.25">
      <c r="A57" s="422" t="s">
        <v>116</v>
      </c>
      <c r="B57" s="422"/>
      <c r="C57" s="422"/>
      <c r="D57" s="422"/>
      <c r="E57" s="422"/>
      <c r="F57" s="422"/>
      <c r="G57" s="422"/>
    </row>
    <row r="58" spans="1:7" s="154" customFormat="1" ht="20.25" customHeight="1">
      <c r="A58" s="414" t="s">
        <v>242</v>
      </c>
      <c r="B58" s="414"/>
      <c r="C58" s="414"/>
      <c r="D58" s="414"/>
      <c r="E58" s="414"/>
      <c r="F58" s="414"/>
      <c r="G58" s="414"/>
    </row>
    <row r="59" spans="1:7" s="154" customFormat="1" ht="23.25" customHeight="1">
      <c r="A59" s="414"/>
      <c r="B59" s="414"/>
      <c r="C59" s="414"/>
      <c r="D59" s="414"/>
      <c r="E59" s="414"/>
      <c r="F59" s="414"/>
      <c r="G59" s="414"/>
    </row>
    <row r="60" spans="1:7" s="154" customFormat="1" ht="14.25">
      <c r="A60" s="417" t="s">
        <v>117</v>
      </c>
      <c r="B60" s="417"/>
      <c r="C60" s="417"/>
      <c r="D60" s="417"/>
      <c r="E60" s="417"/>
      <c r="F60" s="417"/>
      <c r="G60" s="417"/>
    </row>
    <row r="61" spans="1:7" s="154" customFormat="1" ht="15.75" customHeight="1">
      <c r="A61" s="414" t="s">
        <v>250</v>
      </c>
      <c r="B61" s="414"/>
      <c r="C61" s="414"/>
      <c r="D61" s="414"/>
      <c r="E61" s="414"/>
      <c r="F61" s="414"/>
      <c r="G61" s="414"/>
    </row>
    <row r="62" spans="1:7" s="154" customFormat="1" ht="33.75" customHeight="1">
      <c r="A62" s="414"/>
      <c r="B62" s="414"/>
      <c r="C62" s="414"/>
      <c r="D62" s="414"/>
      <c r="E62" s="414"/>
      <c r="F62" s="414"/>
      <c r="G62" s="414"/>
    </row>
    <row r="63" spans="1:7" s="154" customFormat="1" ht="14.25">
      <c r="A63" s="422" t="s">
        <v>118</v>
      </c>
      <c r="B63" s="422"/>
      <c r="C63" s="422"/>
      <c r="D63" s="422"/>
      <c r="E63" s="422"/>
      <c r="F63" s="422"/>
      <c r="G63" s="422"/>
    </row>
    <row r="64" spans="1:7" s="154" customFormat="1" ht="17.25" customHeight="1">
      <c r="A64" s="414" t="s">
        <v>218</v>
      </c>
      <c r="B64" s="414"/>
      <c r="C64" s="414"/>
      <c r="D64" s="414"/>
      <c r="E64" s="414"/>
      <c r="F64" s="414"/>
      <c r="G64" s="414"/>
    </row>
    <row r="65" spans="1:7" s="154" customFormat="1" ht="16.5" customHeight="1">
      <c r="A65" s="414"/>
      <c r="B65" s="414"/>
      <c r="C65" s="414"/>
      <c r="D65" s="414"/>
      <c r="E65" s="414"/>
      <c r="F65" s="414"/>
      <c r="G65" s="414"/>
    </row>
    <row r="66" spans="1:7" s="154" customFormat="1" ht="14.25">
      <c r="A66" s="414" t="s">
        <v>224</v>
      </c>
      <c r="B66" s="417"/>
      <c r="C66" s="417"/>
      <c r="D66" s="417"/>
      <c r="E66" s="417"/>
      <c r="F66" s="417"/>
      <c r="G66" s="417"/>
    </row>
    <row r="67" spans="1:7" s="154" customFormat="1" ht="33.75" customHeight="1">
      <c r="A67" s="414" t="s">
        <v>119</v>
      </c>
      <c r="B67" s="414"/>
      <c r="C67" s="414"/>
      <c r="D67" s="414"/>
      <c r="E67" s="414"/>
      <c r="F67" s="414"/>
      <c r="G67" s="414"/>
    </row>
    <row r="68" spans="1:7" s="154" customFormat="1" ht="51.75" customHeight="1">
      <c r="A68" s="414" t="s">
        <v>120</v>
      </c>
      <c r="B68" s="414"/>
      <c r="C68" s="414"/>
      <c r="D68" s="414"/>
      <c r="E68" s="414"/>
      <c r="F68" s="414"/>
      <c r="G68" s="414"/>
    </row>
    <row r="69" spans="1:7" s="154" customFormat="1" ht="36.75" customHeight="1">
      <c r="A69" s="414" t="s">
        <v>121</v>
      </c>
      <c r="B69" s="414"/>
      <c r="C69" s="414"/>
      <c r="D69" s="414"/>
      <c r="E69" s="414"/>
      <c r="F69" s="414"/>
      <c r="G69" s="414"/>
    </row>
    <row r="70" spans="1:7" s="414" customFormat="1" ht="20.25" customHeight="1">
      <c r="A70" s="414" t="s">
        <v>122</v>
      </c>
    </row>
    <row r="71" spans="1:7" s="154" customFormat="1" ht="30.75" customHeight="1">
      <c r="A71" s="417" t="s">
        <v>123</v>
      </c>
      <c r="B71" s="417"/>
      <c r="C71" s="417"/>
      <c r="D71" s="417"/>
      <c r="E71" s="417"/>
      <c r="F71" s="417"/>
      <c r="G71" s="417"/>
    </row>
    <row r="72" spans="1:7" s="154" customFormat="1" ht="14.25">
      <c r="A72" s="333"/>
      <c r="B72" s="332"/>
      <c r="C72" s="332"/>
      <c r="D72" s="332"/>
      <c r="E72" s="332"/>
    </row>
    <row r="73" spans="1:7" s="154" customFormat="1" ht="28.5">
      <c r="B73" s="338"/>
      <c r="C73" s="339" t="s">
        <v>124</v>
      </c>
      <c r="D73" s="339" t="s">
        <v>125</v>
      </c>
    </row>
    <row r="74" spans="1:7" s="154" customFormat="1" ht="14.25">
      <c r="B74" s="338" t="s">
        <v>126</v>
      </c>
      <c r="C74" s="340">
        <v>6921.52</v>
      </c>
      <c r="D74" s="340">
        <v>6277.54</v>
      </c>
      <c r="E74" s="341"/>
    </row>
    <row r="75" spans="1:7" s="154" customFormat="1" ht="14.25">
      <c r="B75" s="338" t="s">
        <v>127</v>
      </c>
      <c r="C75" s="340">
        <v>6931.47</v>
      </c>
      <c r="D75" s="340">
        <v>6351.33</v>
      </c>
      <c r="E75" s="341"/>
    </row>
    <row r="76" spans="1:7" s="154" customFormat="1" ht="14.25">
      <c r="A76" s="333"/>
      <c r="B76" s="332"/>
      <c r="C76" s="332"/>
      <c r="D76" s="332"/>
    </row>
    <row r="77" spans="1:7" s="154" customFormat="1" ht="14.25">
      <c r="A77" s="333"/>
      <c r="B77" s="332"/>
      <c r="C77" s="332"/>
      <c r="D77" s="332"/>
      <c r="E77" s="332"/>
    </row>
    <row r="78" spans="1:7" s="154" customFormat="1" ht="14.25">
      <c r="A78" s="333" t="s">
        <v>128</v>
      </c>
      <c r="B78" s="332"/>
      <c r="C78" s="332"/>
      <c r="D78" s="332"/>
      <c r="E78" s="332"/>
    </row>
    <row r="79" spans="1:7" s="154" customFormat="1" ht="14.25">
      <c r="A79" s="333"/>
      <c r="B79" s="332"/>
      <c r="C79" s="332"/>
      <c r="D79" s="332"/>
      <c r="E79" s="332"/>
    </row>
    <row r="80" spans="1:7" s="154" customFormat="1" ht="28.5">
      <c r="A80" s="342" t="s">
        <v>129</v>
      </c>
      <c r="B80" s="342" t="s">
        <v>130</v>
      </c>
      <c r="C80" s="342" t="s">
        <v>131</v>
      </c>
      <c r="D80" s="342" t="s">
        <v>132</v>
      </c>
      <c r="E80" s="342" t="s">
        <v>133</v>
      </c>
    </row>
    <row r="81" spans="1:6" s="154" customFormat="1" ht="14.25">
      <c r="A81" s="338" t="s">
        <v>134</v>
      </c>
      <c r="B81" s="343" t="s">
        <v>86</v>
      </c>
      <c r="C81" s="344">
        <v>5378027.8700000001</v>
      </c>
      <c r="D81" s="340">
        <v>6921.52</v>
      </c>
      <c r="E81" s="345">
        <f>+C81*D81</f>
        <v>37224127462.762405</v>
      </c>
    </row>
    <row r="82" spans="1:6" s="154" customFormat="1" ht="14.25">
      <c r="A82" s="338" t="s">
        <v>135</v>
      </c>
      <c r="B82" s="343" t="s">
        <v>86</v>
      </c>
      <c r="C82" s="344">
        <v>0</v>
      </c>
      <c r="D82" s="340">
        <v>6921.52</v>
      </c>
      <c r="E82" s="345">
        <f>+C82*D82</f>
        <v>0</v>
      </c>
    </row>
    <row r="83" spans="1:6" s="154" customFormat="1" ht="14.25">
      <c r="A83" s="333"/>
      <c r="B83" s="332"/>
      <c r="C83" s="332"/>
      <c r="D83" s="332"/>
      <c r="E83" s="332"/>
    </row>
    <row r="84" spans="1:6" s="154" customFormat="1" ht="14.25"/>
    <row r="85" spans="1:6" s="154" customFormat="1" ht="14.25">
      <c r="A85" s="422" t="s">
        <v>243</v>
      </c>
      <c r="B85" s="422"/>
      <c r="C85" s="422"/>
      <c r="D85" s="422"/>
      <c r="E85" s="422"/>
      <c r="F85" s="422"/>
    </row>
    <row r="86" spans="1:6" s="154" customFormat="1" ht="24" customHeight="1">
      <c r="A86" s="418" t="s">
        <v>136</v>
      </c>
      <c r="B86" s="418"/>
      <c r="C86" s="418"/>
      <c r="D86" s="418"/>
      <c r="E86" s="418"/>
      <c r="F86" s="418"/>
    </row>
    <row r="87" spans="1:6" s="154" customFormat="1" ht="30.75" customHeight="1">
      <c r="A87" s="418"/>
      <c r="B87" s="418"/>
      <c r="C87" s="418"/>
      <c r="D87" s="418"/>
      <c r="E87" s="418"/>
      <c r="F87" s="418"/>
    </row>
    <row r="88" spans="1:6" s="154" customFormat="1" ht="22.5" customHeight="1">
      <c r="A88" s="418"/>
      <c r="B88" s="418"/>
      <c r="C88" s="418"/>
      <c r="D88" s="418"/>
      <c r="E88" s="418"/>
      <c r="F88" s="418"/>
    </row>
    <row r="89" spans="1:6" s="154" customFormat="1" ht="14.25">
      <c r="A89" s="417" t="s">
        <v>244</v>
      </c>
      <c r="B89" s="417"/>
      <c r="C89" s="417"/>
      <c r="D89" s="417"/>
      <c r="E89" s="417"/>
      <c r="F89" s="417"/>
    </row>
    <row r="90" spans="1:6" s="154" customFormat="1" ht="14.25">
      <c r="A90" s="333"/>
      <c r="B90" s="332"/>
      <c r="C90" s="332"/>
      <c r="D90" s="332"/>
      <c r="E90" s="332"/>
    </row>
    <row r="91" spans="1:6" s="154" customFormat="1" ht="23.25" customHeight="1">
      <c r="A91" s="418" t="s">
        <v>251</v>
      </c>
      <c r="B91" s="418"/>
      <c r="C91" s="418"/>
      <c r="D91" s="418"/>
      <c r="E91" s="418"/>
      <c r="F91" s="418"/>
    </row>
    <row r="92" spans="1:6" s="154" customFormat="1" ht="28.5" customHeight="1">
      <c r="A92" s="418"/>
      <c r="B92" s="418"/>
      <c r="C92" s="418"/>
      <c r="D92" s="418"/>
      <c r="E92" s="418"/>
      <c r="F92" s="418"/>
    </row>
    <row r="93" spans="1:6" s="154" customFormat="1" ht="14.25">
      <c r="A93" s="414" t="s">
        <v>252</v>
      </c>
      <c r="B93" s="414"/>
      <c r="C93" s="414"/>
      <c r="D93" s="414"/>
      <c r="E93" s="414"/>
      <c r="F93" s="414"/>
    </row>
    <row r="94" spans="1:6" s="154" customFormat="1" ht="14.25">
      <c r="A94" s="414"/>
      <c r="B94" s="414"/>
      <c r="C94" s="414"/>
      <c r="D94" s="414"/>
      <c r="E94" s="414"/>
      <c r="F94" s="414"/>
    </row>
    <row r="95" spans="1:6" s="154" customFormat="1" ht="14.25"/>
    <row r="96" spans="1:6" s="154" customFormat="1" ht="28.5">
      <c r="A96" s="342" t="s">
        <v>137</v>
      </c>
      <c r="B96" s="342" t="s">
        <v>130</v>
      </c>
      <c r="C96" s="342" t="s">
        <v>131</v>
      </c>
      <c r="D96" s="342" t="s">
        <v>132</v>
      </c>
      <c r="E96" s="342" t="s">
        <v>133</v>
      </c>
    </row>
    <row r="97" spans="1:5" s="154" customFormat="1" ht="14.25">
      <c r="A97" s="338" t="s">
        <v>138</v>
      </c>
      <c r="B97" s="343" t="s">
        <v>86</v>
      </c>
      <c r="C97" s="346">
        <v>11586.82</v>
      </c>
      <c r="D97" s="340">
        <v>6921.52</v>
      </c>
      <c r="E97" s="347">
        <f>+C97*D97</f>
        <v>80198406.366400003</v>
      </c>
    </row>
    <row r="98" spans="1:5" s="154" customFormat="1" ht="14.25">
      <c r="A98" s="348" t="s">
        <v>207</v>
      </c>
      <c r="B98" s="343" t="s">
        <v>86</v>
      </c>
      <c r="C98" s="349">
        <v>0</v>
      </c>
      <c r="D98" s="340">
        <v>6921.52</v>
      </c>
      <c r="E98" s="347">
        <f t="shared" ref="E98:E101" si="0">+C98*D98</f>
        <v>0</v>
      </c>
    </row>
    <row r="99" spans="1:5" s="154" customFormat="1" ht="14.25">
      <c r="A99" s="350" t="s">
        <v>208</v>
      </c>
      <c r="B99" s="343" t="s">
        <v>86</v>
      </c>
      <c r="C99" s="349">
        <v>9.11</v>
      </c>
      <c r="D99" s="340">
        <v>6921.52</v>
      </c>
      <c r="E99" s="347">
        <f t="shared" si="0"/>
        <v>63055.047200000001</v>
      </c>
    </row>
    <row r="100" spans="1:5" s="154" customFormat="1" ht="14.25">
      <c r="A100" s="350" t="s">
        <v>209</v>
      </c>
      <c r="B100" s="343" t="s">
        <v>86</v>
      </c>
      <c r="C100" s="351">
        <v>0</v>
      </c>
      <c r="D100" s="340">
        <v>6921.52</v>
      </c>
      <c r="E100" s="347">
        <f t="shared" si="0"/>
        <v>0</v>
      </c>
    </row>
    <row r="101" spans="1:5" s="154" customFormat="1" ht="14.25">
      <c r="A101" s="350" t="s">
        <v>210</v>
      </c>
      <c r="B101" s="343" t="s">
        <v>86</v>
      </c>
      <c r="C101" s="352">
        <v>13.7</v>
      </c>
      <c r="D101" s="340">
        <v>6921.52</v>
      </c>
      <c r="E101" s="347">
        <f t="shared" si="0"/>
        <v>94824.824000000008</v>
      </c>
    </row>
    <row r="102" spans="1:5" s="154" customFormat="1" ht="14.25">
      <c r="A102" s="420" t="s">
        <v>139</v>
      </c>
      <c r="B102" s="421"/>
      <c r="C102" s="349">
        <f>+C98+C97</f>
        <v>11586.82</v>
      </c>
      <c r="D102" s="349"/>
      <c r="E102" s="347">
        <f>+E98+E97</f>
        <v>80198406.366400003</v>
      </c>
    </row>
    <row r="103" spans="1:5" s="154" customFormat="1" ht="14.25">
      <c r="A103" s="331"/>
      <c r="B103" s="332"/>
      <c r="C103" s="332"/>
      <c r="D103" s="332"/>
      <c r="E103" s="332"/>
    </row>
    <row r="104" spans="1:5" s="154" customFormat="1" ht="14.25">
      <c r="A104" s="333"/>
      <c r="B104" s="332"/>
      <c r="C104" s="332"/>
      <c r="D104" s="332"/>
      <c r="E104" s="332"/>
    </row>
    <row r="105" spans="1:5" s="154" customFormat="1" ht="14.25">
      <c r="A105" s="333"/>
      <c r="B105" s="332"/>
      <c r="C105" s="332"/>
      <c r="D105" s="332"/>
      <c r="E105" s="332"/>
    </row>
    <row r="106" spans="1:5" s="154" customFormat="1" ht="14.25">
      <c r="A106" s="333" t="s">
        <v>245</v>
      </c>
      <c r="B106" s="332"/>
      <c r="C106" s="332"/>
      <c r="D106" s="332"/>
      <c r="E106" s="332"/>
    </row>
    <row r="107" spans="1:5" s="154" customFormat="1" ht="14.25">
      <c r="B107" s="332"/>
      <c r="C107" s="332"/>
      <c r="D107" s="332"/>
      <c r="E107" s="332"/>
    </row>
    <row r="108" spans="1:5" s="154" customFormat="1" ht="57">
      <c r="A108" s="342" t="s">
        <v>140</v>
      </c>
      <c r="B108" s="342" t="s">
        <v>141</v>
      </c>
      <c r="C108" s="342" t="s">
        <v>166</v>
      </c>
      <c r="D108" s="342" t="s">
        <v>142</v>
      </c>
      <c r="E108" s="332"/>
    </row>
    <row r="109" spans="1:5" s="154" customFormat="1" ht="14.25">
      <c r="A109" s="348" t="s">
        <v>143</v>
      </c>
      <c r="B109" s="353"/>
      <c r="C109" s="354"/>
      <c r="D109" s="343"/>
      <c r="E109" s="332"/>
    </row>
    <row r="110" spans="1:5" s="154" customFormat="1" ht="14.25">
      <c r="A110" s="338" t="s">
        <v>144</v>
      </c>
      <c r="B110" s="355">
        <v>1065.007615</v>
      </c>
      <c r="C110" s="344">
        <v>5325038.08</v>
      </c>
      <c r="D110" s="343">
        <v>31</v>
      </c>
      <c r="E110" s="332"/>
    </row>
    <row r="111" spans="1:5" s="154" customFormat="1" ht="14.25">
      <c r="A111" s="338" t="s">
        <v>145</v>
      </c>
      <c r="B111" s="356">
        <v>1071.2600930000001</v>
      </c>
      <c r="C111" s="344">
        <v>5356300.47</v>
      </c>
      <c r="D111" s="343">
        <v>31</v>
      </c>
      <c r="E111" s="332"/>
    </row>
    <row r="112" spans="1:5" s="154" customFormat="1" ht="14.25">
      <c r="A112" s="338" t="s">
        <v>146</v>
      </c>
      <c r="B112" s="355">
        <v>1075.6055739999999</v>
      </c>
      <c r="C112" s="344">
        <v>5378027.8700000001</v>
      </c>
      <c r="D112" s="343">
        <v>31</v>
      </c>
      <c r="E112" s="332"/>
    </row>
    <row r="113" spans="1:5" s="154" customFormat="1" ht="14.25">
      <c r="A113" s="348" t="s">
        <v>147</v>
      </c>
      <c r="B113" s="343"/>
      <c r="C113" s="357"/>
      <c r="D113" s="343"/>
      <c r="E113" s="332"/>
    </row>
    <row r="114" spans="1:5" s="154" customFormat="1" ht="14.25">
      <c r="A114" s="338" t="s">
        <v>148</v>
      </c>
      <c r="B114" s="344"/>
      <c r="C114" s="344"/>
      <c r="D114" s="343"/>
      <c r="E114" s="332"/>
    </row>
    <row r="115" spans="1:5" s="154" customFormat="1" ht="14.25">
      <c r="A115" s="338" t="s">
        <v>149</v>
      </c>
      <c r="B115" s="344"/>
      <c r="C115" s="344"/>
      <c r="D115" s="343"/>
      <c r="E115" s="332"/>
    </row>
    <row r="116" spans="1:5" s="154" customFormat="1" ht="14.25">
      <c r="A116" s="338" t="s">
        <v>150</v>
      </c>
      <c r="B116" s="344"/>
      <c r="C116" s="344"/>
      <c r="D116" s="343"/>
      <c r="E116" s="332"/>
    </row>
    <row r="117" spans="1:5" s="154" customFormat="1" ht="14.25">
      <c r="A117" s="348" t="s">
        <v>151</v>
      </c>
      <c r="B117" s="343"/>
      <c r="C117" s="357"/>
      <c r="D117" s="343"/>
      <c r="E117" s="332"/>
    </row>
    <row r="118" spans="1:5" s="154" customFormat="1" ht="14.25">
      <c r="A118" s="338" t="s">
        <v>152</v>
      </c>
      <c r="B118" s="344"/>
      <c r="C118" s="344"/>
      <c r="D118" s="343"/>
      <c r="E118" s="332"/>
    </row>
    <row r="119" spans="1:5" s="154" customFormat="1" ht="14.25">
      <c r="A119" s="338" t="s">
        <v>153</v>
      </c>
      <c r="B119" s="344"/>
      <c r="C119" s="344"/>
      <c r="D119" s="343"/>
      <c r="E119" s="332"/>
    </row>
    <row r="120" spans="1:5" s="154" customFormat="1" ht="14.25">
      <c r="A120" s="338" t="s">
        <v>154</v>
      </c>
      <c r="B120" s="344"/>
      <c r="C120" s="344"/>
      <c r="D120" s="343"/>
      <c r="E120" s="332"/>
    </row>
    <row r="121" spans="1:5" s="154" customFormat="1" ht="14.25">
      <c r="A121" s="348" t="s">
        <v>155</v>
      </c>
      <c r="B121" s="343"/>
      <c r="C121" s="357"/>
      <c r="D121" s="343"/>
      <c r="E121" s="332"/>
    </row>
    <row r="122" spans="1:5" s="154" customFormat="1" ht="14.25">
      <c r="A122" s="338" t="s">
        <v>156</v>
      </c>
      <c r="B122" s="344"/>
      <c r="C122" s="344"/>
      <c r="D122" s="343"/>
      <c r="E122" s="332"/>
    </row>
    <row r="123" spans="1:5" s="154" customFormat="1" ht="14.25">
      <c r="A123" s="338" t="s">
        <v>157</v>
      </c>
      <c r="B123" s="344"/>
      <c r="C123" s="344"/>
      <c r="D123" s="343"/>
      <c r="E123" s="332"/>
    </row>
    <row r="124" spans="1:5" s="154" customFormat="1" ht="14.25">
      <c r="A124" s="338" t="s">
        <v>158</v>
      </c>
      <c r="B124" s="344"/>
      <c r="C124" s="344"/>
      <c r="D124" s="343"/>
      <c r="E124" s="332"/>
    </row>
    <row r="125" spans="1:5" s="154" customFormat="1" ht="14.25">
      <c r="A125" s="333"/>
      <c r="B125" s="332"/>
      <c r="C125" s="332"/>
      <c r="D125" s="332"/>
      <c r="E125" s="332"/>
    </row>
    <row r="126" spans="1:5" s="154" customFormat="1" ht="14.25">
      <c r="A126" s="333"/>
      <c r="B126" s="332"/>
      <c r="C126" s="332"/>
      <c r="D126" s="332"/>
      <c r="E126" s="332"/>
    </row>
    <row r="127" spans="1:5" s="154" customFormat="1" ht="14.25">
      <c r="A127" s="333" t="s">
        <v>159</v>
      </c>
      <c r="B127" s="332"/>
      <c r="C127" s="332"/>
      <c r="D127" s="332"/>
      <c r="E127" s="332"/>
    </row>
    <row r="128" spans="1:5" s="154" customFormat="1" ht="14.25">
      <c r="A128" s="333"/>
      <c r="B128" s="332"/>
      <c r="C128" s="332"/>
      <c r="D128" s="332"/>
      <c r="E128" s="332"/>
    </row>
    <row r="129" spans="1:5" s="154" customFormat="1" ht="14.25">
      <c r="A129" s="333" t="s">
        <v>160</v>
      </c>
      <c r="B129" s="332"/>
      <c r="C129" s="332"/>
      <c r="D129" s="332"/>
      <c r="E129" s="332"/>
    </row>
    <row r="130" spans="1:5" s="154" customFormat="1" ht="14.25">
      <c r="A130" s="414" t="s">
        <v>161</v>
      </c>
      <c r="B130" s="414"/>
      <c r="C130" s="414"/>
      <c r="D130" s="414"/>
      <c r="E130" s="414"/>
    </row>
    <row r="131" spans="1:5" s="154" customFormat="1" ht="14.25">
      <c r="A131" s="414"/>
      <c r="B131" s="414"/>
      <c r="C131" s="414"/>
      <c r="D131" s="414"/>
      <c r="E131" s="414"/>
    </row>
    <row r="132" spans="1:5" s="154" customFormat="1" ht="14.25">
      <c r="D132" s="332"/>
      <c r="E132" s="332"/>
    </row>
    <row r="133" spans="1:5" s="154" customFormat="1" ht="14.25">
      <c r="B133" s="419" t="s">
        <v>42</v>
      </c>
      <c r="C133" s="419"/>
      <c r="D133" s="419"/>
      <c r="E133" s="332"/>
    </row>
    <row r="134" spans="1:5" s="154" customFormat="1" ht="28.5">
      <c r="B134" s="342" t="s">
        <v>18</v>
      </c>
      <c r="C134" s="342" t="s">
        <v>227</v>
      </c>
      <c r="D134" s="342" t="s">
        <v>222</v>
      </c>
      <c r="E134" s="332"/>
    </row>
    <row r="135" spans="1:5" s="154" customFormat="1" ht="14.25">
      <c r="B135" s="358" t="s">
        <v>225</v>
      </c>
      <c r="C135" s="359">
        <v>15934.87</v>
      </c>
      <c r="D135" s="359">
        <v>0</v>
      </c>
      <c r="E135" s="332"/>
    </row>
    <row r="136" spans="1:5" s="154" customFormat="1" ht="14.25">
      <c r="B136" s="338" t="s">
        <v>162</v>
      </c>
      <c r="C136" s="359">
        <v>40412.910000000003</v>
      </c>
      <c r="D136" s="359">
        <v>44448.46</v>
      </c>
      <c r="E136" s="332"/>
    </row>
    <row r="137" spans="1:5" s="154" customFormat="1" ht="14.25">
      <c r="B137" s="348" t="s">
        <v>139</v>
      </c>
      <c r="C137" s="360">
        <f>SUM(C135:C136)</f>
        <v>56347.780000000006</v>
      </c>
      <c r="D137" s="360">
        <f>+SUM(D136)</f>
        <v>44448.46</v>
      </c>
      <c r="E137" s="332"/>
    </row>
    <row r="138" spans="1:5" s="154" customFormat="1" ht="14.25">
      <c r="A138" s="332"/>
      <c r="B138" s="332"/>
      <c r="C138" s="332"/>
      <c r="D138" s="332"/>
      <c r="E138" s="332"/>
    </row>
    <row r="139" spans="1:5" s="154" customFormat="1" ht="14.25">
      <c r="A139" s="333" t="s">
        <v>202</v>
      </c>
      <c r="B139" s="332"/>
      <c r="C139" s="332"/>
      <c r="D139" s="332"/>
      <c r="E139" s="332"/>
    </row>
    <row r="140" spans="1:5" s="154" customFormat="1" ht="14.25">
      <c r="A140" s="332"/>
      <c r="B140" s="332"/>
      <c r="C140" s="332"/>
      <c r="D140" s="332"/>
      <c r="E140" s="332"/>
    </row>
    <row r="141" spans="1:5" s="154" customFormat="1" ht="14.25">
      <c r="A141" s="361" t="s">
        <v>203</v>
      </c>
      <c r="B141" s="332"/>
      <c r="C141" s="332"/>
      <c r="D141" s="332"/>
      <c r="E141" s="332"/>
    </row>
    <row r="142" spans="1:5" s="154" customFormat="1" ht="14.25">
      <c r="A142" s="333"/>
      <c r="B142" s="332"/>
      <c r="C142" s="332"/>
      <c r="D142" s="332"/>
      <c r="E142" s="332"/>
    </row>
    <row r="143" spans="1:5" s="154" customFormat="1" ht="17.25" customHeight="1">
      <c r="A143" s="333" t="s">
        <v>163</v>
      </c>
      <c r="B143" s="332"/>
      <c r="C143" s="332"/>
      <c r="D143" s="332"/>
      <c r="E143" s="332"/>
    </row>
    <row r="144" spans="1:5" s="154" customFormat="1" ht="17.25" customHeight="1">
      <c r="A144" s="333"/>
      <c r="B144" s="332"/>
      <c r="C144" s="332"/>
      <c r="D144" s="332"/>
      <c r="E144" s="332"/>
    </row>
    <row r="145" spans="1:5" s="154" customFormat="1" ht="17.25" customHeight="1">
      <c r="A145" s="331" t="s">
        <v>211</v>
      </c>
      <c r="B145" s="332"/>
      <c r="C145" s="332"/>
      <c r="D145" s="332"/>
      <c r="E145" s="332"/>
    </row>
    <row r="146" spans="1:5" s="154" customFormat="1" ht="17.25" customHeight="1">
      <c r="A146" s="331"/>
      <c r="B146" s="332"/>
      <c r="C146" s="332"/>
      <c r="D146" s="332"/>
      <c r="E146" s="332"/>
    </row>
    <row r="147" spans="1:5" s="154" customFormat="1" ht="17.25" customHeight="1">
      <c r="A147" s="362" t="s">
        <v>212</v>
      </c>
      <c r="B147" s="332"/>
      <c r="C147" s="332"/>
      <c r="D147" s="332"/>
      <c r="E147" s="332"/>
    </row>
    <row r="148" spans="1:5" s="154" customFormat="1" ht="14.25">
      <c r="A148" s="333"/>
      <c r="B148" s="332"/>
      <c r="C148" s="332"/>
      <c r="D148" s="332"/>
      <c r="E148" s="332"/>
    </row>
    <row r="149" spans="1:5" s="154" customFormat="1" ht="14.25">
      <c r="A149" s="342" t="s">
        <v>137</v>
      </c>
      <c r="B149" s="342" t="s">
        <v>124</v>
      </c>
      <c r="C149" s="342" t="s">
        <v>125</v>
      </c>
      <c r="E149" s="332"/>
    </row>
    <row r="150" spans="1:5" s="154" customFormat="1" ht="30" customHeight="1">
      <c r="A150" s="415" t="s">
        <v>164</v>
      </c>
      <c r="B150" s="221">
        <v>0</v>
      </c>
      <c r="C150" s="363">
        <v>4023.89</v>
      </c>
      <c r="E150" s="332"/>
    </row>
    <row r="151" spans="1:5" s="154" customFormat="1" ht="14.25">
      <c r="A151" s="416"/>
      <c r="B151" s="221"/>
      <c r="C151" s="364"/>
      <c r="E151" s="332"/>
    </row>
    <row r="152" spans="1:5" s="154" customFormat="1" ht="14.25">
      <c r="A152" s="348" t="s">
        <v>139</v>
      </c>
      <c r="B152" s="360">
        <f>SUM(B150:B151)</f>
        <v>0</v>
      </c>
      <c r="C152" s="360">
        <f>SUM(C150:C151)</f>
        <v>4023.89</v>
      </c>
      <c r="E152" s="332"/>
    </row>
    <row r="153" spans="1:5" s="154" customFormat="1" ht="14.25">
      <c r="A153" s="333"/>
      <c r="B153" s="332"/>
      <c r="C153" s="332"/>
      <c r="D153" s="332"/>
      <c r="E153" s="332"/>
    </row>
    <row r="154" spans="1:5" s="154" customFormat="1" ht="14.25">
      <c r="A154" s="333"/>
      <c r="B154" s="332"/>
      <c r="C154" s="332"/>
      <c r="D154" s="332"/>
      <c r="E154" s="332"/>
    </row>
    <row r="155" spans="1:5" s="154" customFormat="1" ht="14.25">
      <c r="A155" s="157" t="s">
        <v>213</v>
      </c>
      <c r="B155" s="332"/>
      <c r="C155" s="332"/>
      <c r="D155" s="332"/>
      <c r="E155" s="332"/>
    </row>
    <row r="156" spans="1:5" s="154" customFormat="1" ht="14.25">
      <c r="A156" s="333"/>
      <c r="B156" s="332"/>
      <c r="C156" s="332"/>
      <c r="D156" s="332"/>
      <c r="E156" s="332"/>
    </row>
    <row r="157" spans="1:5" s="154" customFormat="1" ht="14.25">
      <c r="A157" s="418" t="s">
        <v>226</v>
      </c>
      <c r="B157" s="424"/>
      <c r="C157" s="424"/>
      <c r="D157" s="424"/>
    </row>
    <row r="158" spans="1:5" s="154" customFormat="1" ht="14.25">
      <c r="A158" s="424"/>
      <c r="B158" s="424"/>
      <c r="C158" s="424"/>
      <c r="D158" s="424"/>
    </row>
    <row r="159" spans="1:5" s="154" customFormat="1" ht="14.25">
      <c r="A159" s="424"/>
      <c r="B159" s="424"/>
      <c r="C159" s="424"/>
      <c r="D159" s="424"/>
    </row>
    <row r="160" spans="1:5" s="154" customFormat="1" ht="14.25">
      <c r="A160" s="424"/>
      <c r="B160" s="424"/>
      <c r="C160" s="424"/>
      <c r="D160" s="424"/>
    </row>
    <row r="161" spans="1:4" s="154" customFormat="1" ht="14.25">
      <c r="A161" s="424"/>
      <c r="B161" s="424"/>
      <c r="C161" s="424"/>
      <c r="D161" s="424"/>
    </row>
  </sheetData>
  <mergeCells count="67">
    <mergeCell ref="A157:D161"/>
    <mergeCell ref="A13:G13"/>
    <mergeCell ref="A2:G2"/>
    <mergeCell ref="A3:G3"/>
    <mergeCell ref="A4:G4"/>
    <mergeCell ref="A5:G5"/>
    <mergeCell ref="A6:G6"/>
    <mergeCell ref="A7:G7"/>
    <mergeCell ref="A8:G9"/>
    <mergeCell ref="A10:G10"/>
    <mergeCell ref="A11:G11"/>
    <mergeCell ref="A12:G12"/>
    <mergeCell ref="A25:G25"/>
    <mergeCell ref="A14:G14"/>
    <mergeCell ref="A15:G15"/>
    <mergeCell ref="A16:G16"/>
    <mergeCell ref="A17:G17"/>
    <mergeCell ref="A18:G18"/>
    <mergeCell ref="A19:G19"/>
    <mergeCell ref="A20:G20"/>
    <mergeCell ref="A21:G21"/>
    <mergeCell ref="A22:G22"/>
    <mergeCell ref="A23:G23"/>
    <mergeCell ref="A24:G24"/>
    <mergeCell ref="A38:G38"/>
    <mergeCell ref="A26:G26"/>
    <mergeCell ref="A27:G27"/>
    <mergeCell ref="A28:G29"/>
    <mergeCell ref="A30:G30"/>
    <mergeCell ref="A31:G31"/>
    <mergeCell ref="A32:G32"/>
    <mergeCell ref="A33:G33"/>
    <mergeCell ref="A34:G34"/>
    <mergeCell ref="A35:G35"/>
    <mergeCell ref="A36:G36"/>
    <mergeCell ref="A37:G37"/>
    <mergeCell ref="A58:G59"/>
    <mergeCell ref="A41:G41"/>
    <mergeCell ref="A42:G43"/>
    <mergeCell ref="A44:G45"/>
    <mergeCell ref="A46:G47"/>
    <mergeCell ref="A48:G48"/>
    <mergeCell ref="A49:G51"/>
    <mergeCell ref="A52:G52"/>
    <mergeCell ref="A53:G54"/>
    <mergeCell ref="A55:G55"/>
    <mergeCell ref="A56:G56"/>
    <mergeCell ref="A57:G57"/>
    <mergeCell ref="A86:F88"/>
    <mergeCell ref="A60:G60"/>
    <mergeCell ref="A61:G62"/>
    <mergeCell ref="A63:G63"/>
    <mergeCell ref="A64:G65"/>
    <mergeCell ref="A66:G66"/>
    <mergeCell ref="A67:G67"/>
    <mergeCell ref="A68:G68"/>
    <mergeCell ref="A69:G69"/>
    <mergeCell ref="A70:XFD70"/>
    <mergeCell ref="A71:G71"/>
    <mergeCell ref="A85:F85"/>
    <mergeCell ref="A150:A151"/>
    <mergeCell ref="A89:F89"/>
    <mergeCell ref="A91:F92"/>
    <mergeCell ref="A93:F94"/>
    <mergeCell ref="A130:E131"/>
    <mergeCell ref="B133:D133"/>
    <mergeCell ref="A102:B102"/>
  </mergeCells>
  <hyperlinks>
    <hyperlink ref="A141" location="'11'!A1" display="Ver Cuadro"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6"/>
  <sheetViews>
    <sheetView showGridLines="0" topLeftCell="A3" zoomScale="70" zoomScaleNormal="70" workbookViewId="0">
      <selection activeCell="A47" sqref="A47"/>
    </sheetView>
  </sheetViews>
  <sheetFormatPr baseColWidth="10" defaultRowHeight="15"/>
  <cols>
    <col min="1" max="1" width="26" style="366" customWidth="1"/>
    <col min="2" max="2" width="50.5703125" style="366" customWidth="1"/>
    <col min="3" max="3" width="23.85546875" style="366" bestFit="1" customWidth="1"/>
    <col min="4" max="4" width="12.140625" style="366" customWidth="1"/>
    <col min="5" max="5" width="13.140625" style="366" bestFit="1" customWidth="1"/>
    <col min="6" max="6" width="19.5703125" style="366" bestFit="1" customWidth="1"/>
    <col min="7" max="7" width="14" style="366" customWidth="1"/>
    <col min="8" max="8" width="12.42578125" style="379" bestFit="1" customWidth="1"/>
    <col min="9" max="9" width="12.85546875" style="379" bestFit="1" customWidth="1"/>
    <col min="10" max="10" width="15.85546875" style="366" bestFit="1" customWidth="1"/>
    <col min="11" max="11" width="16.28515625" style="366" bestFit="1" customWidth="1"/>
    <col min="12" max="12" width="11.7109375" style="366" customWidth="1"/>
    <col min="13" max="16384" width="11.42578125" style="366"/>
  </cols>
  <sheetData>
    <row r="1" spans="1:15" ht="18.75">
      <c r="A1" s="365" t="s">
        <v>167</v>
      </c>
    </row>
    <row r="2" spans="1:15" ht="18.75">
      <c r="A2" s="427" t="str">
        <f>+"COMPOSICIÓN DE LAS INVERSIONES DEL OPPORTUNITY FUND RENTA FJA USD CORRESPONDIENTE AL  "&amp;UPPER(TEXT(INDICE!O3,"DD \D\E MMMM \D\E AAAA"))</f>
        <v>COMPOSICIÓN DE LAS INVERSIONES DEL OPPORTUNITY FUND RENTA FJA USD CORRESPONDIENTE AL  31 DE MARZO DE 2022</v>
      </c>
      <c r="B2" s="428"/>
      <c r="C2" s="428"/>
      <c r="D2" s="428"/>
      <c r="E2" s="428"/>
      <c r="F2" s="428"/>
      <c r="G2" s="428"/>
      <c r="H2" s="428"/>
      <c r="I2" s="428"/>
      <c r="J2" s="428"/>
      <c r="K2" s="367"/>
      <c r="L2" s="367"/>
    </row>
    <row r="4" spans="1:15" ht="86.25" customHeight="1">
      <c r="A4" s="368" t="s">
        <v>168</v>
      </c>
      <c r="B4" s="368" t="s">
        <v>169</v>
      </c>
      <c r="C4" s="368" t="s">
        <v>178</v>
      </c>
      <c r="D4" s="368" t="s">
        <v>179</v>
      </c>
      <c r="E4" s="368" t="s">
        <v>180</v>
      </c>
      <c r="F4" s="368" t="s">
        <v>170</v>
      </c>
      <c r="G4" s="368" t="s">
        <v>181</v>
      </c>
      <c r="H4" s="380" t="s">
        <v>171</v>
      </c>
      <c r="I4" s="380" t="s">
        <v>182</v>
      </c>
      <c r="J4" s="368" t="s">
        <v>183</v>
      </c>
      <c r="K4" s="368" t="s">
        <v>184</v>
      </c>
      <c r="L4" s="368" t="s">
        <v>185</v>
      </c>
      <c r="M4" s="368" t="s">
        <v>186</v>
      </c>
      <c r="N4" s="368" t="s">
        <v>187</v>
      </c>
      <c r="O4" s="368" t="s">
        <v>188</v>
      </c>
    </row>
    <row r="5" spans="1:15" ht="15" customHeight="1">
      <c r="A5" s="369" t="s">
        <v>189</v>
      </c>
      <c r="B5" s="369" t="s">
        <v>190</v>
      </c>
      <c r="C5" s="369" t="s">
        <v>191</v>
      </c>
      <c r="D5" s="369" t="s">
        <v>192</v>
      </c>
      <c r="E5" s="376">
        <v>43146</v>
      </c>
      <c r="F5" s="377">
        <v>46689</v>
      </c>
      <c r="G5" s="369" t="s">
        <v>193</v>
      </c>
      <c r="H5" s="381">
        <v>408147.94</v>
      </c>
      <c r="I5" s="381">
        <v>242386.05</v>
      </c>
      <c r="J5" s="370">
        <v>308513.63</v>
      </c>
      <c r="K5" s="370">
        <v>408147.94</v>
      </c>
      <c r="L5" s="378">
        <v>6</v>
      </c>
      <c r="M5" s="371">
        <v>0.1</v>
      </c>
      <c r="N5" s="371">
        <v>5.7369999999999997E-2</v>
      </c>
      <c r="O5" s="371">
        <v>5.7366E-2</v>
      </c>
    </row>
    <row r="6" spans="1:15">
      <c r="A6" s="369" t="s">
        <v>173</v>
      </c>
      <c r="B6" s="369" t="s">
        <v>177</v>
      </c>
      <c r="C6" s="369" t="s">
        <v>194</v>
      </c>
      <c r="D6" s="369" t="s">
        <v>192</v>
      </c>
      <c r="E6" s="376">
        <v>43276</v>
      </c>
      <c r="F6" s="377">
        <v>45114</v>
      </c>
      <c r="G6" s="369" t="s">
        <v>193</v>
      </c>
      <c r="H6" s="381">
        <v>18777.830000000002</v>
      </c>
      <c r="I6" s="381">
        <v>13952.82</v>
      </c>
      <c r="J6" s="370">
        <v>17462.89</v>
      </c>
      <c r="K6" s="370">
        <v>18777.830000000002</v>
      </c>
      <c r="L6" s="378">
        <v>6</v>
      </c>
      <c r="M6" s="371">
        <v>0.1</v>
      </c>
      <c r="N6" s="371">
        <v>3.2499999999999999E-3</v>
      </c>
      <c r="O6" s="371">
        <v>2.2145000000000001E-2</v>
      </c>
    </row>
    <row r="7" spans="1:15">
      <c r="A7" s="369" t="s">
        <v>189</v>
      </c>
      <c r="B7" s="369" t="s">
        <v>174</v>
      </c>
      <c r="C7" s="369" t="s">
        <v>191</v>
      </c>
      <c r="D7" s="369" t="s">
        <v>192</v>
      </c>
      <c r="E7" s="376">
        <v>43468</v>
      </c>
      <c r="F7" s="377">
        <v>45155</v>
      </c>
      <c r="G7" s="369" t="s">
        <v>193</v>
      </c>
      <c r="H7" s="381">
        <v>163463.01</v>
      </c>
      <c r="I7" s="381">
        <v>121809.61</v>
      </c>
      <c r="J7" s="370">
        <v>151044.16</v>
      </c>
      <c r="K7" s="370">
        <v>163463.01</v>
      </c>
      <c r="L7" s="378">
        <v>6</v>
      </c>
      <c r="M7" s="371">
        <v>0.1</v>
      </c>
      <c r="N7" s="371">
        <v>2.809E-2</v>
      </c>
      <c r="O7" s="371">
        <v>6.8128999999999995E-2</v>
      </c>
    </row>
    <row r="8" spans="1:15">
      <c r="A8" s="369" t="s">
        <v>189</v>
      </c>
      <c r="B8" s="369" t="s">
        <v>175</v>
      </c>
      <c r="C8" s="369" t="s">
        <v>191</v>
      </c>
      <c r="D8" s="369" t="s">
        <v>192</v>
      </c>
      <c r="E8" s="376">
        <v>44601</v>
      </c>
      <c r="F8" s="377">
        <v>44883</v>
      </c>
      <c r="G8" s="369" t="s">
        <v>193</v>
      </c>
      <c r="H8" s="381">
        <v>8066.89</v>
      </c>
      <c r="I8" s="381">
        <v>6758.68</v>
      </c>
      <c r="J8" s="370">
        <v>7842.94</v>
      </c>
      <c r="K8" s="370">
        <v>8066.89</v>
      </c>
      <c r="L8" s="378">
        <v>6.7</v>
      </c>
      <c r="M8" s="371">
        <v>0.1</v>
      </c>
      <c r="N8" s="371">
        <v>1.4599999999999999E-3</v>
      </c>
      <c r="O8" s="371">
        <v>1.4580000000000001E-3</v>
      </c>
    </row>
    <row r="9" spans="1:15">
      <c r="A9" s="369" t="s">
        <v>189</v>
      </c>
      <c r="B9" s="369" t="s">
        <v>174</v>
      </c>
      <c r="C9" s="369" t="s">
        <v>191</v>
      </c>
      <c r="D9" s="369" t="s">
        <v>192</v>
      </c>
      <c r="E9" s="376">
        <v>43369</v>
      </c>
      <c r="F9" s="377">
        <v>45155</v>
      </c>
      <c r="G9" s="369" t="s">
        <v>193</v>
      </c>
      <c r="H9" s="381">
        <v>35961.86</v>
      </c>
      <c r="I9" s="381">
        <v>26815.99</v>
      </c>
      <c r="J9" s="370">
        <v>33229.769999999997</v>
      </c>
      <c r="K9" s="370">
        <v>35961.86</v>
      </c>
      <c r="L9" s="378">
        <v>6</v>
      </c>
      <c r="M9" s="371">
        <v>0.1</v>
      </c>
      <c r="N9" s="371">
        <v>6.1799999999999997E-3</v>
      </c>
      <c r="O9" s="371">
        <v>4.0044000000000003E-2</v>
      </c>
    </row>
    <row r="10" spans="1:15">
      <c r="A10" s="369" t="s">
        <v>189</v>
      </c>
      <c r="B10" s="369" t="s">
        <v>197</v>
      </c>
      <c r="C10" s="369" t="s">
        <v>191</v>
      </c>
      <c r="D10" s="369" t="s">
        <v>192</v>
      </c>
      <c r="E10" s="376">
        <v>43340</v>
      </c>
      <c r="F10" s="377">
        <v>45020</v>
      </c>
      <c r="G10" s="369" t="s">
        <v>193</v>
      </c>
      <c r="H10" s="381">
        <v>11121.92</v>
      </c>
      <c r="I10" s="381">
        <v>7863.37</v>
      </c>
      <c r="J10" s="370">
        <v>10338.120000000001</v>
      </c>
      <c r="K10" s="370">
        <v>11121.92</v>
      </c>
      <c r="L10" s="378">
        <v>9</v>
      </c>
      <c r="M10" s="371">
        <v>0.1</v>
      </c>
      <c r="N10" s="371">
        <v>1.92E-3</v>
      </c>
      <c r="O10" s="371">
        <v>3.8430000000000001E-3</v>
      </c>
    </row>
    <row r="11" spans="1:15">
      <c r="A11" s="369" t="s">
        <v>195</v>
      </c>
      <c r="B11" s="369" t="s">
        <v>196</v>
      </c>
      <c r="C11" s="369" t="s">
        <v>191</v>
      </c>
      <c r="D11" s="369" t="s">
        <v>192</v>
      </c>
      <c r="E11" s="376">
        <v>43937</v>
      </c>
      <c r="F11" s="377">
        <v>45625</v>
      </c>
      <c r="G11" s="369" t="s">
        <v>193</v>
      </c>
      <c r="H11" s="381">
        <v>19721.86</v>
      </c>
      <c r="I11" s="381">
        <v>14471.25</v>
      </c>
      <c r="J11" s="370">
        <v>17002.41</v>
      </c>
      <c r="K11" s="370">
        <v>19721.86</v>
      </c>
      <c r="L11" s="378">
        <v>6</v>
      </c>
      <c r="M11" s="371">
        <v>0.1</v>
      </c>
      <c r="N11" s="371">
        <v>3.16E-3</v>
      </c>
      <c r="O11" s="371">
        <v>8.8000000000000005E-3</v>
      </c>
    </row>
    <row r="12" spans="1:15">
      <c r="A12" s="369" t="s">
        <v>195</v>
      </c>
      <c r="B12" s="369" t="s">
        <v>196</v>
      </c>
      <c r="C12" s="369" t="s">
        <v>191</v>
      </c>
      <c r="D12" s="369" t="s">
        <v>192</v>
      </c>
      <c r="E12" s="376">
        <v>43537</v>
      </c>
      <c r="F12" s="377">
        <v>45625</v>
      </c>
      <c r="G12" s="369" t="s">
        <v>193</v>
      </c>
      <c r="H12" s="381">
        <v>86.63</v>
      </c>
      <c r="I12" s="381">
        <v>72.180000000000007</v>
      </c>
      <c r="J12" s="370">
        <v>86.63</v>
      </c>
      <c r="K12" s="370">
        <v>86.63</v>
      </c>
      <c r="L12" s="378">
        <v>6</v>
      </c>
      <c r="M12" s="371">
        <v>0.1</v>
      </c>
      <c r="N12" s="371">
        <v>2.0000000000000002E-5</v>
      </c>
      <c r="O12" s="371">
        <v>5.6389999999999999E-3</v>
      </c>
    </row>
    <row r="13" spans="1:15">
      <c r="A13" s="369" t="s">
        <v>189</v>
      </c>
      <c r="B13" s="369" t="s">
        <v>174</v>
      </c>
      <c r="C13" s="369" t="s">
        <v>191</v>
      </c>
      <c r="D13" s="369" t="s">
        <v>192</v>
      </c>
      <c r="E13" s="376">
        <v>43584</v>
      </c>
      <c r="F13" s="377">
        <v>45768</v>
      </c>
      <c r="G13" s="369" t="s">
        <v>193</v>
      </c>
      <c r="H13" s="381">
        <v>61343.839999999997</v>
      </c>
      <c r="I13" s="381">
        <v>41347.910000000003</v>
      </c>
      <c r="J13" s="370">
        <v>50639.11</v>
      </c>
      <c r="K13" s="370">
        <v>61343.839999999997</v>
      </c>
      <c r="L13" s="378">
        <v>7</v>
      </c>
      <c r="M13" s="371">
        <v>0.1</v>
      </c>
      <c r="N13" s="371">
        <v>9.4199999999999996E-3</v>
      </c>
      <c r="O13" s="371">
        <v>3.3864999999999999E-2</v>
      </c>
    </row>
    <row r="14" spans="1:15">
      <c r="A14" s="369" t="s">
        <v>195</v>
      </c>
      <c r="B14" s="369" t="s">
        <v>176</v>
      </c>
      <c r="C14" s="369" t="s">
        <v>191</v>
      </c>
      <c r="D14" s="369" t="s">
        <v>192</v>
      </c>
      <c r="E14" s="376">
        <v>43777</v>
      </c>
      <c r="F14" s="377">
        <v>45422</v>
      </c>
      <c r="G14" s="369" t="s">
        <v>193</v>
      </c>
      <c r="H14" s="381">
        <v>275086.64</v>
      </c>
      <c r="I14" s="381">
        <v>206985.59</v>
      </c>
      <c r="J14" s="370">
        <v>243291.94</v>
      </c>
      <c r="K14" s="370">
        <v>275086.64</v>
      </c>
      <c r="L14" s="378">
        <v>6.25</v>
      </c>
      <c r="M14" s="371">
        <v>0.1</v>
      </c>
      <c r="N14" s="371">
        <v>4.5240000000000002E-2</v>
      </c>
      <c r="O14" s="371">
        <v>0.144507</v>
      </c>
    </row>
    <row r="15" spans="1:15">
      <c r="A15" s="369" t="s">
        <v>189</v>
      </c>
      <c r="B15" s="369" t="s">
        <v>174</v>
      </c>
      <c r="C15" s="369" t="s">
        <v>191</v>
      </c>
      <c r="D15" s="369" t="s">
        <v>192</v>
      </c>
      <c r="E15" s="376">
        <v>43634</v>
      </c>
      <c r="F15" s="377">
        <v>45768</v>
      </c>
      <c r="G15" s="369" t="s">
        <v>193</v>
      </c>
      <c r="H15" s="381">
        <v>122687.67</v>
      </c>
      <c r="I15" s="381">
        <v>83489.36</v>
      </c>
      <c r="J15" s="370">
        <v>101280.81</v>
      </c>
      <c r="K15" s="370">
        <v>122687.67</v>
      </c>
      <c r="L15" s="378">
        <v>7</v>
      </c>
      <c r="M15" s="371">
        <v>0.1</v>
      </c>
      <c r="N15" s="371">
        <v>1.883E-2</v>
      </c>
      <c r="O15" s="371">
        <v>2.4448999999999999E-2</v>
      </c>
    </row>
    <row r="16" spans="1:15">
      <c r="A16" s="369" t="s">
        <v>195</v>
      </c>
      <c r="B16" s="369" t="s">
        <v>176</v>
      </c>
      <c r="C16" s="369" t="s">
        <v>191</v>
      </c>
      <c r="D16" s="369" t="s">
        <v>192</v>
      </c>
      <c r="E16" s="376">
        <v>43719</v>
      </c>
      <c r="F16" s="377">
        <v>45470</v>
      </c>
      <c r="G16" s="369" t="s">
        <v>193</v>
      </c>
      <c r="H16" s="381">
        <v>228287.67</v>
      </c>
      <c r="I16" s="381">
        <v>168667.64</v>
      </c>
      <c r="J16" s="370">
        <v>200263.77</v>
      </c>
      <c r="K16" s="370">
        <v>228287.67</v>
      </c>
      <c r="L16" s="378">
        <v>6.25</v>
      </c>
      <c r="M16" s="371">
        <v>0.1</v>
      </c>
      <c r="N16" s="371">
        <v>3.7240000000000002E-2</v>
      </c>
      <c r="O16" s="371">
        <v>9.9268999999999996E-2</v>
      </c>
    </row>
    <row r="17" spans="1:15">
      <c r="A17" s="369" t="s">
        <v>195</v>
      </c>
      <c r="B17" s="369" t="s">
        <v>196</v>
      </c>
      <c r="C17" s="369" t="s">
        <v>191</v>
      </c>
      <c r="D17" s="369" t="s">
        <v>192</v>
      </c>
      <c r="E17" s="376">
        <v>43700</v>
      </c>
      <c r="F17" s="377">
        <v>45625</v>
      </c>
      <c r="G17" s="369" t="s">
        <v>193</v>
      </c>
      <c r="H17" s="381">
        <v>34956.160000000003</v>
      </c>
      <c r="I17" s="381">
        <v>25951.360000000001</v>
      </c>
      <c r="J17" s="370">
        <v>30239.13</v>
      </c>
      <c r="K17" s="370">
        <v>34956.160000000003</v>
      </c>
      <c r="L17" s="378">
        <v>6</v>
      </c>
      <c r="M17" s="371">
        <v>0.1</v>
      </c>
      <c r="N17" s="371">
        <v>5.62E-3</v>
      </c>
      <c r="O17" s="371">
        <v>5.6230000000000004E-3</v>
      </c>
    </row>
    <row r="18" spans="1:15">
      <c r="A18" s="369" t="s">
        <v>173</v>
      </c>
      <c r="B18" s="369" t="s">
        <v>177</v>
      </c>
      <c r="C18" s="369" t="s">
        <v>194</v>
      </c>
      <c r="D18" s="369" t="s">
        <v>192</v>
      </c>
      <c r="E18" s="376">
        <v>43704</v>
      </c>
      <c r="F18" s="377">
        <v>45554</v>
      </c>
      <c r="G18" s="369" t="s">
        <v>193</v>
      </c>
      <c r="H18" s="381">
        <v>58637</v>
      </c>
      <c r="I18" s="381">
        <v>42799.49</v>
      </c>
      <c r="J18" s="370">
        <v>50595.41</v>
      </c>
      <c r="K18" s="370">
        <v>58637</v>
      </c>
      <c r="L18" s="378">
        <v>6.5</v>
      </c>
      <c r="M18" s="371">
        <v>0.1</v>
      </c>
      <c r="N18" s="371">
        <v>9.41E-3</v>
      </c>
      <c r="O18" s="371">
        <v>1.8898000000000002E-2</v>
      </c>
    </row>
    <row r="19" spans="1:15">
      <c r="A19" s="369" t="s">
        <v>195</v>
      </c>
      <c r="B19" s="369" t="s">
        <v>176</v>
      </c>
      <c r="C19" s="369" t="s">
        <v>191</v>
      </c>
      <c r="D19" s="369" t="s">
        <v>192</v>
      </c>
      <c r="E19" s="376">
        <v>43798</v>
      </c>
      <c r="F19" s="377">
        <v>45470</v>
      </c>
      <c r="G19" s="369" t="s">
        <v>193</v>
      </c>
      <c r="H19" s="381">
        <v>171215.75</v>
      </c>
      <c r="I19" s="381">
        <v>132404.04999999999</v>
      </c>
      <c r="J19" s="370">
        <v>151535.26999999999</v>
      </c>
      <c r="K19" s="370">
        <v>171215.75</v>
      </c>
      <c r="L19" s="378">
        <v>6.25</v>
      </c>
      <c r="M19" s="371">
        <v>0.1</v>
      </c>
      <c r="N19" s="371">
        <v>2.818E-2</v>
      </c>
      <c r="O19" s="371">
        <v>6.2031999999999997E-2</v>
      </c>
    </row>
    <row r="20" spans="1:15">
      <c r="A20" s="369" t="s">
        <v>195</v>
      </c>
      <c r="B20" s="369" t="s">
        <v>176</v>
      </c>
      <c r="C20" s="369" t="s">
        <v>191</v>
      </c>
      <c r="D20" s="369" t="s">
        <v>192</v>
      </c>
      <c r="E20" s="376">
        <v>44007</v>
      </c>
      <c r="F20" s="377">
        <v>45470</v>
      </c>
      <c r="G20" s="369" t="s">
        <v>193</v>
      </c>
      <c r="H20" s="381">
        <v>162084.25</v>
      </c>
      <c r="I20" s="381">
        <v>129080.16</v>
      </c>
      <c r="J20" s="370">
        <v>143305.46</v>
      </c>
      <c r="K20" s="370">
        <v>162084.25</v>
      </c>
      <c r="L20" s="378">
        <v>6.25</v>
      </c>
      <c r="M20" s="371">
        <v>0.1</v>
      </c>
      <c r="N20" s="371">
        <v>2.665E-2</v>
      </c>
      <c r="O20" s="371">
        <v>3.3855000000000003E-2</v>
      </c>
    </row>
    <row r="21" spans="1:15">
      <c r="A21" s="369" t="s">
        <v>195</v>
      </c>
      <c r="B21" s="369" t="s">
        <v>176</v>
      </c>
      <c r="C21" s="369" t="s">
        <v>191</v>
      </c>
      <c r="D21" s="369" t="s">
        <v>192</v>
      </c>
      <c r="E21" s="376">
        <v>43798</v>
      </c>
      <c r="F21" s="377">
        <v>45386</v>
      </c>
      <c r="G21" s="369" t="s">
        <v>193</v>
      </c>
      <c r="H21" s="381">
        <v>34243.15</v>
      </c>
      <c r="I21" s="381">
        <v>26654.79</v>
      </c>
      <c r="J21" s="370">
        <v>30620.39</v>
      </c>
      <c r="K21" s="370">
        <v>34243.15</v>
      </c>
      <c r="L21" s="378">
        <v>6.25</v>
      </c>
      <c r="M21" s="371">
        <v>0.1</v>
      </c>
      <c r="N21" s="371">
        <v>5.6899999999999997E-3</v>
      </c>
      <c r="O21" s="371">
        <v>7.208E-3</v>
      </c>
    </row>
    <row r="22" spans="1:15">
      <c r="A22" s="369" t="s">
        <v>195</v>
      </c>
      <c r="B22" s="369" t="s">
        <v>176</v>
      </c>
      <c r="C22" s="369" t="s">
        <v>191</v>
      </c>
      <c r="D22" s="369" t="s">
        <v>192</v>
      </c>
      <c r="E22" s="376">
        <v>43882</v>
      </c>
      <c r="F22" s="377">
        <v>45386</v>
      </c>
      <c r="G22" s="369" t="s">
        <v>193</v>
      </c>
      <c r="H22" s="381">
        <v>9131.51</v>
      </c>
      <c r="I22" s="381">
        <v>7170.65</v>
      </c>
      <c r="J22" s="370">
        <v>8146.69</v>
      </c>
      <c r="K22" s="370">
        <v>9131.51</v>
      </c>
      <c r="L22" s="378">
        <v>6.25</v>
      </c>
      <c r="M22" s="371">
        <v>0.1</v>
      </c>
      <c r="N22" s="371">
        <v>1.5100000000000001E-3</v>
      </c>
      <c r="O22" s="371">
        <v>1.5150000000000001E-3</v>
      </c>
    </row>
    <row r="23" spans="1:15">
      <c r="A23" s="369" t="s">
        <v>189</v>
      </c>
      <c r="B23" s="369" t="s">
        <v>174</v>
      </c>
      <c r="C23" s="369" t="s">
        <v>191</v>
      </c>
      <c r="D23" s="369" t="s">
        <v>192</v>
      </c>
      <c r="E23" s="376">
        <v>43917</v>
      </c>
      <c r="F23" s="377">
        <v>45155</v>
      </c>
      <c r="G23" s="369" t="s">
        <v>193</v>
      </c>
      <c r="H23" s="381">
        <v>32692.6</v>
      </c>
      <c r="I23" s="381">
        <v>26797.68</v>
      </c>
      <c r="J23" s="370">
        <v>30206.639999999999</v>
      </c>
      <c r="K23" s="370">
        <v>32692.6</v>
      </c>
      <c r="L23" s="378">
        <v>6</v>
      </c>
      <c r="M23" s="371">
        <v>0.1</v>
      </c>
      <c r="N23" s="371">
        <v>5.62E-3</v>
      </c>
      <c r="O23" s="371">
        <v>5.6169999999999996E-3</v>
      </c>
    </row>
    <row r="24" spans="1:15">
      <c r="A24" s="369" t="s">
        <v>189</v>
      </c>
      <c r="B24" s="369" t="s">
        <v>197</v>
      </c>
      <c r="C24" s="369" t="s">
        <v>191</v>
      </c>
      <c r="D24" s="369" t="s">
        <v>192</v>
      </c>
      <c r="E24" s="376">
        <v>43957</v>
      </c>
      <c r="F24" s="377">
        <v>45020</v>
      </c>
      <c r="G24" s="369" t="s">
        <v>193</v>
      </c>
      <c r="H24" s="381">
        <v>11121.92</v>
      </c>
      <c r="I24" s="381">
        <v>8924.1299999999992</v>
      </c>
      <c r="J24" s="370">
        <v>10330.39</v>
      </c>
      <c r="K24" s="370">
        <v>11121.92</v>
      </c>
      <c r="L24" s="378">
        <v>9</v>
      </c>
      <c r="M24" s="371">
        <v>0.1</v>
      </c>
      <c r="N24" s="371">
        <v>1.92E-3</v>
      </c>
      <c r="O24" s="371">
        <v>1.921E-3</v>
      </c>
    </row>
    <row r="25" spans="1:15">
      <c r="A25" s="369" t="s">
        <v>189</v>
      </c>
      <c r="B25" s="369" t="s">
        <v>253</v>
      </c>
      <c r="C25" s="369" t="s">
        <v>191</v>
      </c>
      <c r="D25" s="369" t="s">
        <v>192</v>
      </c>
      <c r="E25" s="376">
        <v>43998</v>
      </c>
      <c r="F25" s="377">
        <v>47458</v>
      </c>
      <c r="G25" s="369" t="s">
        <v>193</v>
      </c>
      <c r="H25" s="381">
        <v>108040.12</v>
      </c>
      <c r="I25" s="381">
        <v>64567.23</v>
      </c>
      <c r="J25" s="370">
        <v>72413.69</v>
      </c>
      <c r="K25" s="370">
        <v>108040.12</v>
      </c>
      <c r="L25" s="378">
        <v>6.75</v>
      </c>
      <c r="M25" s="371">
        <v>0.1</v>
      </c>
      <c r="N25" s="371">
        <v>1.346E-2</v>
      </c>
      <c r="O25" s="371">
        <v>2.2689000000000001E-2</v>
      </c>
    </row>
    <row r="26" spans="1:15">
      <c r="A26" s="369" t="s">
        <v>254</v>
      </c>
      <c r="B26" s="369" t="s">
        <v>255</v>
      </c>
      <c r="C26" s="369" t="s">
        <v>256</v>
      </c>
      <c r="D26" s="369" t="s">
        <v>192</v>
      </c>
      <c r="E26" s="376">
        <v>44048</v>
      </c>
      <c r="F26" s="377">
        <v>45848</v>
      </c>
      <c r="G26" s="369" t="s">
        <v>193</v>
      </c>
      <c r="H26" s="381">
        <v>64683</v>
      </c>
      <c r="I26" s="381">
        <v>44173.7</v>
      </c>
      <c r="J26" s="370">
        <v>50753.45</v>
      </c>
      <c r="K26" s="370">
        <v>64683</v>
      </c>
      <c r="L26" s="378">
        <v>8.5</v>
      </c>
      <c r="M26" s="371">
        <v>0.1</v>
      </c>
      <c r="N26" s="371">
        <v>9.4400000000000005E-3</v>
      </c>
      <c r="O26" s="371">
        <v>2.1791000000000001E-2</v>
      </c>
    </row>
    <row r="27" spans="1:15">
      <c r="A27" s="369" t="s">
        <v>189</v>
      </c>
      <c r="B27" s="369" t="s">
        <v>253</v>
      </c>
      <c r="C27" s="369" t="s">
        <v>191</v>
      </c>
      <c r="D27" s="369" t="s">
        <v>192</v>
      </c>
      <c r="E27" s="376">
        <v>44049</v>
      </c>
      <c r="F27" s="377">
        <v>47458</v>
      </c>
      <c r="G27" s="369" t="s">
        <v>193</v>
      </c>
      <c r="H27" s="381">
        <v>3043.46</v>
      </c>
      <c r="I27" s="381">
        <v>1825.75</v>
      </c>
      <c r="J27" s="370">
        <v>2031.61</v>
      </c>
      <c r="K27" s="370">
        <v>3043.46</v>
      </c>
      <c r="L27" s="378">
        <v>6.75</v>
      </c>
      <c r="M27" s="371">
        <v>0.1</v>
      </c>
      <c r="N27" s="371">
        <v>3.8000000000000002E-4</v>
      </c>
      <c r="O27" s="371">
        <v>9.2239999999999996E-3</v>
      </c>
    </row>
    <row r="28" spans="1:15">
      <c r="A28" s="369" t="s">
        <v>189</v>
      </c>
      <c r="B28" s="369" t="s">
        <v>253</v>
      </c>
      <c r="C28" s="369" t="s">
        <v>191</v>
      </c>
      <c r="D28" s="369" t="s">
        <v>192</v>
      </c>
      <c r="E28" s="376">
        <v>44074</v>
      </c>
      <c r="F28" s="377">
        <v>47458</v>
      </c>
      <c r="G28" s="369" t="s">
        <v>193</v>
      </c>
      <c r="H28" s="381">
        <v>22825.33</v>
      </c>
      <c r="I28" s="381">
        <v>14318.88</v>
      </c>
      <c r="J28" s="370">
        <v>15731.44</v>
      </c>
      <c r="K28" s="370">
        <v>22825.33</v>
      </c>
      <c r="L28" s="378">
        <v>6.75</v>
      </c>
      <c r="M28" s="371">
        <v>0.1</v>
      </c>
      <c r="N28" s="371">
        <v>2.9299999999999999E-3</v>
      </c>
      <c r="O28" s="371">
        <v>8.8459999999999997E-3</v>
      </c>
    </row>
    <row r="29" spans="1:15">
      <c r="A29" s="369" t="s">
        <v>189</v>
      </c>
      <c r="B29" s="369" t="s">
        <v>199</v>
      </c>
      <c r="C29" s="369" t="s">
        <v>194</v>
      </c>
      <c r="D29" s="369" t="s">
        <v>192</v>
      </c>
      <c r="E29" s="376">
        <v>44106</v>
      </c>
      <c r="F29" s="377">
        <v>47753</v>
      </c>
      <c r="G29" s="369" t="s">
        <v>193</v>
      </c>
      <c r="H29" s="381">
        <v>310517.78000000003</v>
      </c>
      <c r="I29" s="381">
        <v>181868.18</v>
      </c>
      <c r="J29" s="370">
        <v>200084.27</v>
      </c>
      <c r="K29" s="370">
        <v>310517.78000000003</v>
      </c>
      <c r="L29" s="378">
        <v>6.5</v>
      </c>
      <c r="M29" s="371">
        <v>0.1</v>
      </c>
      <c r="N29" s="371">
        <v>3.7199999999999997E-2</v>
      </c>
      <c r="O29" s="371">
        <v>4.7434999999999998E-2</v>
      </c>
    </row>
    <row r="30" spans="1:15">
      <c r="A30" s="369" t="s">
        <v>189</v>
      </c>
      <c r="B30" s="369" t="s">
        <v>253</v>
      </c>
      <c r="C30" s="369" t="s">
        <v>191</v>
      </c>
      <c r="D30" s="369" t="s">
        <v>192</v>
      </c>
      <c r="E30" s="376">
        <v>44116</v>
      </c>
      <c r="F30" s="377">
        <v>47458</v>
      </c>
      <c r="G30" s="369" t="s">
        <v>193</v>
      </c>
      <c r="H30" s="381">
        <v>45650.66</v>
      </c>
      <c r="I30" s="381">
        <v>29267.47</v>
      </c>
      <c r="J30" s="370">
        <v>31843.15</v>
      </c>
      <c r="K30" s="370">
        <v>45650.66</v>
      </c>
      <c r="L30" s="378">
        <v>6.75</v>
      </c>
      <c r="M30" s="371">
        <v>0.1</v>
      </c>
      <c r="N30" s="371">
        <v>5.9199999999999999E-3</v>
      </c>
      <c r="O30" s="371">
        <v>5.921E-3</v>
      </c>
    </row>
    <row r="31" spans="1:15">
      <c r="A31" s="369" t="s">
        <v>189</v>
      </c>
      <c r="B31" s="369" t="s">
        <v>199</v>
      </c>
      <c r="C31" s="369" t="s">
        <v>194</v>
      </c>
      <c r="D31" s="369" t="s">
        <v>192</v>
      </c>
      <c r="E31" s="376">
        <v>44125</v>
      </c>
      <c r="F31" s="377">
        <v>47753</v>
      </c>
      <c r="G31" s="369" t="s">
        <v>193</v>
      </c>
      <c r="H31" s="381">
        <v>38814.660000000003</v>
      </c>
      <c r="I31" s="381">
        <v>22803.71</v>
      </c>
      <c r="J31" s="370">
        <v>25005.49</v>
      </c>
      <c r="K31" s="370">
        <v>38814.660000000003</v>
      </c>
      <c r="L31" s="378">
        <v>6.5</v>
      </c>
      <c r="M31" s="371">
        <v>0.1</v>
      </c>
      <c r="N31" s="371">
        <v>4.6499999999999996E-3</v>
      </c>
      <c r="O31" s="371">
        <v>1.0231000000000001E-2</v>
      </c>
    </row>
    <row r="32" spans="1:15">
      <c r="A32" s="369" t="s">
        <v>189</v>
      </c>
      <c r="B32" s="369" t="s">
        <v>199</v>
      </c>
      <c r="C32" s="369" t="s">
        <v>194</v>
      </c>
      <c r="D32" s="369" t="s">
        <v>192</v>
      </c>
      <c r="E32" s="376">
        <v>44148</v>
      </c>
      <c r="F32" s="377">
        <v>47753</v>
      </c>
      <c r="G32" s="369" t="s">
        <v>193</v>
      </c>
      <c r="H32" s="381">
        <v>31051.79</v>
      </c>
      <c r="I32" s="381">
        <v>18322.95</v>
      </c>
      <c r="J32" s="370">
        <v>20010.11</v>
      </c>
      <c r="K32" s="370">
        <v>31051.79</v>
      </c>
      <c r="L32" s="378">
        <v>6.5</v>
      </c>
      <c r="M32" s="371">
        <v>0.1</v>
      </c>
      <c r="N32" s="371">
        <v>3.7200000000000002E-3</v>
      </c>
      <c r="O32" s="371">
        <v>5.581E-3</v>
      </c>
    </row>
    <row r="33" spans="1:15">
      <c r="A33" s="369" t="s">
        <v>254</v>
      </c>
      <c r="B33" s="369" t="s">
        <v>255</v>
      </c>
      <c r="C33" s="369" t="s">
        <v>256</v>
      </c>
      <c r="D33" s="369" t="s">
        <v>192</v>
      </c>
      <c r="E33" s="376">
        <v>44195</v>
      </c>
      <c r="F33" s="377">
        <v>45848</v>
      </c>
      <c r="G33" s="369" t="s">
        <v>193</v>
      </c>
      <c r="H33" s="381">
        <v>51746.400000000001</v>
      </c>
      <c r="I33" s="381">
        <v>37149.1</v>
      </c>
      <c r="J33" s="370">
        <v>41060.199999999997</v>
      </c>
      <c r="K33" s="370">
        <v>51746.400000000001</v>
      </c>
      <c r="L33" s="378">
        <v>8.5</v>
      </c>
      <c r="M33" s="371">
        <v>0.1</v>
      </c>
      <c r="N33" s="371">
        <v>7.6299999999999996E-3</v>
      </c>
      <c r="O33" s="371">
        <v>1.2354E-2</v>
      </c>
    </row>
    <row r="34" spans="1:15">
      <c r="A34" s="369" t="s">
        <v>189</v>
      </c>
      <c r="B34" s="369" t="s">
        <v>199</v>
      </c>
      <c r="C34" s="369" t="s">
        <v>194</v>
      </c>
      <c r="D34" s="369" t="s">
        <v>192</v>
      </c>
      <c r="E34" s="376">
        <v>44238</v>
      </c>
      <c r="F34" s="377">
        <v>45924</v>
      </c>
      <c r="G34" s="369" t="s">
        <v>193</v>
      </c>
      <c r="H34" s="381">
        <v>12024.44</v>
      </c>
      <c r="I34" s="381">
        <v>9378.5499999999993</v>
      </c>
      <c r="J34" s="370">
        <v>10004.379999999999</v>
      </c>
      <c r="K34" s="370">
        <v>12024.44</v>
      </c>
      <c r="L34" s="378">
        <v>5.8</v>
      </c>
      <c r="M34" s="371">
        <v>0.1</v>
      </c>
      <c r="N34" s="371">
        <v>1.8600000000000001E-3</v>
      </c>
      <c r="O34" s="371">
        <v>1.8600000000000001E-3</v>
      </c>
    </row>
    <row r="35" spans="1:15">
      <c r="A35" s="369" t="s">
        <v>173</v>
      </c>
      <c r="B35" s="369" t="s">
        <v>257</v>
      </c>
      <c r="C35" s="369" t="s">
        <v>194</v>
      </c>
      <c r="D35" s="369" t="s">
        <v>192</v>
      </c>
      <c r="E35" s="376">
        <v>44284</v>
      </c>
      <c r="F35" s="377">
        <v>45502</v>
      </c>
      <c r="G35" s="369" t="s">
        <v>193</v>
      </c>
      <c r="H35" s="381">
        <v>57813.7</v>
      </c>
      <c r="I35" s="381">
        <v>48189.11</v>
      </c>
      <c r="J35" s="370">
        <v>51048.3</v>
      </c>
      <c r="K35" s="370">
        <v>57813.7</v>
      </c>
      <c r="L35" s="378">
        <v>6.2</v>
      </c>
      <c r="M35" s="371">
        <v>0.1</v>
      </c>
      <c r="N35" s="371">
        <v>9.4900000000000002E-3</v>
      </c>
      <c r="O35" s="371">
        <v>9.4920000000000004E-3</v>
      </c>
    </row>
    <row r="36" spans="1:15">
      <c r="A36" s="369" t="s">
        <v>254</v>
      </c>
      <c r="B36" s="369" t="s">
        <v>255</v>
      </c>
      <c r="C36" s="369" t="s">
        <v>256</v>
      </c>
      <c r="D36" s="369" t="s">
        <v>192</v>
      </c>
      <c r="E36" s="376">
        <v>44336</v>
      </c>
      <c r="F36" s="377">
        <v>45848</v>
      </c>
      <c r="G36" s="369" t="s">
        <v>193</v>
      </c>
      <c r="H36" s="381">
        <v>32341.5</v>
      </c>
      <c r="I36" s="381">
        <v>23602.85</v>
      </c>
      <c r="J36" s="370">
        <v>25378.06</v>
      </c>
      <c r="K36" s="370">
        <v>32341.5</v>
      </c>
      <c r="L36" s="378">
        <v>8.5</v>
      </c>
      <c r="M36" s="371">
        <v>0.1</v>
      </c>
      <c r="N36" s="371">
        <v>4.7200000000000002E-3</v>
      </c>
      <c r="O36" s="371">
        <v>4.7190000000000001E-3</v>
      </c>
    </row>
    <row r="37" spans="1:15">
      <c r="A37" s="369" t="s">
        <v>173</v>
      </c>
      <c r="B37" s="369" t="s">
        <v>177</v>
      </c>
      <c r="C37" s="369" t="s">
        <v>194</v>
      </c>
      <c r="D37" s="369" t="s">
        <v>192</v>
      </c>
      <c r="E37" s="376">
        <v>44407</v>
      </c>
      <c r="F37" s="377">
        <v>45519</v>
      </c>
      <c r="G37" s="369" t="s">
        <v>193</v>
      </c>
      <c r="H37" s="381">
        <v>56630.8</v>
      </c>
      <c r="I37" s="381">
        <v>49479.75</v>
      </c>
      <c r="J37" s="370">
        <v>51038.79</v>
      </c>
      <c r="K37" s="370">
        <v>56630.8</v>
      </c>
      <c r="L37" s="378">
        <v>5.25</v>
      </c>
      <c r="M37" s="371">
        <v>0.1</v>
      </c>
      <c r="N37" s="371">
        <v>9.4900000000000002E-3</v>
      </c>
      <c r="O37" s="371">
        <v>9.4900000000000002E-3</v>
      </c>
    </row>
    <row r="38" spans="1:15">
      <c r="A38" s="369" t="s">
        <v>254</v>
      </c>
      <c r="B38" s="369" t="s">
        <v>258</v>
      </c>
      <c r="C38" s="369" t="s">
        <v>259</v>
      </c>
      <c r="D38" s="369" t="s">
        <v>192</v>
      </c>
      <c r="E38" s="376">
        <v>44453</v>
      </c>
      <c r="F38" s="377">
        <v>46091</v>
      </c>
      <c r="G38" s="369" t="s">
        <v>193</v>
      </c>
      <c r="H38" s="381">
        <v>629643.82999999996</v>
      </c>
      <c r="I38" s="381">
        <v>484317.19</v>
      </c>
      <c r="J38" s="370">
        <v>501538.16</v>
      </c>
      <c r="K38" s="370">
        <v>629643.82999999996</v>
      </c>
      <c r="L38" s="378">
        <v>6.5</v>
      </c>
      <c r="M38" s="371">
        <v>0.1</v>
      </c>
      <c r="N38" s="371">
        <v>9.3259999999999996E-2</v>
      </c>
      <c r="O38" s="371">
        <v>9.9410999999999999E-2</v>
      </c>
    </row>
    <row r="39" spans="1:15">
      <c r="A39" s="369" t="s">
        <v>254</v>
      </c>
      <c r="B39" s="369" t="s">
        <v>258</v>
      </c>
      <c r="C39" s="369" t="s">
        <v>259</v>
      </c>
      <c r="D39" s="369" t="s">
        <v>192</v>
      </c>
      <c r="E39" s="376">
        <v>44567</v>
      </c>
      <c r="F39" s="377">
        <v>45909</v>
      </c>
      <c r="G39" s="369" t="s">
        <v>193</v>
      </c>
      <c r="H39" s="381">
        <v>40198.97</v>
      </c>
      <c r="I39" s="381">
        <v>32351.21</v>
      </c>
      <c r="J39" s="370">
        <v>33098.959999999999</v>
      </c>
      <c r="K39" s="370">
        <v>40198.97</v>
      </c>
      <c r="L39" s="378">
        <v>6.25</v>
      </c>
      <c r="M39" s="371">
        <v>0.1</v>
      </c>
      <c r="N39" s="371">
        <v>6.1500000000000001E-3</v>
      </c>
      <c r="O39" s="371">
        <v>6.1539999999999997E-3</v>
      </c>
    </row>
    <row r="40" spans="1:15">
      <c r="A40" s="369" t="s">
        <v>173</v>
      </c>
      <c r="B40" s="369" t="s">
        <v>198</v>
      </c>
      <c r="C40" s="369" t="s">
        <v>194</v>
      </c>
      <c r="D40" s="369" t="s">
        <v>192</v>
      </c>
      <c r="E40" s="376">
        <v>44560</v>
      </c>
      <c r="F40" s="377">
        <v>45490</v>
      </c>
      <c r="G40" s="369" t="s">
        <v>193</v>
      </c>
      <c r="H40" s="381">
        <v>152522.39000000001</v>
      </c>
      <c r="I40" s="381">
        <v>136651.35999999999</v>
      </c>
      <c r="J40" s="370">
        <v>138208.66</v>
      </c>
      <c r="K40" s="370">
        <v>152522.39000000001</v>
      </c>
      <c r="L40" s="378">
        <v>4.8499999999999996</v>
      </c>
      <c r="M40" s="371">
        <v>0.1</v>
      </c>
      <c r="N40" s="371">
        <v>2.5700000000000001E-2</v>
      </c>
      <c r="O40" s="371">
        <v>2.5699E-2</v>
      </c>
    </row>
    <row r="41" spans="1:15">
      <c r="A41" s="369" t="s">
        <v>254</v>
      </c>
      <c r="B41" s="369" t="s">
        <v>260</v>
      </c>
      <c r="C41" s="369" t="s">
        <v>261</v>
      </c>
      <c r="D41" s="369" t="s">
        <v>192</v>
      </c>
      <c r="E41" s="376">
        <v>44601</v>
      </c>
      <c r="F41" s="377">
        <v>48180</v>
      </c>
      <c r="G41" s="369" t="s">
        <v>193</v>
      </c>
      <c r="H41" s="381">
        <v>533156.52</v>
      </c>
      <c r="I41" s="381">
        <v>350096.25</v>
      </c>
      <c r="J41" s="370">
        <v>348505.94</v>
      </c>
      <c r="K41" s="370">
        <v>533156.52</v>
      </c>
      <c r="L41" s="378">
        <v>7.25</v>
      </c>
      <c r="M41" s="371">
        <v>0.1</v>
      </c>
      <c r="N41" s="371">
        <v>6.4799999999999996E-2</v>
      </c>
      <c r="O41" s="371">
        <v>6.4801999999999998E-2</v>
      </c>
    </row>
    <row r="42" spans="1:15">
      <c r="A42" s="369" t="s">
        <v>173</v>
      </c>
      <c r="B42" s="369" t="s">
        <v>262</v>
      </c>
      <c r="C42" s="369" t="s">
        <v>191</v>
      </c>
      <c r="D42" s="369" t="s">
        <v>192</v>
      </c>
      <c r="E42" s="376">
        <v>44651</v>
      </c>
      <c r="F42" s="377">
        <v>45390</v>
      </c>
      <c r="G42" s="369" t="s">
        <v>193</v>
      </c>
      <c r="H42" s="381">
        <v>1122569.42</v>
      </c>
      <c r="I42" s="381">
        <v>1054927.8400000001</v>
      </c>
      <c r="J42" s="370">
        <v>1054927.8400000001</v>
      </c>
      <c r="K42" s="370">
        <v>1122569.42</v>
      </c>
      <c r="L42" s="378">
        <v>4</v>
      </c>
      <c r="M42" s="371">
        <v>0.1</v>
      </c>
      <c r="N42" s="371">
        <v>0.19616</v>
      </c>
      <c r="O42" s="371">
        <v>0.39211099999999999</v>
      </c>
    </row>
    <row r="43" spans="1:15">
      <c r="A43" s="369" t="s">
        <v>173</v>
      </c>
      <c r="B43" s="369" t="s">
        <v>262</v>
      </c>
      <c r="C43" s="369" t="s">
        <v>191</v>
      </c>
      <c r="D43" s="369" t="s">
        <v>192</v>
      </c>
      <c r="E43" s="376">
        <v>44651</v>
      </c>
      <c r="F43" s="377">
        <v>45411</v>
      </c>
      <c r="G43" s="369" t="s">
        <v>193</v>
      </c>
      <c r="H43" s="381">
        <v>1122459.6000000001</v>
      </c>
      <c r="I43" s="381">
        <v>1053853.6599999999</v>
      </c>
      <c r="J43" s="370">
        <v>1053853.6599999999</v>
      </c>
      <c r="K43" s="370">
        <v>1122459.6000000001</v>
      </c>
      <c r="L43" s="378">
        <v>4</v>
      </c>
      <c r="M43" s="371">
        <v>0.1</v>
      </c>
      <c r="N43" s="371">
        <v>0.19596</v>
      </c>
      <c r="O43" s="371">
        <v>0.19595499999999999</v>
      </c>
    </row>
    <row r="44" spans="1:15">
      <c r="A44" s="429" t="s">
        <v>172</v>
      </c>
      <c r="B44" s="429"/>
      <c r="C44" s="429"/>
      <c r="D44" s="429"/>
      <c r="E44" s="429"/>
      <c r="F44" s="429"/>
      <c r="G44" s="429"/>
      <c r="H44" s="429"/>
      <c r="I44" s="430"/>
      <c r="J44" s="372">
        <f>SUM(J5:J43)</f>
        <v>5322511.72</v>
      </c>
      <c r="K44" s="431"/>
      <c r="L44" s="429"/>
      <c r="M44" s="429"/>
      <c r="N44" s="429"/>
      <c r="O44" s="430"/>
    </row>
    <row r="46" spans="1:15">
      <c r="A46" s="373" t="s">
        <v>263</v>
      </c>
      <c r="B46" s="374"/>
      <c r="F46" s="375">
        <v>5387223.6399999997</v>
      </c>
    </row>
  </sheetData>
  <mergeCells count="3">
    <mergeCell ref="A2:J2"/>
    <mergeCell ref="A44:I44"/>
    <mergeCell ref="K44:O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zoomScale="85" zoomScaleNormal="85" workbookViewId="0">
      <selection activeCell="H12" sqref="H12"/>
    </sheetView>
  </sheetViews>
  <sheetFormatPr baseColWidth="10" defaultColWidth="9.140625" defaultRowHeight="14.25"/>
  <cols>
    <col min="1" max="1" width="3.7109375" style="1" customWidth="1"/>
    <col min="2" max="2" width="70.85546875" style="1" customWidth="1"/>
    <col min="3" max="3" width="19.85546875" style="1" customWidth="1"/>
    <col min="4" max="4" width="2.85546875" style="1" customWidth="1"/>
    <col min="5" max="5" width="17.140625" style="1" bestFit="1" customWidth="1"/>
    <col min="6" max="6" width="15.140625" style="4" bestFit="1" customWidth="1"/>
    <col min="7" max="7" width="10.5703125" style="4" bestFit="1" customWidth="1"/>
    <col min="8" max="8" width="19.7109375" style="13" customWidth="1"/>
    <col min="9" max="9" width="12.28515625" style="4" bestFit="1" customWidth="1"/>
    <col min="10" max="10" width="12.85546875" style="4" bestFit="1" customWidth="1"/>
    <col min="11" max="16384" width="9.140625" style="4"/>
  </cols>
  <sheetData>
    <row r="1" spans="1:9" ht="15">
      <c r="B1" s="2"/>
      <c r="C1" s="2"/>
      <c r="E1" s="2"/>
      <c r="F1" s="2"/>
      <c r="G1" s="2"/>
      <c r="H1" s="12"/>
    </row>
    <row r="2" spans="1:9">
      <c r="B2" s="2"/>
      <c r="C2" s="3"/>
      <c r="E2" s="391"/>
      <c r="F2" s="391"/>
      <c r="G2" s="391"/>
      <c r="H2" s="391"/>
    </row>
    <row r="3" spans="1:9" ht="23.25">
      <c r="B3" s="386" t="s">
        <v>216</v>
      </c>
      <c r="C3" s="386"/>
      <c r="D3" s="386"/>
      <c r="E3" s="386"/>
      <c r="F3" s="3"/>
      <c r="G3" s="393"/>
      <c r="H3" s="393"/>
    </row>
    <row r="4" spans="1:9" ht="18">
      <c r="A4" s="4"/>
      <c r="B4" s="392" t="str">
        <f>+"ESTADO DE FLUJOS DE CAJA AL "&amp;UPPER(TEXT(INDICE!O3,"DD \D\E MMMM \D\Eyyyy"))</f>
        <v>ESTADO DE FLUJOS DE CAJA AL 31 DE MARZO DE2022</v>
      </c>
      <c r="C4" s="392"/>
      <c r="D4" s="392"/>
      <c r="E4" s="392"/>
    </row>
    <row r="5" spans="1:9">
      <c r="C5" s="6"/>
    </row>
    <row r="6" spans="1:9" ht="15">
      <c r="A6" s="19"/>
      <c r="B6" s="65"/>
      <c r="C6" s="389">
        <f>+INDICE!P3</f>
        <v>2022</v>
      </c>
      <c r="D6" s="55"/>
      <c r="E6" s="387">
        <f>+INDICE!P2</f>
        <v>2021</v>
      </c>
      <c r="G6" s="14"/>
      <c r="I6" s="14"/>
    </row>
    <row r="7" spans="1:9" s="7" customFormat="1" ht="15">
      <c r="A7" s="1"/>
      <c r="B7" s="61"/>
      <c r="C7" s="390"/>
      <c r="D7" s="72"/>
      <c r="E7" s="388"/>
      <c r="G7" s="15"/>
      <c r="H7" s="16"/>
      <c r="I7" s="15"/>
    </row>
    <row r="8" spans="1:9" s="7" customFormat="1" ht="15">
      <c r="A8" s="19"/>
      <c r="B8" s="61"/>
      <c r="C8" s="54" t="s">
        <v>86</v>
      </c>
      <c r="D8" s="54"/>
      <c r="E8" s="57" t="s">
        <v>86</v>
      </c>
      <c r="G8" s="15"/>
      <c r="H8" s="16"/>
      <c r="I8" s="15"/>
    </row>
    <row r="9" spans="1:9" s="7" customFormat="1" ht="15">
      <c r="A9" s="1"/>
      <c r="B9" s="56"/>
      <c r="C9" s="58"/>
      <c r="D9" s="59"/>
      <c r="E9" s="83"/>
      <c r="G9" s="15"/>
      <c r="H9" s="16"/>
      <c r="I9" s="15"/>
    </row>
    <row r="10" spans="1:9" s="7" customFormat="1" ht="15">
      <c r="A10" s="19"/>
      <c r="B10" s="60" t="s">
        <v>2</v>
      </c>
      <c r="C10" s="89">
        <f>+E25</f>
        <v>44448.460000000734</v>
      </c>
      <c r="D10" s="74"/>
      <c r="E10" s="84">
        <v>40229.72</v>
      </c>
      <c r="G10" s="15"/>
      <c r="H10" s="16"/>
      <c r="I10" s="15"/>
    </row>
    <row r="11" spans="1:9" s="7" customFormat="1" ht="15">
      <c r="A11" s="1"/>
      <c r="B11" s="56" t="s">
        <v>3</v>
      </c>
      <c r="C11" s="90"/>
      <c r="D11" s="75"/>
      <c r="E11" s="85"/>
      <c r="G11" s="15"/>
      <c r="H11" s="16"/>
      <c r="I11" s="15"/>
    </row>
    <row r="12" spans="1:9" s="7" customFormat="1" ht="15">
      <c r="A12" s="19"/>
      <c r="B12" s="60" t="s">
        <v>87</v>
      </c>
      <c r="C12" s="91"/>
      <c r="D12" s="76"/>
      <c r="E12" s="81"/>
      <c r="G12" s="15"/>
      <c r="H12" s="16"/>
      <c r="I12" s="15"/>
    </row>
    <row r="13" spans="1:9" s="7" customFormat="1" ht="15">
      <c r="A13" s="1"/>
      <c r="B13" s="60" t="s">
        <v>5</v>
      </c>
      <c r="C13" s="91"/>
      <c r="D13" s="76"/>
      <c r="E13" s="81"/>
      <c r="G13" s="15"/>
      <c r="H13" s="16"/>
      <c r="I13" s="15"/>
    </row>
    <row r="14" spans="1:9" s="7" customFormat="1" ht="15">
      <c r="A14" s="19"/>
      <c r="B14" s="56" t="s">
        <v>6</v>
      </c>
      <c r="C14" s="95">
        <v>26603.01</v>
      </c>
      <c r="D14" s="78"/>
      <c r="E14" s="81">
        <v>-7778.9399999994703</v>
      </c>
      <c r="G14" s="15"/>
      <c r="H14" s="16"/>
      <c r="I14" s="15"/>
    </row>
    <row r="15" spans="1:9" s="7" customFormat="1" ht="15">
      <c r="A15" s="1"/>
      <c r="B15" s="56" t="s">
        <v>88</v>
      </c>
      <c r="C15" s="95">
        <v>0</v>
      </c>
      <c r="D15" s="76"/>
      <c r="E15" s="81">
        <v>0</v>
      </c>
      <c r="G15" s="15"/>
      <c r="H15" s="16"/>
      <c r="I15" s="15"/>
    </row>
    <row r="16" spans="1:9" s="7" customFormat="1" ht="15">
      <c r="A16" s="19"/>
      <c r="B16" s="56" t="s">
        <v>8</v>
      </c>
      <c r="C16" s="95">
        <v>-4023.89</v>
      </c>
      <c r="D16" s="76"/>
      <c r="E16" s="81">
        <v>1514.2999999999997</v>
      </c>
      <c r="G16" s="15"/>
      <c r="H16" s="17"/>
      <c r="I16" s="15"/>
    </row>
    <row r="17" spans="1:10" s="7" customFormat="1">
      <c r="A17" s="1"/>
      <c r="B17" s="56" t="s">
        <v>9</v>
      </c>
      <c r="C17" s="70">
        <v>0</v>
      </c>
      <c r="D17" s="76"/>
      <c r="E17" s="82">
        <v>0</v>
      </c>
      <c r="G17" s="15"/>
      <c r="H17" s="17"/>
      <c r="I17" s="15"/>
    </row>
    <row r="18" spans="1:10" s="7" customFormat="1" ht="15">
      <c r="A18" s="19"/>
      <c r="B18" s="56" t="s">
        <v>10</v>
      </c>
      <c r="C18" s="92">
        <f>SUM(C14:C17)</f>
        <v>22579.119999999999</v>
      </c>
      <c r="D18" s="79"/>
      <c r="E18" s="86">
        <f>SUM(E14:E17)</f>
        <v>-6264.6399999994701</v>
      </c>
      <c r="G18" s="15"/>
      <c r="H18" s="17"/>
      <c r="I18" s="15"/>
    </row>
    <row r="19" spans="1:10" s="7" customFormat="1">
      <c r="A19" s="1"/>
      <c r="B19" s="56"/>
      <c r="C19" s="91"/>
      <c r="D19" s="76"/>
      <c r="E19" s="81"/>
      <c r="G19" s="15"/>
      <c r="H19" s="16"/>
      <c r="I19" s="15"/>
    </row>
    <row r="20" spans="1:10" s="7" customFormat="1" ht="15">
      <c r="A20" s="19"/>
      <c r="B20" s="56" t="s">
        <v>11</v>
      </c>
      <c r="C20" s="91"/>
      <c r="D20" s="76"/>
      <c r="E20" s="81"/>
      <c r="G20" s="15"/>
      <c r="H20" s="16"/>
      <c r="I20" s="15"/>
    </row>
    <row r="21" spans="1:10" s="7" customFormat="1" ht="15">
      <c r="A21" s="1"/>
      <c r="B21" s="60" t="s">
        <v>12</v>
      </c>
      <c r="C21" s="96"/>
      <c r="D21" s="77"/>
      <c r="E21" s="81"/>
      <c r="G21" s="15"/>
      <c r="H21" s="16"/>
      <c r="I21" s="17"/>
    </row>
    <row r="22" spans="1:10" s="7" customFormat="1" ht="15">
      <c r="A22" s="19"/>
      <c r="B22" s="56" t="s">
        <v>13</v>
      </c>
      <c r="C22" s="97">
        <v>-10679.800000000745</v>
      </c>
      <c r="D22" s="77"/>
      <c r="E22" s="81">
        <v>10483.380000000199</v>
      </c>
      <c r="F22" s="17"/>
      <c r="G22" s="15"/>
      <c r="H22" s="16"/>
      <c r="I22" s="15"/>
    </row>
    <row r="23" spans="1:10" s="7" customFormat="1" ht="15">
      <c r="A23" s="1"/>
      <c r="B23" s="56" t="s">
        <v>14</v>
      </c>
      <c r="C23" s="98">
        <v>0</v>
      </c>
      <c r="D23" s="77"/>
      <c r="E23" s="87">
        <v>0</v>
      </c>
      <c r="G23" s="17"/>
      <c r="H23" s="16"/>
    </row>
    <row r="24" spans="1:10" s="7" customFormat="1" ht="15">
      <c r="A24" s="19"/>
      <c r="B24" s="56" t="s">
        <v>15</v>
      </c>
      <c r="C24" s="93">
        <f>SUM(C22:C23)</f>
        <v>-10679.800000000745</v>
      </c>
      <c r="D24" s="77"/>
      <c r="E24" s="81">
        <f>SUM(E22:E23)</f>
        <v>10483.380000000199</v>
      </c>
      <c r="H24" s="16"/>
    </row>
    <row r="25" spans="1:10" s="7" customFormat="1" ht="15.75" thickBot="1">
      <c r="A25" s="1"/>
      <c r="B25" s="66" t="s">
        <v>16</v>
      </c>
      <c r="C25" s="94">
        <f>+C10+C18+C24</f>
        <v>56347.779999999984</v>
      </c>
      <c r="D25" s="80"/>
      <c r="E25" s="88">
        <f>+E10+E18+E24</f>
        <v>44448.460000000734</v>
      </c>
      <c r="G25" s="99"/>
      <c r="H25" s="17"/>
      <c r="I25" s="15"/>
      <c r="J25" s="15"/>
    </row>
    <row r="26" spans="1:10" s="7" customFormat="1" ht="15.75" thickTop="1">
      <c r="A26" s="19"/>
      <c r="B26" s="61"/>
      <c r="C26" s="62"/>
      <c r="D26" s="63"/>
      <c r="E26" s="64"/>
      <c r="H26" s="16"/>
      <c r="I26" s="15"/>
    </row>
    <row r="27" spans="1:10" s="7" customFormat="1">
      <c r="A27" s="1"/>
      <c r="B27" s="1"/>
      <c r="C27" s="11"/>
      <c r="D27" s="9"/>
      <c r="E27" s="9"/>
      <c r="H27" s="16"/>
    </row>
    <row r="28" spans="1:10" s="7" customFormat="1">
      <c r="A28" s="1"/>
      <c r="B28" s="1" t="s">
        <v>217</v>
      </c>
      <c r="C28" s="9"/>
      <c r="D28" s="9"/>
      <c r="E28" s="9"/>
      <c r="H28" s="16"/>
    </row>
    <row r="29" spans="1:10">
      <c r="C29" s="18"/>
      <c r="D29" s="18"/>
      <c r="E29" s="18"/>
    </row>
    <row r="30" spans="1:10" ht="15">
      <c r="B30" s="19"/>
      <c r="C30" s="14"/>
      <c r="D30" s="14"/>
      <c r="E30" s="14"/>
      <c r="F30" s="14"/>
      <c r="G30" s="14"/>
      <c r="I30" s="14"/>
    </row>
    <row r="31" spans="1:10" ht="15">
      <c r="B31" s="5"/>
      <c r="C31" s="18"/>
      <c r="D31" s="18"/>
      <c r="E31" s="18"/>
    </row>
    <row r="32" spans="1:10" ht="15">
      <c r="B32" s="19"/>
      <c r="C32" s="18"/>
      <c r="D32" s="18"/>
      <c r="E32" s="18"/>
    </row>
    <row r="33" spans="2:7">
      <c r="C33" s="18"/>
      <c r="D33" s="18"/>
      <c r="E33" s="18"/>
      <c r="F33" s="73"/>
    </row>
    <row r="34" spans="2:7" ht="15">
      <c r="B34" s="8"/>
      <c r="C34" s="385"/>
      <c r="D34" s="385"/>
      <c r="E34" s="385"/>
      <c r="F34" s="385"/>
      <c r="G34" s="385"/>
    </row>
    <row r="35" spans="2:7" ht="15">
      <c r="B35" s="8"/>
      <c r="C35" s="385"/>
      <c r="D35" s="385"/>
      <c r="E35" s="385"/>
      <c r="F35" s="385"/>
      <c r="G35" s="385"/>
    </row>
    <row r="36" spans="2:7">
      <c r="C36" s="18"/>
      <c r="D36" s="18"/>
      <c r="E36" s="18"/>
    </row>
  </sheetData>
  <mergeCells count="9">
    <mergeCell ref="C35:G35"/>
    <mergeCell ref="B3:E3"/>
    <mergeCell ref="E6:E7"/>
    <mergeCell ref="C6:C7"/>
    <mergeCell ref="E2:F2"/>
    <mergeCell ref="B4:E4"/>
    <mergeCell ref="G2:H2"/>
    <mergeCell ref="G3:H3"/>
    <mergeCell ref="C34:G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showGridLines="0" workbookViewId="0">
      <selection activeCell="I6" sqref="I6"/>
    </sheetView>
  </sheetViews>
  <sheetFormatPr baseColWidth="10" defaultColWidth="9.140625" defaultRowHeight="15"/>
  <cols>
    <col min="1" max="1" width="5.7109375" customWidth="1"/>
    <col min="2" max="2" width="30.28515625" customWidth="1"/>
    <col min="3" max="3" width="21.7109375" customWidth="1"/>
    <col min="4" max="4" width="17.7109375" customWidth="1"/>
    <col min="5" max="5" width="25" customWidth="1"/>
    <col min="6" max="6" width="7.42578125" customWidth="1"/>
    <col min="7" max="7" width="18.140625" customWidth="1"/>
    <col min="8" max="8" width="11.28515625" style="21" bestFit="1" customWidth="1"/>
    <col min="9" max="11" width="12.42578125" customWidth="1"/>
  </cols>
  <sheetData>
    <row r="1" spans="1:13" ht="22.5">
      <c r="A1" s="124"/>
      <c r="B1" s="125"/>
      <c r="C1" s="125"/>
      <c r="D1" s="125"/>
      <c r="E1" s="113"/>
      <c r="F1" s="113"/>
      <c r="G1" s="113"/>
      <c r="H1" s="126"/>
    </row>
    <row r="2" spans="1:13" ht="22.5">
      <c r="A2" s="127"/>
      <c r="B2" s="395" t="s">
        <v>216</v>
      </c>
      <c r="C2" s="395"/>
      <c r="D2" s="395"/>
      <c r="E2" s="395"/>
      <c r="F2" s="128"/>
      <c r="G2" s="129"/>
      <c r="H2" s="130"/>
      <c r="I2" s="23"/>
      <c r="J2" s="23"/>
      <c r="K2" s="23"/>
    </row>
    <row r="3" spans="1:13" ht="21">
      <c r="A3" s="131"/>
      <c r="B3" s="396" t="s">
        <v>17</v>
      </c>
      <c r="C3" s="396"/>
      <c r="D3" s="396"/>
      <c r="E3" s="396"/>
      <c r="F3" s="132"/>
      <c r="G3" s="132"/>
      <c r="H3" s="132"/>
      <c r="I3" s="26"/>
      <c r="J3" s="26"/>
      <c r="K3" s="26"/>
    </row>
    <row r="4" spans="1:13" ht="16.5">
      <c r="A4" s="133"/>
      <c r="B4" s="397" t="str">
        <f>+"Correspondiente al periodo cerrado al "&amp;TEXT(INDICE!O3,"DD \d\e MMMM \d\e yyyy")</f>
        <v>Correspondiente al periodo cerrado al 31 de marzo de 2022</v>
      </c>
      <c r="C4" s="397"/>
      <c r="D4" s="397"/>
      <c r="E4" s="397"/>
      <c r="F4" s="134"/>
      <c r="G4" s="134"/>
      <c r="H4" s="134"/>
      <c r="I4" s="26"/>
      <c r="J4" s="26"/>
      <c r="K4" s="26"/>
    </row>
    <row r="5" spans="1:13" ht="16.5">
      <c r="A5" s="133"/>
      <c r="B5" s="394"/>
      <c r="C5" s="394"/>
      <c r="D5" s="394"/>
      <c r="E5" s="394"/>
      <c r="F5" s="394"/>
      <c r="G5" s="394"/>
      <c r="H5" s="394"/>
      <c r="I5" s="26"/>
      <c r="J5" s="26"/>
      <c r="K5" s="26"/>
    </row>
    <row r="6" spans="1:13" ht="28.5">
      <c r="A6" s="133"/>
      <c r="B6" s="142" t="s">
        <v>18</v>
      </c>
      <c r="C6" s="143" t="s">
        <v>19</v>
      </c>
      <c r="D6" s="142" t="s">
        <v>20</v>
      </c>
      <c r="E6" s="144" t="str">
        <f>+"TOTAL ACTIVO NETO AL "&amp;UPPER(TEXT(INDICE!O2,"DD \D\E MMMM \D\E yyyy"))</f>
        <v>TOTAL ACTIVO NETO AL 31 DE MARZO DE 2021</v>
      </c>
      <c r="F6" s="145"/>
      <c r="G6" s="145"/>
      <c r="H6" s="146"/>
      <c r="I6" s="26"/>
      <c r="J6" s="26"/>
      <c r="K6" s="26"/>
    </row>
    <row r="7" spans="1:13" ht="16.5">
      <c r="A7" s="133"/>
      <c r="B7" s="147" t="s">
        <v>21</v>
      </c>
      <c r="C7" s="148">
        <v>5000000</v>
      </c>
      <c r="D7" s="149">
        <v>397706.94</v>
      </c>
      <c r="E7" s="150">
        <v>5397706.9400000004</v>
      </c>
      <c r="F7" s="145"/>
      <c r="G7" s="145"/>
      <c r="H7" s="146"/>
      <c r="I7" s="26"/>
      <c r="J7" s="26"/>
      <c r="K7" s="27"/>
    </row>
    <row r="8" spans="1:13" ht="16.5">
      <c r="A8" s="113"/>
      <c r="B8" s="151"/>
      <c r="C8" s="152"/>
      <c r="D8" s="152"/>
      <c r="E8" s="153"/>
      <c r="F8" s="154"/>
      <c r="G8" s="154"/>
      <c r="H8" s="155"/>
    </row>
    <row r="9" spans="1:13" ht="15.75">
      <c r="A9" s="135"/>
      <c r="B9" s="151" t="s">
        <v>22</v>
      </c>
      <c r="C9" s="156"/>
      <c r="D9" s="156"/>
      <c r="E9" s="153"/>
      <c r="F9" s="157"/>
      <c r="G9" s="157"/>
      <c r="H9" s="158"/>
      <c r="I9" s="29"/>
      <c r="J9" s="29"/>
      <c r="K9" s="29"/>
    </row>
    <row r="10" spans="1:13" ht="15.75">
      <c r="A10" s="135"/>
      <c r="B10" s="159" t="s">
        <v>14</v>
      </c>
      <c r="C10" s="160">
        <v>0</v>
      </c>
      <c r="D10" s="156"/>
      <c r="E10" s="153">
        <f t="shared" ref="E10:E14" si="0">+C10+D10</f>
        <v>0</v>
      </c>
      <c r="F10" s="157"/>
      <c r="G10" s="157"/>
      <c r="H10" s="158"/>
      <c r="I10" s="29"/>
      <c r="J10" s="29"/>
      <c r="K10" s="29"/>
    </row>
    <row r="11" spans="1:13" ht="15.75">
      <c r="A11" s="135"/>
      <c r="B11" s="161" t="s">
        <v>23</v>
      </c>
      <c r="C11" s="160"/>
      <c r="D11" s="156"/>
      <c r="E11" s="153"/>
      <c r="F11" s="157"/>
      <c r="G11" s="157"/>
      <c r="H11" s="158"/>
      <c r="I11" s="29"/>
      <c r="J11" s="29"/>
      <c r="K11" s="29"/>
    </row>
    <row r="12" spans="1:13" ht="15.75">
      <c r="A12" s="136"/>
      <c r="B12" s="161" t="s">
        <v>219</v>
      </c>
      <c r="C12" s="162">
        <v>0</v>
      </c>
      <c r="D12" s="163">
        <v>-397706.94</v>
      </c>
      <c r="E12" s="153">
        <f t="shared" si="0"/>
        <v>-397706.94</v>
      </c>
      <c r="F12" s="164"/>
      <c r="G12" s="165"/>
      <c r="H12" s="166"/>
      <c r="I12" s="31"/>
      <c r="J12" s="32"/>
      <c r="K12" s="32"/>
    </row>
    <row r="13" spans="1:13" ht="15.75">
      <c r="A13" s="136"/>
      <c r="B13" s="161" t="s">
        <v>24</v>
      </c>
      <c r="C13" s="167"/>
      <c r="D13" s="163">
        <v>301273.14</v>
      </c>
      <c r="E13" s="153">
        <f>+C13+D13</f>
        <v>301273.14</v>
      </c>
      <c r="F13" s="164"/>
      <c r="G13" s="165"/>
      <c r="H13" s="166"/>
      <c r="I13" s="31"/>
      <c r="J13" s="32"/>
      <c r="K13" s="32"/>
    </row>
    <row r="14" spans="1:13" ht="15.75">
      <c r="A14" s="135"/>
      <c r="B14" s="168" t="s">
        <v>25</v>
      </c>
      <c r="C14" s="169"/>
      <c r="D14" s="169">
        <v>76754.73</v>
      </c>
      <c r="E14" s="153">
        <f t="shared" si="0"/>
        <v>76754.73</v>
      </c>
      <c r="F14" s="170"/>
      <c r="G14" s="170"/>
      <c r="H14" s="171"/>
      <c r="I14" s="28"/>
      <c r="J14" s="28"/>
      <c r="K14" s="28"/>
    </row>
    <row r="15" spans="1:13" ht="28.5">
      <c r="A15" s="135"/>
      <c r="B15" s="172" t="s">
        <v>26</v>
      </c>
      <c r="C15" s="173">
        <f>+C7+C10-C12</f>
        <v>5000000</v>
      </c>
      <c r="D15" s="173">
        <f>SUM(D7:D14)</f>
        <v>378027.87</v>
      </c>
      <c r="E15" s="174" t="str">
        <f>+"TOTAL ACTIVO NETO AL "&amp;UPPER(TEXT(INDICE!O3,"DD \D\E MMMM \D\E yyyy"))</f>
        <v>TOTAL ACTIVO NETO AL 31 DE MARZO DE 2022</v>
      </c>
      <c r="F15" s="175"/>
      <c r="G15" s="175"/>
      <c r="H15" s="171"/>
      <c r="I15" s="34"/>
      <c r="J15" s="34"/>
      <c r="K15" s="34"/>
    </row>
    <row r="16" spans="1:13" ht="22.5" customHeight="1" thickBot="1">
      <c r="A16" s="135"/>
      <c r="B16" s="176"/>
      <c r="C16" s="177"/>
      <c r="D16" s="177"/>
      <c r="E16" s="178">
        <f>+C15+D15</f>
        <v>5378027.8700000001</v>
      </c>
      <c r="F16" s="175"/>
      <c r="G16" s="171"/>
      <c r="H16" s="171"/>
      <c r="I16" s="34"/>
      <c r="J16" s="34"/>
      <c r="K16" s="34"/>
      <c r="M16" s="35"/>
    </row>
    <row r="17" spans="1:13" ht="16.5" thickTop="1">
      <c r="A17" s="138"/>
      <c r="B17" s="175"/>
      <c r="C17" s="175"/>
      <c r="D17" s="175"/>
      <c r="E17" s="171"/>
      <c r="F17" s="175"/>
      <c r="G17" s="175"/>
      <c r="H17" s="171"/>
      <c r="I17" s="34"/>
      <c r="J17" s="34"/>
      <c r="K17" s="34"/>
      <c r="M17" s="35"/>
    </row>
    <row r="18" spans="1:13" ht="15.75">
      <c r="A18" s="135"/>
      <c r="B18" s="170" t="s">
        <v>217</v>
      </c>
      <c r="C18" s="175"/>
      <c r="D18" s="175"/>
      <c r="E18" s="175"/>
      <c r="F18" s="175"/>
      <c r="G18" s="175"/>
      <c r="H18" s="171"/>
      <c r="I18" s="34"/>
      <c r="J18" s="34"/>
      <c r="K18" s="34"/>
    </row>
    <row r="19" spans="1:13" ht="15.75">
      <c r="A19" s="135"/>
      <c r="B19" s="179"/>
      <c r="C19" s="175"/>
      <c r="D19" s="175"/>
      <c r="E19" s="171"/>
      <c r="F19" s="175"/>
      <c r="G19" s="175"/>
      <c r="H19" s="171"/>
      <c r="I19" s="34"/>
      <c r="J19" s="34"/>
      <c r="K19" s="34"/>
    </row>
    <row r="20" spans="1:13" ht="17.25" customHeight="1">
      <c r="A20" s="28"/>
      <c r="B20" s="19"/>
      <c r="C20" s="19"/>
      <c r="D20" s="34"/>
      <c r="E20" s="33"/>
      <c r="F20" s="34"/>
      <c r="G20" s="34"/>
      <c r="H20" s="33"/>
      <c r="I20" s="33"/>
      <c r="J20" s="34"/>
      <c r="K20" s="34"/>
    </row>
    <row r="21" spans="1:13">
      <c r="A21" s="28"/>
      <c r="B21" s="5"/>
      <c r="C21" s="18"/>
      <c r="D21" s="34"/>
      <c r="E21" s="33"/>
      <c r="F21" s="34"/>
      <c r="G21" s="34"/>
      <c r="H21" s="33"/>
      <c r="I21" s="34"/>
      <c r="J21" s="34"/>
      <c r="K21" s="34"/>
    </row>
    <row r="22" spans="1:13">
      <c r="A22" s="28"/>
      <c r="B22" s="19"/>
      <c r="C22" s="34"/>
      <c r="D22" s="34"/>
      <c r="E22" s="34"/>
      <c r="F22" s="34"/>
      <c r="G22" s="34"/>
      <c r="H22" s="33"/>
      <c r="I22" s="34"/>
      <c r="J22" s="34"/>
      <c r="K22" s="34"/>
    </row>
    <row r="23" spans="1:13">
      <c r="A23" s="28"/>
      <c r="B23" s="34"/>
      <c r="C23" s="34"/>
      <c r="D23" s="34"/>
      <c r="E23" s="34"/>
      <c r="F23" s="34"/>
      <c r="G23" s="34"/>
      <c r="H23" s="33"/>
      <c r="I23" s="34"/>
      <c r="J23" s="34"/>
      <c r="K23" s="34"/>
    </row>
    <row r="24" spans="1:13">
      <c r="A24" s="28"/>
      <c r="B24" s="34"/>
      <c r="C24" s="34"/>
      <c r="D24" s="34"/>
      <c r="E24" s="34"/>
      <c r="F24" s="34"/>
      <c r="G24" s="34"/>
      <c r="H24" s="33"/>
      <c r="I24" s="34"/>
      <c r="J24" s="34"/>
      <c r="K24" s="34"/>
    </row>
    <row r="25" spans="1:13">
      <c r="A25" s="28"/>
      <c r="B25" s="34"/>
      <c r="C25" s="34"/>
      <c r="D25" s="34"/>
      <c r="E25" s="34"/>
      <c r="F25" s="34"/>
      <c r="G25" s="34"/>
      <c r="H25" s="33"/>
      <c r="I25" s="34"/>
      <c r="J25" s="34"/>
      <c r="K25" s="34"/>
    </row>
    <row r="26" spans="1:13">
      <c r="A26" s="37"/>
      <c r="B26" s="34"/>
      <c r="C26" s="34"/>
      <c r="D26" s="34"/>
      <c r="E26" s="34"/>
      <c r="F26" s="34"/>
      <c r="G26" s="34"/>
      <c r="H26" s="33"/>
      <c r="I26" s="34"/>
      <c r="J26" s="34"/>
      <c r="K26" s="34"/>
    </row>
    <row r="27" spans="1:13">
      <c r="A27" s="37"/>
      <c r="B27" s="34"/>
      <c r="C27" s="34"/>
      <c r="D27" s="34"/>
      <c r="E27" s="34"/>
      <c r="F27" s="34"/>
      <c r="G27" s="34"/>
      <c r="H27" s="33"/>
      <c r="I27" s="34"/>
      <c r="J27" s="34"/>
      <c r="K27" s="34"/>
    </row>
    <row r="29" spans="1:13">
      <c r="J29" s="35"/>
    </row>
    <row r="30" spans="1:13">
      <c r="G30" s="35"/>
    </row>
    <row r="31" spans="1:13">
      <c r="J31" s="35"/>
    </row>
    <row r="32" spans="1:13">
      <c r="J32" s="35"/>
    </row>
    <row r="33" spans="2:10">
      <c r="J33" s="35"/>
    </row>
    <row r="36" spans="2:10">
      <c r="B36" s="8"/>
      <c r="C36" s="5"/>
      <c r="D36" s="5"/>
      <c r="E36" s="385"/>
      <c r="F36" s="385"/>
      <c r="G36" s="385"/>
      <c r="H36" s="385"/>
    </row>
    <row r="37" spans="2:10">
      <c r="B37" s="8"/>
      <c r="C37" s="5"/>
      <c r="D37" s="5"/>
      <c r="E37" s="385"/>
      <c r="F37" s="385"/>
      <c r="G37" s="385"/>
      <c r="H37" s="385"/>
    </row>
  </sheetData>
  <mergeCells count="6">
    <mergeCell ref="B5:H5"/>
    <mergeCell ref="E36:H36"/>
    <mergeCell ref="E37:H37"/>
    <mergeCell ref="B2:E2"/>
    <mergeCell ref="B3:E3"/>
    <mergeCell ref="B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showGridLines="0" workbookViewId="0">
      <selection activeCell="G14" sqref="G14"/>
    </sheetView>
  </sheetViews>
  <sheetFormatPr baseColWidth="10" defaultColWidth="9.140625" defaultRowHeight="15"/>
  <cols>
    <col min="1" max="1" width="11.42578125" customWidth="1"/>
    <col min="2" max="2" width="68.5703125" customWidth="1"/>
    <col min="3" max="3" width="17" customWidth="1"/>
    <col min="4" max="4" width="17.140625" customWidth="1"/>
    <col min="6" max="7" width="11.85546875" style="21" customWidth="1"/>
    <col min="8" max="9" width="10.140625" style="21" bestFit="1" customWidth="1"/>
    <col min="10" max="10" width="9.140625" style="21"/>
  </cols>
  <sheetData>
    <row r="1" spans="1:5" ht="16.5">
      <c r="A1" s="113"/>
      <c r="B1" s="180"/>
      <c r="C1" s="181"/>
      <c r="D1" s="180"/>
      <c r="E1" s="2"/>
    </row>
    <row r="2" spans="1:5" ht="27">
      <c r="A2" s="113"/>
      <c r="B2" s="398" t="s">
        <v>216</v>
      </c>
      <c r="C2" s="398"/>
      <c r="D2" s="398"/>
      <c r="E2" s="3"/>
    </row>
    <row r="3" spans="1:5" ht="22.5">
      <c r="A3" s="113"/>
      <c r="B3" s="399" t="str">
        <f>+"ESTADOS DE INGRESOS Y EGRESOS AL "&amp;UPPER(TEXT(INDICE!O3,"DD \D\E MMMM \D\E yyyy"))</f>
        <v>ESTADOS DE INGRESOS Y EGRESOS AL 31 DE MARZO DE 2022</v>
      </c>
      <c r="C3" s="399"/>
      <c r="D3" s="399"/>
    </row>
    <row r="4" spans="1:5" ht="22.5">
      <c r="A4" s="113"/>
      <c r="B4" s="182"/>
      <c r="C4" s="182"/>
      <c r="D4" s="182"/>
    </row>
    <row r="5" spans="1:5" ht="16.5">
      <c r="A5" s="113"/>
      <c r="B5" s="183"/>
      <c r="C5" s="400">
        <f>+INDICE!P3</f>
        <v>2022</v>
      </c>
      <c r="D5" s="402">
        <f>+INDICE!P2</f>
        <v>2021</v>
      </c>
    </row>
    <row r="6" spans="1:5" ht="9" customHeight="1">
      <c r="A6" s="113"/>
      <c r="B6" s="184"/>
      <c r="C6" s="401"/>
      <c r="D6" s="403"/>
    </row>
    <row r="7" spans="1:5" ht="16.5">
      <c r="A7" s="113"/>
      <c r="B7" s="185" t="s">
        <v>27</v>
      </c>
      <c r="C7" s="186"/>
      <c r="D7" s="187"/>
    </row>
    <row r="8" spans="1:5" ht="16.5">
      <c r="A8" s="113"/>
      <c r="B8" s="188"/>
      <c r="C8" s="186"/>
      <c r="D8" s="187"/>
    </row>
    <row r="9" spans="1:5" ht="16.5">
      <c r="A9" s="113"/>
      <c r="B9" s="185" t="s">
        <v>28</v>
      </c>
      <c r="C9" s="189"/>
      <c r="D9" s="190"/>
    </row>
    <row r="10" spans="1:5" ht="16.5">
      <c r="A10" s="113"/>
      <c r="B10" s="191" t="s">
        <v>29</v>
      </c>
      <c r="C10" s="192">
        <v>75452.77</v>
      </c>
      <c r="D10" s="190">
        <v>80473.39</v>
      </c>
    </row>
    <row r="11" spans="1:5" ht="16.5">
      <c r="A11" s="113"/>
      <c r="B11" s="193" t="s">
        <v>30</v>
      </c>
      <c r="C11" s="194">
        <v>12911.59</v>
      </c>
      <c r="D11" s="195">
        <v>4924.6499999999996</v>
      </c>
    </row>
    <row r="12" spans="1:5" ht="16.5">
      <c r="A12" s="113"/>
      <c r="B12" s="185" t="s">
        <v>31</v>
      </c>
      <c r="C12" s="196">
        <f>SUM(C10:C11)</f>
        <v>88364.36</v>
      </c>
      <c r="D12" s="197">
        <f>SUM(D10:D11)</f>
        <v>85398.04</v>
      </c>
    </row>
    <row r="13" spans="1:5" ht="21.75" customHeight="1">
      <c r="A13" s="113"/>
      <c r="B13" s="185" t="s">
        <v>32</v>
      </c>
      <c r="C13" s="186"/>
      <c r="D13" s="190"/>
    </row>
    <row r="14" spans="1:5" ht="16.5">
      <c r="A14" s="113"/>
      <c r="B14" s="193" t="s">
        <v>33</v>
      </c>
      <c r="C14" s="192">
        <v>11586.82</v>
      </c>
      <c r="D14" s="190">
        <v>11630.08</v>
      </c>
      <c r="E14" s="35"/>
    </row>
    <row r="15" spans="1:5" ht="16.5" hidden="1">
      <c r="A15" s="113"/>
      <c r="B15" s="198" t="s">
        <v>34</v>
      </c>
      <c r="C15" s="192"/>
      <c r="D15" s="190"/>
    </row>
    <row r="16" spans="1:5" ht="16.5">
      <c r="A16" s="113"/>
      <c r="B16" s="193" t="s">
        <v>35</v>
      </c>
      <c r="C16" s="192">
        <v>9.11</v>
      </c>
      <c r="D16" s="190">
        <v>8.41</v>
      </c>
    </row>
    <row r="17" spans="1:7" ht="16.5">
      <c r="A17" s="113"/>
      <c r="B17" s="191" t="s">
        <v>36</v>
      </c>
      <c r="C17" s="199">
        <v>13.7</v>
      </c>
      <c r="D17" s="190">
        <v>0</v>
      </c>
    </row>
    <row r="18" spans="1:7" ht="16.5">
      <c r="A18" s="113"/>
      <c r="B18" s="200" t="s">
        <v>37</v>
      </c>
      <c r="C18" s="201">
        <f>SUM(C14:C17)</f>
        <v>11609.630000000001</v>
      </c>
      <c r="D18" s="202">
        <f>SUM(D14:D17)</f>
        <v>11638.49</v>
      </c>
    </row>
    <row r="19" spans="1:7" ht="17.25" thickBot="1">
      <c r="A19" s="113"/>
      <c r="B19" s="200" t="s">
        <v>38</v>
      </c>
      <c r="C19" s="203">
        <f>+C12-C18</f>
        <v>76754.73</v>
      </c>
      <c r="D19" s="204">
        <f>+D12-D18</f>
        <v>73759.549999999988</v>
      </c>
      <c r="G19" s="24"/>
    </row>
    <row r="20" spans="1:7" ht="17.25" thickTop="1">
      <c r="A20" s="113"/>
      <c r="B20" s="198"/>
      <c r="C20" s="186"/>
      <c r="D20" s="187"/>
    </row>
    <row r="21" spans="1:7" ht="16.5">
      <c r="A21" s="113"/>
      <c r="B21" s="205"/>
      <c r="C21" s="206"/>
      <c r="D21" s="207"/>
    </row>
    <row r="22" spans="1:7" ht="16.5">
      <c r="A22" s="113"/>
      <c r="B22" s="208"/>
      <c r="C22" s="209"/>
      <c r="D22" s="209"/>
    </row>
    <row r="23" spans="1:7" ht="16.5">
      <c r="A23" s="113"/>
      <c r="B23" s="170" t="s">
        <v>217</v>
      </c>
      <c r="C23" s="210"/>
      <c r="D23" s="210"/>
    </row>
    <row r="24" spans="1:7" ht="16.5">
      <c r="A24" s="113"/>
      <c r="B24" s="179"/>
      <c r="C24" s="210"/>
      <c r="D24" s="210"/>
    </row>
    <row r="25" spans="1:7">
      <c r="B25" s="23"/>
      <c r="C25" s="35"/>
      <c r="D25" s="35"/>
    </row>
    <row r="26" spans="1:7">
      <c r="B26" s="19"/>
      <c r="C26" s="35"/>
      <c r="D26" s="35"/>
    </row>
    <row r="27" spans="1:7">
      <c r="B27" s="23"/>
      <c r="C27" s="44"/>
      <c r="D27" s="44"/>
    </row>
    <row r="28" spans="1:7">
      <c r="B28" s="23"/>
      <c r="C28" s="35"/>
      <c r="D28" s="35"/>
    </row>
    <row r="29" spans="1:7">
      <c r="B29" s="4"/>
      <c r="C29" s="35"/>
      <c r="D29" s="35"/>
    </row>
    <row r="30" spans="1:7">
      <c r="B30" s="23"/>
      <c r="C30" s="35"/>
      <c r="D30" s="35"/>
    </row>
    <row r="31" spans="1:7">
      <c r="B31" s="4"/>
      <c r="C31" s="35"/>
      <c r="D31" s="35"/>
    </row>
    <row r="32" spans="1:7">
      <c r="B32" s="23"/>
      <c r="C32" s="44"/>
      <c r="D32" s="44"/>
    </row>
    <row r="33" spans="2:4">
      <c r="B33" s="4"/>
      <c r="C33" s="35"/>
      <c r="D33" s="35"/>
    </row>
    <row r="34" spans="2:4">
      <c r="B34" s="23"/>
      <c r="C34" s="35"/>
      <c r="D34" s="35"/>
    </row>
    <row r="35" spans="2:4">
      <c r="B35" s="23"/>
      <c r="C35" s="35"/>
      <c r="D35" s="35"/>
    </row>
    <row r="36" spans="2:4">
      <c r="B36" s="23"/>
      <c r="C36" s="35"/>
      <c r="D36" s="35"/>
    </row>
    <row r="37" spans="2:4">
      <c r="B37" s="23"/>
      <c r="C37" s="44"/>
      <c r="D37" s="44"/>
    </row>
    <row r="39" spans="2:4">
      <c r="C39" s="35"/>
      <c r="D39" s="35"/>
    </row>
    <row r="41" spans="2:4">
      <c r="C41" s="35"/>
    </row>
    <row r="42" spans="2:4">
      <c r="C42" s="35"/>
    </row>
    <row r="43" spans="2:4">
      <c r="C43" s="35"/>
    </row>
  </sheetData>
  <mergeCells count="4">
    <mergeCell ref="B2:D2"/>
    <mergeCell ref="B3:D3"/>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0"/>
  <sheetViews>
    <sheetView showGridLines="0" zoomScale="85" zoomScaleNormal="85" workbookViewId="0">
      <selection activeCell="H33" sqref="H33"/>
    </sheetView>
  </sheetViews>
  <sheetFormatPr baseColWidth="10" defaultColWidth="9.140625" defaultRowHeight="15"/>
  <cols>
    <col min="1" max="1" width="8.85546875" customWidth="1"/>
    <col min="2" max="2" width="50.5703125" customWidth="1"/>
    <col min="3" max="3" width="14.42578125" style="47" customWidth="1"/>
    <col min="4" max="4" width="27.5703125" style="10" customWidth="1"/>
    <col min="5" max="5" width="8.85546875" customWidth="1"/>
    <col min="6" max="6" width="15.85546875" style="21" customWidth="1"/>
    <col min="7" max="7" width="13.7109375" style="21" bestFit="1" customWidth="1"/>
    <col min="8" max="8" width="11.7109375" style="21" bestFit="1" customWidth="1"/>
  </cols>
  <sheetData>
    <row r="1" spans="1:8" s="4" customFormat="1" ht="16.5">
      <c r="A1" s="1"/>
      <c r="B1" s="180"/>
      <c r="C1" s="181"/>
      <c r="D1" s="211"/>
      <c r="E1" s="2"/>
      <c r="F1" s="43"/>
      <c r="G1" s="43"/>
      <c r="H1" s="43"/>
    </row>
    <row r="2" spans="1:8" s="4" customFormat="1" ht="30">
      <c r="A2" s="1"/>
      <c r="B2" s="405" t="s">
        <v>0</v>
      </c>
      <c r="C2" s="405"/>
      <c r="D2" s="405"/>
      <c r="E2" s="3"/>
      <c r="F2" s="43"/>
      <c r="G2" s="43"/>
      <c r="H2" s="43"/>
    </row>
    <row r="3" spans="1:8" ht="21.75" customHeight="1">
      <c r="B3" s="399" t="str">
        <f>+"ESTADO DEL ACTIVO NETO AL "&amp;UPPER(TEXT(INDICE!O3,"DD \D\E MMMM \D\E yyyy"))</f>
        <v>ESTADO DEL ACTIVO NETO AL 31 DE MARZO DE 2022</v>
      </c>
      <c r="C3" s="399"/>
      <c r="D3" s="399"/>
    </row>
    <row r="4" spans="1:8">
      <c r="B4" s="404" t="s">
        <v>39</v>
      </c>
      <c r="C4" s="404"/>
      <c r="D4" s="404"/>
    </row>
    <row r="5" spans="1:8" ht="21.75" customHeight="1">
      <c r="B5" s="212"/>
      <c r="C5" s="212"/>
      <c r="D5" s="212"/>
    </row>
    <row r="6" spans="1:8" ht="15.75">
      <c r="B6" s="213" t="s">
        <v>40</v>
      </c>
      <c r="C6" s="214">
        <f>+INDICE!P3</f>
        <v>2022</v>
      </c>
      <c r="D6" s="215">
        <f>+INDICE!P2</f>
        <v>2021</v>
      </c>
    </row>
    <row r="7" spans="1:8" ht="17.25" customHeight="1">
      <c r="B7" s="185" t="s">
        <v>41</v>
      </c>
      <c r="C7" s="216"/>
      <c r="D7" s="217"/>
    </row>
    <row r="8" spans="1:8" ht="15" customHeight="1">
      <c r="B8" s="185" t="s">
        <v>42</v>
      </c>
      <c r="C8" s="216"/>
      <c r="D8" s="217"/>
    </row>
    <row r="9" spans="1:8" ht="14.25" customHeight="1">
      <c r="B9" s="188" t="s">
        <v>223</v>
      </c>
      <c r="C9" s="218">
        <v>15934.87</v>
      </c>
      <c r="D9" s="217">
        <v>0</v>
      </c>
    </row>
    <row r="10" spans="1:8" ht="14.25" customHeight="1">
      <c r="B10" s="188" t="s">
        <v>214</v>
      </c>
      <c r="C10" s="218">
        <v>40412.910000000003</v>
      </c>
      <c r="D10" s="217">
        <v>44448.46</v>
      </c>
    </row>
    <row r="11" spans="1:8" ht="15.75">
      <c r="B11" s="188"/>
      <c r="C11" s="219">
        <f>SUM(C9:C10)</f>
        <v>56347.780000000006</v>
      </c>
      <c r="D11" s="220">
        <f>SUM(D9:D10)</f>
        <v>44448.46</v>
      </c>
    </row>
    <row r="12" spans="1:8" ht="15.75">
      <c r="B12" s="185" t="s">
        <v>44</v>
      </c>
      <c r="C12" s="221"/>
      <c r="D12" s="217"/>
    </row>
    <row r="13" spans="1:8" ht="15.75">
      <c r="B13" s="191" t="s">
        <v>215</v>
      </c>
      <c r="C13" s="222">
        <v>285813.14</v>
      </c>
      <c r="D13" s="217">
        <v>489396.53</v>
      </c>
    </row>
    <row r="14" spans="1:8" ht="15.75">
      <c r="B14" s="191" t="s">
        <v>46</v>
      </c>
      <c r="C14" s="221">
        <v>0</v>
      </c>
      <c r="D14" s="217">
        <v>0</v>
      </c>
    </row>
    <row r="15" spans="1:8" ht="15.75">
      <c r="B15" s="185"/>
      <c r="C15" s="219">
        <f>SUM(C13:C14)</f>
        <v>285813.14</v>
      </c>
      <c r="D15" s="220">
        <f>SUM(D13:D14)</f>
        <v>489396.53</v>
      </c>
    </row>
    <row r="16" spans="1:8" ht="15.75">
      <c r="B16" s="185"/>
      <c r="C16" s="219">
        <f>+C11+C15</f>
        <v>342160.92000000004</v>
      </c>
      <c r="D16" s="220">
        <f>+D11+D15</f>
        <v>533844.99</v>
      </c>
    </row>
    <row r="17" spans="2:4" ht="15.75">
      <c r="B17" s="185" t="s">
        <v>47</v>
      </c>
      <c r="C17" s="223"/>
      <c r="D17" s="224"/>
    </row>
    <row r="18" spans="2:4" ht="15.75">
      <c r="B18" s="185" t="s">
        <v>44</v>
      </c>
      <c r="C18" s="223"/>
      <c r="D18" s="224"/>
    </row>
    <row r="19" spans="2:4" ht="15.75">
      <c r="B19" s="191" t="s">
        <v>215</v>
      </c>
      <c r="C19" s="225">
        <v>5035866.95</v>
      </c>
      <c r="D19" s="226">
        <v>4867885.84</v>
      </c>
    </row>
    <row r="20" spans="2:4" ht="15.75">
      <c r="B20" s="191" t="s">
        <v>46</v>
      </c>
      <c r="C20" s="227">
        <v>0</v>
      </c>
      <c r="D20" s="228">
        <v>0</v>
      </c>
    </row>
    <row r="21" spans="2:4" ht="15.75">
      <c r="B21" s="185"/>
      <c r="C21" s="223">
        <f>SUM(C19:C20)</f>
        <v>5035866.95</v>
      </c>
      <c r="D21" s="224">
        <f>SUM(D19:D20)</f>
        <v>4867885.84</v>
      </c>
    </row>
    <row r="22" spans="2:4" ht="16.5" thickBot="1">
      <c r="B22" s="185" t="s">
        <v>48</v>
      </c>
      <c r="C22" s="229">
        <f>+C16+C21</f>
        <v>5378027.8700000001</v>
      </c>
      <c r="D22" s="230">
        <f>+D16+D21</f>
        <v>5401730.8300000001</v>
      </c>
    </row>
    <row r="23" spans="2:4" ht="27.75" customHeight="1" thickTop="1">
      <c r="B23" s="231" t="s">
        <v>49</v>
      </c>
      <c r="C23" s="232"/>
      <c r="D23" s="233"/>
    </row>
    <row r="24" spans="2:4" ht="15.75">
      <c r="B24" s="185" t="s">
        <v>50</v>
      </c>
      <c r="C24" s="221"/>
      <c r="D24" s="217"/>
    </row>
    <row r="25" spans="2:4" ht="15.75">
      <c r="B25" s="185" t="s">
        <v>51</v>
      </c>
      <c r="C25" s="221"/>
      <c r="D25" s="217"/>
    </row>
    <row r="26" spans="2:4" ht="15.75">
      <c r="B26" s="188" t="s">
        <v>52</v>
      </c>
      <c r="C26" s="234">
        <v>0</v>
      </c>
      <c r="D26" s="217">
        <v>4023.89</v>
      </c>
    </row>
    <row r="27" spans="2:4" ht="15.75">
      <c r="B27" s="191" t="s">
        <v>53</v>
      </c>
      <c r="C27" s="221">
        <v>0</v>
      </c>
      <c r="D27" s="217">
        <v>0</v>
      </c>
    </row>
    <row r="28" spans="2:4" ht="15.75" customHeight="1">
      <c r="B28" s="185" t="s">
        <v>54</v>
      </c>
      <c r="C28" s="219">
        <f>SUM(C26:C27)</f>
        <v>0</v>
      </c>
      <c r="D28" s="220">
        <f>SUM(D26:D27)</f>
        <v>4023.89</v>
      </c>
    </row>
    <row r="29" spans="2:4" ht="15.75">
      <c r="B29" s="185" t="s">
        <v>55</v>
      </c>
      <c r="C29" s="223">
        <v>5000000</v>
      </c>
      <c r="D29" s="224">
        <v>5000000</v>
      </c>
    </row>
    <row r="30" spans="2:4" ht="15.75">
      <c r="B30" s="185" t="s">
        <v>56</v>
      </c>
      <c r="C30" s="235">
        <v>387027.14</v>
      </c>
      <c r="D30" s="224">
        <v>397706.94</v>
      </c>
    </row>
    <row r="31" spans="2:4" ht="15.75">
      <c r="B31" s="185" t="s">
        <v>57</v>
      </c>
      <c r="C31" s="201">
        <f>SUM(C29:C30)</f>
        <v>5387027.1399999997</v>
      </c>
      <c r="D31" s="202">
        <f>SUM(D29:D30)</f>
        <v>5397706.9400000004</v>
      </c>
    </row>
    <row r="32" spans="2:4" ht="16.5" thickBot="1">
      <c r="B32" s="185" t="s">
        <v>58</v>
      </c>
      <c r="C32" s="229">
        <f>+C28+C31</f>
        <v>5387027.1399999997</v>
      </c>
      <c r="D32" s="230">
        <f>+D28+D31</f>
        <v>5401730.8300000001</v>
      </c>
    </row>
    <row r="33" spans="2:4" ht="16.5" thickTop="1">
      <c r="B33" s="191" t="s">
        <v>59</v>
      </c>
      <c r="C33" s="221">
        <v>5000</v>
      </c>
      <c r="D33" s="217">
        <v>5000</v>
      </c>
    </row>
    <row r="34" spans="2:4" ht="15.75">
      <c r="B34" s="191" t="s">
        <v>60</v>
      </c>
      <c r="C34" s="221">
        <f>+C31/C33</f>
        <v>1077.405428</v>
      </c>
      <c r="D34" s="236">
        <f>+D31/D33</f>
        <v>1079.5413880000001</v>
      </c>
    </row>
    <row r="35" spans="2:4" ht="16.5" thickBot="1">
      <c r="B35" s="237" t="s">
        <v>61</v>
      </c>
      <c r="C35" s="238">
        <f>+C33*C34</f>
        <v>5387027.1400000006</v>
      </c>
      <c r="D35" s="239">
        <f>+D33*D34</f>
        <v>5397706.9400000004</v>
      </c>
    </row>
    <row r="36" spans="2:4" ht="16.5" thickTop="1">
      <c r="B36" s="231"/>
      <c r="C36" s="240"/>
      <c r="D36" s="241"/>
    </row>
    <row r="37" spans="2:4" ht="15.75">
      <c r="B37" s="179"/>
      <c r="C37" s="242"/>
      <c r="D37" s="243"/>
    </row>
    <row r="38" spans="2:4" ht="15.75">
      <c r="B38" s="170" t="s">
        <v>217</v>
      </c>
      <c r="C38" s="243"/>
      <c r="D38" s="243"/>
    </row>
    <row r="39" spans="2:4">
      <c r="B39" s="52"/>
      <c r="C39" s="67"/>
      <c r="D39" s="53"/>
    </row>
    <row r="50" ht="21" customHeight="1"/>
  </sheetData>
  <mergeCells count="3">
    <mergeCell ref="B3:D3"/>
    <mergeCell ref="B4:D4"/>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1"/>
  <sheetViews>
    <sheetView showGridLines="0" zoomScaleNormal="100" workbookViewId="0">
      <selection activeCell="F29" sqref="F29"/>
    </sheetView>
  </sheetViews>
  <sheetFormatPr baseColWidth="10" defaultColWidth="9.140625" defaultRowHeight="15"/>
  <cols>
    <col min="1" max="1" width="11.42578125" customWidth="1"/>
    <col min="2" max="2" width="50.5703125" customWidth="1"/>
    <col min="3" max="3" width="19.85546875" style="47" customWidth="1"/>
    <col min="4" max="4" width="17.7109375" style="47" customWidth="1"/>
    <col min="5" max="5" width="17.28515625" bestFit="1" customWidth="1"/>
    <col min="6" max="6" width="15.85546875" style="21" customWidth="1"/>
    <col min="7" max="7" width="16.42578125" style="21" bestFit="1" customWidth="1"/>
  </cols>
  <sheetData>
    <row r="1" spans="1:7" s="4" customFormat="1" ht="16.5">
      <c r="A1" s="1"/>
      <c r="B1" s="180"/>
      <c r="C1" s="181"/>
      <c r="D1" s="180"/>
      <c r="E1" s="2"/>
      <c r="F1" s="43"/>
      <c r="G1" s="43"/>
    </row>
    <row r="2" spans="1:7" s="4" customFormat="1" ht="30">
      <c r="A2" s="1"/>
      <c r="B2" s="407" t="s">
        <v>0</v>
      </c>
      <c r="C2" s="407"/>
      <c r="D2" s="407"/>
      <c r="E2" s="3"/>
      <c r="F2" s="43"/>
      <c r="G2" s="43"/>
    </row>
    <row r="3" spans="1:7" ht="21.75" customHeight="1">
      <c r="B3" s="399" t="str">
        <f>+"ESTADO DEL ACTIVO NETO AL "&amp;UPPER(TEXT(INDICE!O3,"DD \D\E MMMM \D\E yyyy"))</f>
        <v>ESTADO DEL ACTIVO NETO AL 31 DE MARZO DE 2022</v>
      </c>
      <c r="C3" s="399"/>
      <c r="D3" s="399"/>
    </row>
    <row r="4" spans="1:7" ht="14.25" customHeight="1">
      <c r="B4" s="406" t="s">
        <v>62</v>
      </c>
      <c r="C4" s="406"/>
      <c r="D4" s="406"/>
    </row>
    <row r="5" spans="1:7" ht="15.75">
      <c r="B5" s="213" t="s">
        <v>40</v>
      </c>
      <c r="C5" s="214">
        <f>+INDICE!P3</f>
        <v>2022</v>
      </c>
      <c r="D5" s="215">
        <f>+INDICE!P2</f>
        <v>2021</v>
      </c>
    </row>
    <row r="6" spans="1:7" ht="17.25" customHeight="1">
      <c r="B6" s="185" t="s">
        <v>41</v>
      </c>
      <c r="C6" s="244"/>
      <c r="D6" s="245"/>
    </row>
    <row r="7" spans="1:7" ht="15" customHeight="1">
      <c r="B7" s="185" t="s">
        <v>42</v>
      </c>
      <c r="C7" s="244"/>
      <c r="D7" s="245"/>
    </row>
    <row r="8" spans="1:7" ht="14.25" customHeight="1">
      <c r="B8" s="188" t="s">
        <v>43</v>
      </c>
      <c r="C8" s="244">
        <f>+'4'!C9*INDICE!M2</f>
        <v>110293521.40240002</v>
      </c>
      <c r="D8" s="245">
        <v>279026985.58840001</v>
      </c>
      <c r="E8" s="71"/>
    </row>
    <row r="9" spans="1:7" ht="14.25" customHeight="1">
      <c r="B9" s="191"/>
      <c r="C9" s="244"/>
      <c r="D9" s="245">
        <v>0</v>
      </c>
    </row>
    <row r="10" spans="1:7" ht="15.75">
      <c r="B10" s="188"/>
      <c r="C10" s="246">
        <f>SUM(C8:C9)</f>
        <v>110293521.40240002</v>
      </c>
      <c r="D10" s="247">
        <f>+SUM(D8:D9)</f>
        <v>279026985.58840001</v>
      </c>
      <c r="F10" s="48"/>
    </row>
    <row r="11" spans="1:7" ht="15.75">
      <c r="B11" s="185" t="s">
        <v>44</v>
      </c>
      <c r="C11" s="244"/>
      <c r="D11" s="245"/>
    </row>
    <row r="12" spans="1:7" ht="15.75">
      <c r="B12" s="191" t="s">
        <v>45</v>
      </c>
      <c r="C12" s="244">
        <f>+'4'!C13*INDICE!M2</f>
        <v>1978261364.7728002</v>
      </c>
      <c r="D12" s="245">
        <v>3072206292.9362001</v>
      </c>
      <c r="F12" s="48"/>
    </row>
    <row r="13" spans="1:7" ht="15.75">
      <c r="B13" s="191" t="s">
        <v>46</v>
      </c>
      <c r="C13" s="244">
        <v>0</v>
      </c>
      <c r="D13" s="245">
        <v>0</v>
      </c>
    </row>
    <row r="14" spans="1:7" ht="15.75">
      <c r="B14" s="185"/>
      <c r="C14" s="246">
        <f>SUM(C12:C13)</f>
        <v>1978261364.7728002</v>
      </c>
      <c r="D14" s="247">
        <f>+SUM(D12:D13)</f>
        <v>3072206292.9362001</v>
      </c>
      <c r="E14" s="35"/>
      <c r="F14" s="49"/>
      <c r="G14" s="48"/>
    </row>
    <row r="15" spans="1:7" ht="15.75">
      <c r="B15" s="185" t="s">
        <v>63</v>
      </c>
      <c r="C15" s="246">
        <f>+C10+C14</f>
        <v>2088554886.1752002</v>
      </c>
      <c r="D15" s="247">
        <f>+D10+D14</f>
        <v>3351233278.5246</v>
      </c>
      <c r="F15" s="10"/>
    </row>
    <row r="16" spans="1:7" ht="15.75">
      <c r="B16" s="185"/>
      <c r="C16" s="248"/>
      <c r="D16" s="249"/>
    </row>
    <row r="17" spans="2:6" ht="15.75">
      <c r="B17" s="185" t="s">
        <v>47</v>
      </c>
      <c r="C17" s="248"/>
      <c r="D17" s="249"/>
    </row>
    <row r="18" spans="2:6" ht="15.75">
      <c r="B18" s="185" t="s">
        <v>44</v>
      </c>
      <c r="C18" s="248"/>
      <c r="D18" s="249"/>
    </row>
    <row r="19" spans="2:6" ht="15.75">
      <c r="B19" s="191" t="s">
        <v>45</v>
      </c>
      <c r="C19" s="244">
        <f>+'4'!C19*INDICE!M2</f>
        <v>34855853811.764</v>
      </c>
      <c r="D19" s="250">
        <v>30558348076.0336</v>
      </c>
    </row>
    <row r="20" spans="2:6" ht="15.75">
      <c r="B20" s="191" t="s">
        <v>46</v>
      </c>
      <c r="C20" s="251">
        <v>0</v>
      </c>
      <c r="D20" s="250"/>
    </row>
    <row r="21" spans="2:6" ht="15.75">
      <c r="B21" s="185" t="s">
        <v>64</v>
      </c>
      <c r="C21" s="246">
        <f>SUM(C19:C20)</f>
        <v>34855853811.764</v>
      </c>
      <c r="D21" s="247">
        <f>+SUM(D19:D20)</f>
        <v>30558348076.0336</v>
      </c>
    </row>
    <row r="22" spans="2:6" ht="15.75">
      <c r="B22" s="185"/>
      <c r="C22" s="248"/>
      <c r="D22" s="249"/>
    </row>
    <row r="23" spans="2:6" ht="16.5" thickBot="1">
      <c r="B23" s="185" t="s">
        <v>48</v>
      </c>
      <c r="C23" s="252">
        <f>+C15+C21</f>
        <v>36944408697.939201</v>
      </c>
      <c r="D23" s="253">
        <f>+D15+D21</f>
        <v>33909581354.558201</v>
      </c>
      <c r="F23" s="49"/>
    </row>
    <row r="24" spans="2:6" ht="27.75" customHeight="1" thickTop="1">
      <c r="B24" s="231" t="s">
        <v>49</v>
      </c>
      <c r="C24" s="254"/>
      <c r="D24" s="255"/>
    </row>
    <row r="25" spans="2:6" ht="15.75">
      <c r="B25" s="185" t="s">
        <v>50</v>
      </c>
      <c r="C25" s="244"/>
      <c r="D25" s="245"/>
    </row>
    <row r="26" spans="2:6" ht="15.75">
      <c r="B26" s="185" t="s">
        <v>51</v>
      </c>
      <c r="C26" s="244"/>
      <c r="D26" s="245"/>
    </row>
    <row r="27" spans="2:6" ht="15.75">
      <c r="B27" s="188" t="s">
        <v>52</v>
      </c>
      <c r="C27" s="244">
        <f>+'4'!C26*INDICE!M2</f>
        <v>0</v>
      </c>
      <c r="D27" s="245">
        <v>25260130.430599999</v>
      </c>
      <c r="E27" s="35"/>
    </row>
    <row r="28" spans="2:6" ht="15.75">
      <c r="B28" s="191" t="s">
        <v>53</v>
      </c>
      <c r="C28" s="244">
        <v>0</v>
      </c>
      <c r="D28" s="245">
        <v>0</v>
      </c>
    </row>
    <row r="29" spans="2:6" ht="15.75" customHeight="1">
      <c r="B29" s="185" t="s">
        <v>54</v>
      </c>
      <c r="C29" s="246">
        <f>SUM(C27:C28)</f>
        <v>0</v>
      </c>
      <c r="D29" s="247">
        <f>SUM(D27:D28)</f>
        <v>25260130.430599999</v>
      </c>
    </row>
    <row r="30" spans="2:6" ht="15.75">
      <c r="B30" s="185" t="s">
        <v>55</v>
      </c>
      <c r="C30" s="256">
        <f>+'4'!C29*INDICE!M2</f>
        <v>34607600000</v>
      </c>
      <c r="D30" s="257">
        <v>31387700000</v>
      </c>
    </row>
    <row r="31" spans="2:6" ht="15.75">
      <c r="B31" s="185" t="s">
        <v>56</v>
      </c>
      <c r="C31" s="248">
        <f>+'4'!C30*INDICE!$M$3</f>
        <v>2682667010.0958004</v>
      </c>
      <c r="D31" s="249">
        <v>2525968019.2301998</v>
      </c>
    </row>
    <row r="32" spans="2:6" ht="15.75">
      <c r="B32" s="185" t="s">
        <v>57</v>
      </c>
      <c r="C32" s="258">
        <f>SUM(C30:C31)</f>
        <v>37290267010.095802</v>
      </c>
      <c r="D32" s="259">
        <f>SUM(D30:D31)</f>
        <v>33913668019.230202</v>
      </c>
    </row>
    <row r="33" spans="2:4" ht="16.5" thickBot="1">
      <c r="B33" s="185" t="s">
        <v>58</v>
      </c>
      <c r="C33" s="252">
        <f>+C29+C32</f>
        <v>37290267010.095802</v>
      </c>
      <c r="D33" s="253">
        <f>+D29+D32</f>
        <v>33938928149.660801</v>
      </c>
    </row>
    <row r="34" spans="2:4" ht="16.5" thickTop="1">
      <c r="B34" s="184"/>
      <c r="C34" s="260"/>
      <c r="D34" s="261"/>
    </row>
    <row r="35" spans="2:4" ht="15.75">
      <c r="B35" s="154"/>
      <c r="C35" s="262"/>
      <c r="D35" s="263"/>
    </row>
    <row r="36" spans="2:4" ht="15.75">
      <c r="B36" s="170" t="s">
        <v>217</v>
      </c>
      <c r="C36" s="264"/>
      <c r="D36" s="263"/>
    </row>
    <row r="37" spans="2:4">
      <c r="B37" s="23"/>
    </row>
    <row r="38" spans="2:4">
      <c r="B38" s="19"/>
    </row>
    <row r="51" ht="21" customHeight="1"/>
  </sheetData>
  <mergeCells count="3">
    <mergeCell ref="B3:D3"/>
    <mergeCell ref="B4:D4"/>
    <mergeCell ref="B2:D2"/>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43"/>
  <sheetViews>
    <sheetView showGridLines="0" workbookViewId="0">
      <selection activeCell="L17" sqref="L17"/>
    </sheetView>
  </sheetViews>
  <sheetFormatPr baseColWidth="10" defaultColWidth="9.140625" defaultRowHeight="15"/>
  <cols>
    <col min="1" max="1" width="11.42578125" customWidth="1"/>
    <col min="2" max="2" width="64.28515625" customWidth="1"/>
    <col min="3" max="3" width="15.7109375" customWidth="1"/>
    <col min="4" max="4" width="14.5703125" customWidth="1"/>
    <col min="5" max="5" width="16.42578125" hidden="1" customWidth="1"/>
    <col min="7" max="7" width="13.7109375" bestFit="1" customWidth="1"/>
  </cols>
  <sheetData>
    <row r="1" spans="2:8" ht="16.5">
      <c r="B1" s="180"/>
      <c r="C1" s="181"/>
      <c r="D1" s="180"/>
      <c r="E1" s="2"/>
      <c r="F1" s="2"/>
    </row>
    <row r="2" spans="2:8" ht="30">
      <c r="B2" s="405" t="s">
        <v>0</v>
      </c>
      <c r="C2" s="405"/>
      <c r="D2" s="405"/>
      <c r="E2" s="3"/>
      <c r="F2" s="3"/>
    </row>
    <row r="3" spans="2:8" ht="22.5">
      <c r="B3" s="399" t="str">
        <f>+"ESTADOS DE RESULTADOS AL "&amp;UPPER(TEXT(INDICE!O3,"DD \D\E MMMM \D\E yyyy"))</f>
        <v>ESTADOS DE RESULTADOS AL 31 DE MARZO DE 2022</v>
      </c>
      <c r="C3" s="399"/>
      <c r="D3" s="399"/>
      <c r="E3" s="38"/>
      <c r="F3" s="39"/>
    </row>
    <row r="4" spans="2:8" ht="15.75">
      <c r="B4" s="408" t="s">
        <v>65</v>
      </c>
      <c r="C4" s="408"/>
      <c r="D4" s="408"/>
    </row>
    <row r="5" spans="2:8" ht="15.75">
      <c r="B5" s="409"/>
      <c r="C5" s="409"/>
      <c r="D5" s="409"/>
    </row>
    <row r="6" spans="2:8" ht="15.75">
      <c r="B6" s="265"/>
      <c r="C6" s="266">
        <f>+INDICE!P3</f>
        <v>2022</v>
      </c>
      <c r="D6" s="267">
        <f>+INDICE!P2</f>
        <v>2021</v>
      </c>
      <c r="E6" s="40">
        <v>2007</v>
      </c>
      <c r="G6" s="21"/>
      <c r="H6" s="21"/>
    </row>
    <row r="7" spans="2:8" ht="15.75">
      <c r="B7" s="185" t="s">
        <v>27</v>
      </c>
      <c r="C7" s="186"/>
      <c r="D7" s="187"/>
      <c r="E7" s="35">
        <v>0</v>
      </c>
      <c r="G7" s="21"/>
    </row>
    <row r="8" spans="2:8" ht="15.75">
      <c r="B8" s="185"/>
      <c r="C8" s="186"/>
      <c r="D8" s="187"/>
      <c r="E8" s="35"/>
      <c r="G8" s="21"/>
    </row>
    <row r="9" spans="2:8" ht="15.75">
      <c r="B9" s="185" t="s">
        <v>28</v>
      </c>
      <c r="C9" s="186"/>
      <c r="D9" s="187"/>
      <c r="E9" s="35"/>
    </row>
    <row r="10" spans="2:8" ht="15.75">
      <c r="B10" s="191" t="s">
        <v>29</v>
      </c>
      <c r="C10" s="186">
        <f>+'3'!C10*INDICE!M2</f>
        <v>522247856.61040008</v>
      </c>
      <c r="D10" s="187">
        <v>505174924.66060001</v>
      </c>
      <c r="E10" s="35"/>
      <c r="G10" s="21"/>
    </row>
    <row r="11" spans="2:8" ht="15.75">
      <c r="B11" s="193" t="s">
        <v>30</v>
      </c>
      <c r="C11" s="268">
        <f>+'3'!C11*INDICE!M2</f>
        <v>89367828.416800007</v>
      </c>
      <c r="D11" s="269">
        <v>30914687.360999998</v>
      </c>
      <c r="E11" s="41">
        <v>0</v>
      </c>
    </row>
    <row r="12" spans="2:8" ht="15.75">
      <c r="B12" s="185" t="s">
        <v>31</v>
      </c>
      <c r="C12" s="270">
        <f>SUM(C9:C11)</f>
        <v>611615685.0272001</v>
      </c>
      <c r="D12" s="271">
        <f>SUM(D9:D11)</f>
        <v>536089612.02160001</v>
      </c>
      <c r="E12" s="42">
        <f>SUM(E11:E11)</f>
        <v>0</v>
      </c>
    </row>
    <row r="13" spans="2:8" ht="21.75" customHeight="1">
      <c r="B13" s="185" t="s">
        <v>32</v>
      </c>
      <c r="C13" s="186"/>
      <c r="D13" s="187"/>
      <c r="E13" s="35"/>
    </row>
    <row r="14" spans="2:8" ht="15.75">
      <c r="B14" s="193" t="s">
        <v>33</v>
      </c>
      <c r="C14" s="186">
        <f>+'3'!C14*INDICE!M2</f>
        <v>80198406.366400003</v>
      </c>
      <c r="D14" s="187">
        <v>73008292.403200001</v>
      </c>
      <c r="E14" s="35">
        <v>13612821</v>
      </c>
      <c r="F14" s="35"/>
    </row>
    <row r="15" spans="2:8" ht="15.75" hidden="1">
      <c r="B15" s="198" t="s">
        <v>34</v>
      </c>
      <c r="C15" s="186"/>
      <c r="D15" s="187"/>
      <c r="E15" s="35">
        <v>0</v>
      </c>
    </row>
    <row r="16" spans="2:8" ht="15.75">
      <c r="B16" s="193" t="s">
        <v>35</v>
      </c>
      <c r="C16" s="186">
        <f>+'3'!C16*INDICE!M2</f>
        <v>63055.047200000001</v>
      </c>
      <c r="D16" s="187">
        <v>52794.111400000002</v>
      </c>
      <c r="E16" s="35"/>
    </row>
    <row r="17" spans="2:9" ht="15.75">
      <c r="B17" s="191" t="s">
        <v>36</v>
      </c>
      <c r="C17" s="272">
        <v>0</v>
      </c>
      <c r="D17" s="187">
        <v>0</v>
      </c>
      <c r="E17" s="35">
        <v>0</v>
      </c>
      <c r="G17" s="43"/>
    </row>
    <row r="18" spans="2:9" ht="15.75">
      <c r="B18" s="200" t="s">
        <v>37</v>
      </c>
      <c r="C18" s="273">
        <f>SUM(C14:C17)</f>
        <v>80261461.413599998</v>
      </c>
      <c r="D18" s="274">
        <f>SUM(D14:D17)</f>
        <v>73061086.514599994</v>
      </c>
      <c r="E18" s="35"/>
    </row>
    <row r="19" spans="2:9" ht="16.5" thickBot="1">
      <c r="B19" s="200" t="s">
        <v>38</v>
      </c>
      <c r="C19" s="275">
        <f>+C12-C18</f>
        <v>531354223.61360013</v>
      </c>
      <c r="D19" s="276">
        <f>+D12-D18</f>
        <v>463028525.50700003</v>
      </c>
      <c r="E19" s="44" t="e">
        <f>+#REF!+E12-#REF!</f>
        <v>#REF!</v>
      </c>
    </row>
    <row r="20" spans="2:9" ht="16.5" thickTop="1">
      <c r="B20" s="205"/>
      <c r="C20" s="268"/>
      <c r="D20" s="269"/>
      <c r="E20" s="35"/>
    </row>
    <row r="21" spans="2:9" ht="15.75">
      <c r="B21" s="277"/>
      <c r="C21" s="210"/>
      <c r="D21" s="210"/>
      <c r="E21" s="41">
        <v>0</v>
      </c>
    </row>
    <row r="22" spans="2:9" ht="15.75">
      <c r="B22" s="208"/>
      <c r="C22" s="209"/>
      <c r="D22" s="209"/>
      <c r="E22" s="42" t="e">
        <f>+E19-E21</f>
        <v>#REF!</v>
      </c>
      <c r="I22" s="35"/>
    </row>
    <row r="23" spans="2:9" ht="15.75">
      <c r="B23" s="154"/>
      <c r="C23" s="210"/>
      <c r="D23" s="210"/>
      <c r="E23" s="35"/>
    </row>
    <row r="24" spans="2:9" ht="15.75">
      <c r="B24" s="170" t="s">
        <v>217</v>
      </c>
      <c r="C24" s="210"/>
      <c r="D24" s="210"/>
      <c r="E24" s="35"/>
      <c r="I24" s="35"/>
    </row>
    <row r="25" spans="2:9">
      <c r="B25" s="278"/>
      <c r="C25" s="279"/>
      <c r="D25" s="279"/>
      <c r="E25" s="35">
        <v>0</v>
      </c>
    </row>
    <row r="26" spans="2:9">
      <c r="B26" s="19"/>
      <c r="C26" s="35"/>
      <c r="D26" s="35"/>
      <c r="E26" s="41">
        <v>0</v>
      </c>
    </row>
    <row r="27" spans="2:9">
      <c r="B27" s="23"/>
      <c r="C27" s="44"/>
      <c r="D27" s="44"/>
      <c r="E27" s="44">
        <v>0</v>
      </c>
    </row>
    <row r="28" spans="2:9">
      <c r="B28" s="23"/>
      <c r="C28" s="35"/>
      <c r="D28" s="35"/>
      <c r="E28" s="35"/>
    </row>
    <row r="29" spans="2:9">
      <c r="B29" s="4"/>
      <c r="C29" s="35"/>
      <c r="D29" s="35"/>
      <c r="E29" s="35">
        <v>0</v>
      </c>
    </row>
    <row r="30" spans="2:9">
      <c r="B30" s="23"/>
      <c r="C30" s="35"/>
      <c r="D30" s="35"/>
      <c r="E30" s="35">
        <v>0</v>
      </c>
    </row>
    <row r="31" spans="2:9">
      <c r="B31" s="4"/>
      <c r="C31" s="35"/>
      <c r="D31" s="35"/>
      <c r="E31" s="35">
        <v>0</v>
      </c>
    </row>
    <row r="32" spans="2:9">
      <c r="B32" s="23"/>
      <c r="C32" s="44"/>
      <c r="D32" s="44"/>
      <c r="E32" s="45" t="e">
        <f>+E22+E27</f>
        <v>#REF!</v>
      </c>
    </row>
    <row r="33" spans="2:5">
      <c r="B33" s="4"/>
      <c r="C33" s="35"/>
      <c r="D33" s="35"/>
      <c r="E33" s="35"/>
    </row>
    <row r="34" spans="2:5">
      <c r="B34" s="23"/>
      <c r="C34" s="35"/>
      <c r="D34" s="35"/>
      <c r="E34" s="35"/>
    </row>
    <row r="35" spans="2:5">
      <c r="B35" s="23"/>
      <c r="C35" s="35"/>
      <c r="D35" s="35"/>
      <c r="E35" s="35">
        <v>324736</v>
      </c>
    </row>
    <row r="36" spans="2:5">
      <c r="B36" s="23"/>
      <c r="C36" s="35"/>
      <c r="D36" s="35"/>
      <c r="E36" s="35" t="e">
        <f>+#REF!</f>
        <v>#REF!</v>
      </c>
    </row>
    <row r="37" spans="2:5" ht="15.75" thickBot="1">
      <c r="B37" s="23"/>
      <c r="C37" s="44"/>
      <c r="D37" s="44"/>
      <c r="E37" s="46" t="e">
        <f>+E32-E35-E36</f>
        <v>#REF!</v>
      </c>
    </row>
    <row r="38" spans="2:5" ht="15.75" thickTop="1"/>
    <row r="39" spans="2:5">
      <c r="C39" s="35"/>
      <c r="D39" s="35"/>
    </row>
    <row r="41" spans="2:5">
      <c r="C41" s="35"/>
    </row>
    <row r="42" spans="2:5">
      <c r="C42" s="35"/>
    </row>
    <row r="43" spans="2:5">
      <c r="C43" s="35"/>
    </row>
  </sheetData>
  <mergeCells count="4">
    <mergeCell ref="B2:D2"/>
    <mergeCell ref="B3:D3"/>
    <mergeCell ref="B4:D4"/>
    <mergeCell ref="B5: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showGridLines="0" workbookViewId="0">
      <selection activeCell="I14" sqref="I14"/>
    </sheetView>
  </sheetViews>
  <sheetFormatPr baseColWidth="10" defaultColWidth="9.140625" defaultRowHeight="15"/>
  <cols>
    <col min="1" max="1" width="5.7109375" customWidth="1"/>
    <col min="2" max="2" width="27.140625" customWidth="1"/>
    <col min="3" max="3" width="17.5703125" customWidth="1"/>
    <col min="4" max="4" width="17.28515625" customWidth="1"/>
    <col min="5" max="5" width="22" customWidth="1"/>
    <col min="6" max="6" width="13.7109375" customWidth="1"/>
    <col min="7" max="7" width="12.42578125" hidden="1" customWidth="1"/>
    <col min="8" max="8" width="11.42578125" bestFit="1" customWidth="1"/>
    <col min="9" max="9" width="13.28515625" customWidth="1"/>
    <col min="10" max="11" width="12.42578125" customWidth="1"/>
  </cols>
  <sheetData>
    <row r="1" spans="1:13" ht="21">
      <c r="A1" s="20"/>
      <c r="B1" s="125"/>
      <c r="C1" s="125"/>
      <c r="D1" s="125"/>
      <c r="E1" s="113"/>
    </row>
    <row r="2" spans="1:13" ht="30">
      <c r="A2" s="22"/>
      <c r="B2" s="405" t="s">
        <v>0</v>
      </c>
      <c r="C2" s="405"/>
      <c r="D2" s="405"/>
      <c r="E2" s="405"/>
      <c r="F2" s="3"/>
      <c r="G2" s="23"/>
      <c r="H2" s="23"/>
      <c r="I2" s="23"/>
      <c r="J2" s="23"/>
      <c r="K2" s="23"/>
    </row>
    <row r="3" spans="1:13" ht="22.5">
      <c r="A3" s="25"/>
      <c r="B3" s="399" t="s">
        <v>17</v>
      </c>
      <c r="C3" s="399"/>
      <c r="D3" s="399"/>
      <c r="E3" s="399"/>
      <c r="F3" s="68"/>
      <c r="G3" s="68"/>
      <c r="H3" s="68"/>
      <c r="I3" s="26"/>
      <c r="J3" s="26"/>
      <c r="K3" s="26"/>
    </row>
    <row r="4" spans="1:13" ht="15.75">
      <c r="A4" s="26"/>
      <c r="B4" s="410" t="str">
        <f>+"Correspondiente al periodo cerrado al "&amp;TEXT(INDICE!O3,"DD \d\e MMMM \d\e yyyy")</f>
        <v>Correspondiente al periodo cerrado al 31 de marzo de 2022</v>
      </c>
      <c r="C4" s="410"/>
      <c r="D4" s="410"/>
      <c r="E4" s="410"/>
      <c r="F4" s="68"/>
      <c r="G4" s="68"/>
      <c r="H4" s="68"/>
      <c r="I4" s="26"/>
      <c r="J4" s="26"/>
      <c r="K4" s="26"/>
    </row>
    <row r="5" spans="1:13" ht="16.5">
      <c r="A5" s="26"/>
      <c r="B5" s="411" t="s">
        <v>65</v>
      </c>
      <c r="C5" s="411"/>
      <c r="D5" s="411"/>
      <c r="E5" s="411"/>
      <c r="F5" s="69"/>
      <c r="G5" s="69"/>
      <c r="H5" s="69"/>
      <c r="I5" s="26"/>
      <c r="J5" s="26"/>
      <c r="K5" s="26"/>
    </row>
    <row r="6" spans="1:13" ht="28.5">
      <c r="A6" s="26"/>
      <c r="B6" s="174" t="s">
        <v>18</v>
      </c>
      <c r="C6" s="174" t="s">
        <v>19</v>
      </c>
      <c r="D6" s="174" t="s">
        <v>20</v>
      </c>
      <c r="E6" s="174" t="str">
        <f>+"TOTAL ACTIVO NETO AL "&amp;UPPER(TEXT(INDICE!O2,"DD \D\E MMMM \D\E yyyy"))</f>
        <v>TOTAL ACTIVO NETO AL 31 DE MARZO DE 2021</v>
      </c>
      <c r="F6" s="26"/>
      <c r="G6" s="26"/>
      <c r="H6" s="26"/>
      <c r="I6" s="21"/>
      <c r="J6" s="21"/>
      <c r="K6" s="26"/>
    </row>
    <row r="7" spans="1:13" ht="23.25" customHeight="1">
      <c r="A7" s="26"/>
      <c r="B7" s="280" t="s">
        <v>21</v>
      </c>
      <c r="C7" s="281">
        <v>31387700000</v>
      </c>
      <c r="D7" s="281">
        <v>4437555360.7600002</v>
      </c>
      <c r="E7" s="282">
        <v>35825255360.760002</v>
      </c>
      <c r="F7" s="26"/>
      <c r="G7" s="26"/>
      <c r="H7" s="26"/>
      <c r="I7" s="50"/>
      <c r="J7" s="26"/>
      <c r="K7" s="27"/>
    </row>
    <row r="8" spans="1:13" ht="15.75">
      <c r="B8" s="283"/>
      <c r="C8" s="284"/>
      <c r="D8" s="284"/>
      <c r="E8" s="285"/>
      <c r="I8" s="35"/>
    </row>
    <row r="9" spans="1:13">
      <c r="A9" s="28"/>
      <c r="B9" s="151" t="s">
        <v>22</v>
      </c>
      <c r="C9" s="286"/>
      <c r="D9" s="286"/>
      <c r="E9" s="285"/>
      <c r="F9" s="29"/>
      <c r="G9" s="29"/>
      <c r="H9" s="29"/>
      <c r="I9" s="29"/>
      <c r="J9" s="29"/>
      <c r="K9" s="29"/>
    </row>
    <row r="10" spans="1:13">
      <c r="A10" s="28"/>
      <c r="B10" s="159" t="s">
        <v>204</v>
      </c>
      <c r="C10" s="287"/>
      <c r="D10" s="285"/>
      <c r="E10" s="288">
        <f t="shared" ref="E10:E14" si="0">+C10+D10</f>
        <v>0</v>
      </c>
      <c r="F10" s="29"/>
      <c r="G10" s="29"/>
      <c r="H10" s="29"/>
      <c r="I10" s="29"/>
      <c r="J10" s="29"/>
      <c r="K10" s="29"/>
    </row>
    <row r="11" spans="1:13">
      <c r="A11" s="30"/>
      <c r="B11" s="289" t="s">
        <v>23</v>
      </c>
      <c r="C11" s="287"/>
      <c r="D11" s="285"/>
      <c r="E11" s="288">
        <f t="shared" si="0"/>
        <v>0</v>
      </c>
      <c r="F11" s="31"/>
      <c r="G11" s="30"/>
      <c r="H11" s="30"/>
      <c r="I11" s="31"/>
      <c r="J11" s="32"/>
      <c r="K11" s="32"/>
    </row>
    <row r="12" spans="1:13">
      <c r="A12" s="30"/>
      <c r="B12" s="289" t="s">
        <v>219</v>
      </c>
      <c r="C12" s="287"/>
      <c r="D12" s="285">
        <f>+'2'!D12*INDICE!M2</f>
        <v>-2752736539.3488002</v>
      </c>
      <c r="E12" s="288"/>
      <c r="F12" s="31"/>
      <c r="G12" s="30"/>
      <c r="H12" s="30"/>
      <c r="I12" s="31"/>
      <c r="J12" s="32"/>
      <c r="K12" s="32"/>
    </row>
    <row r="13" spans="1:13">
      <c r="A13" s="30"/>
      <c r="B13" s="289" t="s">
        <v>24</v>
      </c>
      <c r="C13" s="287"/>
      <c r="D13" s="285">
        <f>+'2'!D13*INDICE!M2</f>
        <v>2085268063.9728003</v>
      </c>
      <c r="E13" s="285">
        <f>+C13+D13</f>
        <v>2085268063.9728003</v>
      </c>
      <c r="F13" s="31"/>
      <c r="G13" s="30"/>
      <c r="H13" s="30"/>
      <c r="I13" s="31"/>
      <c r="J13" s="32"/>
      <c r="K13" s="32"/>
    </row>
    <row r="14" spans="1:13">
      <c r="A14" s="28"/>
      <c r="B14" s="290" t="s">
        <v>25</v>
      </c>
      <c r="C14" s="291"/>
      <c r="D14" s="291">
        <f>+'2'!D14*INDICE!M2</f>
        <v>531259398.78960001</v>
      </c>
      <c r="E14" s="285">
        <f t="shared" si="0"/>
        <v>531259398.78960001</v>
      </c>
      <c r="F14" s="28"/>
      <c r="G14" s="28"/>
      <c r="H14" s="51"/>
      <c r="I14" s="28"/>
      <c r="J14" s="28"/>
      <c r="K14" s="28"/>
    </row>
    <row r="15" spans="1:13" ht="58.5" customHeight="1">
      <c r="A15" s="28"/>
      <c r="B15" s="172" t="s">
        <v>26</v>
      </c>
      <c r="C15" s="292">
        <f>+C7+C10-C11+C8</f>
        <v>31387700000</v>
      </c>
      <c r="D15" s="292">
        <f>+D7+D14+D13+D10</f>
        <v>7054082823.5224009</v>
      </c>
      <c r="E15" s="174" t="str">
        <f>+"TOTAL ACTIVO NETO AL "&amp;UPPER(TEXT(INDICE!O3,"DD \D\E MMMM \D\E yyyy"))</f>
        <v>TOTAL ACTIVO NETO AL 31 DE MARZO DE 2022</v>
      </c>
      <c r="F15" s="34"/>
      <c r="G15" s="34"/>
      <c r="H15" s="34"/>
      <c r="I15" s="34"/>
      <c r="J15" s="34"/>
      <c r="K15" s="34"/>
    </row>
    <row r="16" spans="1:13" ht="21" customHeight="1" thickBot="1">
      <c r="A16" s="28"/>
      <c r="B16" s="175"/>
      <c r="C16" s="175"/>
      <c r="D16" s="175"/>
      <c r="E16" s="293">
        <f>+C15+D15</f>
        <v>38441782823.5224</v>
      </c>
      <c r="F16" s="34"/>
      <c r="G16" s="34"/>
      <c r="H16" s="34"/>
      <c r="I16" s="34"/>
      <c r="J16" s="34"/>
      <c r="K16" s="34"/>
      <c r="M16" s="35"/>
    </row>
    <row r="17" spans="1:13" ht="16.5" thickTop="1">
      <c r="A17" s="36"/>
      <c r="B17" s="175"/>
      <c r="C17" s="175"/>
      <c r="D17" s="175"/>
      <c r="E17" s="175"/>
      <c r="F17" s="34"/>
      <c r="G17" s="34"/>
      <c r="H17" s="34"/>
      <c r="I17" s="34"/>
      <c r="J17" s="34"/>
      <c r="K17" s="34"/>
      <c r="M17" s="35"/>
    </row>
    <row r="18" spans="1:13" ht="15.75">
      <c r="A18" s="28"/>
      <c r="B18" s="170" t="s">
        <v>217</v>
      </c>
      <c r="C18" s="175"/>
      <c r="D18" s="175"/>
      <c r="E18" s="175"/>
      <c r="F18" s="34"/>
      <c r="G18" s="34"/>
      <c r="H18" s="34"/>
      <c r="I18" s="34"/>
      <c r="J18" s="34"/>
      <c r="K18" s="34"/>
    </row>
    <row r="19" spans="1:13" ht="15.75">
      <c r="A19" s="28"/>
      <c r="B19" s="179"/>
      <c r="C19" s="175"/>
      <c r="D19" s="175"/>
      <c r="E19" s="175"/>
      <c r="F19" s="34"/>
      <c r="G19" s="34"/>
      <c r="H19" s="34"/>
      <c r="I19" s="34"/>
      <c r="J19" s="34"/>
      <c r="K19" s="34"/>
    </row>
    <row r="20" spans="1:13">
      <c r="A20" s="28"/>
      <c r="B20" s="278"/>
      <c r="C20" s="15"/>
      <c r="D20" s="15"/>
      <c r="E20" s="15"/>
      <c r="F20" s="34"/>
      <c r="G20" s="34"/>
      <c r="H20" s="34"/>
      <c r="I20" s="34"/>
      <c r="J20" s="34"/>
      <c r="K20" s="34"/>
    </row>
    <row r="21" spans="1:13">
      <c r="A21" s="28"/>
      <c r="B21" s="294"/>
      <c r="C21" s="15"/>
      <c r="D21" s="15"/>
      <c r="E21" s="15"/>
      <c r="F21" s="34"/>
      <c r="G21" s="34"/>
      <c r="H21" s="34"/>
      <c r="I21" s="34"/>
      <c r="J21" s="34"/>
      <c r="K21" s="34"/>
    </row>
    <row r="22" spans="1:13">
      <c r="A22" s="28"/>
      <c r="B22" s="23"/>
      <c r="C22" s="34"/>
      <c r="D22" s="34"/>
      <c r="E22" s="34"/>
      <c r="F22" s="34"/>
      <c r="G22" s="34"/>
      <c r="H22" s="34"/>
      <c r="I22" s="34"/>
      <c r="J22" s="34"/>
      <c r="K22" s="34"/>
    </row>
    <row r="23" spans="1:13">
      <c r="A23" s="28"/>
      <c r="B23" s="34"/>
      <c r="C23" s="34"/>
      <c r="D23" s="34"/>
      <c r="E23" s="34"/>
      <c r="F23" s="34"/>
      <c r="G23" s="34"/>
      <c r="H23" s="34"/>
      <c r="I23" s="34"/>
      <c r="J23" s="34"/>
      <c r="K23" s="34"/>
    </row>
    <row r="24" spans="1:13">
      <c r="A24" s="28"/>
      <c r="B24" s="34"/>
      <c r="C24" s="34"/>
      <c r="D24" s="34"/>
      <c r="E24" s="34"/>
      <c r="F24" s="34"/>
      <c r="G24" s="34"/>
      <c r="H24" s="34"/>
      <c r="I24" s="34"/>
      <c r="J24" s="34"/>
      <c r="K24" s="34"/>
    </row>
    <row r="25" spans="1:13">
      <c r="A25" s="28"/>
      <c r="B25" s="34"/>
      <c r="C25" s="34"/>
      <c r="D25" s="34"/>
      <c r="E25" s="34"/>
      <c r="F25" s="34"/>
      <c r="G25" s="34"/>
      <c r="H25" s="34"/>
      <c r="I25" s="34"/>
      <c r="J25" s="34"/>
      <c r="K25" s="34"/>
    </row>
    <row r="26" spans="1:13">
      <c r="A26" s="37"/>
      <c r="B26" s="34"/>
      <c r="C26" s="34"/>
      <c r="D26" s="34"/>
      <c r="E26" s="34"/>
      <c r="F26" s="34"/>
      <c r="G26" s="34"/>
      <c r="H26" s="34"/>
      <c r="I26" s="34"/>
      <c r="J26" s="34"/>
      <c r="K26" s="34"/>
    </row>
    <row r="27" spans="1:13">
      <c r="A27" s="37"/>
      <c r="B27" s="34"/>
      <c r="C27" s="34"/>
      <c r="D27" s="34"/>
      <c r="E27" s="34"/>
      <c r="F27" s="34"/>
      <c r="G27" s="34"/>
      <c r="H27" s="34"/>
      <c r="I27" s="34"/>
      <c r="J27" s="34"/>
      <c r="K27" s="34"/>
    </row>
    <row r="29" spans="1:13">
      <c r="J29" s="35"/>
    </row>
    <row r="30" spans="1:13">
      <c r="G30" s="35"/>
    </row>
    <row r="31" spans="1:13">
      <c r="J31" s="35"/>
    </row>
    <row r="32" spans="1:13">
      <c r="J32" s="35"/>
    </row>
    <row r="33" spans="2:10">
      <c r="J33" s="35"/>
    </row>
    <row r="36" spans="2:10">
      <c r="B36" s="8"/>
      <c r="C36" s="5"/>
      <c r="D36" s="5"/>
      <c r="E36" s="385"/>
      <c r="F36" s="385"/>
      <c r="G36" s="385"/>
      <c r="H36" s="385"/>
    </row>
    <row r="37" spans="2:10">
      <c r="B37" s="8"/>
      <c r="C37" s="5"/>
      <c r="D37" s="5"/>
      <c r="E37" s="385"/>
      <c r="F37" s="385"/>
      <c r="G37" s="385"/>
      <c r="H37" s="385"/>
    </row>
  </sheetData>
  <mergeCells count="6">
    <mergeCell ref="E36:H36"/>
    <mergeCell ref="E37:H37"/>
    <mergeCell ref="B2:E2"/>
    <mergeCell ref="B3:E3"/>
    <mergeCell ref="B4:E4"/>
    <mergeCell ref="B5:E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6"/>
  <sheetViews>
    <sheetView showGridLines="0" topLeftCell="A4" workbookViewId="0">
      <selection activeCell="I13" sqref="I13"/>
    </sheetView>
  </sheetViews>
  <sheetFormatPr baseColWidth="10" defaultColWidth="9.140625" defaultRowHeight="14.25"/>
  <cols>
    <col min="1" max="1" width="11.85546875" style="1" customWidth="1"/>
    <col min="2" max="2" width="59.140625" style="1" customWidth="1"/>
    <col min="3" max="3" width="19.85546875" style="1" customWidth="1"/>
    <col min="4" max="4" width="3.5703125" style="1" customWidth="1"/>
    <col min="5" max="5" width="16.140625" style="1" bestFit="1" customWidth="1"/>
    <col min="6" max="6" width="6.5703125" style="4" customWidth="1"/>
    <col min="7" max="7" width="12" style="4" bestFit="1" customWidth="1"/>
    <col min="8" max="8" width="12.28515625" style="4" bestFit="1" customWidth="1"/>
    <col min="9" max="9" width="19.140625" style="4" customWidth="1"/>
    <col min="10" max="10" width="12.85546875" style="4" bestFit="1" customWidth="1"/>
    <col min="11" max="16384" width="9.140625" style="4"/>
  </cols>
  <sheetData>
    <row r="1" spans="1:10" ht="15">
      <c r="B1" s="2"/>
      <c r="C1" s="2"/>
      <c r="E1" s="2"/>
      <c r="F1" s="2"/>
      <c r="G1" s="2"/>
      <c r="H1" s="39"/>
    </row>
    <row r="2" spans="1:10" ht="16.5">
      <c r="B2" s="180"/>
      <c r="C2" s="128"/>
      <c r="D2" s="121"/>
      <c r="E2" s="412"/>
      <c r="F2" s="412"/>
      <c r="G2" s="391"/>
      <c r="H2" s="391"/>
    </row>
    <row r="3" spans="1:10" ht="30">
      <c r="B3" s="405" t="s">
        <v>0</v>
      </c>
      <c r="C3" s="405"/>
      <c r="D3" s="405"/>
      <c r="E3" s="405"/>
      <c r="F3" s="128"/>
      <c r="G3" s="393"/>
      <c r="H3" s="393"/>
    </row>
    <row r="4" spans="1:10" ht="21">
      <c r="A4" s="4"/>
      <c r="B4" s="396" t="str">
        <f>+"ESTADO DE FLUJOS DE CAJA  AL "&amp;UPPER(TEXT(INDICE!O3,"DD \D\E MMMM \D\E yyyy"))</f>
        <v>ESTADO DE FLUJOS DE CAJA  AL 31 DE MARZO DE 2022</v>
      </c>
      <c r="C4" s="396"/>
      <c r="D4" s="396"/>
      <c r="E4" s="396"/>
      <c r="F4" s="140"/>
    </row>
    <row r="5" spans="1:10" ht="16.5" customHeight="1">
      <c r="A5" s="5"/>
      <c r="B5" s="397" t="s">
        <v>65</v>
      </c>
      <c r="C5" s="397"/>
      <c r="D5" s="397"/>
      <c r="E5" s="397"/>
      <c r="F5" s="140"/>
    </row>
    <row r="6" spans="1:10" ht="15.75">
      <c r="A6" s="5"/>
      <c r="B6" s="295"/>
      <c r="C6" s="295"/>
      <c r="D6" s="170"/>
      <c r="E6" s="170"/>
      <c r="F6" s="140"/>
      <c r="G6" s="14"/>
      <c r="H6" s="14"/>
      <c r="I6" s="14"/>
    </row>
    <row r="7" spans="1:10" s="7" customFormat="1" ht="15.75">
      <c r="A7" s="1"/>
      <c r="B7" s="296"/>
      <c r="C7" s="297">
        <f>+INDICE!P3</f>
        <v>2022</v>
      </c>
      <c r="D7" s="298"/>
      <c r="E7" s="299">
        <f>+INDICE!P2</f>
        <v>2021</v>
      </c>
      <c r="F7" s="170"/>
      <c r="G7" s="15"/>
      <c r="H7" s="15"/>
      <c r="I7" s="21"/>
      <c r="J7" s="21"/>
    </row>
    <row r="8" spans="1:10" s="7" customFormat="1" ht="15.75">
      <c r="A8" s="1"/>
      <c r="B8" s="300"/>
      <c r="C8" s="301" t="s">
        <v>1</v>
      </c>
      <c r="D8" s="302"/>
      <c r="E8" s="303" t="s">
        <v>1</v>
      </c>
      <c r="F8" s="170"/>
      <c r="G8" s="15"/>
      <c r="H8" s="15"/>
      <c r="I8" s="15"/>
    </row>
    <row r="9" spans="1:10" s="7" customFormat="1" ht="15.75">
      <c r="A9" s="1"/>
      <c r="B9" s="191"/>
      <c r="C9" s="304"/>
      <c r="D9" s="305"/>
      <c r="E9" s="306"/>
      <c r="F9" s="170"/>
      <c r="G9" s="15"/>
      <c r="H9" s="15"/>
      <c r="I9" s="15"/>
    </row>
    <row r="10" spans="1:10" s="7" customFormat="1" ht="15.75">
      <c r="A10" s="1"/>
      <c r="B10" s="185" t="s">
        <v>2</v>
      </c>
      <c r="C10" s="307">
        <f>+E26</f>
        <v>290160158.42880201</v>
      </c>
      <c r="D10" s="305"/>
      <c r="E10" s="308">
        <v>263676849.32919741</v>
      </c>
      <c r="F10" s="170"/>
      <c r="G10" s="15"/>
      <c r="H10" s="15"/>
      <c r="I10" s="15"/>
    </row>
    <row r="11" spans="1:10" s="7" customFormat="1" ht="15.75">
      <c r="A11" s="1"/>
      <c r="B11" s="191" t="s">
        <v>3</v>
      </c>
      <c r="C11" s="304"/>
      <c r="D11" s="304"/>
      <c r="E11" s="306"/>
      <c r="F11" s="170"/>
      <c r="G11" s="15"/>
      <c r="H11" s="15"/>
      <c r="I11" s="15"/>
    </row>
    <row r="12" spans="1:10" s="7" customFormat="1" ht="15.75">
      <c r="A12" s="5"/>
      <c r="B12" s="185" t="s">
        <v>4</v>
      </c>
      <c r="C12" s="309"/>
      <c r="D12" s="309"/>
      <c r="E12" s="310"/>
      <c r="F12" s="170"/>
      <c r="G12" s="15"/>
      <c r="H12" s="15"/>
      <c r="I12" s="15"/>
    </row>
    <row r="13" spans="1:10" s="7" customFormat="1" ht="15.75">
      <c r="A13" s="5"/>
      <c r="B13" s="185" t="s">
        <v>5</v>
      </c>
      <c r="C13" s="309"/>
      <c r="D13" s="309"/>
      <c r="E13" s="310"/>
      <c r="F13" s="170"/>
      <c r="G13" s="15"/>
      <c r="H13" s="15"/>
      <c r="I13" s="17"/>
    </row>
    <row r="14" spans="1:10" s="7" customFormat="1" ht="15.75">
      <c r="A14" s="1"/>
      <c r="B14" s="191" t="s">
        <v>6</v>
      </c>
      <c r="C14" s="311">
        <f>+'1'!C14*INDICE!M2</f>
        <v>184133265.77520001</v>
      </c>
      <c r="D14" s="312"/>
      <c r="E14" s="313">
        <v>-48832607.007596672</v>
      </c>
      <c r="F14" s="170"/>
      <c r="G14" s="15"/>
      <c r="H14" s="15"/>
      <c r="I14" s="10"/>
    </row>
    <row r="15" spans="1:10" s="7" customFormat="1" ht="15.75">
      <c r="A15" s="1"/>
      <c r="B15" s="191" t="s">
        <v>7</v>
      </c>
      <c r="C15" s="314">
        <v>0</v>
      </c>
      <c r="D15" s="309"/>
      <c r="E15" s="313">
        <v>0</v>
      </c>
      <c r="F15" s="170"/>
      <c r="G15" s="15"/>
      <c r="H15" s="15"/>
      <c r="I15" s="15"/>
    </row>
    <row r="16" spans="1:10" s="7" customFormat="1" ht="15.75">
      <c r="A16" s="1"/>
      <c r="B16" s="191" t="s">
        <v>8</v>
      </c>
      <c r="C16" s="311">
        <f>+'1'!C16*INDICE!M2</f>
        <v>-27851435.112800002</v>
      </c>
      <c r="D16" s="309"/>
      <c r="E16" s="313">
        <v>9506078.8219999988</v>
      </c>
      <c r="F16" s="170"/>
      <c r="G16" s="15"/>
      <c r="H16" s="15"/>
      <c r="I16" s="15"/>
    </row>
    <row r="17" spans="1:10" s="7" customFormat="1" ht="15.75">
      <c r="A17" s="1"/>
      <c r="B17" s="191" t="s">
        <v>9</v>
      </c>
      <c r="C17" s="315">
        <v>0</v>
      </c>
      <c r="D17" s="309"/>
      <c r="E17" s="313">
        <v>0</v>
      </c>
      <c r="F17" s="170"/>
      <c r="G17" s="15"/>
      <c r="H17" s="15"/>
      <c r="I17" s="15"/>
    </row>
    <row r="18" spans="1:10" s="7" customFormat="1" ht="15.75">
      <c r="A18" s="1"/>
      <c r="B18" s="191" t="s">
        <v>10</v>
      </c>
      <c r="C18" s="316">
        <f>+C14+C15+C16+C17</f>
        <v>156281830.66240001</v>
      </c>
      <c r="D18" s="309"/>
      <c r="E18" s="317">
        <f>+E14+E15+E16+E17</f>
        <v>-39326528.185596675</v>
      </c>
      <c r="F18" s="170"/>
      <c r="G18" s="15"/>
      <c r="H18" s="15"/>
      <c r="I18" s="15"/>
    </row>
    <row r="19" spans="1:10" s="7" customFormat="1" ht="15.75">
      <c r="A19" s="1"/>
      <c r="B19" s="191"/>
      <c r="C19" s="312"/>
      <c r="D19" s="309"/>
      <c r="E19" s="318"/>
      <c r="F19" s="170"/>
      <c r="G19" s="15"/>
      <c r="H19" s="15"/>
      <c r="I19" s="15"/>
    </row>
    <row r="20" spans="1:10" s="7" customFormat="1" ht="15.75">
      <c r="A20" s="1"/>
      <c r="B20" s="185" t="s">
        <v>11</v>
      </c>
      <c r="C20" s="312"/>
      <c r="D20" s="309"/>
      <c r="E20" s="319"/>
      <c r="F20" s="170"/>
      <c r="G20" s="15"/>
      <c r="H20" s="15"/>
      <c r="I20" s="15"/>
    </row>
    <row r="21" spans="1:10" s="7" customFormat="1" ht="15.75">
      <c r="A21" s="5"/>
      <c r="B21" s="191" t="s">
        <v>12</v>
      </c>
      <c r="C21" s="314">
        <v>0</v>
      </c>
      <c r="D21" s="309"/>
      <c r="E21" s="319">
        <v>0</v>
      </c>
      <c r="F21" s="170"/>
      <c r="G21" s="15"/>
      <c r="H21" s="15"/>
      <c r="I21" s="15"/>
    </row>
    <row r="22" spans="1:10" s="7" customFormat="1" ht="15.75">
      <c r="A22" s="5"/>
      <c r="B22" s="191" t="s">
        <v>66</v>
      </c>
      <c r="C22" s="314"/>
      <c r="D22" s="309"/>
      <c r="E22" s="319"/>
      <c r="F22" s="170"/>
      <c r="G22" s="15"/>
      <c r="H22" s="15"/>
      <c r="I22" s="15"/>
    </row>
    <row r="23" spans="1:10" s="7" customFormat="1" ht="15.75">
      <c r="A23" s="5"/>
      <c r="B23" s="191" t="s">
        <v>13</v>
      </c>
      <c r="C23" s="320">
        <f>+'1'!C22*INDICE!M2</f>
        <v>-73920449.29600516</v>
      </c>
      <c r="D23" s="309"/>
      <c r="E23" s="321">
        <v>65809837.285201252</v>
      </c>
      <c r="F23" s="170"/>
      <c r="G23" s="15"/>
      <c r="H23" s="15"/>
      <c r="I23" s="15"/>
    </row>
    <row r="24" spans="1:10" s="7" customFormat="1" ht="15.75">
      <c r="A24" s="1"/>
      <c r="B24" s="191" t="s">
        <v>14</v>
      </c>
      <c r="C24" s="322">
        <v>0</v>
      </c>
      <c r="D24" s="309"/>
      <c r="E24" s="319">
        <v>0</v>
      </c>
      <c r="F24" s="170"/>
    </row>
    <row r="25" spans="1:10" s="7" customFormat="1" ht="15.75">
      <c r="A25" s="1"/>
      <c r="B25" s="191" t="s">
        <v>15</v>
      </c>
      <c r="C25" s="312">
        <f>+C23+C24+C22</f>
        <v>-73920449.29600516</v>
      </c>
      <c r="D25" s="309"/>
      <c r="E25" s="323">
        <v>65809837.285201252</v>
      </c>
      <c r="F25" s="170"/>
    </row>
    <row r="26" spans="1:10" s="7" customFormat="1" ht="16.5" thickBot="1">
      <c r="A26" s="5"/>
      <c r="B26" s="185" t="s">
        <v>16</v>
      </c>
      <c r="C26" s="324">
        <f>+C18+C25+C10</f>
        <v>372521539.79519689</v>
      </c>
      <c r="D26" s="325"/>
      <c r="E26" s="326">
        <f>+E10+E18+E25</f>
        <v>290160158.42880201</v>
      </c>
      <c r="F26" s="170"/>
      <c r="H26" s="15"/>
      <c r="I26" s="15"/>
      <c r="J26" s="15"/>
    </row>
    <row r="27" spans="1:10" s="7" customFormat="1" ht="16.5" thickTop="1">
      <c r="A27" s="1"/>
      <c r="B27" s="300"/>
      <c r="C27" s="327"/>
      <c r="D27" s="327"/>
      <c r="E27" s="328"/>
      <c r="F27" s="170"/>
      <c r="I27" s="15"/>
    </row>
    <row r="28" spans="1:10" s="7" customFormat="1" ht="15.75">
      <c r="A28" s="1"/>
      <c r="B28" s="170"/>
      <c r="C28" s="329"/>
      <c r="D28" s="329"/>
      <c r="E28" s="329"/>
      <c r="F28" s="170"/>
    </row>
    <row r="29" spans="1:10" ht="15.75">
      <c r="B29" s="170" t="s">
        <v>217</v>
      </c>
      <c r="C29" s="175"/>
      <c r="D29" s="175"/>
      <c r="E29" s="175"/>
      <c r="F29" s="140"/>
    </row>
    <row r="30" spans="1:10" ht="16.5">
      <c r="B30" s="139"/>
      <c r="C30" s="141"/>
      <c r="D30" s="141"/>
      <c r="E30" s="141"/>
      <c r="F30" s="141"/>
      <c r="G30" s="14"/>
      <c r="H30" s="14"/>
      <c r="I30" s="14"/>
    </row>
    <row r="31" spans="1:10" ht="16.5">
      <c r="B31" s="129"/>
      <c r="C31" s="137"/>
      <c r="D31" s="137"/>
      <c r="E31" s="137"/>
      <c r="F31" s="140"/>
    </row>
    <row r="32" spans="1:10" ht="15">
      <c r="B32" s="19"/>
      <c r="C32" s="18"/>
      <c r="D32" s="18"/>
      <c r="E32" s="18"/>
    </row>
    <row r="33" spans="2:7">
      <c r="C33" s="18"/>
      <c r="D33" s="18"/>
      <c r="E33" s="18"/>
    </row>
    <row r="34" spans="2:7" ht="15">
      <c r="B34" s="8"/>
      <c r="C34" s="385"/>
      <c r="D34" s="385"/>
      <c r="E34" s="385"/>
      <c r="F34" s="385"/>
      <c r="G34" s="385"/>
    </row>
    <row r="35" spans="2:7" ht="15">
      <c r="B35" s="8"/>
      <c r="C35" s="385"/>
      <c r="D35" s="385"/>
      <c r="E35" s="385"/>
      <c r="F35" s="385"/>
      <c r="G35" s="385"/>
    </row>
    <row r="36" spans="2:7">
      <c r="C36" s="18"/>
      <c r="D36" s="18"/>
      <c r="E36" s="18"/>
    </row>
  </sheetData>
  <mergeCells count="8">
    <mergeCell ref="C35:G35"/>
    <mergeCell ref="B3:E3"/>
    <mergeCell ref="B5:E5"/>
    <mergeCell ref="E2:F2"/>
    <mergeCell ref="G2:H2"/>
    <mergeCell ref="G3:H3"/>
    <mergeCell ref="B4:E4"/>
    <mergeCell ref="C34:G34"/>
  </mergeCell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8wWIuclndr1kRiIMOy5c/7VmHjOAoPxK/3n1/ttC1Mk=</DigestValue>
    </Reference>
    <Reference Type="http://www.w3.org/2000/09/xmldsig#Object" URI="#idOfficeObject">
      <DigestMethod Algorithm="http://www.w3.org/2001/04/xmlenc#sha256"/>
      <DigestValue>c6S1U/obFszTbhi+6y0yAxHvz0BwzVrA3Q2g6UOzWmM=</DigestValue>
    </Reference>
    <Reference Type="http://uri.etsi.org/01903#SignedProperties" URI="#idSignedProperties">
      <Transforms>
        <Transform Algorithm="http://www.w3.org/TR/2001/REC-xml-c14n-20010315"/>
      </Transforms>
      <DigestMethod Algorithm="http://www.w3.org/2001/04/xmlenc#sha256"/>
      <DigestValue>y4lZkmmD1Dyn4yOf5YE1T6OdM7Gvpw6jFLzHVVFYUME=</DigestValue>
    </Reference>
    <Reference Type="http://www.w3.org/2000/09/xmldsig#Object" URI="#idValidSigLnImg">
      <DigestMethod Algorithm="http://www.w3.org/2001/04/xmlenc#sha256"/>
      <DigestValue>O+ewuvTVrzYHhheKwSaWFSNhPyGCBGTZvJ4CVqAfsbY=</DigestValue>
    </Reference>
    <Reference Type="http://www.w3.org/2000/09/xmldsig#Object" URI="#idInvalidSigLnImg">
      <DigestMethod Algorithm="http://www.w3.org/2001/04/xmlenc#sha256"/>
      <DigestValue>9rjwHOE7C6L6rYkEVf+z0EvDNJdvuQIQtXeazeRlElE=</DigestValue>
    </Reference>
  </SignedInfo>
  <SignatureValue>VWmbfuwklueqRVBOf7d/vNVd9R2FAsbgnE3zif0dkq3Fb4jzqAxzpM6kuitTBVv79w4OmC1j5EV1
91pMG76ZSEzs/8G95TzTXpksVZ/N04tlKF0F2VBNUptYjToN+0YBQkkVlesDVhZc8AAdF+PH5YvF
Cjfo22sI84o7BXKAwag2tUkSt7H72w5vl6yaSBwGvH0uXSHGDc6lMoW/3gNQZIk0rzRjxfXGzfE4
zdipg2NgL7hICfd/TGooODHFhSYySBVsZdG8SmDdDhy60EHdC71Nd3RpP9XMIvTm9Bqf09591yqp
dn8FlqNNZkCQxF2bPOpz63tcTgetcpr4ONo5VQ==</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lsyMPxCBuoovhxUJtiIh4loV1/uitHof1x6IcWJpTAA=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buFVGuoyFuZzTd3l8VkR5lWrkn7okOoWrkhZidXob8g=</DigestValue>
      </Reference>
      <Reference URI="/xl/drawings/vmlDrawing1.vml?ContentType=application/vnd.openxmlformats-officedocument.vmlDrawing">
        <DigestMethod Algorithm="http://www.w3.org/2001/04/xmlenc#sha256"/>
        <DigestValue>8qVRJ7Li4rAXm9kkPlDZu7yTnpfni1pvc3ndFQedPSg=</DigestValue>
      </Reference>
      <Reference URI="/xl/media/image1.png?ContentType=image/png">
        <DigestMethod Algorithm="http://www.w3.org/2001/04/xmlenc#sha256"/>
        <DigestValue>mScAtSz83q7fKRcNENcfBwQWZ8rYyaZoM3sMc4MXAak=</DigestValue>
      </Reference>
      <Reference URI="/xl/media/image2.emf?ContentType=image/x-emf">
        <DigestMethod Algorithm="http://www.w3.org/2001/04/xmlenc#sha256"/>
        <DigestValue>Vuj7dBsOVFmNcqqHod16N+1qbcYB9BvSMDQadfZ1m80=</DigestValue>
      </Reference>
      <Reference URI="/xl/media/image3.emf?ContentType=image/x-emf">
        <DigestMethod Algorithm="http://www.w3.org/2001/04/xmlenc#sha256"/>
        <DigestValue>fhxO5qAgn3qjmGK8rrr97CzsSwmkjKov0XDzywK4qEY=</DigestValue>
      </Reference>
      <Reference URI="/xl/media/image4.emf?ContentType=image/x-emf">
        <DigestMethod Algorithm="http://www.w3.org/2001/04/xmlenc#sha256"/>
        <DigestValue>6Ti8lf1T8pKWgLAiUDcFoeDCPb9fBlYcBO1hQvGUA04=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/E2xUnaKVvQhybBMAm8SzdIUH7GTLxtcurIpY3UIOPM=</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dQty6h4y3OjaBO679MIWuMByZpg6RKGw7ezGcnYUuw0=</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qEHYM6jZ+aGsXeK2x56pq3iGvHYjLnP8sjfFrzKj08g=</DigestValue>
      </Reference>
      <Reference URI="/xl/styles.xml?ContentType=application/vnd.openxmlformats-officedocument.spreadsheetml.styles+xml">
        <DigestMethod Algorithm="http://www.w3.org/2001/04/xmlenc#sha256"/>
        <DigestValue>sOEVwTHubEORcc6U/nNQO2iqfytI5xTeXoINnbHnlXM=</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fNrGWuBQ3ojzpJwWOtxlP2XQidfuMf8Lk+3pAu8HCHY=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jOBq6YdnWqK4U9ml91ujVM8kw34X59P0KhrbU+de7dU=</DigestValue>
      </Reference>
      <Reference URI="/xl/worksheets/sheet10.xml?ContentType=application/vnd.openxmlformats-officedocument.spreadsheetml.worksheet+xml">
        <DigestMethod Algorithm="http://www.w3.org/2001/04/xmlenc#sha256"/>
        <DigestValue>bPaKMo7lr8Nz2QYzioxr49GfO+4GyPyoRsLJF2xeoL0=</DigestValue>
      </Reference>
      <Reference URI="/xl/worksheets/sheet11.xml?ContentType=application/vnd.openxmlformats-officedocument.spreadsheetml.worksheet+xml">
        <DigestMethod Algorithm="http://www.w3.org/2001/04/xmlenc#sha256"/>
        <DigestValue>vlq3M8XqYXYencwH5Sh922GSY/tjGPM6MCoDOkixMNQ=</DigestValue>
      </Reference>
      <Reference URI="/xl/worksheets/sheet12.xml?ContentType=application/vnd.openxmlformats-officedocument.spreadsheetml.worksheet+xml">
        <DigestMethod Algorithm="http://www.w3.org/2001/04/xmlenc#sha256"/>
        <DigestValue>jjyasl9QLDMVzyIXhZfaqJvY7mXbkOgul5kJH9pEV1I=</DigestValue>
      </Reference>
      <Reference URI="/xl/worksheets/sheet2.xml?ContentType=application/vnd.openxmlformats-officedocument.spreadsheetml.worksheet+xml">
        <DigestMethod Algorithm="http://www.w3.org/2001/04/xmlenc#sha256"/>
        <DigestValue>PX+z8BEeEfYFjxktMObXhHTshlF+vq9TvikJNbt5Yvk=</DigestValue>
      </Reference>
      <Reference URI="/xl/worksheets/sheet3.xml?ContentType=application/vnd.openxmlformats-officedocument.spreadsheetml.worksheet+xml">
        <DigestMethod Algorithm="http://www.w3.org/2001/04/xmlenc#sha256"/>
        <DigestValue>qc3RS+bhOIlvj1qrK6e9UJEamQdL+4TD+L2KoUTtqCk=</DigestValue>
      </Reference>
      <Reference URI="/xl/worksheets/sheet4.xml?ContentType=application/vnd.openxmlformats-officedocument.spreadsheetml.worksheet+xml">
        <DigestMethod Algorithm="http://www.w3.org/2001/04/xmlenc#sha256"/>
        <DigestValue>YqyN90zNDTe5gflctyOdYllBxWQGq34fZjcouBFowLo=</DigestValue>
      </Reference>
      <Reference URI="/xl/worksheets/sheet5.xml?ContentType=application/vnd.openxmlformats-officedocument.spreadsheetml.worksheet+xml">
        <DigestMethod Algorithm="http://www.w3.org/2001/04/xmlenc#sha256"/>
        <DigestValue>onhh01YBFaG6bWSoTPhvvPy63NfeHoYI7AwBcLeek48=</DigestValue>
      </Reference>
      <Reference URI="/xl/worksheets/sheet6.xml?ContentType=application/vnd.openxmlformats-officedocument.spreadsheetml.worksheet+xml">
        <DigestMethod Algorithm="http://www.w3.org/2001/04/xmlenc#sha256"/>
        <DigestValue>E8zXl49e4xdE1vcgjqfhFlQT9gbfRBwlWylzzwheVyY=</DigestValue>
      </Reference>
      <Reference URI="/xl/worksheets/sheet7.xml?ContentType=application/vnd.openxmlformats-officedocument.spreadsheetml.worksheet+xml">
        <DigestMethod Algorithm="http://www.w3.org/2001/04/xmlenc#sha256"/>
        <DigestValue>67QCvKTY5D+51oIaXG4rLKzzMTxGuvyoK7edjlucFUA=</DigestValue>
      </Reference>
      <Reference URI="/xl/worksheets/sheet8.xml?ContentType=application/vnd.openxmlformats-officedocument.spreadsheetml.worksheet+xml">
        <DigestMethod Algorithm="http://www.w3.org/2001/04/xmlenc#sha256"/>
        <DigestValue>RS2jbiPI3OU89rQO1V/XP3DJeVoPqq5pv4CP2CEQXrQ=</DigestValue>
      </Reference>
      <Reference URI="/xl/worksheets/sheet9.xml?ContentType=application/vnd.openxmlformats-officedocument.spreadsheetml.worksheet+xml">
        <DigestMethod Algorithm="http://www.w3.org/2001/04/xmlenc#sha256"/>
        <DigestValue>znvYJAbpl3t084CjB786bkwA2KdJEHTT9ZAdi6/+B70=</DigestValue>
      </Reference>
    </Manifest>
    <SignatureProperties>
      <SignatureProperty Id="idSignatureTime" Target="#idPackageSignature">
        <mdssi:SignatureTime xmlns:mdssi="http://schemas.openxmlformats.org/package/2006/digital-signature">
          <mdssi:Format>YYYY-MM-DDThh:mm:ssTZD</mdssi:Format>
          <mdssi:Value>2022-05-03T20:45:14Z</mdssi:Value>
        </mdssi:SignatureTime>
      </SignatureProperty>
    </SignatureProperties>
  </Object>
  <Object Id="idOfficeObject">
    <SignatureProperties>
      <SignatureProperty Id="idOfficeV1Details" Target="#idPackageSignature">
        <SignatureInfoV1 xmlns="http://schemas.microsoft.com/office/2006/digsig">
          <SetupID>{6D81DFB0-DD73-4593-B4E1-2220608FB06F}</SetupID>
          <SignatureText>Federico CALLIZO PECCI</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2022-05-03T20:45:14Z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ABw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z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VgAAAGwAAAABAAAAVVWPQYX2jk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b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sQk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BVVY9BhfaO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AAAGAAAAAwAAAAQAAAAJAAAABgAAAAcAAAAHAAAAAwAAAAcAAAAHAAAABAAAAAMAAAADAAAABgAAAAYAAAAIAAAABgAAAAcAAAADAAAABwAAAAkAAAADAAAABwAAAAcAAAAFAAAABQAAAAMAAAAGAAAACQAAAAMAAAAGAAAABgAAAAcAAAAHAAAAA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ksdWi8qGFcyZPI4Gp0e8+MBFQyhDaOsuiX8tYB6M6y0=</DigestValue>
    </Reference>
    <Reference Type="http://www.w3.org/2000/09/xmldsig#Object" URI="#idOfficeObject">
      <DigestMethod Algorithm="http://www.w3.org/2001/04/xmlenc#sha256"/>
      <DigestValue>srGNm4JIMvdIaCrBBiFkhiMqPNTPyltB3OQQosfPeMA=</DigestValue>
    </Reference>
    <Reference Type="http://uri.etsi.org/01903#SignedProperties" URI="#idSignedProperties">
      <Transforms>
        <Transform Algorithm="http://www.w3.org/TR/2001/REC-xml-c14n-20010315"/>
      </Transforms>
      <DigestMethod Algorithm="http://www.w3.org/2001/04/xmlenc#sha256"/>
      <DigestValue>vbj+nVgPc7BNDLV+MTi+g3vsa1HfF/PDDMiEO22RbZ8=</DigestValue>
    </Reference>
    <Reference Type="http://www.w3.org/2000/09/xmldsig#Object" URI="#idValidSigLnImg">
      <DigestMethod Algorithm="http://www.w3.org/2001/04/xmlenc#sha256"/>
      <DigestValue>gYBkq1IviWYyRM1raf3dRlJinBxyJzxuFr6OgsBzJOk=</DigestValue>
    </Reference>
    <Reference Type="http://www.w3.org/2000/09/xmldsig#Object" URI="#idInvalidSigLnImg">
      <DigestMethod Algorithm="http://www.w3.org/2001/04/xmlenc#sha256"/>
      <DigestValue>ansanKFv+dljW/VEKdJXrZKOP2gQlclDrqaa9ZlkY88=</DigestValue>
    </Reference>
  </SignedInfo>
  <SignatureValue>i3X34YnMHYTGRx3TEv4eXNK13DzvKs8Td+HJxC6+JIv6hJKKzAUIEEszQLVjrcUD4sRvha10LzSW
ChuBmQMQCbcyU7LDOZZc6MibQ0Pi4JVJS1JvY3gjhF7DlbYBmdwtVp84O8mxRZe9qoSzHbZsyrMF
NX7/Ee3JLADBFhMwVahAnRgCcRbgGLEt9QNHjViBC8YWq2F9FMA4g5PiN4uDQiO2SBTRR5Oa3ip0
kPdcB5keUmDnZy2lXHy2dCqiIACgz9ZN9eGAKeKsltxSgpKPF5yXB6c21+BQUfXRHVfcDiEOnW1n
uTAMQfnXOgRHOlIJPcoZ4BsfZ1k0FlZl1YKXDA==</SignatureValue>
  <KeyInfo>
    <X509Data>
      <X509Certificate>MIIIAjCCBeqgAwIBAgIIc80uvGfQjVQwDQYJKoZIhvcNAQELBQAwWzEXMBUGA1UEBRMOUlVDIDgwMDUwMTcyLTExGjAYBgNVBAMTEUNBLURPQ1VNRU5UQSBTLkEuMRcwFQYDVQQKEw5ET0NVTUVOVEEgUy5BLjELMAkGA1UEBhMCUFkwHhcNMjEwOTAxMTQwODMyWhcNMjMwOTAxMTQxODMyWjCBpDELMAkGA1UEBhMCUFkxFjAUBgNVBAQMDUdBUkNJQSBBR1VJQVIxETAPBgNVBAUTCENJMzI4MjY0MRcwFQYDVQQqDA5NQVJJQSBBR1VTVElOQTEXMBUGA1UECgwOUEVSU09OQSBGSVNJQ0ExETAPBgNVBAsMCEZJUk1BIEYyMSUwIwYDVQQDDBxNQVJJQSBBR1VTVElOQSBHQVJDSUEgQUdVSUFSMIIBIjANBgkqhkiG9w0BAQEFAAOCAQ8AMIIBCgKCAQEA3xRJl7CIlyJyH2iKGneEckQP9wG6KZxItlmf/5f8gg9LkPK3MhiqJ+DMi/KQCLGasSjR86WXAR6WWE/iwKVdshPRCUMu3FAQ/fTPBQkcL3HvDX1OfWJKUYHmzkk490wM/uuFep9mTs9NPAkE1S3MDZ5LxdGIKutWjQA9uG6Cz4obHli+W1irP3EqQ+ceH4n6cx/IoQcZ2fGfNLUBfniTHoUq9uzrnwk+yeoSgTQwcOVHoRckGeel6d4LUAQvacWvd0eGQd1yMh7nFcSE3ESRyh6GQW4stkwCXM2GnFrZL6BfxXhzzBKaWx01JJdwweiIhwxUVY6VPBQweuiehVojiwIDAQABo4IDfjCCA3owDAYDVR0TAQH/BAIwADAOBgNVHQ8BAf8EBAMCBeAwKgYDVR0lAQH/BCAwHgYIKwYBBQUHAwEGCCsGAQUFBwMCBggrBgEFBQcDBDAdBgNVHQ4EFgQUPVyELpk5s3mjbf3G1JeIpD7T5G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21nYXJjaWFhZ3VpYXJ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bJIacDNP7rCGSe7ZN2CHIBYgFAkUANheafWMEVpmE6eZy96Qwvfbl9fGnErOU6zK4/HBgNCCiV3MLCdaryDEx3hURANYBxEqIwMRdwL+VRw5pJAQQ8lOFIZGsd1YbfU8mYmg7IIQmR3xFhhwpQpg3l17KjfXoEau3AmKw1dq8VEaxAGuM79jTBehpBBg+AQG4tb17wkFOrxt0aKvaloHPKQUjePS3y5ppNa8jj51TFW3qEbGy2OWFFe/Pn0UG7taKsxucgxOpL9Hlhxg1RFGOKywqSmQG5JKJapN6TdZplAA+IF2KHaLKVsaFXrl9d8hOduLv5Sr67P5eVgR9XgTX12Ps5VYToPMRHdW2UPQEcoN5bHkdBcH57JrX6L0IgZsTg+4W4MNSeWWPhcEjbWFD9r/mQ8wu3JDHnHfGstrg07mf+k6gTUmzbxVjXZW/Cdx0sjhW2fH2J3IQLxOM/eZQVz+YtTOWQ6+9YA0w1no49bLj5fjrVmE5p5qwARoiP0DrdAJ+hZ+CHnsWVqISNJN4knePOjtv6tKYBlxIM4mYDXKGudphdQSoGp8ChrU62q/se7d7WEh9ulMuZ++2VSt1dl5RgJtqQaiQrGk0HiD04rVFiHBTDC+HRQ5pQ5GdWVnUfZjqb3DXRpt4AeeO5BqZkini+IyFG0dl2dXqWcQD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lsyMPxCBuoovhxUJtiIh4loV1/uitHof1x6IcWJpTAA=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buFVGuoyFuZzTd3l8VkR5lWrkn7okOoWrkhZidXob8g=</DigestValue>
      </Reference>
      <Reference URI="/xl/drawings/vmlDrawing1.vml?ContentType=application/vnd.openxmlformats-officedocument.vmlDrawing">
        <DigestMethod Algorithm="http://www.w3.org/2001/04/xmlenc#sha256"/>
        <DigestValue>8qVRJ7Li4rAXm9kkPlDZu7yTnpfni1pvc3ndFQedPSg=</DigestValue>
      </Reference>
      <Reference URI="/xl/media/image1.png?ContentType=image/png">
        <DigestMethod Algorithm="http://www.w3.org/2001/04/xmlenc#sha256"/>
        <DigestValue>mScAtSz83q7fKRcNENcfBwQWZ8rYyaZoM3sMc4MXAak=</DigestValue>
      </Reference>
      <Reference URI="/xl/media/image2.emf?ContentType=image/x-emf">
        <DigestMethod Algorithm="http://www.w3.org/2001/04/xmlenc#sha256"/>
        <DigestValue>Vuj7dBsOVFmNcqqHod16N+1qbcYB9BvSMDQadfZ1m80=</DigestValue>
      </Reference>
      <Reference URI="/xl/media/image3.emf?ContentType=image/x-emf">
        <DigestMethod Algorithm="http://www.w3.org/2001/04/xmlenc#sha256"/>
        <DigestValue>fhxO5qAgn3qjmGK8rrr97CzsSwmkjKov0XDzywK4qEY=</DigestValue>
      </Reference>
      <Reference URI="/xl/media/image4.emf?ContentType=image/x-emf">
        <DigestMethod Algorithm="http://www.w3.org/2001/04/xmlenc#sha256"/>
        <DigestValue>6Ti8lf1T8pKWgLAiUDcFoeDCPb9fBlYcBO1hQvGUA04=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/E2xUnaKVvQhybBMAm8SzdIUH7GTLxtcurIpY3UIOPM=</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dQty6h4y3OjaBO679MIWuMByZpg6RKGw7ezGcnYUuw0=</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qEHYM6jZ+aGsXeK2x56pq3iGvHYjLnP8sjfFrzKj08g=</DigestValue>
      </Reference>
      <Reference URI="/xl/styles.xml?ContentType=application/vnd.openxmlformats-officedocument.spreadsheetml.styles+xml">
        <DigestMethod Algorithm="http://www.w3.org/2001/04/xmlenc#sha256"/>
        <DigestValue>sOEVwTHubEORcc6U/nNQO2iqfytI5xTeXoINnbHnlXM=</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fNrGWuBQ3ojzpJwWOtxlP2XQidfuMf8Lk+3pAu8HCHY=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jOBq6YdnWqK4U9ml91ujVM8kw34X59P0KhrbU+de7dU=</DigestValue>
      </Reference>
      <Reference URI="/xl/worksheets/sheet10.xml?ContentType=application/vnd.openxmlformats-officedocument.spreadsheetml.worksheet+xml">
        <DigestMethod Algorithm="http://www.w3.org/2001/04/xmlenc#sha256"/>
        <DigestValue>bPaKMo7lr8Nz2QYzioxr49GfO+4GyPyoRsLJF2xeoL0=</DigestValue>
      </Reference>
      <Reference URI="/xl/worksheets/sheet11.xml?ContentType=application/vnd.openxmlformats-officedocument.spreadsheetml.worksheet+xml">
        <DigestMethod Algorithm="http://www.w3.org/2001/04/xmlenc#sha256"/>
        <DigestValue>vlq3M8XqYXYencwH5Sh922GSY/tjGPM6MCoDOkixMNQ=</DigestValue>
      </Reference>
      <Reference URI="/xl/worksheets/sheet12.xml?ContentType=application/vnd.openxmlformats-officedocument.spreadsheetml.worksheet+xml">
        <DigestMethod Algorithm="http://www.w3.org/2001/04/xmlenc#sha256"/>
        <DigestValue>jjyasl9QLDMVzyIXhZfaqJvY7mXbkOgul5kJH9pEV1I=</DigestValue>
      </Reference>
      <Reference URI="/xl/worksheets/sheet2.xml?ContentType=application/vnd.openxmlformats-officedocument.spreadsheetml.worksheet+xml">
        <DigestMethod Algorithm="http://www.w3.org/2001/04/xmlenc#sha256"/>
        <DigestValue>PX+z8BEeEfYFjxktMObXhHTshlF+vq9TvikJNbt5Yvk=</DigestValue>
      </Reference>
      <Reference URI="/xl/worksheets/sheet3.xml?ContentType=application/vnd.openxmlformats-officedocument.spreadsheetml.worksheet+xml">
        <DigestMethod Algorithm="http://www.w3.org/2001/04/xmlenc#sha256"/>
        <DigestValue>qc3RS+bhOIlvj1qrK6e9UJEamQdL+4TD+L2KoUTtqCk=</DigestValue>
      </Reference>
      <Reference URI="/xl/worksheets/sheet4.xml?ContentType=application/vnd.openxmlformats-officedocument.spreadsheetml.worksheet+xml">
        <DigestMethod Algorithm="http://www.w3.org/2001/04/xmlenc#sha256"/>
        <DigestValue>YqyN90zNDTe5gflctyOdYllBxWQGq34fZjcouBFowLo=</DigestValue>
      </Reference>
      <Reference URI="/xl/worksheets/sheet5.xml?ContentType=application/vnd.openxmlformats-officedocument.spreadsheetml.worksheet+xml">
        <DigestMethod Algorithm="http://www.w3.org/2001/04/xmlenc#sha256"/>
        <DigestValue>onhh01YBFaG6bWSoTPhvvPy63NfeHoYI7AwBcLeek48=</DigestValue>
      </Reference>
      <Reference URI="/xl/worksheets/sheet6.xml?ContentType=application/vnd.openxmlformats-officedocument.spreadsheetml.worksheet+xml">
        <DigestMethod Algorithm="http://www.w3.org/2001/04/xmlenc#sha256"/>
        <DigestValue>E8zXl49e4xdE1vcgjqfhFlQT9gbfRBwlWylzzwheVyY=</DigestValue>
      </Reference>
      <Reference URI="/xl/worksheets/sheet7.xml?ContentType=application/vnd.openxmlformats-officedocument.spreadsheetml.worksheet+xml">
        <DigestMethod Algorithm="http://www.w3.org/2001/04/xmlenc#sha256"/>
        <DigestValue>67QCvKTY5D+51oIaXG4rLKzzMTxGuvyoK7edjlucFUA=</DigestValue>
      </Reference>
      <Reference URI="/xl/worksheets/sheet8.xml?ContentType=application/vnd.openxmlformats-officedocument.spreadsheetml.worksheet+xml">
        <DigestMethod Algorithm="http://www.w3.org/2001/04/xmlenc#sha256"/>
        <DigestValue>RS2jbiPI3OU89rQO1V/XP3DJeVoPqq5pv4CP2CEQXrQ=</DigestValue>
      </Reference>
      <Reference URI="/xl/worksheets/sheet9.xml?ContentType=application/vnd.openxmlformats-officedocument.spreadsheetml.worksheet+xml">
        <DigestMethod Algorithm="http://www.w3.org/2001/04/xmlenc#sha256"/>
        <DigestValue>znvYJAbpl3t084CjB786bkwA2KdJEHTT9ZAdi6/+B70=</DigestValue>
      </Reference>
    </Manifest>
    <SignatureProperties>
      <SignatureProperty Id="idSignatureTime" Target="#idPackageSignature">
        <mdssi:SignatureTime xmlns:mdssi="http://schemas.openxmlformats.org/package/2006/digital-signature">
          <mdssi:Format>YYYY-MM-DDThh:mm:ssTZD</mdssi:Format>
          <mdssi:Value>2022-05-03T20:47:31Z</mdssi:Value>
        </mdssi:SignatureTime>
      </SignatureProperty>
    </SignatureProperties>
  </Object>
  <Object Id="idOfficeObject">
    <SignatureProperties>
      <SignatureProperty Id="idOfficeV1Details" Target="#idPackageSignature">
        <SignatureInfoV1 xmlns="http://schemas.microsoft.com/office/2006/digsig">
          <SetupID>{BEE95137-5DD2-4FB8-8538-4E0DE4D69258}</SetupID>
          <SignatureText>Agustina Garcia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2022-05-03T20:47:31Z</xd:SigningTime>
          <xd:SigningCertificate>
            <xd:Cert>
              <xd:CertDigest>
                <DigestMethod Algorithm="http://www.w3.org/2001/04/xmlenc#sha256"/>
                <DigestValue>i19B8pUg0WdfCxZ/eto3mv6hvtBnPXLGpvS80ZIYZ20=</DigestValue>
              </xd:CertDigest>
              <xd:IssuerSerial>
                <X509IssuerName>C=PY, O=DOCUMENTA S.A., CN=CA-DOCUMENTA S.A., SERIALNUMBER=RUC 80050172-1</X509IssuerName>
                <X509SerialNumber>8344377071317847380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cBAAB/AAAAAAAAAAAAAAB6EgAA8AgAACBFTUYAAAEA8BsAAKo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zAC8AMAA1AC8AMgAwADIAMg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Ct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YAAAASAAAACUAAAAMAAAABAAAAFQAAACoAAAAKgAAADMAAACWAAAARwAAAAEAAABVVY9BhfaOQSoAAAAzAAAADwAAAEwAAAAAAAAAAAAAAAAAAAD//////////2wAAABBAGcAdQBzAHQAaQBuAGEAIABHAGEAcgBjAGkAYQAwCgoAAAAJAAAACQAAAAcAAAAFAAAABAAAAAkAAAAIAAAABAAAAAsAAAAIAAAABgAAAAcAAAAEAAAAC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BIAAAAMAAAAAQAAAB4AAAAYAAAACQAAAFAAAAD/AAAAXQAAACUAAAAMAAAAAQAAAFQAAAD0AAAACgAAAFAAAACfAAAAXAAAAAEAAABVVY9BhfaOQQoAAABQAAAAHAAAAEwAAAAAAAAAAAAAAAAAAAD//////////4QAAABNAGEAcgBpAGEAIABBAGcAdQBzAHQAaQBuAGEAIABHAGEAcgBjAGkAYQAgAEEAZwB1AGkAYQByAAoAAAAGAAAABAAAAAMAAAAGAAAAAwAAAAcAAAAHAAAABwAAAAUAAAAEAAAAAwAAAAcAAAAGAAAAAwAAAAgAAAAGAAAABAAAAAUAAAADAAAABgAAAAMAAAAHAAAABwAAAAcAAAADAAAABgAAAAQAAABLAAAAQAAAADAAAAAFAAAAIAAAAAEAAAABAAAAEAAAAAAAAAAAAAAACAEAAIAAAAAAAAAAAAAAAAgBAACAAAAAJQAAAAwAAAACAAAAJwAAABgAAAAFAAAAAAAAAP///wAAAAAAJQAAAAwAAAAFAAAATAAAAGQAAAAJAAAAYAAAAP4AAABsAAAACQAAAGAAAAD2AAAADQAAACEA8AAAAAAAAAAAAAAAgD8AAAAAAAAAAAAAgD8AAAAAAAAAAAAAAAAAAAAAAAAAAAAAAAAAAAAAAAAAACUAAAAMAAAAAAAAgCgAAAAMAAAABQAAACUAAAAMAAAAAQAAABgAAAAMAAAAAAAAABIAAAAMAAAAAQAAAB4AAAAYAAAACQAAAGAAAAD/AAAAbQAAACUAAAAMAAAAAQAAAFQAAAB8AAAACgAAAGAAAAA6AAAAbAAAAAEAAABVVY9BhfaOQQoAAABgAAAACAAAAEwAAAAAAAAAAAAAAAAAAAD//////////1wAAABDAG8AbgB0AGEAZABvAHIABwAAAAcAAAAHAAAABAAAAAYAAAAHAAAABwAAAAQ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BIAAAAMAAAAAQAAABYAAAAMAAAAAAAAAFQAAABEAQAACgAAAHAAAAD9AAAAfAAAAAEAAABVVY9BhfaOQQoAAABwAAAAKQAAAEwAAAAEAAAACQAAAHAAAAD/AAAAfQAAAKAAAABGAGkAcgBtAGEAZABvACAAcABvAHIAOgAgAE0AQQBSAEkAQQAgAEEARwBVAFMAVABJAE4AQQAgAEcAQQBSAEMASQBBACAAQQBHAFUASQBBAFIAAAAGAAAAAwAAAAQAAAAJAAAABgAAAAcAAAAHAAAAAwAAAAcAAAAHAAAABAAAAAMAAAADAAAACgAAAAcAAAAHAAAAAwAAAAcAAAADAAAABwAAAAgAAAAIAAAABgAAAAYAAAADAAAACAAAAAcAAAADAAAACAAAAAcAAAAHAAAABwAAAAMAAAAHAAAAAwAAAAcAAAAIAAAACAAAAAMAAAAHAAAABwAAABYAAAAMAAAAAAAAACUAAAAMAAAAAgAAAA4AAAAUAAAAAAAAABAAAAAUAAAA</Object>
  <Object Id="idInvalidSigLnImg">AQAAAGwAAAAAAAAAAAAAAAcBAAB/AAAAAAAAAAAAAAB6EgAA8AgAACBFTUYAAAEAXCEAALE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Ig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gAAABIAAAAJQAAAAwAAAAEAAAAVAAAAKgAAAAqAAAAMwAAAJYAAABHAAAAAQAAAFVVj0GF9o5BKgAAADMAAAAPAAAATAAAAAAAAAAAAAAAAAAAAP//////////bAAAAEEAZwB1AHMAdABpAG4AYQAgAEcAYQByAGMAaQBhAAAACgAAAAkAAAAJAAAABwAAAAUAAAAEAAAACQAAAAgAAAAEAAAACwAAAAgAAAAGAAAABwAAAAQAAAAI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AEgAAAAwAAAABAAAAHgAAABgAAAAJAAAAUAAAAP8AAABdAAAAJQAAAAwAAAABAAAAVAAAAPQAAAAKAAAAUAAAAJ8AAABcAAAAAQAAAFVVj0GF9o5BCgAAAFAAAAAcAAAATAAAAAAAAAAAAAAAAAAAAP//////////hAAAAE0AYQByAGkAYQAgAEEAZwB1AHMAdABpAG4AYQAgAEcAYQByAGMAaQBhACAAQQBnAHUAaQBhAHIACgAAAAYAAAAEAAAAAwAAAAYAAAADAAAABwAAAAcAAAAHAAAABQAAAAQAAAADAAAABwAAAAYAAAADAAAACAAAAAYAAAAEAAAABQAAAAMAAAAGAAAAAwAAAAcAAAAHAAAABwAAAAMAAAAGAAAABA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AEgAAAAwAAAABAAAAHgAAABgAAAAJAAAAYAAAAP8AAABtAAAAJQAAAAwAAAABAAAAVAAAAHwAAAAKAAAAYAAAADoAAABsAAAAAQAAAFVVj0GF9o5BCgAAAGAAAAAIAAAATAAAAAAAAAAAAAAAAAAAAP//////////XAAAAEMAbwBuAHQAYQBkAG8AcgAHAAAABwAAAAcAAAAEAAAABgAAAAcAAAAHAAAABAAAAEsAAABAAAAAMAAAAAUAAAAgAAAAAQAAAAEAAAAQAAAAAAAAAAAAAAAIAQAAgAAAAAAAAAAAAAAACAEAAIAAAAAlAAAADAAAAAIAAAAnAAAAGAAAAAUAAAAAAAAA////AAAAAAAlAAAADAAAAAUAAABMAAAAZAAAAAkAAABwAAAA/gAAAHwAAAAJAAAAcAAAAPYAAAANAAAAIQDwAAAAAAAAAAAAAACAPwAAAAAAAAAAAACAPwAAAAAAAAAAAAAAAAAAAAAAAAAAAAAAAAAAAAAAAAAAJQAAAAwAAAAAAACAKAAAAAwAAAAFAAAAJQAAAAwAAAABAAAAGAAAAAwAAAAAAAAAEgAAAAwAAAABAAAAFgAAAAwAAAAAAAAAVAAAAEQBAAAKAAAAcAAAAP0AAAB8AAAAAQAAAFVVj0GF9o5BCgAAAHAAAAApAAAATAAAAAQAAAAJAAAAcAAAAP8AAAB9AAAAoAAAAEYAaQByAG0AYQBkAG8AIABwAG8AcgA6ACAATQBBAFIASQBBACAAQQBHAFUAUwBUAEkATgBBACAARwBBAFIAQwBJAEEAIABBAEcAVQBJAEEAUgAAAAYAAAADAAAABAAAAAkAAAAGAAAABwAAAAcAAAADAAAABwAAAAcAAAAEAAAAAwAAAAMAAAAKAAAABwAAAAcAAAADAAAABwAAAAMAAAAHAAAACAAAAAgAAAAGAAAABgAAAAMAAAAIAAAABwAAAAMAAAAIAAAABwAAAAcAAAAHAAAAAwAAAAcAAAADAAAABwAAAAgAAAAIAAAAAwAAAAc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Mzzr3AP6TjYezbkUNPmUNL0y+II8pJYOnAVmGfTilZ4=</DigestValue>
    </Reference>
    <Reference Type="http://www.w3.org/2000/09/xmldsig#Object" URI="#idOfficeObject">
      <DigestMethod Algorithm="http://www.w3.org/2001/04/xmlenc#sha256"/>
      <DigestValue>jlUB4qnNmfCWqurPixC2pz1F2cACe6OGlt/9X4tgbn4=</DigestValue>
    </Reference>
    <Reference Type="http://uri.etsi.org/01903#SignedProperties" URI="#idSignedProperties">
      <Transforms>
        <Transform Algorithm="http://www.w3.org/TR/2001/REC-xml-c14n-20010315"/>
      </Transforms>
      <DigestMethod Algorithm="http://www.w3.org/2001/04/xmlenc#sha256"/>
      <DigestValue>F4T8be0Ga1MKwKy9yVy2zh8hYGUW1ini4L4OhhjNzdE=</DigestValue>
    </Reference>
    <Reference Type="http://www.w3.org/2000/09/xmldsig#Object" URI="#idValidSigLnImg">
      <DigestMethod Algorithm="http://www.w3.org/2001/04/xmlenc#sha256"/>
      <DigestValue>BKeaiQF5rBqrsl0mjnQVRP5Sw+xRDJljaY2FL2ZefdY=</DigestValue>
    </Reference>
    <Reference Type="http://www.w3.org/2000/09/xmldsig#Object" URI="#idInvalidSigLnImg">
      <DigestMethod Algorithm="http://www.w3.org/2001/04/xmlenc#sha256"/>
      <DigestValue>gX5N0j3OD4+x7VW/qEPUdygC4yyWbkAJjPVdGcqtPkk=</DigestValue>
    </Reference>
  </SignedInfo>
  <SignatureValue>puvbDNyJk7pWT/wobUP27/akhX/2dGMt+SOQAc4eVJ2S5VbOFQBzdOw2v29KrE0f39xkV+rQhNZ5
JKkQIw/xYmAXJy1ACm72meTyYuvL1yq0v599criDsz9KvFm0RBmIWv/VE1njjpmiPV6NfAmrNWiw
PfpepJNrQ44bZ55PAixhiXBKfNiYDo/LvHQcEYWjr+K9SMiSZ0DS3x2SJ9Uarq2ebjjsSRDRCYCI
sCT3gLKIxyh6pLIc5HMMp84FHh8nToIapCiUlNG2TAE29cqER6+DT9vmOGi729ocu8A43q5UvaSR
RN/VXQq3M4KoF0PRsPC+UC6zCVjYvW97+i2zDw==</SignatureValue>
  <KeyInfo>
    <X509Data>
      <X509Certificate>MIIIATCCBemgAwIBAgIIJuI7aX5/vlcwDQYJKoZIhvcNAQELBQAwWzEXMBUGA1UEBRMOUlVDIDgwMDUwMTcyLTExGjAYBgNVBAMTEUNBLURPQ1VNRU5UQSBTLkEuMRcwFQYDVQQKEw5ET0NVTUVOVEEgUy5BLjELMAkGA1UEBhMCUFkwHhcNMjEwNzI4MTQxMjQzWhcNMjMwNzI4MTQyMjQzWjCBoTELMAkGA1UEBhMCUFkxGTAXBgNVBAQMEFRBTEFWRVJBIFNBR1VJRVIxEjAQBgNVBAUTCUNJMTI0NjU3NzESMBAGA1UEKgwJSlVBTiBKT1NFMRcwFQYDVQQKDA5QRVJTT05BIEZJU0lDQTERMA8GA1UECwwIRklSTUEgRjIxIzAhBgNVBAMMGkpVQU4gSk9TRSBUQUxBVkVSQSBTQUdVSUVSMIIBIjANBgkqhkiG9w0BAQEFAAOCAQ8AMIIBCgKCAQEAp38T/ZoEWZZlB5PtEVAm1Y4znjZFh4QsHpP+3EHtMr/e6FWLpjfmJqsceb/aI2XB4hk+9x1EMjgRMBgRzaw91AgxGe9TzlF8SZBpHzm+MGjISOB+h95pAPo5SDkkB6zszpDA/SoyB9E1oWxqP8jMvscZ2CAvI+0LQ5xR5YY+wGH1L2JcsQPGBf5Y2aTtJSOxP0qF33JJmeCWL6G/pY/OaNNq6v4MHcWVZnTqsNqy9Ja1ONz2xqREkrPcChtA6xhj5m6ll3d1I4TbksLvGb9+nXchqUizlfgMnlaVvSHNeNUmS7ud5FelG5A2jSyMbJsxN1GJ4dqJhbrpzVGWN9oKDQIDAQABo4IDgDCCA3wwDAYDVR0TAQH/BAIwADAOBgNVHQ8BAf8EBAMCBeAwKgYDVR0lAQH/BCAwHgYIKwYBBQUHAwEGCCsGAQUFBwMCBggrBgEFBQcDBDAdBgNVHQ4EFgQU3nsZOG5V/AZJjhGwv+6j8HvD8K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p1YW4udGFsYXZlcmFAZWRnZ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BS76E/qCnwxcvz9C+nGV8KuZ7d86V3DyBZCBJmwFU8aer9VTjJFZwwbq/o63CoCCG7yNUu+1T3qbcp0bdhRZK7on8pkV0v8zp/WsxXZbOYsgrzvSgT93xzFRa4L8I0gXSn8xQL0lts0h2I0T6ZKEdxakyWJ3BcxSPCBpk73sbnu4RUIYQGp1dIdy0Y/vlVbTikgAdSvbHLlqzwnO6xL5P9nDWfnTnRIR7oLK9z0cNWOWYg57kH6FZCNfkKLkVzxqbqRgNEpSBZBwLce3m+91LdQ2N/kCgMr7giHV64WXeFY/YMzddrnGjn606ffgK5RMQMBgcfPiEMMUlVo/MTHtvsPVYwhBYaocpkPHSaLTa3eTmEII80aiDtZojdghe8QWZMwCbFbs4VJzzMZq3SqyiCJ2QK+D+ZFEv2d26rh6gLX3iKKc09AVVYU72Rtp9O5nvuRGkzIvLXjP8lTR/F8JXLbtDES4aJJ+uZYk4EeFR5qgPQAOGWhRcZfJzE8AyRSNvKF+kN9niBDP+KeRbCnm+MxHhEMgd0k66hBIe+e9FZlsEYmgEyaMYjL8PYI/OdAFU9dSUoW2vx0xLctKkBfVk0v7bF7iKf1CsagzF5HdprUhH9n7cs4IHc7JkcOtcb2sJ+e289lJjDYMYkW8EybbAu3hJhbj75pBzPHZeaTxp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lsyMPxCBuoovhxUJtiIh4loV1/uitHof1x6IcWJpTAA=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buFVGuoyFuZzTd3l8VkR5lWrkn7okOoWrkhZidXob8g=</DigestValue>
      </Reference>
      <Reference URI="/xl/drawings/vmlDrawing1.vml?ContentType=application/vnd.openxmlformats-officedocument.vmlDrawing">
        <DigestMethod Algorithm="http://www.w3.org/2001/04/xmlenc#sha256"/>
        <DigestValue>8qVRJ7Li4rAXm9kkPlDZu7yTnpfni1pvc3ndFQedPSg=</DigestValue>
      </Reference>
      <Reference URI="/xl/media/image1.png?ContentType=image/png">
        <DigestMethod Algorithm="http://www.w3.org/2001/04/xmlenc#sha256"/>
        <DigestValue>mScAtSz83q7fKRcNENcfBwQWZ8rYyaZoM3sMc4MXAak=</DigestValue>
      </Reference>
      <Reference URI="/xl/media/image2.emf?ContentType=image/x-emf">
        <DigestMethod Algorithm="http://www.w3.org/2001/04/xmlenc#sha256"/>
        <DigestValue>Vuj7dBsOVFmNcqqHod16N+1qbcYB9BvSMDQadfZ1m80=</DigestValue>
      </Reference>
      <Reference URI="/xl/media/image3.emf?ContentType=image/x-emf">
        <DigestMethod Algorithm="http://www.w3.org/2001/04/xmlenc#sha256"/>
        <DigestValue>fhxO5qAgn3qjmGK8rrr97CzsSwmkjKov0XDzywK4qEY=</DigestValue>
      </Reference>
      <Reference URI="/xl/media/image4.emf?ContentType=image/x-emf">
        <DigestMethod Algorithm="http://www.w3.org/2001/04/xmlenc#sha256"/>
        <DigestValue>6Ti8lf1T8pKWgLAiUDcFoeDCPb9fBlYcBO1hQvGUA04=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/E2xUnaKVvQhybBMAm8SzdIUH7GTLxtcurIpY3UIOPM=</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dQty6h4y3OjaBO679MIWuMByZpg6RKGw7ezGcnYUuw0=</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qEHYM6jZ+aGsXeK2x56pq3iGvHYjLnP8sjfFrzKj08g=</DigestValue>
      </Reference>
      <Reference URI="/xl/styles.xml?ContentType=application/vnd.openxmlformats-officedocument.spreadsheetml.styles+xml">
        <DigestMethod Algorithm="http://www.w3.org/2001/04/xmlenc#sha256"/>
        <DigestValue>sOEVwTHubEORcc6U/nNQO2iqfytI5xTeXoINnbHnlXM=</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fNrGWuBQ3ojzpJwWOtxlP2XQidfuMf8Lk+3pAu8HCHY=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jOBq6YdnWqK4U9ml91ujVM8kw34X59P0KhrbU+de7dU=</DigestValue>
      </Reference>
      <Reference URI="/xl/worksheets/sheet10.xml?ContentType=application/vnd.openxmlformats-officedocument.spreadsheetml.worksheet+xml">
        <DigestMethod Algorithm="http://www.w3.org/2001/04/xmlenc#sha256"/>
        <DigestValue>bPaKMo7lr8Nz2QYzioxr49GfO+4GyPyoRsLJF2xeoL0=</DigestValue>
      </Reference>
      <Reference URI="/xl/worksheets/sheet11.xml?ContentType=application/vnd.openxmlformats-officedocument.spreadsheetml.worksheet+xml">
        <DigestMethod Algorithm="http://www.w3.org/2001/04/xmlenc#sha256"/>
        <DigestValue>vlq3M8XqYXYencwH5Sh922GSY/tjGPM6MCoDOkixMNQ=</DigestValue>
      </Reference>
      <Reference URI="/xl/worksheets/sheet12.xml?ContentType=application/vnd.openxmlformats-officedocument.spreadsheetml.worksheet+xml">
        <DigestMethod Algorithm="http://www.w3.org/2001/04/xmlenc#sha256"/>
        <DigestValue>jjyasl9QLDMVzyIXhZfaqJvY7mXbkOgul5kJH9pEV1I=</DigestValue>
      </Reference>
      <Reference URI="/xl/worksheets/sheet2.xml?ContentType=application/vnd.openxmlformats-officedocument.spreadsheetml.worksheet+xml">
        <DigestMethod Algorithm="http://www.w3.org/2001/04/xmlenc#sha256"/>
        <DigestValue>PX+z8BEeEfYFjxktMObXhHTshlF+vq9TvikJNbt5Yvk=</DigestValue>
      </Reference>
      <Reference URI="/xl/worksheets/sheet3.xml?ContentType=application/vnd.openxmlformats-officedocument.spreadsheetml.worksheet+xml">
        <DigestMethod Algorithm="http://www.w3.org/2001/04/xmlenc#sha256"/>
        <DigestValue>qc3RS+bhOIlvj1qrK6e9UJEamQdL+4TD+L2KoUTtqCk=</DigestValue>
      </Reference>
      <Reference URI="/xl/worksheets/sheet4.xml?ContentType=application/vnd.openxmlformats-officedocument.spreadsheetml.worksheet+xml">
        <DigestMethod Algorithm="http://www.w3.org/2001/04/xmlenc#sha256"/>
        <DigestValue>YqyN90zNDTe5gflctyOdYllBxWQGq34fZjcouBFowLo=</DigestValue>
      </Reference>
      <Reference URI="/xl/worksheets/sheet5.xml?ContentType=application/vnd.openxmlformats-officedocument.spreadsheetml.worksheet+xml">
        <DigestMethod Algorithm="http://www.w3.org/2001/04/xmlenc#sha256"/>
        <DigestValue>onhh01YBFaG6bWSoTPhvvPy63NfeHoYI7AwBcLeek48=</DigestValue>
      </Reference>
      <Reference URI="/xl/worksheets/sheet6.xml?ContentType=application/vnd.openxmlformats-officedocument.spreadsheetml.worksheet+xml">
        <DigestMethod Algorithm="http://www.w3.org/2001/04/xmlenc#sha256"/>
        <DigestValue>E8zXl49e4xdE1vcgjqfhFlQT9gbfRBwlWylzzwheVyY=</DigestValue>
      </Reference>
      <Reference URI="/xl/worksheets/sheet7.xml?ContentType=application/vnd.openxmlformats-officedocument.spreadsheetml.worksheet+xml">
        <DigestMethod Algorithm="http://www.w3.org/2001/04/xmlenc#sha256"/>
        <DigestValue>67QCvKTY5D+51oIaXG4rLKzzMTxGuvyoK7edjlucFUA=</DigestValue>
      </Reference>
      <Reference URI="/xl/worksheets/sheet8.xml?ContentType=application/vnd.openxmlformats-officedocument.spreadsheetml.worksheet+xml">
        <DigestMethod Algorithm="http://www.w3.org/2001/04/xmlenc#sha256"/>
        <DigestValue>RS2jbiPI3OU89rQO1V/XP3DJeVoPqq5pv4CP2CEQXrQ=</DigestValue>
      </Reference>
      <Reference URI="/xl/worksheets/sheet9.xml?ContentType=application/vnd.openxmlformats-officedocument.spreadsheetml.worksheet+xml">
        <DigestMethod Algorithm="http://www.w3.org/2001/04/xmlenc#sha256"/>
        <DigestValue>znvYJAbpl3t084CjB786bkwA2KdJEHTT9ZAdi6/+B70=</DigestValue>
      </Reference>
    </Manifest>
    <SignatureProperties>
      <SignatureProperty Id="idSignatureTime" Target="#idPackageSignature">
        <mdssi:SignatureTime xmlns:mdssi="http://schemas.openxmlformats.org/package/2006/digital-signature">
          <mdssi:Format>YYYY-MM-DDThh:mm:ssTZD</mdssi:Format>
          <mdssi:Value>2022-05-03T21:10:20Z</mdssi:Value>
        </mdssi:SignatureTime>
      </SignatureProperty>
    </SignatureProperties>
  </Object>
  <Object Id="idOfficeObject">
    <SignatureProperties>
      <SignatureProperty Id="idOfficeV1Details" Target="#idPackageSignature">
        <SignatureInfoV1 xmlns="http://schemas.microsoft.com/office/2006/digsig">
          <SetupID>{8DAA70EF-7A35-4F2A-BB6F-50964A60EFF9}</SetupID>
          <SignatureText>Juan Talavera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2022-05-03T21:10:20Z</xd:SigningTime>
          <xd:SigningCertificate>
            <xd:Cert>
              <xd:CertDigest>
                <DigestMethod Algorithm="http://www.w3.org/2001/04/xmlenc#sha256"/>
                <DigestValue>NzyQOkOpnuBS5UnBYfPWfUjFIrVPzgvD1M4bJpKvT1M=</DigestValue>
              </xd:CertDigest>
              <xd:IssuerSerial>
                <X509IssuerName>C=PY, O=DOCUMENTA S.A., CN=CA-DOCUMENTA S.A., SERIALNUMBER=RUC 80050172-1</X509IssuerName>
                <X509SerialNumber>2801867242457775703</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YEAAAAwgAACBFTUYAAAEA4BsAAKo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kAAAAEAAAA9gAAABAAAADJAAAABAAAAC4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kAAAAEAAAA9wAAABEAAAAlAAAADAAAAAEAAABUAAAAfAAAAMoAAAAEAAAA9QAAABAAAAABAAAAAMCAQe0lgEHKAAAABAAAAAgAAABMAAAAAAAAAAAAAAAAAAAA//////////9cAAAANQAvADMALwAyADAAMgAyAAYAAAAE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CAQe0lg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Y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JAAAASAAAACUAAAAMAAAABAAAAFQAAACcAAAAKgAAADMAAACHAAAARwAAAAEAAAAAwIBB7SWAQSoAAAAzAAAADQAAAEwAAAAAAAAAAAAAAAAAAAD//////////2gAAABKAHUAYQBuACAAVABhAGwAYQB2AGUAcgBhAAAABgAAAAkAAAAIAAAACQAAAAQAAAAIAAAACAAAAAQAAAAIAAAACAAAAAgAAAAG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oAAAACgAAAFAAAACRAAAAXAAAAAEAAAAAwIBB7SWAQQoAAABQAAAAGgAAAEwAAAAAAAAAAAAAAAAAAAD//////////4AAAABKAHUAYQBuACAASgBvAHMAZQAgAFQAYQBsAGEAdgBlAHIAYQAgAFMAYQBnAHUAaQBlAHIABAAAAAcAAAAGAAAABwAAAAMAAAAEAAAABwAAAAUAAAAGAAAAAwAAAAYAAAAGAAAAAwAAAAYAAAAFAAAABgAAAAQAAAAGAAAAAwAAAAYAAAAGAAAABwAAAAcAAAADAAAABgAAAAQ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AAwIBB7SWA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4QAAAHwAAAAJAAAAcAAAANkAAAANAAAAIQDwAAAAAAAAAAAAAACAPwAAAAAAAAAAAACAPwAAAAAAAAAAAAAAAAAAAAAAAAAAAAAAAAAAAAAAAAAAJQAAAAwAAAAAAACAKAAAAAwAAAAFAAAAJQAAAAwAAAABAAAAGAAAAAwAAAAAAAAAEgAAAAwAAAABAAAAFgAAAAwAAAAAAAAAVAAAACwBAAAKAAAAcAAAAOAAAAB8AAAAAQAAAADAgEHtJYBBCgAAAHAAAAAlAAAATAAAAAQAAAAJAAAAcAAAAOIAAAB9AAAAmAAAAFMAaQBnAG4AZQBkACAAYgB5ADoAIABKAFUAQQBOACAASgBPAFMARQAgAFQAQQBMAEEAVgBFAFIAQQAgAFMAQQBHAFUASQBFAFIAAAAGAAAAAwAAAAcAAAAHAAAABgAAAAcAAAADAAAABwAAAAUAAAADAAAAAwAAAAQAAAAIAAAABwAAAAgAAAADAAAABAAAAAkAAAAGAAAABgAAAAMAAAAGAAAABwAAAAUAAAAHAAAABwAAAAYAAAAHAAAABwAAAAMAAAAGAAAABwAAAAgAAAAIAAAAAwAAAAYAAAAHAAAAFgAAAAwAAAAAAAAAJQAAAAwAAAACAAAADgAAABQAAAAAAAAAEAAAABQAAAA=</Object>
  <Object Id="idInvalidSigLnImg">AQAAAGwAAAAAAAAAAAAAAP8AAAB/AAAAAAAAAAAAAAAYEAAAAwgAACBFTUYAAAEAlB8AALA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G3QAAAAcKDQcKDQcJDQ4WMShFrjFU1TJV1gECBAIDBAECBQoRKyZBowsTMQAAAAAAfqbJd6PIeqDCQFZ4JTd0Lk/HMVPSGy5uFiE4GypVJ0KnHjN9AAABRt0AAACcz+7S6ffb7fnC0t1haH0hMm8aLXIuT8ggOIwoRKslP58cK08AAAEAAAAAAMHg9P///////////+bm5k9SXjw/SzBRzTFU0y1NwSAyVzFGXwEBAkbd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kAAAAQAAAAIgAAAAQAAABY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oAAAARAAAAJQAAAAwAAAABAAAAVAAAALQAAAAjAAAABAAAAHgAAAAQAAAAAQAAAADAgEHtJYBBIwAAAAQAAAARAAAATAAAAAAAAAAAAAAAAAAAAP//////////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CAQe0lg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Y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JAAAASAAAACUAAAAMAAAABAAAAFQAAACcAAAAKgAAADMAAACHAAAARwAAAAEAAAAAwIBB7SWAQSoAAAAzAAAADQAAAEwAAAAAAAAAAAAAAAAAAAD//////////2gAAABKAHUAYQBuACAAVABhAGwAYQB2AGUAcgBhAAAABgAAAAkAAAAIAAAACQAAAAQAAAAIAAAACAAAAAQAAAAIAAAACAAAAAgAAAAG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oAAAACgAAAFAAAACRAAAAXAAAAAEAAAAAwIBB7SWAQQoAAABQAAAAGgAAAEwAAAAAAAAAAAAAAAAAAAD//////////4AAAABKAHUAYQBuACAASgBvAHMAZQAgAFQAYQBsAGEAdgBlAHIAYQAgAFMAYQBnAHUAaQBlAHIABAAAAAcAAAAGAAAABwAAAAMAAAAEAAAABwAAAAUAAAAGAAAAAwAAAAYAAAAGAAAAAwAAAAYAAAAFAAAABgAAAAQAAAAGAAAAAwAAAAYAAAAGAAAABwAAAAcAAAADAAAABgAAAAQ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AAwIBB7SWA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4QAAAHwAAAAJAAAAcAAAANkAAAANAAAAIQDwAAAAAAAAAAAAAACAPwAAAAAAAAAAAACAPwAAAAAAAAAAAAAAAAAAAAAAAAAAAAAAAAAAAAAAAAAAJQAAAAwAAAAAAACAKAAAAAwAAAAFAAAAJQAAAAwAAAABAAAAGAAAAAwAAAAAAAAAEgAAAAwAAAABAAAAFgAAAAwAAAAAAAAAVAAAACwBAAAKAAAAcAAAAOAAAAB8AAAAAQAAAADAgEHtJYBBCgAAAHAAAAAlAAAATAAAAAQAAAAJAAAAcAAAAOIAAAB9AAAAmAAAAFMAaQBnAG4AZQBkACAAYgB5ADoAIABKAFUAQQBOACAASgBPAFMARQAgAFQAQQBMAEEAVgBFAFIAQQAgAFMAQQBHAFUASQBFAFIAAAAGAAAAAwAAAAcAAAAHAAAABgAAAAcAAAADAAAABwAAAAUAAAADAAAAAwAAAAQAAAAIAAAABwAAAAgAAAADAAAABAAAAAkAAAAGAAAABgAAAAMAAAAGAAAABwAAAAUAAAAHAAAABwAAAAYAAAAHAAAABwAAAAMAAAAGAAAABwAAAAgAAAAIAAAAAwAAAAYAAAAH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INDICE</vt:lpstr>
      <vt:lpstr>1</vt:lpstr>
      <vt:lpstr>2</vt:lpstr>
      <vt:lpstr>3</vt:lpstr>
      <vt:lpstr>4</vt:lpstr>
      <vt:lpstr>5</vt:lpstr>
      <vt:lpstr>6</vt:lpstr>
      <vt:lpstr>7</vt:lpstr>
      <vt:lpstr>8</vt:lpstr>
      <vt:lpstr>9</vt:lpstr>
      <vt:lpstr>10</vt:lpstr>
      <vt:lpstr>11</vt:lpstr>
      <vt:lpstr>'10'!_Hlk492023274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dcterms:created xsi:type="dcterms:W3CDTF">2015-06-05T18:19:34Z</dcterms:created>
  <dcterms:modified xsi:type="dcterms:W3CDTF">2022-05-03T20:07:07Z</dcterms:modified>
</cp:coreProperties>
</file>