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inpositivapy-my.sharepoint.com/personal/sady_pereira_inpositiva_com_py/Documents/25.Fondo Loteamientos/Contabilidad/CNV/"/>
    </mc:Choice>
  </mc:AlternateContent>
  <xr:revisionPtr revIDLastSave="0" documentId="8_{F19373FC-828B-40E9-BB2E-181A3FCAB165}" xr6:coauthVersionLast="47" xr6:coauthVersionMax="47" xr10:uidLastSave="{00000000-0000-0000-0000-000000000000}"/>
  <bookViews>
    <workbookView xWindow="-108" yWindow="-108" windowWidth="23256" windowHeight="12576" tabRatio="850" xr2:uid="{00000000-000D-0000-FFFF-FFFF00000000}"/>
  </bookViews>
  <sheets>
    <sheet name="Indice" sheetId="8" r:id="rId1"/>
    <sheet name="1.EEFF Gs" sheetId="1" r:id="rId2"/>
    <sheet name="2.EERR GS" sheetId="2" r:id="rId3"/>
    <sheet name="Flujo de Fondos Calculo GS" sheetId="12" state="hidden" r:id="rId4"/>
    <sheet name="3.FLUJO EFECTIVO GS" sheetId="4" r:id="rId5"/>
    <sheet name="4.VARIAC PN GS" sheetId="3" r:id="rId6"/>
    <sheet name="5.NOTAS EEFF" sheetId="9" r:id="rId7"/>
    <sheet name="6.CUADRO DE INVERSIONES" sheetId="11" r:id="rId8"/>
  </sheets>
  <externalReferences>
    <externalReference r:id="rId9"/>
    <externalReference r:id="rId10"/>
    <externalReference r:id="rId11"/>
    <externalReference r:id="rId12"/>
    <externalReference r:id="rId13"/>
    <externalReference r:id="rId14"/>
  </externalReferences>
  <definedNames>
    <definedName name="_Hlk486413223" localSheetId="6">'5.NOTAS EEFF'!#REF!</definedName>
    <definedName name="_Hlk492023274" localSheetId="6">'5.NOTAS EEFF'!$A$87</definedName>
    <definedName name="a" localSheetId="3">#REF!</definedName>
    <definedName name="a">#REF!</definedName>
    <definedName name="aa">#REF!</definedName>
    <definedName name="_xlnm.Print_Area" localSheetId="3">'Flujo de Fondos Calculo GS'!$A$61:$E$93</definedName>
    <definedName name="BuiltIn_Print_Area">[1]anexos!#REF!</definedName>
    <definedName name="BuiltIn_Print_Area___0">'[1]Balance General Resol 950'!#REF!</definedName>
    <definedName name="BuiltIn_Print_Area___0___0" localSheetId="3">#REF!</definedName>
    <definedName name="BuiltIn_Print_Area___0___0">#REF!</definedName>
    <definedName name="BuiltIn_Print_Area___0___0___0___0" localSheetId="3">'[2]Flujos de efectivo'!#REF!</definedName>
    <definedName name="BuiltIn_Print_Area___0___0___0___0">'[3]Flujos de efectivo'!#REF!</definedName>
    <definedName name="BuiltIn_Print_Area___0___0___0___0___0" localSheetId="3">#REF!</definedName>
    <definedName name="BuiltIn_Print_Area___0___0___0___0___0">#REF!</definedName>
    <definedName name="Clientes">#REF!</definedName>
    <definedName name="DATA16">#REF!</definedName>
    <definedName name="DATA17">#REF!</definedName>
    <definedName name="DATA18">#REF!</definedName>
    <definedName name="DATA20">#REF!</definedName>
    <definedName name="datos">#REF!</definedName>
    <definedName name="k">#REF!</definedName>
    <definedName name="klkl">#REF!</definedName>
    <definedName name="klll">#REF!</definedName>
    <definedName name="ver">#REF!</definedName>
    <definedName name="verific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1" l="1"/>
  <c r="N7" i="11" s="1"/>
  <c r="D135" i="9"/>
  <c r="C135" i="9"/>
  <c r="C133" i="9"/>
  <c r="C132" i="9"/>
  <c r="C98" i="9"/>
  <c r="C97" i="9"/>
  <c r="C96" i="9"/>
  <c r="C95" i="9"/>
  <c r="C72" i="9"/>
  <c r="C71" i="9"/>
  <c r="N6" i="8"/>
  <c r="M6" i="8"/>
  <c r="D16" i="3"/>
  <c r="C16" i="3"/>
  <c r="D15" i="3"/>
  <c r="C12" i="3"/>
  <c r="B73" i="12"/>
  <c r="C25" i="4"/>
  <c r="C24" i="4"/>
  <c r="C18" i="4"/>
  <c r="C16" i="4"/>
  <c r="C12" i="4"/>
  <c r="E26" i="4"/>
  <c r="E20" i="4"/>
  <c r="E27" i="4" s="1"/>
  <c r="B47" i="12"/>
  <c r="B46" i="12"/>
  <c r="B41" i="12"/>
  <c r="B40" i="12"/>
  <c r="B37" i="12"/>
  <c r="B38" i="12" s="1"/>
  <c r="B36" i="12"/>
  <c r="B30" i="12"/>
  <c r="B22" i="12"/>
  <c r="B15" i="12"/>
  <c r="B10" i="12"/>
  <c r="B9" i="12"/>
  <c r="C23" i="2"/>
  <c r="C22" i="2"/>
  <c r="C20" i="2"/>
  <c r="C19" i="2"/>
  <c r="C15" i="2"/>
  <c r="C13" i="2"/>
  <c r="C12" i="2"/>
  <c r="D15" i="2"/>
  <c r="D23" i="2"/>
  <c r="C51" i="1"/>
  <c r="C48" i="1"/>
  <c r="C31" i="1"/>
  <c r="C20" i="1"/>
  <c r="C14" i="1"/>
  <c r="C10" i="1"/>
  <c r="N5" i="11" l="1"/>
  <c r="N6" i="11"/>
  <c r="D24" i="2"/>
  <c r="O7" i="11" l="1"/>
  <c r="O6" i="11"/>
  <c r="O5" i="11"/>
  <c r="D46" i="1"/>
  <c r="D38" i="1"/>
  <c r="D33" i="1"/>
  <c r="D39" i="1" s="1"/>
  <c r="D40" i="1" s="1"/>
  <c r="D28" i="1"/>
  <c r="D27" i="1"/>
  <c r="D22" i="1"/>
  <c r="D17" i="1"/>
  <c r="D12" i="1"/>
  <c r="C91" i="12" l="1"/>
  <c r="H58" i="12"/>
  <c r="B64" i="12" s="1"/>
  <c r="F55" i="12"/>
  <c r="L55" i="12" s="1"/>
  <c r="F51" i="12"/>
  <c r="N51" i="12" s="1"/>
  <c r="F50" i="12"/>
  <c r="L50" i="12" s="1"/>
  <c r="F49" i="12"/>
  <c r="L49" i="12" s="1"/>
  <c r="F48" i="12"/>
  <c r="L48" i="12" s="1"/>
  <c r="F47" i="12"/>
  <c r="L47" i="12" s="1"/>
  <c r="F46" i="12"/>
  <c r="L46" i="12" s="1"/>
  <c r="F45" i="12"/>
  <c r="K45" i="12" s="1"/>
  <c r="K58" i="12" s="1"/>
  <c r="B66" i="12" s="1"/>
  <c r="C16" i="12"/>
  <c r="F44" i="12"/>
  <c r="I44" i="12" s="1"/>
  <c r="M43" i="12"/>
  <c r="F43" i="12"/>
  <c r="F42" i="12"/>
  <c r="M42" i="12" s="1"/>
  <c r="F41" i="12"/>
  <c r="G41" i="12" s="1"/>
  <c r="D37" i="12"/>
  <c r="C36" i="12" s="1"/>
  <c r="F36" i="12"/>
  <c r="N36" i="12" s="1"/>
  <c r="B85" i="12" s="1"/>
  <c r="B35" i="12"/>
  <c r="F35" i="12" s="1"/>
  <c r="F34" i="12"/>
  <c r="F33" i="12"/>
  <c r="F32" i="12"/>
  <c r="F31" i="12"/>
  <c r="N31" i="12" s="1"/>
  <c r="F30" i="12"/>
  <c r="N30" i="12" s="1"/>
  <c r="B86" i="12" s="1"/>
  <c r="F29" i="12"/>
  <c r="L29" i="12" s="1"/>
  <c r="F28" i="12"/>
  <c r="J28" i="12" s="1"/>
  <c r="B27" i="12"/>
  <c r="F27" i="12" s="1"/>
  <c r="N27" i="12" s="1"/>
  <c r="R26" i="12"/>
  <c r="Q26" i="12"/>
  <c r="P26" i="12"/>
  <c r="C26" i="12"/>
  <c r="F26" i="12"/>
  <c r="I26" i="12" s="1"/>
  <c r="R25" i="12"/>
  <c r="C25" i="12"/>
  <c r="F25" i="12" s="1"/>
  <c r="G25" i="12" s="1"/>
  <c r="R24" i="12"/>
  <c r="F24" i="12"/>
  <c r="N24" i="12" s="1"/>
  <c r="B84" i="12" s="1"/>
  <c r="R23" i="12"/>
  <c r="R22" i="12"/>
  <c r="R21" i="12"/>
  <c r="F21" i="12"/>
  <c r="M21" i="12" s="1"/>
  <c r="F20" i="12"/>
  <c r="F19" i="12"/>
  <c r="M19" i="12" s="1"/>
  <c r="F18" i="12"/>
  <c r="F17" i="12"/>
  <c r="M17" i="12" s="1"/>
  <c r="F15" i="12"/>
  <c r="M15" i="12" s="1"/>
  <c r="F14" i="12"/>
  <c r="D13" i="12"/>
  <c r="F13" i="12"/>
  <c r="L13" i="12" s="1"/>
  <c r="F12" i="12"/>
  <c r="G12" i="12" s="1"/>
  <c r="F11" i="12"/>
  <c r="J11" i="12" s="1"/>
  <c r="F10" i="12"/>
  <c r="L10" i="12" s="1"/>
  <c r="F9" i="12"/>
  <c r="O9" i="12" s="1"/>
  <c r="C20" i="4"/>
  <c r="E8" i="4"/>
  <c r="C8" i="4"/>
  <c r="D7" i="2"/>
  <c r="C7" i="2"/>
  <c r="C49" i="1"/>
  <c r="C52" i="1" s="1"/>
  <c r="C55" i="1" s="1"/>
  <c r="C56" i="1" s="1"/>
  <c r="D49" i="1"/>
  <c r="D52" i="1" s="1"/>
  <c r="D53" i="1" s="1"/>
  <c r="C46" i="1"/>
  <c r="C38" i="1"/>
  <c r="C33" i="1"/>
  <c r="C12" i="1"/>
  <c r="D7" i="1"/>
  <c r="C7" i="1"/>
  <c r="J58" i="12" l="1"/>
  <c r="B68" i="12" s="1"/>
  <c r="C53" i="1"/>
  <c r="I58" i="12"/>
  <c r="B65" i="12" s="1"/>
  <c r="C26" i="4"/>
  <c r="C27" i="4" s="1"/>
  <c r="F40" i="12"/>
  <c r="G40" i="12" s="1"/>
  <c r="G58" i="12" s="1"/>
  <c r="B63" i="12" s="1"/>
  <c r="C22" i="1"/>
  <c r="C27" i="1"/>
  <c r="C24" i="2"/>
  <c r="C27" i="2" s="1"/>
  <c r="F16" i="12"/>
  <c r="M16" i="12" s="1"/>
  <c r="B72" i="12" s="1"/>
  <c r="D56" i="1"/>
  <c r="B74" i="12"/>
  <c r="C88" i="12"/>
  <c r="N58" i="12"/>
  <c r="B23" i="12"/>
  <c r="F23" i="12" s="1"/>
  <c r="B56" i="12"/>
  <c r="B59" i="12" s="1"/>
  <c r="D92" i="12"/>
  <c r="C17" i="1"/>
  <c r="C39" i="1"/>
  <c r="C28" i="1" l="1"/>
  <c r="C40" i="1" s="1"/>
  <c r="C80" i="12"/>
  <c r="M58" i="12"/>
  <c r="D56" i="12"/>
  <c r="F56" i="12"/>
  <c r="L56" i="12" s="1"/>
  <c r="L58" i="12" s="1"/>
  <c r="B67" i="12" s="1"/>
  <c r="C70" i="12" s="1"/>
  <c r="B57" i="12"/>
  <c r="B39" i="12"/>
  <c r="F38" i="12"/>
  <c r="C90" i="12" l="1"/>
  <c r="C92" i="12" s="1"/>
  <c r="E92" i="12" s="1"/>
  <c r="C37" i="12"/>
  <c r="D58" i="12"/>
  <c r="F37" i="12" l="1"/>
  <c r="C58" i="12"/>
  <c r="F58" i="12" s="1"/>
  <c r="O58" i="12" s="1"/>
  <c r="D59" i="12" l="1"/>
  <c r="D90" i="12"/>
  <c r="E90" i="12" s="1"/>
  <c r="O59" i="12"/>
  <c r="A2" i="11" l="1"/>
  <c r="E16" i="3"/>
  <c r="E8" i="3"/>
  <c r="C7" i="8"/>
  <c r="D98" i="9" l="1"/>
  <c r="E17" i="3"/>
  <c r="J8"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Sady Pereira</author>
  </authors>
  <commentList>
    <comment ref="G5" authorId="0" shapeId="0" xr:uid="{4695E57D-A021-4EB6-84BE-FD1F51C7D8E9}">
      <text>
        <r>
          <rPr>
            <b/>
            <sz val="10"/>
            <color rgb="FF000000"/>
            <rFont val="Tahoma"/>
            <family val="2"/>
          </rPr>
          <t>Microsoft Office User:</t>
        </r>
        <r>
          <rPr>
            <sz val="10"/>
            <color rgb="FF000000"/>
            <rFont val="Tahoma"/>
            <family val="2"/>
          </rPr>
          <t xml:space="preserve">
</t>
        </r>
        <r>
          <rPr>
            <sz val="10"/>
            <color rgb="FF000000"/>
            <rFont val="Tahoma"/>
            <family val="2"/>
          </rPr>
          <t xml:space="preserve">La Casa de Bolsa brinda servicios de INTERMEDIACION 
</t>
        </r>
        <r>
          <rPr>
            <sz val="10"/>
            <color rgb="FF000000"/>
            <rFont val="Tahoma"/>
            <family val="2"/>
          </rPr>
          <t xml:space="preserve">Por ello los ingresos netos:
</t>
        </r>
        <r>
          <rPr>
            <sz val="10"/>
            <color rgb="FF000000"/>
            <rFont val="Tahoma"/>
            <family val="2"/>
          </rPr>
          <t xml:space="preserve">Importe reciibido de clientes mas Ingresos por intermediacion  menos pagos de clientes, costos de servicios
</t>
        </r>
      </text>
    </comment>
    <comment ref="E7" authorId="0" shapeId="0" xr:uid="{A527B4CF-FEDF-42CF-9E0E-42007B093672}">
      <text>
        <r>
          <rPr>
            <b/>
            <sz val="10"/>
            <color rgb="FF000000"/>
            <rFont val="Tahoma"/>
            <family val="2"/>
          </rPr>
          <t>Microsoft Office User:</t>
        </r>
        <r>
          <rPr>
            <sz val="10"/>
            <color rgb="FF000000"/>
            <rFont val="Tahoma"/>
            <family val="2"/>
          </rPr>
          <t xml:space="preserve">
</t>
        </r>
        <r>
          <rPr>
            <sz val="10"/>
            <color rgb="FF000000"/>
            <rFont val="Tahoma"/>
            <family val="2"/>
          </rPr>
          <t>Fijate siempre que los Datos correspondan al AÑO ANTERIOR....sumas globales u particulares</t>
        </r>
      </text>
    </comment>
    <comment ref="D40" authorId="1" shapeId="0" xr:uid="{8D3D0727-48FD-4C04-979A-CF677883AB32}">
      <text>
        <r>
          <rPr>
            <b/>
            <sz val="9"/>
            <color indexed="81"/>
            <rFont val="Tahoma"/>
            <family val="2"/>
          </rPr>
          <t>Sady Pereira:</t>
        </r>
        <r>
          <rPr>
            <sz val="9"/>
            <color indexed="81"/>
            <rFont val="Tahoma"/>
            <family val="2"/>
          </rPr>
          <t xml:space="preserve">
Valuación AB
</t>
        </r>
      </text>
    </comment>
    <comment ref="D44" authorId="1" shapeId="0" xr:uid="{89DE3F9F-C730-4720-BE60-2B540E8E71BF}">
      <text>
        <r>
          <rPr>
            <b/>
            <sz val="9"/>
            <color indexed="81"/>
            <rFont val="Tahoma"/>
            <family val="2"/>
          </rPr>
          <t>Sady Pereira:</t>
        </r>
        <r>
          <rPr>
            <sz val="9"/>
            <color indexed="81"/>
            <rFont val="Tahoma"/>
            <family val="2"/>
          </rPr>
          <t xml:space="preserve">
Mortandad</t>
        </r>
      </text>
    </comment>
    <comment ref="D46" authorId="1" shapeId="0" xr:uid="{B04C7430-7099-4C1C-9DFF-B003F4838AAE}">
      <text>
        <r>
          <rPr>
            <b/>
            <sz val="9"/>
            <color indexed="81"/>
            <rFont val="Tahoma"/>
            <family val="2"/>
          </rPr>
          <t>Sady Pereira:</t>
        </r>
        <r>
          <rPr>
            <sz val="9"/>
            <color indexed="81"/>
            <rFont val="Tahoma"/>
            <family val="2"/>
          </rPr>
          <t xml:space="preserve">
Provision de Comisiones AFPISA</t>
        </r>
      </text>
    </comment>
    <comment ref="D47" authorId="1" shapeId="0" xr:uid="{D640D0E5-8DA7-442D-BD2D-A8BA6AF7885B}">
      <text>
        <r>
          <rPr>
            <b/>
            <sz val="9"/>
            <color indexed="81"/>
            <rFont val="Tahoma"/>
            <family val="2"/>
          </rPr>
          <t>Sady Pereira:</t>
        </r>
        <r>
          <rPr>
            <sz val="9"/>
            <color indexed="81"/>
            <rFont val="Tahoma"/>
            <family val="2"/>
          </rPr>
          <t xml:space="preserve">
Devengamientos Gastos Pagad x Adelantado
</t>
        </r>
      </text>
    </comment>
  </commentList>
</comments>
</file>

<file path=xl/sharedStrings.xml><?xml version="1.0" encoding="utf-8"?>
<sst xmlns="http://schemas.openxmlformats.org/spreadsheetml/2006/main" count="376" uniqueCount="321">
  <si>
    <t>Saldo de Caja al inicio del año</t>
  </si>
  <si>
    <t>Actividades Operativas</t>
  </si>
  <si>
    <t>Cambios en activos y pasivos operativos</t>
  </si>
  <si>
    <t>Aumento o disminucion deudores por operaciones</t>
  </si>
  <si>
    <t>Aumento o disminución en otros pasivos</t>
  </si>
  <si>
    <t>Flujo neto generado por actividades operativas</t>
  </si>
  <si>
    <t>Actividades de financiación</t>
  </si>
  <si>
    <t>Rescate</t>
  </si>
  <si>
    <t>Aumento o disminución de inversiones</t>
  </si>
  <si>
    <t>Suscripciones</t>
  </si>
  <si>
    <t>Flujo Neto de efectivo por actividades de financiación</t>
  </si>
  <si>
    <t>Saldo final de efectivos</t>
  </si>
  <si>
    <t>ESTADO DE VARIACIÓN DEL ACTIVO NETO</t>
  </si>
  <si>
    <t>CUENTAS</t>
  </si>
  <si>
    <t>APORTANTES</t>
  </si>
  <si>
    <t>RESULTADOS</t>
  </si>
  <si>
    <t>Saldo al inicio del periodo</t>
  </si>
  <si>
    <t>Movimientos del periodo</t>
  </si>
  <si>
    <t>Rescates</t>
  </si>
  <si>
    <t>Resultado del Periodo</t>
  </si>
  <si>
    <t>Saldo al final del periodo</t>
  </si>
  <si>
    <t>INGRESOS</t>
  </si>
  <si>
    <t>Resultado por Tenencia</t>
  </si>
  <si>
    <t xml:space="preserve">Intereses </t>
  </si>
  <si>
    <t>Total Ingresos</t>
  </si>
  <si>
    <t>EGRESOS</t>
  </si>
  <si>
    <t>Comisión por Administración</t>
  </si>
  <si>
    <t>Otros Egresos</t>
  </si>
  <si>
    <t>Total Egresos</t>
  </si>
  <si>
    <t>Resultado del Ejercicio</t>
  </si>
  <si>
    <t>ACTIVOS</t>
  </si>
  <si>
    <t>ACTIVO CORRIENTE</t>
  </si>
  <si>
    <t>DISPONIBILIDADES</t>
  </si>
  <si>
    <t>Titulo de Renta Variable</t>
  </si>
  <si>
    <t>ACTIVO NO CORRIENTE</t>
  </si>
  <si>
    <t>Total de Activo Bruto</t>
  </si>
  <si>
    <t xml:space="preserve">PASIVOS </t>
  </si>
  <si>
    <t xml:space="preserve">PASIVO </t>
  </si>
  <si>
    <t>ACREEDORES POR OPERACIONES</t>
  </si>
  <si>
    <t xml:space="preserve">Total Pasivo </t>
  </si>
  <si>
    <t>TOTAL ACTIVO CORRIENTE</t>
  </si>
  <si>
    <t>Desde</t>
  </si>
  <si>
    <t>Comparativo</t>
  </si>
  <si>
    <t>FECHA DE REPORTE</t>
  </si>
  <si>
    <t>Estados Financieros</t>
  </si>
  <si>
    <t>(Anexo D)</t>
  </si>
  <si>
    <t>Índice</t>
  </si>
  <si>
    <t>NOTAS A LOS ESTADOS FINANCIEROS</t>
  </si>
  <si>
    <t>CUADRO DE INVERSIONES</t>
  </si>
  <si>
    <t xml:space="preserve">ESTADO DE FLUJO DE CAJA </t>
  </si>
  <si>
    <t>ESTADO DE VARIACION DEL ACTIVO NETO</t>
  </si>
  <si>
    <t xml:space="preserve">ESTADO DE RESULTADO </t>
  </si>
  <si>
    <t xml:space="preserve">BALANCE GENERAL </t>
  </si>
  <si>
    <t>Nota  1 – INFORMACIÓN BÁSICA DEL FONDO</t>
  </si>
  <si>
    <t>Nota  2 – Información sobre la Administradora</t>
  </si>
  <si>
    <t>2.1 - 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Numero 7612 serie 1 folio 1 y siguientes, de la sección contratos de fecha 18 de enero de 2017.</t>
  </si>
  <si>
    <t>Fue inscripta en la Comisión Nacional de Valores por medio de la Resolucion Nº 34 E/17.</t>
  </si>
  <si>
    <t>Nota 3.- Principales políticas y prácticas contables aplicadas.</t>
  </si>
  <si>
    <t>3.1 Los Estados Financieros han sido preparados de acuerdo a las normas establecidas por la comisión Nacional de Valores y Normas de Información Financiera emitidas por el Consejo de Contadores del Paraguay.</t>
  </si>
  <si>
    <t xml:space="preserve">3.2. La moneda de cuenta </t>
  </si>
  <si>
    <t>3.3 Política de Constitución de Previsiones:</t>
  </si>
  <si>
    <t>3.5 – Valuación de las Inversiones</t>
  </si>
  <si>
    <t>3.6 Política de Reconocimiento de Ingresos:</t>
  </si>
  <si>
    <t xml:space="preserve">3.7  Flujo de Efectivo  </t>
  </si>
  <si>
    <t>3.13 Tipos de cambio utilizados para convertir en moneda nacional los saldos en Moneda Extranjera:</t>
  </si>
  <si>
    <t>Periodo actual</t>
  </si>
  <si>
    <t>Periodo anterior</t>
  </si>
  <si>
    <t>Tipo de cambio comprador</t>
  </si>
  <si>
    <t>NO APLICABLE</t>
  </si>
  <si>
    <t>tipo de cambio vendedor</t>
  </si>
  <si>
    <t>Detalle</t>
  </si>
  <si>
    <t>Moneda extranjera clase</t>
  </si>
  <si>
    <t>Moneda extranjera Monto</t>
  </si>
  <si>
    <t>Cambio vigente</t>
  </si>
  <si>
    <t>Saldo periodo actual (Gs.)</t>
  </si>
  <si>
    <t>Activos</t>
  </si>
  <si>
    <t>Pasivos</t>
  </si>
  <si>
    <t>Concepto</t>
  </si>
  <si>
    <t>Monto del periodo actual</t>
  </si>
  <si>
    <t>Monto del periodo anterior</t>
  </si>
  <si>
    <t>Comisiones por Administración</t>
  </si>
  <si>
    <t>Otros</t>
  </si>
  <si>
    <t>TOTAL</t>
  </si>
  <si>
    <t>Mes</t>
  </si>
  <si>
    <t>Valor cuota</t>
  </si>
  <si>
    <t>Patrimonio Neto del Fondo</t>
  </si>
  <si>
    <t>N° de Partícipes</t>
  </si>
  <si>
    <t>1er. Trimestre</t>
  </si>
  <si>
    <t>Enero</t>
  </si>
  <si>
    <t>Febrero</t>
  </si>
  <si>
    <t>Marzo</t>
  </si>
  <si>
    <t>2do. Trimestre</t>
  </si>
  <si>
    <t>Abril</t>
  </si>
  <si>
    <t>Mayo</t>
  </si>
  <si>
    <t>Junio</t>
  </si>
  <si>
    <t>3er. Trimestre</t>
  </si>
  <si>
    <t>Julio</t>
  </si>
  <si>
    <t>Agosto</t>
  </si>
  <si>
    <t>Setiembre</t>
  </si>
  <si>
    <t>4to. Trimestre</t>
  </si>
  <si>
    <t>Octubre</t>
  </si>
  <si>
    <t>Noviembre</t>
  </si>
  <si>
    <t>Diciembre</t>
  </si>
  <si>
    <t>4.- COMPOSICIÓN DE LAS CUENTAS</t>
  </si>
  <si>
    <t>4.1 - DIPONIBILIDADES</t>
  </si>
  <si>
    <t>Efectivos en moneda nacional depositadas en las cuentas de INVESTOR CASA DE BOLSA S.A.</t>
  </si>
  <si>
    <t>Valores al Cobro</t>
  </si>
  <si>
    <t>4.3 – ACREEDORES  POR OPERACIONES</t>
  </si>
  <si>
    <t>No aplicable no existen obligaciones</t>
  </si>
  <si>
    <t>4.4 – COMISIONES A PAGAR A LA ADMINISTRADORA</t>
  </si>
  <si>
    <t>4.2 - CUADRO DE INVERSIONES</t>
  </si>
  <si>
    <t xml:space="preserve">       4.2 INVERSIONES</t>
  </si>
  <si>
    <t>Instrumento</t>
  </si>
  <si>
    <t>Emisor</t>
  </si>
  <si>
    <t>Fecha de vencimiento</t>
  </si>
  <si>
    <t>Total de las Inversiones</t>
  </si>
  <si>
    <t>NOTAS A LOS ESTADOS CONTABLES</t>
  </si>
  <si>
    <t>Sector</t>
  </si>
  <si>
    <t>Pais</t>
  </si>
  <si>
    <t>Fecha de Compra</t>
  </si>
  <si>
    <t>Moneda</t>
  </si>
  <si>
    <t>Monto</t>
  </si>
  <si>
    <t>Valor de compra</t>
  </si>
  <si>
    <t>Valor contable</t>
  </si>
  <si>
    <t>Valor Nominal</t>
  </si>
  <si>
    <t>Tasa de interés</t>
  </si>
  <si>
    <t>% de las Inversiones según Reglam. Interno</t>
  </si>
  <si>
    <t>% de las Inversiones con relación al patrimonio neto del fondo</t>
  </si>
  <si>
    <t>% de las Inversiones por grupo económico</t>
  </si>
  <si>
    <t>Ver Cuadro</t>
  </si>
  <si>
    <t>Banco Familiar Cta.Cte. Gs.</t>
  </si>
  <si>
    <t>Investor Casa de Bolsa SA</t>
  </si>
  <si>
    <t>Resultados Acumulados</t>
  </si>
  <si>
    <t>Las cinco (5) Notas que se acompañan son parte integrante de de estos Estados Financieros</t>
  </si>
  <si>
    <t>Comision por corretaje</t>
  </si>
  <si>
    <t>POLITICA DE INVERSION</t>
  </si>
  <si>
    <t>Nota 5. HECHOS POSTERIORES</t>
  </si>
  <si>
    <r>
      <t xml:space="preserve">2.2 – Entidad encargada de la custodia: </t>
    </r>
    <r>
      <rPr>
        <u/>
        <sz val="11"/>
        <color theme="1"/>
        <rFont val="Noto Sans"/>
        <family val="2"/>
      </rPr>
      <t>:</t>
    </r>
    <r>
      <rPr>
        <sz val="11"/>
        <color theme="1"/>
        <rFont val="Noto Sans"/>
        <family val="2"/>
      </rPr>
      <t xml:space="preserve"> BVPASA e INVESTOR Casa de Bolsa S.A.</t>
    </r>
  </si>
  <si>
    <t>a)    Posición en moneda extranjera</t>
  </si>
  <si>
    <t>b)   Diferencia de cambio en Moneda Extranjera</t>
  </si>
  <si>
    <t>c)    Gastos operacionales y comisiones de la administradora con cargo al Fondo:</t>
  </si>
  <si>
    <r>
      <t xml:space="preserve">Ø  </t>
    </r>
    <r>
      <rPr>
        <u/>
        <sz val="11"/>
        <color theme="1"/>
        <rFont val="Noto Sans"/>
        <family val="2"/>
      </rPr>
      <t>Comisiones propias de las operaciones de inversión</t>
    </r>
    <r>
      <rPr>
        <sz val="11"/>
        <color theme="1"/>
        <rFont val="Noto Sans"/>
        <family val="2"/>
      </rPr>
      <t>: de 0% a 0,50% del monto negociado (incluye comisión de intermediación por transacciones bursátiles o extrabursátiles) y arancel BVPASA 0,025% del monto negociado también.</t>
    </r>
  </si>
  <si>
    <r>
      <t xml:space="preserve">Ø  </t>
    </r>
    <r>
      <rPr>
        <u/>
        <sz val="11"/>
        <color theme="1"/>
        <rFont val="Noto Sans"/>
        <family val="2"/>
      </rPr>
      <t xml:space="preserve">Gastos y comisiones bancarias: </t>
    </r>
    <r>
      <rPr>
        <sz val="11"/>
        <color theme="1"/>
        <rFont val="Noto Sans"/>
        <family val="2"/>
      </rPr>
      <t>mantenimiento de cuentas, transferencias interbancarias y otras de similar naturaleza).</t>
    </r>
  </si>
  <si>
    <t>d)   Información Estadística</t>
  </si>
  <si>
    <t>Fondo De Inversión Investor Loteamientos Y Propiedades Guaraníes</t>
  </si>
  <si>
    <t>FONDO DE INVERSIÓN INVESTOR LOTEAMIENTOS Y PROPIEDADES GUARANÍES</t>
  </si>
  <si>
    <r>
      <t xml:space="preserve"> Autorizados por Resolución Nro. 26 E/22 de fecha 02 de Junio de 2022 de la Comisión Nacional de Valores</t>
    </r>
    <r>
      <rPr>
        <b/>
        <sz val="11"/>
        <color theme="1"/>
        <rFont val="Noto Sans"/>
        <family val="2"/>
      </rPr>
      <t>;</t>
    </r>
  </si>
  <si>
    <t>El Fondo tendrá como objetivo principal invertir en el negocio de la compra y venta de inmuebles rurales y urbanos, así como invertir en la construcción y realización de loteamientos, desarrollos inmobiliarios, urbanizaciones, fraccionamientos y asentamientos de colonizaciones privadas, y generar rentabilidad a través de su posterior venta y comercialización.</t>
  </si>
  <si>
    <t>Las ventas y las comercializaciones provenientes de estos activos (inmuebles rurales y urbanos, loteamientos, desarrollos inmobiliarios, urbanizaciones, fraccionamientos y asentamientos) constituirán la principal fuente de ingresos del Fondo.</t>
  </si>
  <si>
    <t>Está enfocado a los inversionistas que aspiran tener rendimientos superiores a las inversiones tradicionales asumiendo un riesgo moderado, y un perfil conservador, con disponibilidad de su inversión ajustado al ciclo de venta de las propiedades.</t>
  </si>
  <si>
    <t>El Fondo, ofrece a los inversores exposición directa al sector inmobiliario a través de invertir en inversiones respaldadas por activos reales, a su vez entregará a sus participes la oportunidad de invertir en la economía real del país, mediante el desarrollo de actividades de real state, contribuyendo al crecimiento de este sector donde se tiene déficit habitacional a nivel nacional y al mismo tiempo ofrecer una rentabilidad atractiva a mediano y largo plazo.</t>
  </si>
  <si>
    <t>Las inversiones del Fondo se efectuarán dentro del territorio Nacional, en cualquier región del País.</t>
  </si>
  <si>
    <t>El Fondo tendrá la potestad de firmar contratos de gerenciamiento para el desarrollo del negocio, la inversión del Fondo en los términos antes señalados, se efectuará sin perjuicio de las inversiones en otros instrumentos que efectué el Fondo, de conformidad con el presente Reglamento Interno por motivos de liquidez, de conformidad con lo dispuesto en el siguiente Capítulo de la Política de Inversiones.</t>
  </si>
  <si>
    <t>A fin, de dar cumplimiento con sus objetivos, el Fondo Invertirá sus recursos de acuerdo con los siguientes lineamientos:</t>
  </si>
  <si>
    <t>A) En compra y venta de inmuebles rurales y urbanos, así como en la construcción y realización de loteamientos, desarrollos inmobiliarios, urbanizaciones, fraccionamientos y asentamientos de colonizaciones privadas.</t>
  </si>
  <si>
    <t>Adicionalmente, el Fondo podrá invertir sus recursos en los siguientes valores y bienes:</t>
  </si>
  <si>
    <t>B) Títulos emitidos por el Tesoro Público o garantizados por el mismo, cuya emisión haya sido registrada en el Registro de Valores que lleva la Comisión Nacional de Valores (CNV) o que cuenten con garantía estatal por el 100% de su valor hasta su total extinción.</t>
  </si>
  <si>
    <t>C) Títulos emitidos por el Banco Central del Paraguay.</t>
  </si>
  <si>
    <t>D) Depósitos a plazo y otros títulos representativos de captaciones de instituciones financieras o garantizados por éstas.</t>
  </si>
  <si>
    <t>E) Bonos emitidos en la Bolsa de Valores y registradas en la Comisión Nacional de Valores.</t>
  </si>
  <si>
    <t>F) Operaciones de venta con compromiso de compra y las operaciones de compra con compromiso de venta con los valores comprendidos en este apartado.</t>
  </si>
  <si>
    <t>G) Cuotas partes de fondos mutuos, tanto nacionales como extranjeros, que sean susceptibles de ser rescatadas. No se requerirá que dichos fondos tengan límite de inversión ni de diversificación en sus activos.</t>
  </si>
  <si>
    <t>La Administradora velará porque las inversiones efectuadas con los recursos del Fondo se realicen siempre con estricta sujeción al presente Reglamento Interno, aprobado por Resolución CNV Nº  16 E/22 de fecha 02 de Junio de 2022, teniendo como objetivo fundamental maximizar los retornos del Fondo y resguardar los intereses de los Aportantes.</t>
  </si>
  <si>
    <r>
      <t xml:space="preserve">Ø  </t>
    </r>
    <r>
      <rPr>
        <u/>
        <sz val="11"/>
        <color theme="1"/>
        <rFont val="Noto Sans"/>
        <family val="2"/>
      </rPr>
      <t>Comisión de administración</t>
    </r>
    <r>
      <rPr>
        <sz val="11"/>
        <color theme="1"/>
        <rFont val="Noto Sans"/>
        <family val="2"/>
      </rPr>
      <t xml:space="preserve">: De Hasta 15,00% nominal anual (base 365) IVA incluido sobre el patrimonio neto de pre cierre administrado. La comisión se devenga mensualmente. </t>
    </r>
  </si>
  <si>
    <t xml:space="preserve">ESTADO DEL ACTIVO NETO </t>
  </si>
  <si>
    <t>Correspondiente al 30/09/2022 con cifras comparativas al 31/12/2021</t>
  </si>
  <si>
    <t>(EN GUARANIES)</t>
  </si>
  <si>
    <t>ESTADO DE INGRESOS Y EGRESOS</t>
  </si>
  <si>
    <t>Correspondiente al 30/09/2022 con cifras comparativas al 30/09/2021</t>
  </si>
  <si>
    <t>ESTADO DE FLUJOS DE EFECTIVO</t>
  </si>
  <si>
    <t xml:space="preserve">Los estados financieros están preparados en Dólares Americanos. Para la conversión de los estados financieros a moneda funcional se utiliza los siguientes  tipos de cambios: comprador establecido para el cierre del mes por la Administración ributaria 1USD =7078,78 los activos y 1 USD = 7090,20 para los pasivos monetarios. Y el tipo de cambio promedio a la fecha,  para los Estados de Resultados y Tipo de Cambio Historico para el Patrimonio Neto. </t>
  </si>
  <si>
    <t>El Fondo no constituye Previsiones.</t>
  </si>
  <si>
    <t xml:space="preserve"> Las inversiones (Bonos y CDA en cartera), se exponen a sus valores actualizados. Las diferencias  se exponen en el estado de resultados en el rubro intereses ganados.</t>
  </si>
  <si>
    <r>
      <t>Los ingresos son reconocidos con base en el criterio de lo devengado, de conformidad con las disposiciones de las Normas contables emitidas por el Consejo de Contadores Públicos del Paraguay</t>
    </r>
    <r>
      <rPr>
        <b/>
        <sz val="11"/>
        <color theme="1"/>
        <rFont val="Noto Sans"/>
        <family val="2"/>
      </rPr>
      <t>.</t>
    </r>
  </si>
  <si>
    <t>El flujo de efectivos fue preparado de acuerdo con la Resolución CG N° 30/2021 de la Comisión Nacional de Valores.</t>
  </si>
  <si>
    <r>
      <rPr>
        <b/>
        <sz val="11"/>
        <color theme="1"/>
        <rFont val="Noto Sans"/>
        <family val="2"/>
      </rPr>
      <t xml:space="preserve">3.8 </t>
    </r>
    <r>
      <rPr>
        <sz val="11"/>
        <color theme="1"/>
        <rFont val="Noto Sans"/>
        <family val="2"/>
      </rPr>
      <t xml:space="preserve">– Los estados contables corresponden al trimestre cerrado el </t>
    </r>
    <r>
      <rPr>
        <b/>
        <u/>
        <sz val="11"/>
        <color theme="1"/>
        <rFont val="Noto Sans"/>
        <family val="2"/>
      </rPr>
      <t>30 de setiembre de 2022</t>
    </r>
  </si>
  <si>
    <r>
      <rPr>
        <b/>
        <sz val="11"/>
        <color theme="1"/>
        <rFont val="Noto Sans"/>
        <family val="2"/>
      </rPr>
      <t>3.9</t>
    </r>
    <r>
      <rPr>
        <sz val="11"/>
        <color theme="1"/>
        <rFont val="Noto Sans"/>
        <family val="2"/>
      </rPr>
      <t xml:space="preserve"> La Administradora no ha realizado cambios en la aplicación de los criterios contables del Fondo.</t>
    </r>
  </si>
  <si>
    <r>
      <rPr>
        <b/>
        <sz val="11"/>
        <color theme="1"/>
        <rFont val="Noto Sans"/>
        <family val="2"/>
      </rPr>
      <t>3.10</t>
    </r>
    <r>
      <rPr>
        <sz val="11"/>
        <color theme="1"/>
        <rFont val="Noto Sans"/>
        <family val="2"/>
      </rPr>
      <t xml:space="preserve"> – Valorización de las Inversiones. Las inversiones son incorporadas al valor de costo, y ajustadas diariamente por devengamiento de los intereses, y las ganancias a realizar, afectando a resultados como Intereses Ganados. Asimismo, en este rubro se registran los  Activos Biologicos a su valor de compra y se valuan a su valor razonable.</t>
    </r>
  </si>
  <si>
    <r>
      <rPr>
        <b/>
        <sz val="11"/>
        <color theme="1"/>
        <rFont val="Noto Sans"/>
        <family val="2"/>
      </rPr>
      <t xml:space="preserve">3.11 </t>
    </r>
    <r>
      <rPr>
        <sz val="11"/>
        <color theme="1"/>
        <rFont val="Noto Sans"/>
        <family val="2"/>
      </rPr>
      <t>– Los ingresos y gastos del fondo son reconocidos aplicando el criterio de lo devengado;</t>
    </r>
  </si>
  <si>
    <r>
      <rPr>
        <b/>
        <sz val="11"/>
        <color theme="1"/>
        <rFont val="Noto Sans"/>
        <family val="2"/>
      </rPr>
      <t>3.12</t>
    </r>
    <r>
      <rPr>
        <sz val="11"/>
        <color theme="1"/>
        <rFont val="Noto Sans"/>
        <family val="2"/>
      </rPr>
      <t xml:space="preserve"> -  A la fecha de la información financiera, no se ajustaron los precios.</t>
    </r>
  </si>
  <si>
    <t>Valores al cobro  (Nota 4.1 )</t>
  </si>
  <si>
    <t xml:space="preserve">INVERSIONES </t>
  </si>
  <si>
    <t>Titulo de Renta fija (Nota 4.2 )</t>
  </si>
  <si>
    <t>CREDITOS</t>
  </si>
  <si>
    <t xml:space="preserve">Clientes </t>
  </si>
  <si>
    <t>Impuestos Corrientes</t>
  </si>
  <si>
    <t>Anticipos a Proveedores</t>
  </si>
  <si>
    <t>GASTOS PAGADOS POR ADELANTADO</t>
  </si>
  <si>
    <t>Alquileres pagados por adelantado</t>
  </si>
  <si>
    <t>BIENES DE USO</t>
  </si>
  <si>
    <t>Popiedad, Planta y Equipo</t>
  </si>
  <si>
    <t>(-) Depreciaciones Acumuladas</t>
  </si>
  <si>
    <t>Comisiones a Pagar a la Administradora</t>
  </si>
  <si>
    <t>Cuentas a Pagar</t>
  </si>
  <si>
    <t>PLAN FONDO DE INVERSION IN GANADERO U$S</t>
  </si>
  <si>
    <t>Resultados del Ejercicio</t>
  </si>
  <si>
    <t>TOTAL PATRIMONIO</t>
  </si>
  <si>
    <t>TOTAL PASIVO Y PATRIMONIO NETO</t>
  </si>
  <si>
    <t>CANTIDAD CUOTAS PARTE</t>
  </si>
  <si>
    <t>VALOR CUOTA</t>
  </si>
  <si>
    <t>TOTAL ACTIVO NETO</t>
  </si>
  <si>
    <t xml:space="preserve">Otros </t>
  </si>
  <si>
    <t>Comisión por Corretaje y Aranceles</t>
  </si>
  <si>
    <t>Causa de las Variaciones de efectivo</t>
  </si>
  <si>
    <t>Aumento o disminucion intereses a cobrar</t>
  </si>
  <si>
    <t>Aumento o disminución en acreedores por operaciones</t>
  </si>
  <si>
    <t>FLUJO DE EFECTIVO</t>
  </si>
  <si>
    <t>(+) Debe</t>
  </si>
  <si>
    <t>(+) Entrada Efectivo</t>
  </si>
  <si>
    <t>(-) Haber</t>
  </si>
  <si>
    <t>(-) Salida de Dinero</t>
  </si>
  <si>
    <t>ACTIVIDADES</t>
  </si>
  <si>
    <t>ACTIVIDADES DE</t>
  </si>
  <si>
    <t>BALANCE   Y</t>
  </si>
  <si>
    <t>ELIMINACIONES</t>
  </si>
  <si>
    <t>VARIACIÓN</t>
  </si>
  <si>
    <t>ACTIVIDADES DE OPERACIÓN</t>
  </si>
  <si>
    <t>DE INVERSION</t>
  </si>
  <si>
    <t>FINANCIAMIENTOS</t>
  </si>
  <si>
    <t>DEBITOS</t>
  </si>
  <si>
    <t>RECIBIDO DE</t>
  </si>
  <si>
    <t>OTROS</t>
  </si>
  <si>
    <t>PAGOS PROVEED.</t>
  </si>
  <si>
    <t>PAGOS IMP</t>
  </si>
  <si>
    <t xml:space="preserve">PAGO A </t>
  </si>
  <si>
    <t>COBROS (PAGOS)</t>
  </si>
  <si>
    <t>(USADOS)</t>
  </si>
  <si>
    <t>AL  30/09/2022</t>
  </si>
  <si>
    <t>AL  31/12/2021</t>
  </si>
  <si>
    <t>(CREDITOS)</t>
  </si>
  <si>
    <t>CLIENTES</t>
  </si>
  <si>
    <t>BENEFICIOS</t>
  </si>
  <si>
    <t>P/MERCAD.</t>
  </si>
  <si>
    <t>RENTA</t>
  </si>
  <si>
    <t>EMPLEADOS</t>
  </si>
  <si>
    <t>ENTES RELACIONADOS</t>
  </si>
  <si>
    <t>PROVISTOS</t>
  </si>
  <si>
    <t xml:space="preserve">ACTIVO </t>
  </si>
  <si>
    <t xml:space="preserve">CREDITOS FISCALES </t>
  </si>
  <si>
    <t>ANTICIPO DE IRACIS</t>
  </si>
  <si>
    <t>DEUDORES POR INTERMEDIACION</t>
  </si>
  <si>
    <t>DEUDORES VARIOS Y OTROS CREDITOS</t>
  </si>
  <si>
    <t xml:space="preserve">(PREVISIÓN P/ INCOBRABLES)   </t>
  </si>
  <si>
    <t>INVERSIONES EN VALORES PUBLICOS Y PRIVADOS</t>
  </si>
  <si>
    <t xml:space="preserve">BIENES DE USO                           </t>
  </si>
  <si>
    <t xml:space="preserve">(DEPRE. ACUMULADAS)              </t>
  </si>
  <si>
    <t>BIENES INTANGIBLES</t>
  </si>
  <si>
    <t>(AMORTIZACION DE INTANGIBLES)</t>
  </si>
  <si>
    <t>GASTOS DIFERIDOS O NO DEVENGADOS</t>
  </si>
  <si>
    <t>TOTAL ACTIVO</t>
  </si>
  <si>
    <t xml:space="preserve">PASIVO  </t>
  </si>
  <si>
    <t xml:space="preserve">PRESTAMOS EN BANCOS              </t>
  </si>
  <si>
    <t xml:space="preserve">ACREEDORES POR INTERMEDIACION                               </t>
  </si>
  <si>
    <t>OTRAS DEUDAS (NO INCLUIDAS ANTERIORMENTE)</t>
  </si>
  <si>
    <t>DIVIDENDOS A DISTRIBUIR</t>
  </si>
  <si>
    <t>IMPUESTO A LA RENTA A PAGAR</t>
  </si>
  <si>
    <t>SUELDOS A PAGAR Y EMPRESAS RELACIONADAS</t>
  </si>
  <si>
    <t>CAPITAL INTEGRADO</t>
  </si>
  <si>
    <t>APORTE A FUTURA CAPITALIZACION(EFECTIVO)</t>
  </si>
  <si>
    <t>RESERVA DE REVALUO</t>
  </si>
  <si>
    <t>RESERVA LEGAL</t>
  </si>
  <si>
    <t>REVALUO BVPASA</t>
  </si>
  <si>
    <t>RESULTADOS  ACUMULADOS</t>
  </si>
  <si>
    <t>RETIRO A CTA DE UTILIDADES</t>
  </si>
  <si>
    <t>UTILIDADES DEL EJERCICIO</t>
  </si>
  <si>
    <t>ESTADO DE RESUTADO</t>
  </si>
  <si>
    <t>INGRESOS POR INTERMEDIACION Y COMISIONES (OPERATIVOS)</t>
  </si>
  <si>
    <t>OTROS INGRESOS OPERATIVOS</t>
  </si>
  <si>
    <t>INTERESES DEVENGADOS POSITIVO</t>
  </si>
  <si>
    <t>DIVIDENDOS COBRADOS</t>
  </si>
  <si>
    <t>COSTO DE VENTAS</t>
  </si>
  <si>
    <t>SUELDOS Y JORNALES</t>
  </si>
  <si>
    <t>GASTOS DE VENTAS</t>
  </si>
  <si>
    <t>GASTOS GENERALES</t>
  </si>
  <si>
    <t>DEPRECIACIÓN Y AMORTIZACION DEL EJERCICIO</t>
  </si>
  <si>
    <t>SEGUROS</t>
  </si>
  <si>
    <t>INTERESES PAGADOS Y DEVENGADOS PRESTAMOS</t>
  </si>
  <si>
    <t xml:space="preserve">IMPUESTO A LA RENTA  </t>
  </si>
  <si>
    <t>RESULTADO DEL EJERCICIO</t>
  </si>
  <si>
    <t>Producto de la Venta de B. Uso</t>
  </si>
  <si>
    <t>Flujos de Efectivo por Actividades de Operación</t>
  </si>
  <si>
    <t>Efectivo Recibido de Clientes</t>
  </si>
  <si>
    <t>Efectivo Recibido por Otros Beneficios</t>
  </si>
  <si>
    <t xml:space="preserve">Efectivo pagado a Proveedores </t>
  </si>
  <si>
    <t>Efectivo pagado a Empleados</t>
  </si>
  <si>
    <t>Otros pagos y cobros</t>
  </si>
  <si>
    <t>Impuesto a la Renta</t>
  </si>
  <si>
    <t>Inversiones en Ganado</t>
  </si>
  <si>
    <t>Producto de la Venta de Bienes de Uso</t>
  </si>
  <si>
    <t>Adquisicion de acciones y titulos de deuda</t>
  </si>
  <si>
    <t>Intereses percibidos</t>
  </si>
  <si>
    <t>Dividendos percibidos</t>
  </si>
  <si>
    <t>Efectivo neto provisto (usado) por Actividades de inversion</t>
  </si>
  <si>
    <t>Flujos de Efectivo por Actividades de Financiamiento</t>
  </si>
  <si>
    <t>Préstamos bancarios</t>
  </si>
  <si>
    <t>Dividendos pagados</t>
  </si>
  <si>
    <t>Proveniente de emisión de acciones</t>
  </si>
  <si>
    <t>Efectivo neto provisto (usado) por Actividades de Financiamiento</t>
  </si>
  <si>
    <t>Aumento (disminución) de efectivo y equivalente de efectivo</t>
  </si>
  <si>
    <t>Efectivo y equivalentes de efectivo al inicio</t>
  </si>
  <si>
    <t>Efectivo y equivalentes de efectivo al final de periodo</t>
  </si>
  <si>
    <t>Inversiones Inmobiliarias</t>
  </si>
  <si>
    <t>Otros Gastos Pagagos por Adelantado</t>
  </si>
  <si>
    <t>Ingresos por Tenencia de Inmuebles</t>
  </si>
  <si>
    <t xml:space="preserve">Gastos de Ventas </t>
  </si>
  <si>
    <t>Costo de Ventas</t>
  </si>
  <si>
    <t>Gastos Financieros</t>
  </si>
  <si>
    <t>INVERSIONES EN OTROS BIENES</t>
  </si>
  <si>
    <t>GS</t>
  </si>
  <si>
    <t>TIPO DE CAMBIO</t>
  </si>
  <si>
    <t>Saldo al 30/09/2022</t>
  </si>
  <si>
    <t>Saldo al 30/09/2021</t>
  </si>
  <si>
    <t>N/A</t>
  </si>
  <si>
    <t>No existen hechos posteriores a informar a la fecha.</t>
  </si>
  <si>
    <r>
      <t xml:space="preserve"> </t>
    </r>
    <r>
      <rPr>
        <b/>
        <sz val="11"/>
        <color theme="1"/>
        <rFont val="Noto Sans"/>
        <family val="2"/>
      </rPr>
      <t xml:space="preserve"> Naturaleza jurídica : </t>
    </r>
    <r>
      <rPr>
        <sz val="11"/>
        <color theme="1"/>
        <rFont val="Noto Sans"/>
        <family val="2"/>
      </rPr>
      <t xml:space="preserve">    </t>
    </r>
    <r>
      <rPr>
        <b/>
        <sz val="11"/>
        <color theme="1"/>
        <rFont val="Noto Sans"/>
        <family val="2"/>
      </rPr>
      <t xml:space="preserve">   Fondo De Inversión Investor Loteamientos Y Propiedades Guaraníes</t>
    </r>
  </si>
  <si>
    <t>PATRIMONIO DEL FONDO AL 30/09/2022</t>
  </si>
  <si>
    <t>Bonos Públicos</t>
  </si>
  <si>
    <t>AGENCIA FINANCIERA DE DESARROLLO</t>
  </si>
  <si>
    <t>Publico</t>
  </si>
  <si>
    <t>Paraguay</t>
  </si>
  <si>
    <t>Guaraníes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</si>
</sst>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64" formatCode="_-* #,##0_-;\-* #,##0_-;_-* &quot;-&quot;_-;_-@_-"/>
    <numFmt numFmtId="165" formatCode="_-* #,##0.00_-;\-* #,##0.00_-;_-* &quot;-&quot;??_-;_-@_-"/>
    <numFmt numFmtId="166" formatCode="0_);\(#,#00\)"/>
    <numFmt numFmtId="167" formatCode="#,##0.000000"/>
    <numFmt numFmtId="168" formatCode="_-* #,##0_-;\-* #,##0_-;_-* &quot;-&quot;??_-;_-@_-"/>
    <numFmt numFmtId="169" formatCode="#,##0;\(#,##0\)"/>
    <numFmt numFmtId="170" formatCode="_(* #,##0_);_(* \(#,##0\);_(* &quot;-&quot;??_);_(@_)"/>
    <numFmt numFmtId="171" formatCode="_-* #,##0.00_-;\-* #,##0.00_-;_-* &quot;-&quot;_-;_-@_-"/>
    <numFmt numFmtId="172" formatCode="_-* #,##0.0000_-;\-* #,##0.0000_-;_-* &quot;-&quot;_-;_-@_-"/>
  </numFmts>
  <fonts count="74" x14ac:knownFonts="1">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0"/>
      <name val="Arial"/>
      <family val="2"/>
    </font>
    <font>
      <b/>
      <sz val="11"/>
      <name val="Arial"/>
      <family val="2"/>
    </font>
    <font>
      <sz val="9"/>
      <name val="Arial"/>
      <family val="2"/>
    </font>
    <font>
      <b/>
      <sz val="11"/>
      <color indexed="8"/>
      <name val="Arial"/>
      <family val="2"/>
    </font>
    <font>
      <b/>
      <sz val="12"/>
      <name val="Arial"/>
      <family val="2"/>
    </font>
    <font>
      <b/>
      <sz val="10"/>
      <name val="Arial"/>
      <family val="2"/>
    </font>
    <font>
      <sz val="8"/>
      <name val="Arial"/>
      <family val="2"/>
    </font>
    <font>
      <b/>
      <sz val="8"/>
      <name val="Arial"/>
      <family val="2"/>
    </font>
    <font>
      <sz val="10"/>
      <color rgb="FF222222"/>
      <name val="Arial"/>
      <family val="2"/>
    </font>
    <font>
      <u/>
      <sz val="11"/>
      <color theme="10"/>
      <name val="Calibri"/>
      <family val="2"/>
      <scheme val="minor"/>
    </font>
    <font>
      <sz val="18"/>
      <name val="Arial"/>
      <family val="2"/>
    </font>
    <font>
      <sz val="10"/>
      <color theme="1"/>
      <name val="Arial"/>
      <family val="2"/>
    </font>
    <font>
      <sz val="11"/>
      <color theme="1"/>
      <name val="Arial"/>
      <family val="2"/>
    </font>
    <font>
      <u/>
      <sz val="11"/>
      <name val="Arial"/>
      <family val="2"/>
    </font>
    <font>
      <u/>
      <sz val="11"/>
      <color theme="1"/>
      <name val="Arial"/>
      <family val="2"/>
    </font>
    <font>
      <sz val="12"/>
      <color theme="1"/>
      <name val="Arial"/>
      <family val="2"/>
    </font>
    <font>
      <sz val="11"/>
      <color indexed="8"/>
      <name val="Arial"/>
      <family val="2"/>
    </font>
    <font>
      <b/>
      <sz val="12"/>
      <color indexed="8"/>
      <name val="Arial"/>
      <family val="2"/>
    </font>
    <font>
      <sz val="11"/>
      <color indexed="8"/>
      <name val="Calibri"/>
      <family val="2"/>
      <scheme val="minor"/>
    </font>
    <font>
      <u/>
      <sz val="11"/>
      <name val="Noto Sans"/>
      <family val="2"/>
    </font>
    <font>
      <sz val="11"/>
      <color theme="1"/>
      <name val="Noto Sans"/>
      <family val="2"/>
    </font>
    <font>
      <sz val="18"/>
      <name val="Noto Sans"/>
      <family val="2"/>
    </font>
    <font>
      <sz val="10"/>
      <color theme="1"/>
      <name val="Noto Sans"/>
      <family val="2"/>
    </font>
    <font>
      <sz val="11"/>
      <name val="Noto Sans"/>
      <family val="2"/>
    </font>
    <font>
      <sz val="10"/>
      <name val="Noto Sans"/>
      <family val="2"/>
    </font>
    <font>
      <u/>
      <sz val="11"/>
      <color theme="1"/>
      <name val="Noto Sans"/>
      <family val="2"/>
    </font>
    <font>
      <sz val="11"/>
      <color indexed="8"/>
      <name val="Noto Sans"/>
      <family val="2"/>
    </font>
    <font>
      <b/>
      <sz val="20"/>
      <color indexed="8"/>
      <name val="Noto Sans"/>
      <family val="2"/>
    </font>
    <font>
      <b/>
      <sz val="11"/>
      <color indexed="8"/>
      <name val="Noto Sans"/>
      <family val="2"/>
    </font>
    <font>
      <b/>
      <sz val="11"/>
      <name val="Noto Sans"/>
      <family val="2"/>
    </font>
    <font>
      <b/>
      <sz val="10"/>
      <name val="Noto Sans"/>
      <family val="2"/>
    </font>
    <font>
      <b/>
      <u/>
      <sz val="11"/>
      <name val="Noto Sans"/>
      <family val="2"/>
    </font>
    <font>
      <b/>
      <u/>
      <sz val="16"/>
      <name val="Noto Sans"/>
      <family val="2"/>
    </font>
    <font>
      <b/>
      <sz val="11"/>
      <color theme="1"/>
      <name val="Noto Sans"/>
      <family val="2"/>
    </font>
    <font>
      <b/>
      <sz val="8"/>
      <name val="Noto Sans"/>
      <family val="2"/>
    </font>
    <font>
      <sz val="11"/>
      <color rgb="FF000000"/>
      <name val="Noto Sans"/>
      <family val="2"/>
    </font>
    <font>
      <b/>
      <sz val="11"/>
      <color rgb="FF000000"/>
      <name val="Noto Sans"/>
      <family val="2"/>
    </font>
    <font>
      <b/>
      <u/>
      <sz val="14"/>
      <color theme="1"/>
      <name val="Noto Sans"/>
      <family val="2"/>
    </font>
    <font>
      <sz val="11"/>
      <name val="Calibri"/>
      <family val="2"/>
      <scheme val="minor"/>
    </font>
    <font>
      <sz val="28"/>
      <name val="Noto Sans"/>
      <family val="2"/>
    </font>
    <font>
      <b/>
      <sz val="18"/>
      <color indexed="8"/>
      <name val="Noto Sans"/>
      <family val="2"/>
    </font>
    <font>
      <sz val="26"/>
      <name val="Noto Sans"/>
      <family val="2"/>
    </font>
    <font>
      <b/>
      <sz val="19"/>
      <color indexed="8"/>
      <name val="Noto Sans"/>
      <family val="2"/>
    </font>
    <font>
      <b/>
      <u/>
      <sz val="18"/>
      <name val="Noto Sans"/>
      <family val="2"/>
    </font>
    <font>
      <b/>
      <u/>
      <sz val="11"/>
      <color theme="1"/>
      <name val="Noto Sans"/>
      <family val="2"/>
    </font>
    <font>
      <b/>
      <sz val="11"/>
      <color theme="0"/>
      <name val="Noto Sans"/>
      <family val="2"/>
    </font>
    <font>
      <b/>
      <i/>
      <sz val="14"/>
      <name val="Arial"/>
      <family val="2"/>
    </font>
    <font>
      <b/>
      <sz val="9"/>
      <name val="Arial"/>
      <family val="2"/>
    </font>
    <font>
      <b/>
      <sz val="7"/>
      <name val="Arial"/>
      <family val="2"/>
    </font>
    <font>
      <b/>
      <sz val="11"/>
      <color theme="9"/>
      <name val="Arial"/>
      <family val="2"/>
    </font>
    <font>
      <b/>
      <sz val="5"/>
      <name val="Arial"/>
      <family val="2"/>
    </font>
    <font>
      <b/>
      <i/>
      <sz val="9"/>
      <name val="Arial"/>
      <family val="2"/>
    </font>
    <font>
      <b/>
      <sz val="10"/>
      <color indexed="10"/>
      <name val="Arial"/>
      <family val="2"/>
    </font>
    <font>
      <sz val="10"/>
      <name val="Calibri"/>
      <family val="2"/>
      <scheme val="minor"/>
    </font>
    <font>
      <b/>
      <sz val="10"/>
      <color theme="7" tint="-0.249977111117893"/>
      <name val="Arial"/>
      <family val="2"/>
    </font>
    <font>
      <sz val="10"/>
      <color theme="9" tint="-0.249977111117893"/>
      <name val="Arial"/>
      <family val="2"/>
    </font>
    <font>
      <b/>
      <i/>
      <sz val="10"/>
      <name val="Arial"/>
      <family val="2"/>
    </font>
    <font>
      <b/>
      <sz val="10"/>
      <color theme="9"/>
      <name val="Arial"/>
      <family val="2"/>
    </font>
    <font>
      <sz val="10"/>
      <color theme="9"/>
      <name val="Arial"/>
      <family val="2"/>
    </font>
    <font>
      <b/>
      <sz val="10"/>
      <color rgb="FFFF0000"/>
      <name val="Arial"/>
      <family val="2"/>
    </font>
    <font>
      <b/>
      <sz val="10"/>
      <color theme="9" tint="-0.249977111117893"/>
      <name val="Arial"/>
      <family val="2"/>
    </font>
    <font>
      <sz val="10"/>
      <color indexed="8"/>
      <name val="Arial"/>
      <family val="2"/>
    </font>
    <font>
      <b/>
      <sz val="16"/>
      <color indexed="8"/>
      <name val="Arial"/>
      <family val="2"/>
    </font>
    <font>
      <sz val="12"/>
      <color indexed="8"/>
      <name val="Arial"/>
      <family val="2"/>
    </font>
    <font>
      <sz val="12"/>
      <name val="Arial"/>
      <family val="2"/>
    </font>
    <font>
      <b/>
      <sz val="12"/>
      <color indexed="10"/>
      <name val="Arial"/>
      <family val="2"/>
    </font>
    <font>
      <b/>
      <sz val="10"/>
      <color rgb="FF000000"/>
      <name val="Tahoma"/>
      <family val="2"/>
    </font>
    <font>
      <sz val="10"/>
      <color rgb="FF000000"/>
      <name val="Tahoma"/>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165" fontId="1" fillId="0" borderId="0" applyFont="0" applyFill="0" applyBorder="0" applyAlignment="0" applyProtection="0"/>
    <xf numFmtId="0" fontId="13" fillId="0" borderId="0" applyNumberForma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2" fillId="0" borderId="0"/>
    <xf numFmtId="165" fontId="22" fillId="0" borderId="0" applyFont="0" applyFill="0" applyBorder="0" applyAlignment="0" applyProtection="0"/>
    <xf numFmtId="9" fontId="22" fillId="0" borderId="0" applyFont="0" applyFill="0" applyBorder="0" applyAlignment="0" applyProtection="0"/>
    <xf numFmtId="0" fontId="4" fillId="0" borderId="0"/>
    <xf numFmtId="165" fontId="4" fillId="0" borderId="0" applyFont="0" applyFill="0" applyBorder="0" applyAlignment="0" applyProtection="0"/>
  </cellStyleXfs>
  <cellXfs count="408">
    <xf numFmtId="0" fontId="0" fillId="0" borderId="0" xfId="0"/>
    <xf numFmtId="0" fontId="3" fillId="0" borderId="0" xfId="0" applyFont="1"/>
    <xf numFmtId="0" fontId="4" fillId="0" borderId="0" xfId="0" applyFont="1"/>
    <xf numFmtId="0" fontId="5" fillId="0" borderId="0" xfId="0" applyFont="1"/>
    <xf numFmtId="166" fontId="3" fillId="0" borderId="0" xfId="0" applyNumberFormat="1" applyFont="1" applyAlignment="1">
      <alignment horizontal="right"/>
    </xf>
    <xf numFmtId="3" fontId="4" fillId="0" borderId="0" xfId="0" applyNumberFormat="1" applyFont="1"/>
    <xf numFmtId="1" fontId="5" fillId="0" borderId="0" xfId="0" applyNumberFormat="1" applyFont="1" applyAlignment="1">
      <alignment horizontal="center"/>
    </xf>
    <xf numFmtId="0" fontId="6" fillId="0" borderId="0" xfId="0" applyFont="1"/>
    <xf numFmtId="3" fontId="6" fillId="0" borderId="0" xfId="0" applyNumberFormat="1" applyFont="1"/>
    <xf numFmtId="0" fontId="5" fillId="0" borderId="0" xfId="0" applyFont="1" applyAlignment="1">
      <alignment horizontal="center"/>
    </xf>
    <xf numFmtId="3" fontId="5" fillId="0" borderId="0" xfId="0" applyNumberFormat="1" applyFont="1" applyAlignment="1">
      <alignment horizontal="center"/>
    </xf>
    <xf numFmtId="37" fontId="3" fillId="0" borderId="0" xfId="0" applyNumberFormat="1" applyFont="1"/>
    <xf numFmtId="3" fontId="3" fillId="0" borderId="0" xfId="1" applyNumberFormat="1" applyFont="1"/>
    <xf numFmtId="0" fontId="7" fillId="0" borderId="0" xfId="0" applyFont="1"/>
    <xf numFmtId="0" fontId="9" fillId="0" borderId="0" xfId="0" applyFont="1"/>
    <xf numFmtId="0" fontId="0" fillId="0" borderId="0" xfId="0" applyAlignment="1">
      <alignment horizontal="center"/>
    </xf>
    <xf numFmtId="0" fontId="8" fillId="0" borderId="0" xfId="0" applyFont="1" applyAlignment="1">
      <alignment horizontal="center"/>
    </xf>
    <xf numFmtId="0" fontId="10" fillId="0" borderId="0" xfId="0" applyFont="1"/>
    <xf numFmtId="0" fontId="11" fillId="0" borderId="0" xfId="0" applyFont="1" applyAlignment="1">
      <alignment vertical="center"/>
    </xf>
    <xf numFmtId="0" fontId="11" fillId="0" borderId="0" xfId="0" applyFont="1" applyAlignment="1">
      <alignment horizontal="center" wrapText="1"/>
    </xf>
    <xf numFmtId="14" fontId="11" fillId="0" borderId="0" xfId="0" applyNumberFormat="1" applyFont="1" applyAlignment="1">
      <alignment horizontal="center"/>
    </xf>
    <xf numFmtId="3" fontId="10" fillId="0" borderId="0" xfId="0" applyNumberFormat="1" applyFont="1"/>
    <xf numFmtId="3" fontId="0" fillId="0" borderId="0" xfId="0" applyNumberFormat="1"/>
    <xf numFmtId="0" fontId="11" fillId="0" borderId="0" xfId="0" applyFont="1"/>
    <xf numFmtId="3" fontId="9" fillId="0" borderId="0" xfId="0" applyNumberFormat="1" applyFont="1"/>
    <xf numFmtId="167" fontId="12" fillId="0" borderId="0" xfId="0" applyNumberFormat="1" applyFont="1"/>
    <xf numFmtId="3" fontId="9" fillId="2" borderId="0" xfId="0" applyNumberFormat="1" applyFont="1" applyFill="1"/>
    <xf numFmtId="37" fontId="10" fillId="0" borderId="0" xfId="0" applyNumberFormat="1" applyFont="1"/>
    <xf numFmtId="3" fontId="5" fillId="0" borderId="0" xfId="0" applyNumberFormat="1" applyFont="1" applyAlignment="1">
      <alignment horizontal="right"/>
    </xf>
    <xf numFmtId="3" fontId="3" fillId="0" borderId="0" xfId="1" applyNumberFormat="1" applyFont="1" applyAlignment="1">
      <alignment horizontal="right"/>
    </xf>
    <xf numFmtId="37" fontId="3" fillId="0" borderId="0" xfId="0" applyNumberFormat="1" applyFont="1" applyAlignment="1">
      <alignment horizontal="right"/>
    </xf>
    <xf numFmtId="3" fontId="3" fillId="0" borderId="0" xfId="0" applyNumberFormat="1" applyFont="1" applyAlignment="1">
      <alignment horizontal="right"/>
    </xf>
    <xf numFmtId="0" fontId="9" fillId="0" borderId="0" xfId="0" applyFont="1" applyAlignment="1">
      <alignment horizontal="center"/>
    </xf>
    <xf numFmtId="0" fontId="2" fillId="0" borderId="0" xfId="0" applyFont="1"/>
    <xf numFmtId="14" fontId="2" fillId="3" borderId="0" xfId="0" applyNumberFormat="1" applyFont="1" applyFill="1" applyAlignment="1">
      <alignment horizontal="center"/>
    </xf>
    <xf numFmtId="1" fontId="2" fillId="3" borderId="0" xfId="0" applyNumberFormat="1" applyFont="1" applyFill="1" applyAlignment="1">
      <alignment horizontal="center"/>
    </xf>
    <xf numFmtId="0" fontId="15" fillId="0" borderId="0" xfId="0" applyFont="1"/>
    <xf numFmtId="0" fontId="16" fillId="0" borderId="0" xfId="0" applyFont="1"/>
    <xf numFmtId="0" fontId="17" fillId="0" borderId="0" xfId="2" applyFont="1"/>
    <xf numFmtId="3" fontId="16" fillId="2" borderId="0" xfId="0" applyNumberFormat="1" applyFont="1" applyFill="1"/>
    <xf numFmtId="0" fontId="16" fillId="0" borderId="0" xfId="0" applyFont="1" applyAlignment="1">
      <alignment horizontal="center"/>
    </xf>
    <xf numFmtId="0" fontId="18" fillId="0" borderId="0" xfId="2" applyFont="1"/>
    <xf numFmtId="0" fontId="16" fillId="2" borderId="0" xfId="0" applyFont="1" applyFill="1"/>
    <xf numFmtId="0" fontId="20" fillId="0" borderId="0" xfId="0" applyFont="1"/>
    <xf numFmtId="14" fontId="7" fillId="0" borderId="0" xfId="0" applyNumberFormat="1" applyFont="1" applyAlignment="1">
      <alignment horizontal="center"/>
    </xf>
    <xf numFmtId="3" fontId="16" fillId="0" borderId="0" xfId="0" applyNumberFormat="1" applyFont="1"/>
    <xf numFmtId="0" fontId="21" fillId="0" borderId="0" xfId="0" applyFont="1" applyAlignment="1">
      <alignment horizontal="left" vertical="center"/>
    </xf>
    <xf numFmtId="41" fontId="21" fillId="0" borderId="0" xfId="0" applyNumberFormat="1" applyFont="1"/>
    <xf numFmtId="0" fontId="23" fillId="0" borderId="0" xfId="2" applyFont="1"/>
    <xf numFmtId="0" fontId="24" fillId="2" borderId="0" xfId="0" applyFont="1" applyFill="1"/>
    <xf numFmtId="0" fontId="24" fillId="0" borderId="0" xfId="0" applyFont="1"/>
    <xf numFmtId="0" fontId="27" fillId="0" borderId="0" xfId="0" applyFont="1"/>
    <xf numFmtId="0" fontId="28" fillId="0" borderId="0" xfId="0" applyFont="1"/>
    <xf numFmtId="0" fontId="25" fillId="0" borderId="0" xfId="0" applyFont="1" applyAlignment="1">
      <alignment horizontal="center"/>
    </xf>
    <xf numFmtId="0" fontId="26" fillId="0" borderId="0" xfId="0" applyFont="1"/>
    <xf numFmtId="0" fontId="30" fillId="0" borderId="0" xfId="0" applyFont="1"/>
    <xf numFmtId="3" fontId="27" fillId="0" borderId="0" xfId="0" applyNumberFormat="1" applyFont="1"/>
    <xf numFmtId="0" fontId="32" fillId="0" borderId="0" xfId="0" applyFont="1"/>
    <xf numFmtId="0" fontId="33" fillId="0" borderId="0" xfId="0" applyFont="1"/>
    <xf numFmtId="0" fontId="24" fillId="0" borderId="0" xfId="0" applyFont="1" applyAlignment="1">
      <alignment horizontal="center"/>
    </xf>
    <xf numFmtId="0" fontId="33" fillId="0" borderId="3" xfId="0" applyFont="1" applyBorder="1" applyAlignment="1">
      <alignment horizontal="center" vertical="center"/>
    </xf>
    <xf numFmtId="0" fontId="33" fillId="0" borderId="3" xfId="0" applyFont="1" applyBorder="1" applyAlignment="1">
      <alignment horizontal="center" vertical="center" wrapText="1"/>
    </xf>
    <xf numFmtId="0" fontId="33" fillId="0" borderId="4" xfId="0" applyFont="1" applyBorder="1" applyAlignment="1">
      <alignment horizontal="center" wrapText="1"/>
    </xf>
    <xf numFmtId="0" fontId="27" fillId="0" borderId="5" xfId="0" applyFont="1" applyBorder="1" applyAlignment="1">
      <alignment horizontal="center" wrapText="1"/>
    </xf>
    <xf numFmtId="0" fontId="33" fillId="0" borderId="5" xfId="0" applyFont="1" applyBorder="1" applyAlignment="1">
      <alignment horizontal="center" wrapText="1"/>
    </xf>
    <xf numFmtId="0" fontId="27" fillId="0" borderId="5" xfId="0" applyFont="1" applyBorder="1" applyAlignment="1">
      <alignment vertical="center"/>
    </xf>
    <xf numFmtId="0" fontId="27" fillId="0" borderId="5" xfId="0" applyFont="1" applyBorder="1" applyAlignment="1">
      <alignment horizontal="left"/>
    </xf>
    <xf numFmtId="0" fontId="27" fillId="0" borderId="5" xfId="0" applyFont="1" applyBorder="1"/>
    <xf numFmtId="3" fontId="33" fillId="0" borderId="4" xfId="0" applyNumberFormat="1" applyFont="1" applyBorder="1" applyAlignment="1">
      <alignment horizontal="center" vertical="center" wrapText="1"/>
    </xf>
    <xf numFmtId="0" fontId="33" fillId="0" borderId="3" xfId="0" applyFont="1" applyBorder="1" applyAlignment="1">
      <alignment horizontal="center" wrapText="1"/>
    </xf>
    <xf numFmtId="3" fontId="27" fillId="0" borderId="8" xfId="0" applyNumberFormat="1" applyFont="1" applyBorder="1"/>
    <xf numFmtId="0" fontId="35" fillId="0" borderId="0" xfId="0" applyFont="1"/>
    <xf numFmtId="0" fontId="33" fillId="0" borderId="0" xfId="0" applyFont="1" applyAlignment="1">
      <alignment vertical="center"/>
    </xf>
    <xf numFmtId="0" fontId="33" fillId="0" borderId="0" xfId="0" applyFont="1" applyAlignment="1">
      <alignment horizontal="center"/>
    </xf>
    <xf numFmtId="0" fontId="33" fillId="0" borderId="0" xfId="0" applyFont="1" applyAlignment="1">
      <alignment horizontal="center" wrapText="1"/>
    </xf>
    <xf numFmtId="0" fontId="23" fillId="0" borderId="0" xfId="0" applyFont="1"/>
    <xf numFmtId="3" fontId="27" fillId="0" borderId="0" xfId="0" applyNumberFormat="1" applyFont="1" applyAlignment="1">
      <alignment horizontal="center" vertical="center"/>
    </xf>
    <xf numFmtId="0" fontId="36" fillId="0" borderId="0" xfId="0" applyFont="1" applyAlignment="1">
      <alignment horizontal="center"/>
    </xf>
    <xf numFmtId="3" fontId="24" fillId="0" borderId="0" xfId="0" applyNumberFormat="1" applyFont="1"/>
    <xf numFmtId="0" fontId="39" fillId="0" borderId="3" xfId="0" applyFont="1" applyBorder="1" applyAlignment="1">
      <alignment vertical="center"/>
    </xf>
    <xf numFmtId="0" fontId="39" fillId="0" borderId="3" xfId="0" applyFont="1" applyBorder="1" applyAlignment="1">
      <alignment horizontal="center" vertical="center" wrapText="1"/>
    </xf>
    <xf numFmtId="0" fontId="39" fillId="0" borderId="3" xfId="0" applyFont="1" applyBorder="1" applyAlignment="1">
      <alignment horizontal="left" vertical="center"/>
    </xf>
    <xf numFmtId="0" fontId="40" fillId="0" borderId="3" xfId="0" applyFont="1" applyBorder="1" applyAlignment="1">
      <alignment horizontal="center" vertical="center" wrapText="1"/>
    </xf>
    <xf numFmtId="165" fontId="39" fillId="0" borderId="3" xfId="1" applyFont="1" applyBorder="1" applyAlignment="1">
      <alignment horizontal="center" vertical="center"/>
    </xf>
    <xf numFmtId="0" fontId="40" fillId="0" borderId="3" xfId="0" applyFont="1" applyBorder="1" applyAlignment="1">
      <alignment vertical="center"/>
    </xf>
    <xf numFmtId="165" fontId="40" fillId="0" borderId="3" xfId="1" applyFont="1" applyBorder="1" applyAlignment="1">
      <alignment horizontal="center" vertical="center"/>
    </xf>
    <xf numFmtId="0" fontId="40" fillId="0" borderId="3" xfId="0" applyFont="1" applyBorder="1" applyAlignment="1">
      <alignment horizontal="center" vertical="center"/>
    </xf>
    <xf numFmtId="165" fontId="37" fillId="0" borderId="3" xfId="1" applyFont="1" applyBorder="1" applyAlignment="1">
      <alignment horizontal="center" vertical="center"/>
    </xf>
    <xf numFmtId="165" fontId="37" fillId="0" borderId="3" xfId="1" applyFont="1" applyBorder="1" applyAlignment="1">
      <alignment horizontal="center"/>
    </xf>
    <xf numFmtId="168" fontId="24" fillId="0" borderId="0" xfId="1" applyNumberFormat="1" applyFont="1"/>
    <xf numFmtId="0" fontId="40" fillId="0" borderId="0" xfId="0" applyFont="1" applyAlignment="1">
      <alignment vertical="center"/>
    </xf>
    <xf numFmtId="3" fontId="40" fillId="0" borderId="0" xfId="0" applyNumberFormat="1" applyFont="1" applyAlignment="1">
      <alignment vertical="center"/>
    </xf>
    <xf numFmtId="0" fontId="37" fillId="0" borderId="0" xfId="0" applyFont="1" applyAlignment="1">
      <alignment vertical="center"/>
    </xf>
    <xf numFmtId="0" fontId="39" fillId="0" borderId="3" xfId="0" applyFont="1" applyBorder="1" applyAlignment="1">
      <alignment horizontal="center" vertical="center"/>
    </xf>
    <xf numFmtId="3" fontId="40" fillId="0" borderId="3" xfId="0" applyNumberFormat="1" applyFont="1" applyBorder="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left" vertical="top"/>
    </xf>
    <xf numFmtId="0" fontId="40" fillId="0" borderId="0" xfId="0" applyFont="1"/>
    <xf numFmtId="0" fontId="38" fillId="0" borderId="3" xfId="0" applyFont="1" applyBorder="1" applyAlignment="1">
      <alignment horizontal="center" vertical="center" wrapText="1"/>
    </xf>
    <xf numFmtId="0" fontId="38" fillId="2" borderId="3" xfId="0" applyFont="1" applyFill="1" applyBorder="1" applyAlignment="1">
      <alignment horizontal="center" vertical="center" wrapText="1"/>
    </xf>
    <xf numFmtId="0" fontId="24" fillId="0" borderId="14" xfId="0" applyFont="1" applyBorder="1" applyAlignment="1">
      <alignment horizontal="left" vertical="center"/>
    </xf>
    <xf numFmtId="164" fontId="24" fillId="0" borderId="14" xfId="4" applyFont="1" applyBorder="1" applyAlignment="1">
      <alignment horizontal="right" vertical="center"/>
    </xf>
    <xf numFmtId="10" fontId="24" fillId="0" borderId="14" xfId="3" applyNumberFormat="1" applyFont="1" applyBorder="1" applyAlignment="1">
      <alignment horizontal="right" vertical="center"/>
    </xf>
    <xf numFmtId="164" fontId="34" fillId="0" borderId="14" xfId="4" applyFont="1" applyBorder="1" applyAlignment="1">
      <alignment horizontal="right"/>
    </xf>
    <xf numFmtId="0" fontId="24" fillId="0" borderId="0" xfId="0" applyFont="1" applyAlignment="1">
      <alignment horizontal="left"/>
    </xf>
    <xf numFmtId="0" fontId="14" fillId="2" borderId="0" xfId="0" applyFont="1" applyFill="1"/>
    <xf numFmtId="0" fontId="25" fillId="2" borderId="0" xfId="0" applyFont="1" applyFill="1"/>
    <xf numFmtId="0" fontId="42" fillId="2" borderId="0" xfId="0" applyFont="1" applyFill="1"/>
    <xf numFmtId="0" fontId="14" fillId="2" borderId="0" xfId="0" applyFont="1" applyFill="1" applyAlignment="1">
      <alignment vertical="center" wrapText="1"/>
    </xf>
    <xf numFmtId="0" fontId="14" fillId="2" borderId="0" xfId="0" applyFont="1" applyFill="1" applyAlignment="1">
      <alignment horizontal="center" vertical="center"/>
    </xf>
    <xf numFmtId="0" fontId="25" fillId="2" borderId="0" xfId="0" applyFont="1" applyFill="1" applyAlignment="1">
      <alignment vertical="center" wrapText="1"/>
    </xf>
    <xf numFmtId="0" fontId="27" fillId="2" borderId="0" xfId="0" applyFont="1" applyFill="1"/>
    <xf numFmtId="0" fontId="25" fillId="2" borderId="0" xfId="0" applyFont="1" applyFill="1" applyAlignment="1">
      <alignment vertical="center"/>
    </xf>
    <xf numFmtId="0" fontId="28" fillId="2" borderId="0" xfId="0" applyFont="1" applyFill="1"/>
    <xf numFmtId="0" fontId="27" fillId="2" borderId="0" xfId="0" applyFont="1" applyFill="1" applyAlignment="1">
      <alignment horizontal="center"/>
    </xf>
    <xf numFmtId="0" fontId="24" fillId="0" borderId="0" xfId="0" applyFont="1" applyAlignment="1">
      <alignment horizontal="left" vertical="top" wrapText="1"/>
    </xf>
    <xf numFmtId="0" fontId="31" fillId="0" borderId="0" xfId="0" applyFont="1" applyAlignment="1">
      <alignment horizontal="center"/>
    </xf>
    <xf numFmtId="0" fontId="37" fillId="0" borderId="0" xfId="0" applyFont="1" applyAlignment="1">
      <alignment horizontal="left" vertical="center"/>
    </xf>
    <xf numFmtId="0" fontId="37" fillId="0" borderId="0" xfId="0" applyFont="1" applyAlignment="1">
      <alignment horizontal="left" vertical="center" wrapText="1"/>
    </xf>
    <xf numFmtId="0" fontId="24" fillId="0" borderId="0" xfId="0" applyFont="1" applyAlignment="1">
      <alignment horizontal="left" vertical="center"/>
    </xf>
    <xf numFmtId="0" fontId="33" fillId="0" borderId="17" xfId="0" applyFont="1" applyBorder="1"/>
    <xf numFmtId="0" fontId="33" fillId="0" borderId="20" xfId="0" applyFont="1" applyBorder="1"/>
    <xf numFmtId="164" fontId="24" fillId="2" borderId="0" xfId="4" applyFont="1" applyFill="1" applyBorder="1" applyAlignment="1">
      <alignment horizontal="center" vertical="center"/>
    </xf>
    <xf numFmtId="0" fontId="24" fillId="0" borderId="20" xfId="0" applyFont="1" applyBorder="1"/>
    <xf numFmtId="0" fontId="27" fillId="0" borderId="20" xfId="0" applyFont="1" applyBorder="1"/>
    <xf numFmtId="0" fontId="33" fillId="0" borderId="25" xfId="0" applyFont="1" applyBorder="1"/>
    <xf numFmtId="0" fontId="32" fillId="0" borderId="20" xfId="0" applyFont="1" applyBorder="1"/>
    <xf numFmtId="0" fontId="33" fillId="0" borderId="26" xfId="0" applyFont="1" applyBorder="1"/>
    <xf numFmtId="164" fontId="27" fillId="2" borderId="27" xfId="4" applyFont="1" applyFill="1" applyBorder="1"/>
    <xf numFmtId="164" fontId="27" fillId="2" borderId="0" xfId="4" applyFont="1" applyFill="1"/>
    <xf numFmtId="164" fontId="24" fillId="2" borderId="0" xfId="4" applyFont="1" applyFill="1"/>
    <xf numFmtId="0" fontId="24" fillId="0" borderId="29" xfId="0" applyFont="1" applyBorder="1"/>
    <xf numFmtId="0" fontId="24" fillId="0" borderId="25" xfId="0" applyFont="1" applyBorder="1"/>
    <xf numFmtId="49" fontId="27" fillId="0" borderId="20" xfId="0" applyNumberFormat="1" applyFont="1" applyBorder="1"/>
    <xf numFmtId="49" fontId="24" fillId="0" borderId="20" xfId="0" applyNumberFormat="1" applyFont="1" applyBorder="1"/>
    <xf numFmtId="49" fontId="33" fillId="0" borderId="20" xfId="0" applyNumberFormat="1" applyFont="1" applyBorder="1"/>
    <xf numFmtId="49" fontId="24" fillId="0" borderId="26" xfId="0" applyNumberFormat="1" applyFont="1" applyBorder="1"/>
    <xf numFmtId="49" fontId="33" fillId="0" borderId="0" xfId="0" applyNumberFormat="1" applyFont="1"/>
    <xf numFmtId="169" fontId="50" fillId="0" borderId="0" xfId="9" applyNumberFormat="1" applyFont="1"/>
    <xf numFmtId="169" fontId="4" fillId="0" borderId="0" xfId="9" applyNumberFormat="1"/>
    <xf numFmtId="0" fontId="4" fillId="0" borderId="0" xfId="9"/>
    <xf numFmtId="169" fontId="9" fillId="0" borderId="29" xfId="9" applyNumberFormat="1" applyFont="1" applyBorder="1"/>
    <xf numFmtId="169" fontId="9" fillId="0" borderId="32" xfId="9" applyNumberFormat="1" applyFont="1" applyBorder="1"/>
    <xf numFmtId="169" fontId="9" fillId="0" borderId="29" xfId="9" applyNumberFormat="1" applyFont="1" applyBorder="1" applyAlignment="1">
      <alignment horizontal="centerContinuous"/>
    </xf>
    <xf numFmtId="169" fontId="9" fillId="0" borderId="31" xfId="9" applyNumberFormat="1" applyFont="1" applyBorder="1" applyAlignment="1">
      <alignment horizontal="centerContinuous"/>
    </xf>
    <xf numFmtId="169" fontId="9" fillId="0" borderId="30" xfId="9" applyNumberFormat="1" applyFont="1" applyBorder="1"/>
    <xf numFmtId="169" fontId="51" fillId="0" borderId="32" xfId="9" applyNumberFormat="1" applyFont="1" applyBorder="1" applyAlignment="1">
      <alignment horizontal="center"/>
    </xf>
    <xf numFmtId="169" fontId="9" fillId="0" borderId="31" xfId="9" applyNumberFormat="1" applyFont="1" applyBorder="1"/>
    <xf numFmtId="169" fontId="9" fillId="0" borderId="20" xfId="9" applyNumberFormat="1" applyFont="1" applyBorder="1" applyAlignment="1">
      <alignment horizontal="center"/>
    </xf>
    <xf numFmtId="169" fontId="51" fillId="0" borderId="33" xfId="9" applyNumberFormat="1" applyFont="1" applyBorder="1" applyAlignment="1">
      <alignment horizontal="center"/>
    </xf>
    <xf numFmtId="169" fontId="51" fillId="0" borderId="26" xfId="9" applyNumberFormat="1" applyFont="1" applyBorder="1" applyAlignment="1">
      <alignment horizontal="centerContinuous"/>
    </xf>
    <xf numFmtId="169" fontId="9" fillId="0" borderId="28" xfId="9" applyNumberFormat="1" applyFont="1" applyBorder="1" applyAlignment="1">
      <alignment horizontal="centerContinuous"/>
    </xf>
    <xf numFmtId="169" fontId="9" fillId="0" borderId="20" xfId="9" applyNumberFormat="1" applyFont="1" applyBorder="1" applyAlignment="1">
      <alignment horizontal="centerContinuous"/>
    </xf>
    <xf numFmtId="169" fontId="9" fillId="0" borderId="0" xfId="9" applyNumberFormat="1" applyFont="1" applyAlignment="1">
      <alignment horizontal="centerContinuous"/>
    </xf>
    <xf numFmtId="169" fontId="11" fillId="0" borderId="33" xfId="9" applyNumberFormat="1" applyFont="1" applyBorder="1" applyAlignment="1">
      <alignment horizontal="center"/>
    </xf>
    <xf numFmtId="169" fontId="9" fillId="0" borderId="21" xfId="9" applyNumberFormat="1" applyFont="1" applyBorder="1" applyAlignment="1">
      <alignment horizontal="center"/>
    </xf>
    <xf numFmtId="169" fontId="9" fillId="0" borderId="20" xfId="9" applyNumberFormat="1" applyFont="1" applyBorder="1"/>
    <xf numFmtId="169" fontId="51" fillId="0" borderId="31" xfId="9" applyNumberFormat="1" applyFont="1" applyBorder="1" applyAlignment="1">
      <alignment horizontal="center"/>
    </xf>
    <xf numFmtId="169" fontId="51" fillId="0" borderId="29" xfId="9" applyNumberFormat="1" applyFont="1" applyBorder="1" applyAlignment="1">
      <alignment horizontal="center"/>
    </xf>
    <xf numFmtId="169" fontId="11" fillId="0" borderId="32" xfId="9" applyNumberFormat="1" applyFont="1" applyBorder="1" applyAlignment="1">
      <alignment horizontal="center"/>
    </xf>
    <xf numFmtId="169" fontId="11" fillId="0" borderId="31" xfId="9" applyNumberFormat="1" applyFont="1" applyBorder="1" applyAlignment="1">
      <alignment horizontal="center"/>
    </xf>
    <xf numFmtId="169" fontId="52" fillId="0" borderId="31" xfId="9" applyNumberFormat="1" applyFont="1" applyBorder="1" applyAlignment="1">
      <alignment horizontal="center"/>
    </xf>
    <xf numFmtId="169" fontId="9" fillId="0" borderId="26" xfId="9" applyNumberFormat="1" applyFont="1" applyBorder="1" applyAlignment="1">
      <alignment horizontal="center"/>
    </xf>
    <xf numFmtId="169" fontId="53" fillId="0" borderId="34" xfId="9" applyNumberFormat="1" applyFont="1" applyBorder="1" applyAlignment="1">
      <alignment horizontal="center"/>
    </xf>
    <xf numFmtId="169" fontId="51" fillId="0" borderId="34" xfId="9" applyNumberFormat="1" applyFont="1" applyBorder="1" applyAlignment="1">
      <alignment horizontal="center"/>
    </xf>
    <xf numFmtId="169" fontId="51" fillId="0" borderId="28" xfId="9" applyNumberFormat="1" applyFont="1" applyBorder="1" applyAlignment="1">
      <alignment horizontal="center"/>
    </xf>
    <xf numFmtId="169" fontId="51" fillId="0" borderId="26" xfId="9" applyNumberFormat="1" applyFont="1" applyBorder="1" applyAlignment="1">
      <alignment horizontal="center"/>
    </xf>
    <xf numFmtId="169" fontId="11" fillId="0" borderId="34" xfId="9" applyNumberFormat="1" applyFont="1" applyBorder="1" applyAlignment="1">
      <alignment horizontal="center"/>
    </xf>
    <xf numFmtId="169" fontId="11" fillId="0" borderId="28" xfId="9" applyNumberFormat="1" applyFont="1" applyBorder="1" applyAlignment="1">
      <alignment horizontal="center"/>
    </xf>
    <xf numFmtId="169" fontId="54" fillId="0" borderId="28" xfId="9" applyNumberFormat="1" applyFont="1" applyBorder="1" applyAlignment="1">
      <alignment horizontal="center"/>
    </xf>
    <xf numFmtId="169" fontId="9" fillId="0" borderId="28" xfId="9" applyNumberFormat="1" applyFont="1" applyBorder="1"/>
    <xf numFmtId="169" fontId="55" fillId="0" borderId="35" xfId="9" applyNumberFormat="1" applyFont="1" applyBorder="1"/>
    <xf numFmtId="169" fontId="4" fillId="0" borderId="36" xfId="9" applyNumberFormat="1" applyBorder="1"/>
    <xf numFmtId="169" fontId="4" fillId="0" borderId="36" xfId="9" applyNumberFormat="1" applyBorder="1" applyAlignment="1">
      <alignment horizontal="center"/>
    </xf>
    <xf numFmtId="169" fontId="4" fillId="0" borderId="37" xfId="9" applyNumberFormat="1" applyBorder="1"/>
    <xf numFmtId="169" fontId="56" fillId="0" borderId="38" xfId="9" applyNumberFormat="1" applyFont="1" applyBorder="1"/>
    <xf numFmtId="169" fontId="56" fillId="0" borderId="6" xfId="9" applyNumberFormat="1" applyFont="1" applyBorder="1"/>
    <xf numFmtId="169" fontId="56" fillId="0" borderId="6" xfId="9" applyNumberFormat="1" applyFont="1" applyBorder="1" applyAlignment="1">
      <alignment horizontal="center"/>
    </xf>
    <xf numFmtId="169" fontId="56" fillId="0" borderId="39" xfId="9" applyNumberFormat="1" applyFont="1" applyBorder="1"/>
    <xf numFmtId="170" fontId="57" fillId="0" borderId="0" xfId="10" applyNumberFormat="1" applyFont="1"/>
    <xf numFmtId="169" fontId="56" fillId="4" borderId="38" xfId="9" applyNumberFormat="1" applyFont="1" applyFill="1" applyBorder="1"/>
    <xf numFmtId="169" fontId="56" fillId="4" borderId="6" xfId="9" applyNumberFormat="1" applyFont="1" applyFill="1" applyBorder="1"/>
    <xf numFmtId="169" fontId="56" fillId="4" borderId="6" xfId="9" applyNumberFormat="1" applyFont="1" applyFill="1" applyBorder="1" applyAlignment="1">
      <alignment horizontal="center"/>
    </xf>
    <xf numFmtId="169" fontId="4" fillId="0" borderId="40" xfId="9" applyNumberFormat="1" applyBorder="1"/>
    <xf numFmtId="169" fontId="4" fillId="0" borderId="3" xfId="9" applyNumberFormat="1" applyBorder="1"/>
    <xf numFmtId="169" fontId="4" fillId="0" borderId="3" xfId="9" applyNumberFormat="1" applyBorder="1" applyAlignment="1">
      <alignment horizontal="center"/>
    </xf>
    <xf numFmtId="169" fontId="4" fillId="0" borderId="39" xfId="9" applyNumberFormat="1" applyBorder="1"/>
    <xf numFmtId="169" fontId="56" fillId="0" borderId="40" xfId="9" applyNumberFormat="1" applyFont="1" applyBorder="1"/>
    <xf numFmtId="169" fontId="56" fillId="0" borderId="3" xfId="9" applyNumberFormat="1" applyFont="1" applyBorder="1"/>
    <xf numFmtId="169" fontId="4" fillId="5" borderId="3" xfId="9" applyNumberFormat="1" applyFill="1" applyBorder="1"/>
    <xf numFmtId="169" fontId="4" fillId="5" borderId="39" xfId="9" applyNumberFormat="1" applyFill="1" applyBorder="1"/>
    <xf numFmtId="169" fontId="58" fillId="0" borderId="3" xfId="9" applyNumberFormat="1" applyFont="1" applyBorder="1"/>
    <xf numFmtId="169" fontId="56" fillId="6" borderId="40" xfId="9" applyNumberFormat="1" applyFont="1" applyFill="1" applyBorder="1"/>
    <xf numFmtId="169" fontId="56" fillId="6" borderId="3" xfId="9" applyNumberFormat="1" applyFont="1" applyFill="1" applyBorder="1"/>
    <xf numFmtId="169" fontId="58" fillId="6" borderId="3" xfId="9" applyNumberFormat="1" applyFont="1" applyFill="1" applyBorder="1"/>
    <xf numFmtId="169" fontId="56" fillId="6" borderId="6" xfId="9" applyNumberFormat="1" applyFont="1" applyFill="1" applyBorder="1"/>
    <xf numFmtId="169" fontId="56" fillId="4" borderId="40" xfId="9" applyNumberFormat="1" applyFont="1" applyFill="1" applyBorder="1"/>
    <xf numFmtId="169" fontId="56" fillId="4" borderId="3" xfId="9" applyNumberFormat="1" applyFont="1" applyFill="1" applyBorder="1"/>
    <xf numFmtId="169" fontId="4" fillId="4" borderId="3" xfId="9" applyNumberFormat="1" applyFill="1" applyBorder="1"/>
    <xf numFmtId="169" fontId="59" fillId="5" borderId="3" xfId="9" applyNumberFormat="1" applyFont="1" applyFill="1" applyBorder="1"/>
    <xf numFmtId="169" fontId="59" fillId="5" borderId="39" xfId="9" applyNumberFormat="1" applyFont="1" applyFill="1" applyBorder="1"/>
    <xf numFmtId="3" fontId="4" fillId="0" borderId="0" xfId="9" applyNumberFormat="1"/>
    <xf numFmtId="0" fontId="4" fillId="7" borderId="0" xfId="9" applyFill="1"/>
    <xf numFmtId="169" fontId="60" fillId="0" borderId="40" xfId="9" applyNumberFormat="1" applyFont="1" applyBorder="1" applyAlignment="1">
      <alignment horizontal="center"/>
    </xf>
    <xf numFmtId="169" fontId="9" fillId="0" borderId="15" xfId="9" applyNumberFormat="1" applyFont="1" applyBorder="1"/>
    <xf numFmtId="169" fontId="55" fillId="0" borderId="40" xfId="9" applyNumberFormat="1" applyFont="1" applyBorder="1"/>
    <xf numFmtId="3" fontId="61" fillId="0" borderId="0" xfId="9" applyNumberFormat="1" applyFont="1"/>
    <xf numFmtId="169" fontId="61" fillId="0" borderId="3" xfId="9" applyNumberFormat="1" applyFont="1" applyBorder="1"/>
    <xf numFmtId="169" fontId="61" fillId="0" borderId="6" xfId="9" applyNumberFormat="1" applyFont="1" applyBorder="1"/>
    <xf numFmtId="169" fontId="4" fillId="0" borderId="4" xfId="9" applyNumberFormat="1" applyBorder="1"/>
    <xf numFmtId="169" fontId="62" fillId="0" borderId="3" xfId="9" applyNumberFormat="1" applyFont="1" applyBorder="1"/>
    <xf numFmtId="169" fontId="4" fillId="6" borderId="40" xfId="9" applyNumberFormat="1" applyFill="1" applyBorder="1"/>
    <xf numFmtId="169" fontId="4" fillId="6" borderId="3" xfId="9" applyNumberFormat="1" applyFill="1" applyBorder="1"/>
    <xf numFmtId="169" fontId="62" fillId="6" borderId="3" xfId="9" applyNumberFormat="1" applyFont="1" applyFill="1" applyBorder="1"/>
    <xf numFmtId="169" fontId="56" fillId="0" borderId="4" xfId="9" applyNumberFormat="1" applyFont="1" applyBorder="1"/>
    <xf numFmtId="169" fontId="56" fillId="6" borderId="41" xfId="9" applyNumberFormat="1" applyFont="1" applyFill="1" applyBorder="1"/>
    <xf numFmtId="169" fontId="61" fillId="6" borderId="3" xfId="9" applyNumberFormat="1" applyFont="1" applyFill="1" applyBorder="1"/>
    <xf numFmtId="169" fontId="55" fillId="0" borderId="40" xfId="9" applyNumberFormat="1" applyFont="1" applyBorder="1" applyAlignment="1">
      <alignment horizontal="center"/>
    </xf>
    <xf numFmtId="169" fontId="9" fillId="0" borderId="4" xfId="9" applyNumberFormat="1" applyFont="1" applyBorder="1"/>
    <xf numFmtId="169" fontId="63" fillId="0" borderId="3" xfId="9" applyNumberFormat="1" applyFont="1" applyBorder="1"/>
    <xf numFmtId="169" fontId="4" fillId="4" borderId="40" xfId="9" applyNumberFormat="1" applyFill="1" applyBorder="1"/>
    <xf numFmtId="169" fontId="4" fillId="4" borderId="4" xfId="9" applyNumberFormat="1" applyFill="1" applyBorder="1"/>
    <xf numFmtId="169" fontId="63" fillId="4" borderId="3" xfId="9" applyNumberFormat="1" applyFont="1" applyFill="1" applyBorder="1"/>
    <xf numFmtId="169" fontId="62" fillId="4" borderId="40" xfId="9" applyNumberFormat="1" applyFont="1" applyFill="1" applyBorder="1"/>
    <xf numFmtId="169" fontId="62" fillId="4" borderId="4" xfId="9" applyNumberFormat="1" applyFont="1" applyFill="1" applyBorder="1"/>
    <xf numFmtId="169" fontId="6" fillId="4" borderId="40" xfId="9" applyNumberFormat="1" applyFont="1" applyFill="1" applyBorder="1"/>
    <xf numFmtId="169" fontId="4" fillId="0" borderId="5" xfId="9" applyNumberFormat="1" applyBorder="1"/>
    <xf numFmtId="169" fontId="62" fillId="4" borderId="42" xfId="9" applyNumberFormat="1" applyFont="1" applyFill="1" applyBorder="1"/>
    <xf numFmtId="169" fontId="62" fillId="4" borderId="3" xfId="9" applyNumberFormat="1" applyFont="1" applyFill="1" applyBorder="1"/>
    <xf numFmtId="169" fontId="61" fillId="4" borderId="3" xfId="9" applyNumberFormat="1" applyFont="1" applyFill="1" applyBorder="1"/>
    <xf numFmtId="169" fontId="64" fillId="4" borderId="3" xfId="9" applyNumberFormat="1" applyFont="1" applyFill="1" applyBorder="1"/>
    <xf numFmtId="169" fontId="56" fillId="5" borderId="6" xfId="9" applyNumberFormat="1" applyFont="1" applyFill="1" applyBorder="1"/>
    <xf numFmtId="169" fontId="60" fillId="4" borderId="40" xfId="9" applyNumberFormat="1" applyFont="1" applyFill="1" applyBorder="1" applyAlignment="1">
      <alignment horizontal="centerContinuous"/>
    </xf>
    <xf numFmtId="169" fontId="9" fillId="4" borderId="3" xfId="9" applyNumberFormat="1" applyFont="1" applyFill="1" applyBorder="1"/>
    <xf numFmtId="169" fontId="56" fillId="0" borderId="43" xfId="9" applyNumberFormat="1" applyFont="1" applyBorder="1" applyAlignment="1">
      <alignment horizontal="left"/>
    </xf>
    <xf numFmtId="169" fontId="56" fillId="0" borderId="5" xfId="9" applyNumberFormat="1" applyFont="1" applyBorder="1"/>
    <xf numFmtId="169" fontId="4" fillId="0" borderId="44" xfId="9" applyNumberFormat="1" applyBorder="1"/>
    <xf numFmtId="169" fontId="4" fillId="0" borderId="45" xfId="9" applyNumberFormat="1" applyBorder="1"/>
    <xf numFmtId="169" fontId="5" fillId="5" borderId="44" xfId="9" applyNumberFormat="1" applyFont="1" applyFill="1" applyBorder="1"/>
    <xf numFmtId="169" fontId="56" fillId="0" borderId="44" xfId="9" applyNumberFormat="1" applyFont="1" applyBorder="1"/>
    <xf numFmtId="41" fontId="4" fillId="0" borderId="0" xfId="9" applyNumberFormat="1"/>
    <xf numFmtId="169" fontId="9" fillId="0" borderId="0" xfId="9" applyNumberFormat="1" applyFont="1"/>
    <xf numFmtId="169" fontId="8" fillId="5" borderId="0" xfId="9" applyNumberFormat="1" applyFont="1" applyFill="1" applyAlignment="1">
      <alignment horizontal="center"/>
    </xf>
    <xf numFmtId="0" fontId="65" fillId="0" borderId="0" xfId="9" applyFont="1" applyAlignment="1">
      <alignment horizontal="right"/>
    </xf>
    <xf numFmtId="0" fontId="66" fillId="5" borderId="0" xfId="9" applyFont="1" applyFill="1"/>
    <xf numFmtId="0" fontId="67" fillId="5" borderId="0" xfId="9" applyFont="1" applyFill="1" applyAlignment="1">
      <alignment horizontal="right"/>
    </xf>
    <xf numFmtId="0" fontId="68" fillId="5" borderId="0" xfId="9" applyFont="1" applyFill="1"/>
    <xf numFmtId="0" fontId="67" fillId="0" borderId="0" xfId="9" applyFont="1" applyAlignment="1">
      <alignment horizontal="right"/>
    </xf>
    <xf numFmtId="0" fontId="68" fillId="0" borderId="0" xfId="9" applyFont="1"/>
    <xf numFmtId="0" fontId="67" fillId="0" borderId="0" xfId="9" applyFont="1"/>
    <xf numFmtId="3" fontId="67" fillId="0" borderId="0" xfId="9" applyNumberFormat="1" applyFont="1"/>
    <xf numFmtId="3" fontId="67" fillId="0" borderId="0" xfId="9" applyNumberFormat="1" applyFont="1" applyAlignment="1">
      <alignment horizontal="right"/>
    </xf>
    <xf numFmtId="0" fontId="21" fillId="0" borderId="0" xfId="9" applyFont="1"/>
    <xf numFmtId="3" fontId="21" fillId="5" borderId="0" xfId="9" applyNumberFormat="1" applyFont="1" applyFill="1" applyAlignment="1">
      <alignment horizontal="right"/>
    </xf>
    <xf numFmtId="169" fontId="68" fillId="0" borderId="0" xfId="9" applyNumberFormat="1" applyFont="1"/>
    <xf numFmtId="3" fontId="69" fillId="0" borderId="0" xfId="9" applyNumberFormat="1" applyFont="1" applyAlignment="1">
      <alignment horizontal="center"/>
    </xf>
    <xf numFmtId="3" fontId="21" fillId="0" borderId="0" xfId="9" applyNumberFormat="1" applyFont="1" applyAlignment="1">
      <alignment horizontal="right"/>
    </xf>
    <xf numFmtId="3" fontId="68" fillId="0" borderId="0" xfId="9" applyNumberFormat="1" applyFont="1"/>
    <xf numFmtId="164" fontId="30" fillId="2" borderId="0" xfId="4" applyFont="1" applyFill="1"/>
    <xf numFmtId="164" fontId="30" fillId="0" borderId="0" xfId="4" applyFont="1"/>
    <xf numFmtId="164" fontId="36" fillId="0" borderId="0" xfId="4" applyFont="1" applyAlignment="1">
      <alignment horizontal="center"/>
    </xf>
    <xf numFmtId="164" fontId="33" fillId="2" borderId="18" xfId="4" applyFont="1" applyFill="1" applyBorder="1" applyAlignment="1">
      <alignment horizontal="center" vertical="center"/>
    </xf>
    <xf numFmtId="164" fontId="33" fillId="2" borderId="19" xfId="4" applyFont="1" applyFill="1" applyBorder="1" applyAlignment="1">
      <alignment horizontal="center" vertical="center"/>
    </xf>
    <xf numFmtId="164" fontId="24" fillId="2" borderId="21" xfId="4" applyFont="1" applyFill="1" applyBorder="1" applyAlignment="1">
      <alignment horizontal="center" vertical="center"/>
    </xf>
    <xf numFmtId="164" fontId="24" fillId="0" borderId="0" xfId="4" applyFont="1" applyBorder="1"/>
    <xf numFmtId="164" fontId="24" fillId="0" borderId="21" xfId="4" applyFont="1" applyBorder="1" applyAlignment="1">
      <alignment horizontal="center" vertical="center"/>
    </xf>
    <xf numFmtId="164" fontId="33" fillId="2" borderId="2" xfId="4" applyFont="1" applyFill="1" applyBorder="1" applyAlignment="1">
      <alignment horizontal="center" vertical="center"/>
    </xf>
    <xf numFmtId="164" fontId="33" fillId="2" borderId="22" xfId="4" applyFont="1" applyFill="1" applyBorder="1" applyAlignment="1">
      <alignment horizontal="center" vertical="center"/>
    </xf>
    <xf numFmtId="164" fontId="24" fillId="0" borderId="0" xfId="4" applyFont="1" applyBorder="1" applyAlignment="1">
      <alignment horizontal="center" vertical="center"/>
    </xf>
    <xf numFmtId="164" fontId="33" fillId="2" borderId="0" xfId="4" applyFont="1" applyFill="1" applyBorder="1" applyAlignment="1">
      <alignment horizontal="center" vertical="center"/>
    </xf>
    <xf numFmtId="164" fontId="33" fillId="2" borderId="21" xfId="4" applyFont="1" applyFill="1" applyBorder="1" applyAlignment="1">
      <alignment horizontal="center" vertical="center"/>
    </xf>
    <xf numFmtId="164" fontId="33" fillId="2" borderId="7" xfId="4" applyFont="1" applyFill="1" applyBorder="1" applyAlignment="1">
      <alignment horizontal="center" vertical="center"/>
    </xf>
    <xf numFmtId="164" fontId="33" fillId="2" borderId="23" xfId="4" applyFont="1" applyFill="1" applyBorder="1" applyAlignment="1">
      <alignment horizontal="center" vertical="center"/>
    </xf>
    <xf numFmtId="164" fontId="27" fillId="2" borderId="0" xfId="4" applyFont="1" applyFill="1" applyBorder="1" applyAlignment="1">
      <alignment horizontal="center" vertical="center"/>
    </xf>
    <xf numFmtId="164" fontId="27" fillId="2" borderId="21" xfId="4" applyFont="1" applyFill="1" applyBorder="1" applyAlignment="1">
      <alignment horizontal="center" vertical="center"/>
    </xf>
    <xf numFmtId="164" fontId="27" fillId="2" borderId="1" xfId="4" applyFont="1" applyFill="1" applyBorder="1" applyAlignment="1">
      <alignment horizontal="center" vertical="center"/>
    </xf>
    <xf numFmtId="164" fontId="27" fillId="2" borderId="24" xfId="4" applyFont="1" applyFill="1" applyBorder="1" applyAlignment="1">
      <alignment horizontal="center" vertical="center"/>
    </xf>
    <xf numFmtId="164" fontId="33" fillId="2" borderId="1" xfId="4" applyFont="1" applyFill="1" applyBorder="1" applyAlignment="1">
      <alignment horizontal="center" vertical="center"/>
    </xf>
    <xf numFmtId="164" fontId="33" fillId="2" borderId="24" xfId="4" applyFont="1" applyFill="1" applyBorder="1" applyAlignment="1">
      <alignment horizontal="center" vertical="center"/>
    </xf>
    <xf numFmtId="164" fontId="33" fillId="0" borderId="2" xfId="4" applyFont="1" applyBorder="1" applyAlignment="1">
      <alignment horizontal="center" vertical="center"/>
    </xf>
    <xf numFmtId="164" fontId="33" fillId="0" borderId="22" xfId="4" applyFont="1" applyBorder="1" applyAlignment="1">
      <alignment horizontal="center" vertical="center"/>
    </xf>
    <xf numFmtId="164" fontId="32" fillId="2" borderId="7" xfId="4" applyFont="1" applyFill="1" applyBorder="1" applyAlignment="1">
      <alignment horizontal="center" vertical="center"/>
    </xf>
    <xf numFmtId="164" fontId="32" fillId="2" borderId="23" xfId="4" applyFont="1" applyFill="1" applyBorder="1" applyAlignment="1">
      <alignment horizontal="center" vertical="center"/>
    </xf>
    <xf numFmtId="164" fontId="27" fillId="2" borderId="28" xfId="4" applyFont="1" applyFill="1" applyBorder="1"/>
    <xf numFmtId="164" fontId="16" fillId="2" borderId="0" xfId="4" applyFont="1" applyFill="1"/>
    <xf numFmtId="164" fontId="33" fillId="0" borderId="1" xfId="4" applyFont="1" applyBorder="1" applyAlignment="1">
      <alignment horizontal="center" vertical="center"/>
    </xf>
    <xf numFmtId="164" fontId="33" fillId="0" borderId="24" xfId="4" applyFont="1" applyBorder="1" applyAlignment="1">
      <alignment horizontal="center" vertical="center"/>
    </xf>
    <xf numFmtId="164" fontId="24" fillId="0" borderId="0" xfId="4" applyFont="1" applyBorder="1" applyAlignment="1">
      <alignment horizontal="right" vertical="center"/>
    </xf>
    <xf numFmtId="164" fontId="24" fillId="0" borderId="21" xfId="4" applyFont="1" applyBorder="1" applyAlignment="1">
      <alignment horizontal="right" vertical="center"/>
    </xf>
    <xf numFmtId="164" fontId="24" fillId="0" borderId="1" xfId="4" applyFont="1" applyBorder="1" applyAlignment="1">
      <alignment horizontal="right" vertical="center"/>
    </xf>
    <xf numFmtId="164" fontId="24" fillId="0" borderId="24" xfId="4" applyFont="1" applyBorder="1" applyAlignment="1">
      <alignment horizontal="right" vertical="center"/>
    </xf>
    <xf numFmtId="164" fontId="33" fillId="0" borderId="1" xfId="4" applyFont="1" applyBorder="1" applyAlignment="1">
      <alignment horizontal="right" vertical="center"/>
    </xf>
    <xf numFmtId="164" fontId="24" fillId="0" borderId="21" xfId="4" applyFont="1" applyBorder="1" applyAlignment="1">
      <alignment horizontal="right"/>
    </xf>
    <xf numFmtId="164" fontId="33" fillId="0" borderId="2" xfId="4" applyFont="1" applyBorder="1" applyAlignment="1">
      <alignment horizontal="right" vertical="center"/>
    </xf>
    <xf numFmtId="164" fontId="33" fillId="0" borderId="7" xfId="4" applyFont="1" applyBorder="1" applyAlignment="1">
      <alignment horizontal="right" vertical="center"/>
    </xf>
    <xf numFmtId="164" fontId="27" fillId="0" borderId="0" xfId="4" applyFont="1" applyBorder="1" applyAlignment="1">
      <alignment horizontal="center" vertical="center"/>
    </xf>
    <xf numFmtId="164" fontId="27" fillId="0" borderId="27" xfId="4" applyFont="1" applyBorder="1"/>
    <xf numFmtId="164" fontId="24" fillId="0" borderId="28" xfId="4" applyFont="1" applyBorder="1"/>
    <xf numFmtId="164" fontId="49" fillId="0" borderId="0" xfId="4" applyFont="1"/>
    <xf numFmtId="164" fontId="33" fillId="0" borderId="0" xfId="4" applyFont="1"/>
    <xf numFmtId="164" fontId="24" fillId="0" borderId="0" xfId="4" applyFont="1"/>
    <xf numFmtId="164" fontId="9" fillId="0" borderId="0" xfId="4" applyFont="1"/>
    <xf numFmtId="164" fontId="16" fillId="0" borderId="0" xfId="4" applyFont="1"/>
    <xf numFmtId="0" fontId="27" fillId="0" borderId="29" xfId="0" applyFont="1" applyBorder="1"/>
    <xf numFmtId="0" fontId="27" fillId="0" borderId="25" xfId="0" applyFont="1" applyBorder="1"/>
    <xf numFmtId="0" fontId="27" fillId="0" borderId="26" xfId="0" applyFont="1" applyBorder="1"/>
    <xf numFmtId="164" fontId="33" fillId="0" borderId="24" xfId="4" applyFont="1" applyBorder="1" applyAlignment="1">
      <alignment horizontal="right" vertical="center"/>
    </xf>
    <xf numFmtId="164" fontId="33" fillId="0" borderId="22" xfId="4" applyFont="1" applyBorder="1" applyAlignment="1">
      <alignment horizontal="right" vertical="center"/>
    </xf>
    <xf numFmtId="164" fontId="33" fillId="0" borderId="23" xfId="4" applyFont="1" applyBorder="1" applyAlignment="1">
      <alignment horizontal="right" vertical="center"/>
    </xf>
    <xf numFmtId="164" fontId="27" fillId="0" borderId="0" xfId="4" applyFont="1"/>
    <xf numFmtId="164" fontId="30" fillId="0" borderId="0" xfId="4" applyFont="1" applyAlignment="1">
      <alignment horizontal="center"/>
    </xf>
    <xf numFmtId="164" fontId="27" fillId="0" borderId="0" xfId="4" applyFont="1" applyAlignment="1">
      <alignment horizontal="right"/>
    </xf>
    <xf numFmtId="164" fontId="27" fillId="0" borderId="30" xfId="4" applyFont="1" applyBorder="1"/>
    <xf numFmtId="164" fontId="33" fillId="0" borderId="0" xfId="4" applyFont="1" applyBorder="1" applyAlignment="1">
      <alignment horizontal="center" vertical="center"/>
    </xf>
    <xf numFmtId="164" fontId="33" fillId="0" borderId="21" xfId="4" applyFont="1" applyBorder="1" applyAlignment="1">
      <alignment horizontal="center" vertical="center"/>
    </xf>
    <xf numFmtId="164" fontId="37" fillId="2" borderId="1" xfId="4" applyFont="1" applyFill="1" applyBorder="1" applyAlignment="1">
      <alignment horizontal="center" vertical="center"/>
    </xf>
    <xf numFmtId="164" fontId="37" fillId="2" borderId="24" xfId="4" applyFont="1" applyFill="1" applyBorder="1" applyAlignment="1">
      <alignment horizontal="center" vertical="center"/>
    </xf>
    <xf numFmtId="164" fontId="33" fillId="0" borderId="0" xfId="4" applyFont="1" applyBorder="1" applyAlignment="1">
      <alignment horizontal="right" vertical="center"/>
    </xf>
    <xf numFmtId="164" fontId="33" fillId="0" borderId="21" xfId="4" applyFont="1" applyBorder="1" applyAlignment="1">
      <alignment horizontal="right" vertical="center"/>
    </xf>
    <xf numFmtId="164" fontId="27" fillId="0" borderId="0" xfId="4" applyFont="1" applyBorder="1" applyAlignment="1">
      <alignment horizontal="right" vertical="center"/>
    </xf>
    <xf numFmtId="164" fontId="27" fillId="0" borderId="21" xfId="4" applyFont="1" applyBorder="1" applyAlignment="1">
      <alignment horizontal="right" vertical="center"/>
    </xf>
    <xf numFmtId="164" fontId="27" fillId="0" borderId="21" xfId="4" applyFont="1" applyBorder="1" applyAlignment="1">
      <alignment vertical="center"/>
    </xf>
    <xf numFmtId="164" fontId="24" fillId="2" borderId="0" xfId="4" applyFont="1" applyFill="1" applyBorder="1" applyAlignment="1">
      <alignment horizontal="right" vertical="center"/>
    </xf>
    <xf numFmtId="164" fontId="27" fillId="0" borderId="24" xfId="4" quotePrefix="1" applyFont="1" applyBorder="1" applyAlignment="1">
      <alignment horizontal="right" vertical="center"/>
    </xf>
    <xf numFmtId="164" fontId="27" fillId="0" borderId="1" xfId="4" applyFont="1" applyBorder="1" applyAlignment="1">
      <alignment horizontal="right" vertical="center"/>
    </xf>
    <xf numFmtId="164" fontId="27" fillId="0" borderId="24" xfId="4" applyFont="1" applyBorder="1" applyAlignment="1">
      <alignment horizontal="right" vertical="center"/>
    </xf>
    <xf numFmtId="164" fontId="33" fillId="0" borderId="46" xfId="4" applyFont="1" applyBorder="1" applyAlignment="1">
      <alignment horizontal="right" vertical="center"/>
    </xf>
    <xf numFmtId="164" fontId="33" fillId="0" borderId="47" xfId="4" applyFont="1" applyBorder="1" applyAlignment="1">
      <alignment horizontal="right" vertical="center"/>
    </xf>
    <xf numFmtId="164" fontId="33" fillId="0" borderId="27" xfId="4" applyFont="1" applyBorder="1" applyAlignment="1">
      <alignment horizontal="right" vertical="center"/>
    </xf>
    <xf numFmtId="164" fontId="33" fillId="0" borderId="28" xfId="4" applyFont="1" applyBorder="1" applyAlignment="1">
      <alignment horizontal="right" vertical="center"/>
    </xf>
    <xf numFmtId="164" fontId="3" fillId="0" borderId="0" xfId="4" applyFont="1"/>
    <xf numFmtId="164" fontId="37" fillId="0" borderId="4" xfId="4" applyFont="1" applyBorder="1" applyAlignment="1">
      <alignment horizontal="center"/>
    </xf>
    <xf numFmtId="164" fontId="37" fillId="0" borderId="4" xfId="4" applyFont="1" applyBorder="1" applyAlignment="1">
      <alignment horizontal="right"/>
    </xf>
    <xf numFmtId="164" fontId="24" fillId="0" borderId="5" xfId="4" applyFont="1" applyBorder="1"/>
    <xf numFmtId="164" fontId="27" fillId="0" borderId="5" xfId="4" applyFont="1" applyBorder="1" applyAlignment="1">
      <alignment horizontal="right"/>
    </xf>
    <xf numFmtId="164" fontId="33" fillId="0" borderId="5" xfId="4" applyFont="1" applyBorder="1" applyAlignment="1">
      <alignment vertical="center"/>
    </xf>
    <xf numFmtId="164" fontId="27" fillId="0" borderId="5" xfId="4" applyFont="1" applyBorder="1" applyAlignment="1">
      <alignment horizontal="right" vertical="center"/>
    </xf>
    <xf numFmtId="164" fontId="27" fillId="0" borderId="5" xfId="4" applyFont="1" applyBorder="1" applyAlignment="1">
      <alignment horizontal="right" wrapText="1"/>
    </xf>
    <xf numFmtId="164" fontId="33" fillId="0" borderId="5" xfId="4" applyFont="1" applyBorder="1" applyAlignment="1">
      <alignment horizontal="center"/>
    </xf>
    <xf numFmtId="164" fontId="27" fillId="0" borderId="5" xfId="4" applyFont="1" applyBorder="1"/>
    <xf numFmtId="164" fontId="27" fillId="0" borderId="6" xfId="4" applyFont="1" applyBorder="1" applyAlignment="1">
      <alignment horizontal="right"/>
    </xf>
    <xf numFmtId="164" fontId="37" fillId="0" borderId="4" xfId="4" applyFont="1" applyBorder="1" applyAlignment="1">
      <alignment horizontal="center" vertical="center" wrapText="1"/>
    </xf>
    <xf numFmtId="2" fontId="0" fillId="0" borderId="0" xfId="0" applyNumberFormat="1"/>
    <xf numFmtId="164" fontId="39" fillId="0" borderId="3" xfId="4" applyFont="1" applyBorder="1" applyAlignment="1">
      <alignment vertical="center"/>
    </xf>
    <xf numFmtId="171" fontId="39" fillId="0" borderId="3" xfId="4" applyNumberFormat="1" applyFont="1" applyBorder="1" applyAlignment="1">
      <alignment vertical="center"/>
    </xf>
    <xf numFmtId="164" fontId="39" fillId="0" borderId="3" xfId="4" applyFont="1" applyBorder="1" applyAlignment="1">
      <alignment horizontal="center" vertical="center"/>
    </xf>
    <xf numFmtId="164" fontId="40" fillId="0" borderId="3" xfId="4" applyFont="1" applyBorder="1" applyAlignment="1">
      <alignment horizontal="center" vertical="center"/>
    </xf>
    <xf numFmtId="164" fontId="40" fillId="0" borderId="3" xfId="4" applyFont="1" applyBorder="1" applyAlignment="1">
      <alignment vertical="center"/>
    </xf>
    <xf numFmtId="0" fontId="13" fillId="0" borderId="0" xfId="2" applyFill="1"/>
    <xf numFmtId="14" fontId="16" fillId="0" borderId="0" xfId="0" applyNumberFormat="1" applyFont="1"/>
    <xf numFmtId="165" fontId="16" fillId="0" borderId="0" xfId="1" applyFont="1"/>
    <xf numFmtId="0" fontId="37" fillId="0" borderId="0" xfId="0" applyFont="1"/>
    <xf numFmtId="164" fontId="37" fillId="0" borderId="0" xfId="0" applyNumberFormat="1" applyFont="1"/>
    <xf numFmtId="14" fontId="24" fillId="2" borderId="14" xfId="0" applyNumberFormat="1" applyFont="1" applyFill="1" applyBorder="1" applyAlignment="1">
      <alignment horizontal="left" vertical="center"/>
    </xf>
    <xf numFmtId="14" fontId="24" fillId="0" borderId="14" xfId="0" applyNumberFormat="1" applyFont="1" applyBorder="1" applyAlignment="1">
      <alignment horizontal="left" vertical="center"/>
    </xf>
    <xf numFmtId="168" fontId="39" fillId="0" borderId="3" xfId="1" applyNumberFormat="1" applyFont="1" applyBorder="1" applyAlignment="1">
      <alignment horizontal="center" vertical="center"/>
    </xf>
    <xf numFmtId="9" fontId="16" fillId="0" borderId="0" xfId="3" applyFont="1"/>
    <xf numFmtId="0" fontId="27" fillId="0" borderId="20" xfId="0" applyFont="1" applyFill="1" applyBorder="1"/>
    <xf numFmtId="172" fontId="24" fillId="0" borderId="0" xfId="4" applyNumberFormat="1" applyFont="1" applyFill="1" applyBorder="1" applyAlignment="1">
      <alignment horizontal="center" vertical="center"/>
    </xf>
    <xf numFmtId="171" fontId="24" fillId="0" borderId="0" xfId="4" applyNumberFormat="1" applyFont="1" applyFill="1" applyBorder="1" applyAlignment="1">
      <alignment horizontal="center" vertical="center"/>
    </xf>
    <xf numFmtId="168" fontId="37" fillId="0" borderId="15" xfId="1" applyNumberFormat="1" applyFont="1" applyBorder="1" applyAlignment="1">
      <alignment horizontal="center"/>
    </xf>
    <xf numFmtId="0" fontId="43" fillId="2" borderId="0" xfId="0" applyFont="1" applyFill="1" applyAlignment="1">
      <alignment horizontal="center" vertical="center"/>
    </xf>
    <xf numFmtId="0" fontId="25" fillId="2" borderId="0" xfId="0" applyFont="1" applyFill="1" applyAlignment="1">
      <alignment horizontal="center" vertical="center"/>
    </xf>
    <xf numFmtId="14" fontId="25" fillId="2" borderId="0" xfId="0" applyNumberFormat="1" applyFont="1" applyFill="1" applyAlignment="1">
      <alignment horizontal="center" vertical="center"/>
    </xf>
    <xf numFmtId="0" fontId="45" fillId="2" borderId="0" xfId="0" applyFont="1" applyFill="1" applyAlignment="1">
      <alignment horizontal="center" vertical="center"/>
    </xf>
    <xf numFmtId="0" fontId="32" fillId="0" borderId="0" xfId="0" applyFont="1" applyAlignment="1">
      <alignment horizontal="center" vertical="center"/>
    </xf>
    <xf numFmtId="0" fontId="31" fillId="0" borderId="0" xfId="0" applyFont="1" applyAlignment="1">
      <alignment horizontal="center"/>
    </xf>
    <xf numFmtId="0" fontId="36" fillId="0" borderId="0" xfId="0" applyFont="1" applyAlignment="1">
      <alignment horizontal="center"/>
    </xf>
    <xf numFmtId="0" fontId="27" fillId="0" borderId="0" xfId="0" applyFont="1" applyAlignment="1">
      <alignment horizontal="center"/>
    </xf>
    <xf numFmtId="164" fontId="33" fillId="0" borderId="30" xfId="4" applyFont="1" applyBorder="1" applyAlignment="1">
      <alignment horizontal="center" vertical="center"/>
    </xf>
    <xf numFmtId="164" fontId="33" fillId="0" borderId="1" xfId="4" applyFont="1" applyBorder="1" applyAlignment="1">
      <alignment horizontal="center" vertical="center"/>
    </xf>
    <xf numFmtId="164" fontId="33" fillId="0" borderId="31" xfId="4" applyFont="1" applyBorder="1" applyAlignment="1">
      <alignment horizontal="center" vertical="center"/>
    </xf>
    <xf numFmtId="164" fontId="33" fillId="0" borderId="24" xfId="4" applyFont="1" applyBorder="1" applyAlignment="1">
      <alignment horizontal="center" vertical="center"/>
    </xf>
    <xf numFmtId="0" fontId="5" fillId="0" borderId="0" xfId="0" applyFont="1" applyAlignment="1">
      <alignment horizontal="center"/>
    </xf>
    <xf numFmtId="0" fontId="30" fillId="0" borderId="0" xfId="0" applyFont="1" applyAlignment="1">
      <alignment horizontal="center"/>
    </xf>
    <xf numFmtId="0" fontId="20" fillId="0" borderId="0" xfId="0" applyFont="1" applyAlignment="1">
      <alignment horizontal="center"/>
    </xf>
    <xf numFmtId="14" fontId="7" fillId="0" borderId="0" xfId="0" applyNumberFormat="1" applyFont="1" applyAlignment="1">
      <alignment horizontal="center"/>
    </xf>
    <xf numFmtId="0" fontId="47" fillId="0" borderId="0" xfId="0" applyFont="1" applyAlignment="1">
      <alignment horizontal="center"/>
    </xf>
    <xf numFmtId="0" fontId="46" fillId="0" borderId="0" xfId="0" applyFont="1" applyAlignment="1">
      <alignment horizontal="center"/>
    </xf>
    <xf numFmtId="0" fontId="44" fillId="0" borderId="0" xfId="0" applyFont="1" applyAlignment="1">
      <alignment horizontal="center"/>
    </xf>
    <xf numFmtId="3" fontId="40" fillId="0" borderId="16" xfId="0" applyNumberFormat="1" applyFont="1" applyBorder="1" applyAlignment="1">
      <alignment horizontal="center" vertical="center"/>
    </xf>
    <xf numFmtId="3" fontId="40" fillId="0" borderId="14" xfId="0" applyNumberFormat="1" applyFont="1" applyBorder="1" applyAlignment="1">
      <alignment horizontal="center" vertical="center"/>
    </xf>
    <xf numFmtId="0" fontId="37" fillId="0" borderId="0" xfId="0" applyFont="1" applyAlignment="1">
      <alignment horizontal="left" vertical="center"/>
    </xf>
    <xf numFmtId="0" fontId="40" fillId="0" borderId="9" xfId="0" applyFont="1" applyBorder="1" applyAlignment="1">
      <alignment horizontal="center" wrapText="1"/>
    </xf>
    <xf numFmtId="0" fontId="40" fillId="0" borderId="10" xfId="0" applyFont="1" applyBorder="1" applyAlignment="1">
      <alignment horizontal="center" wrapText="1"/>
    </xf>
    <xf numFmtId="0" fontId="40" fillId="0" borderId="11" xfId="0" applyFont="1" applyBorder="1" applyAlignment="1">
      <alignment horizontal="center" wrapText="1"/>
    </xf>
    <xf numFmtId="0" fontId="40" fillId="0" borderId="12" xfId="0" applyFont="1" applyBorder="1" applyAlignment="1">
      <alignment horizontal="center" wrapText="1"/>
    </xf>
    <xf numFmtId="0" fontId="40" fillId="0" borderId="9" xfId="0" applyFont="1" applyBorder="1" applyAlignment="1">
      <alignment horizontal="center" vertical="center"/>
    </xf>
    <xf numFmtId="0" fontId="40" fillId="0" borderId="8"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 xfId="0" applyFont="1" applyBorder="1" applyAlignment="1">
      <alignment horizontal="center" vertical="center"/>
    </xf>
    <xf numFmtId="0" fontId="40" fillId="0" borderId="12" xfId="0" applyFont="1" applyBorder="1" applyAlignment="1">
      <alignment horizontal="center" vertical="center"/>
    </xf>
    <xf numFmtId="0" fontId="37" fillId="0" borderId="0" xfId="0" applyFont="1" applyAlignment="1">
      <alignment horizontal="center" vertical="center"/>
    </xf>
    <xf numFmtId="0" fontId="24" fillId="0" borderId="0" xfId="0" applyFont="1" applyAlignment="1">
      <alignment horizontal="left" vertical="top" wrapText="1"/>
    </xf>
    <xf numFmtId="0" fontId="24" fillId="0" borderId="0" xfId="0" applyFont="1" applyAlignment="1">
      <alignment horizontal="left" vertical="center" wrapText="1"/>
    </xf>
    <xf numFmtId="0" fontId="40" fillId="0" borderId="16" xfId="0" applyFont="1" applyBorder="1" applyAlignment="1">
      <alignment horizontal="center" vertical="center"/>
    </xf>
    <xf numFmtId="0" fontId="40" fillId="0" borderId="2" xfId="0" applyFont="1" applyBorder="1" applyAlignment="1">
      <alignment horizontal="center" vertical="center"/>
    </xf>
    <xf numFmtId="0" fontId="40" fillId="0" borderId="14" xfId="0" applyFont="1" applyBorder="1" applyAlignment="1">
      <alignment horizontal="center" vertical="center"/>
    </xf>
    <xf numFmtId="0" fontId="19" fillId="0" borderId="0" xfId="0" applyFont="1" applyAlignment="1">
      <alignment horizontal="left" vertical="top" wrapText="1"/>
    </xf>
    <xf numFmtId="0" fontId="24" fillId="0" borderId="0" xfId="0" applyFont="1" applyAlignment="1">
      <alignment horizontal="left" vertical="center"/>
    </xf>
    <xf numFmtId="0" fontId="37" fillId="0" borderId="0" xfId="0" applyFont="1" applyAlignment="1">
      <alignment horizontal="left" vertical="center" wrapText="1"/>
    </xf>
    <xf numFmtId="0" fontId="37" fillId="0" borderId="1" xfId="0" applyFont="1" applyBorder="1" applyAlignment="1">
      <alignment horizontal="left"/>
    </xf>
    <xf numFmtId="0" fontId="34" fillId="0" borderId="14" xfId="0" applyFont="1" applyBorder="1" applyAlignment="1">
      <alignment horizontal="right"/>
    </xf>
    <xf numFmtId="0" fontId="38" fillId="0" borderId="3" xfId="0" applyFont="1" applyBorder="1" applyAlignment="1">
      <alignment horizontal="center" vertical="center" wrapText="1"/>
    </xf>
    <xf numFmtId="0" fontId="41" fillId="0" borderId="13" xfId="0" applyFont="1" applyBorder="1" applyAlignment="1">
      <alignment horizontal="left"/>
    </xf>
    <xf numFmtId="0" fontId="41" fillId="0" borderId="0" xfId="0" applyFont="1" applyAlignment="1">
      <alignment horizontal="left"/>
    </xf>
  </cellXfs>
  <cellStyles count="11">
    <cellStyle name="Hipervínculo" xfId="2" builtinId="8"/>
    <cellStyle name="Millares" xfId="1" builtinId="3"/>
    <cellStyle name="Millares [0]" xfId="4" builtinId="6"/>
    <cellStyle name="Millares 2" xfId="7" xr:uid="{40735CB8-9BE2-47F7-94A2-7CF24FB877C9}"/>
    <cellStyle name="Millares 2 2" xfId="10" xr:uid="{E7F07A95-83A9-47B7-B35A-E30FB1C9C399}"/>
    <cellStyle name="Millares 3" xfId="5" xr:uid="{7AFA1E84-0C81-4931-8B4D-B0D76978369F}"/>
    <cellStyle name="Normal" xfId="0" builtinId="0"/>
    <cellStyle name="Normal 2" xfId="6" xr:uid="{34548478-31B5-45DC-AC74-C09A6EBAC288}"/>
    <cellStyle name="Normal 2 2" xfId="9" xr:uid="{CE5EACCC-435C-4ABA-93F8-33BA69009120}"/>
    <cellStyle name="Porcentaje" xfId="3" builtinId="5"/>
    <cellStyle name="Porcentaje 2" xfId="8" xr:uid="{518E0EC6-A2A6-40F0-B27D-6BD6EC2F89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313765</xdr:colOff>
      <xdr:row>0</xdr:row>
      <xdr:rowOff>112059</xdr:rowOff>
    </xdr:from>
    <xdr:to>
      <xdr:col>4</xdr:col>
      <xdr:colOff>283845</xdr:colOff>
      <xdr:row>3</xdr:row>
      <xdr:rowOff>54349</xdr:rowOff>
    </xdr:to>
    <xdr:pic>
      <xdr:nvPicPr>
        <xdr:cNvPr id="3" name="Imagen 2" descr="Logotipo, nombre de la empresa&#10;&#10;Descripción generada automáticamente">
          <a:extLst>
            <a:ext uri="{FF2B5EF4-FFF2-40B4-BE49-F238E27FC236}">
              <a16:creationId xmlns:a16="http://schemas.microsoft.com/office/drawing/2014/main" id="{471EAC95-4865-422C-BDC3-BC685305C83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687" t="31374" r="14951" b="34287"/>
        <a:stretch/>
      </xdr:blipFill>
      <xdr:spPr>
        <a:xfrm>
          <a:off x="313765" y="112059"/>
          <a:ext cx="3141345" cy="771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sady_pereira_inpositiva_com_py/Documents/Investor%20SA/Contabilidad/Conformaciones%20de%20Cuentas%20Contables/Conformacion%202019/Segundo%20Semestre%202019/Plantilla%20Exel%20EEFF%20cnv_SET_19.xlsx?17C11E68" TargetMode="External"/><Relationship Id="rId1" Type="http://schemas.openxmlformats.org/officeDocument/2006/relationships/externalLinkPath" Target="file:///\\17C11E68\Plantilla%20Exel%20EEFF%20cnv_SET_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CIO-INV/Desktop/Informe%201er%20Semestre%2006-2018/Res%20173%20INVESTOR%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ROCIO-INV/Desktop/Informe%201er%20Semestre%2006-2018/Res%20173%20INVESTOR%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sady_pereira_inpositiva_com_py/Documents/25.Fondo%20Loteamientos/Contabilidad/Conformaciones%20de%20Cuentas%20Contables/09.2022.%20Conformaci&#243;n%20FINLYP%20Gs.%2030%2009%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sady_pereira_inpositiva_com_py/Documents/19.Fondo%20Ganadero/Contabilidad/CNV/Informes%202022/09.2.22/09.22.ESTADOS%20FINANCIEROS%20FI%20IN%20GANADERO%20USD.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personal/sady_pereira_inpositiva_com_py/Documents/10.Investor%20SA/Contabilidad/CNV_EEFF_Informes/2020/EEFF%20a%20presentar/Plantillas%20utilizadas/Copia%20de%202.%20EEFF%20AL%2031.03.20%20FINAL_Plantilla.xlsx?DD05067B" TargetMode="External"/><Relationship Id="rId1" Type="http://schemas.openxmlformats.org/officeDocument/2006/relationships/externalLinkPath" Target="file:///\\DD05067B\Copia%20de%202.%20EEFF%20AL%2031.03.20%20FINAL_Plantil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Resol 950"/>
      <sheetName val="Estado de Resultados Resol 950"/>
      <sheetName val="Flujos de efectivo (950)"/>
      <sheetName val="Estado variacion PN (2)"/>
      <sheetName val="BalanceSistema_Set_19"/>
      <sheetName val="CR Sistema_Set_19"/>
      <sheetName val="activo pasivo"/>
      <sheetName val="2018 (2)"/>
      <sheetName val="anex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istema_Dic_13"/>
      <sheetName val="CR Sistema_DIC_13"/>
      <sheetName val="Balance General"/>
      <sheetName val="Estado de Resultados"/>
      <sheetName val="Flujos de efectivo"/>
      <sheetName val="Estado variacion PN"/>
      <sheetName val="anexos"/>
      <sheetName val="2012"/>
    </sheetNames>
    <sheetDataSet>
      <sheetData sheetId="0"/>
      <sheetData sheetId="1"/>
      <sheetData sheetId="2"/>
      <sheetData sheetId="3" refreshError="1"/>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istema_Dic_13"/>
      <sheetName val="CR Sistema_DIC_13"/>
      <sheetName val="Balance General"/>
      <sheetName val="Estado de Resultados"/>
      <sheetName val="Flujos de efectivo"/>
      <sheetName val="Estado variacion PN"/>
      <sheetName val="anexos"/>
      <sheetName val="2012"/>
    </sheetNames>
    <sheetDataSet>
      <sheetData sheetId="0"/>
      <sheetData sheetId="1"/>
      <sheetData sheetId="2"/>
      <sheetData sheetId="3" refreshError="1"/>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sheetName val="ESTADOS DE RESULTADOS"/>
      <sheetName val="Bancos ML Cta Cte"/>
      <sheetName val="Cash Investor ML"/>
      <sheetName val="PORTAFOLIO CONSOLIDADO"/>
      <sheetName val="IVA Crédito Fiscal Saldo Favor"/>
    </sheetNames>
    <sheetDataSet>
      <sheetData sheetId="0">
        <row r="8">
          <cell r="I8">
            <v>7078.87</v>
          </cell>
          <cell r="J8">
            <v>7090.2</v>
          </cell>
        </row>
        <row r="15">
          <cell r="E15">
            <v>2226887020</v>
          </cell>
        </row>
        <row r="17">
          <cell r="H17">
            <v>12556020</v>
          </cell>
        </row>
        <row r="19">
          <cell r="H19">
            <v>2214331000</v>
          </cell>
        </row>
        <row r="21">
          <cell r="E21">
            <v>341800913</v>
          </cell>
        </row>
        <row r="28">
          <cell r="E28">
            <v>1298089</v>
          </cell>
        </row>
        <row r="31">
          <cell r="E31">
            <v>7187994966</v>
          </cell>
        </row>
        <row r="39">
          <cell r="E39">
            <v>9750000000</v>
          </cell>
        </row>
        <row r="40">
          <cell r="E40">
            <v>7980988</v>
          </cell>
        </row>
      </sheetData>
      <sheetData sheetId="1">
        <row r="13">
          <cell r="C13">
            <v>21556898</v>
          </cell>
        </row>
        <row r="15">
          <cell r="C15">
            <v>64981</v>
          </cell>
        </row>
        <row r="20">
          <cell r="C20">
            <v>60000</v>
          </cell>
        </row>
        <row r="23">
          <cell r="C23">
            <v>600000</v>
          </cell>
        </row>
        <row r="24">
          <cell r="C24">
            <v>12980891</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BG USD"/>
      <sheetName val="2.EERR USD"/>
      <sheetName val="3.VARIAC. PA USD"/>
      <sheetName val="Flujo de Fondos Calculo GS U$S"/>
      <sheetName val="4.FLUJO EFECTIVO USD"/>
      <sheetName val="5.BG G"/>
      <sheetName val="6.EERR G"/>
      <sheetName val="7.VARIAC. PN G"/>
      <sheetName val="Flujo de Fondos Calculo GS"/>
      <sheetName val="8.FLUJO EFECTIVO G"/>
      <sheetName val="9.INFORME DEL SINDICO"/>
      <sheetName val="10.Notas a EEFF"/>
      <sheetName val="11.Cuadro de Inversiones"/>
    </sheetNames>
    <sheetDataSet>
      <sheetData sheetId="0">
        <row r="2">
          <cell r="P2">
            <v>2021</v>
          </cell>
        </row>
        <row r="3">
          <cell r="P3">
            <v>2022</v>
          </cell>
        </row>
      </sheetData>
      <sheetData sheetId="1">
        <row r="51">
          <cell r="C51">
            <v>491256.17</v>
          </cell>
        </row>
      </sheetData>
      <sheetData sheetId="2" refreshError="1"/>
      <sheetData sheetId="3" refreshError="1"/>
      <sheetData sheetId="4"/>
      <sheetData sheetId="5" refreshError="1"/>
      <sheetData sheetId="6">
        <row r="41">
          <cell r="C41">
            <v>46378250862.407898</v>
          </cell>
        </row>
        <row r="50">
          <cell r="C50">
            <v>0</v>
          </cell>
        </row>
      </sheetData>
      <sheetData sheetId="7"/>
      <sheetData sheetId="8" refreshError="1"/>
      <sheetData sheetId="9"/>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Balance Gral. Resol. 6"/>
      <sheetName val="Estado de Resultado Resol. 6"/>
      <sheetName val="Flujo de Efectivo Resol. Res 6"/>
      <sheetName val="Estado de Variacion PN "/>
      <sheetName val="NOTA A LOS ESTADOS CONTA. 1-4"/>
      <sheetName val="NOTA 5 A-C CRITERIOS ESPECIF."/>
      <sheetName val="NOTA D - DISPONIBILIDADES"/>
      <sheetName val="NOTA E - INVERSIONES"/>
      <sheetName val="NOTA F - CREDITOS"/>
      <sheetName val="NOTA G BIENES DE USO"/>
      <sheetName val="NOTA H CARGOS DIFERIDOS"/>
      <sheetName val=" NOTA I INTANGIBLES"/>
      <sheetName val="NOTA J OTROS ACTIVOS CTES Y NO "/>
      <sheetName val="NOTA K PRESTAMOS"/>
      <sheetName val="NOTA L DOCUMENTOS Y CTAS A PAGA"/>
      <sheetName val="NOTAS M-Q ACREEDORES CTO PLAZO"/>
      <sheetName val="NOTA R SALDOS Y TRANSACCIONES "/>
      <sheetName val="NOTA S RESULTADOS CON PERSONAS"/>
      <sheetName val=" NOTA T PATRIMONIO"/>
      <sheetName val="NOTA V INGRESOS OPERATIVOS"/>
      <sheetName val="NOTA W OTROS GASTOS OPERATIVOS"/>
      <sheetName val="NOTA X OTROS INGRESOS Y EGRESOS"/>
      <sheetName val="NOTA Y RESULTADOS FINANCIEROS"/>
      <sheetName val="NOTA Z RESULT EXTRAORD"/>
      <sheetName val="NOTA 6 INFORMACION REFERENTE"/>
      <sheetName val="2018 (2)"/>
    </sheetNames>
    <sheetDataSet>
      <sheetData sheetId="0"/>
      <sheetData sheetId="1">
        <row r="22">
          <cell r="G22">
            <v>0</v>
          </cell>
        </row>
        <row r="23">
          <cell r="G2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6"/>
  <sheetViews>
    <sheetView showGridLines="0" tabSelected="1" topLeftCell="A4" zoomScale="85" zoomScaleNormal="85" workbookViewId="0">
      <selection activeCell="D32" sqref="D32"/>
    </sheetView>
  </sheetViews>
  <sheetFormatPr baseColWidth="10" defaultRowHeight="14.4" x14ac:dyDescent="0.3"/>
  <cols>
    <col min="3" max="3" width="13.33203125" customWidth="1"/>
    <col min="5" max="5" width="19.109375" customWidth="1"/>
    <col min="7" max="7" width="12.88671875" customWidth="1"/>
    <col min="8" max="8" width="12.109375" customWidth="1"/>
    <col min="9" max="9" width="12.5546875" customWidth="1"/>
    <col min="10" max="10" width="19.44140625" bestFit="1" customWidth="1"/>
    <col min="11" max="11" width="24.109375" customWidth="1"/>
    <col min="12" max="12" width="10.88671875" customWidth="1"/>
    <col min="13" max="13" width="18.109375" hidden="1" customWidth="1"/>
    <col min="14" max="14" width="10" hidden="1" customWidth="1"/>
    <col min="15" max="15" width="5.109375" hidden="1" customWidth="1"/>
    <col min="16" max="16" width="11.44140625" hidden="1" customWidth="1"/>
    <col min="261" max="261" width="33.33203125" bestFit="1" customWidth="1"/>
    <col min="265" max="265" width="8.5546875" customWidth="1"/>
    <col min="266" max="266" width="19.44140625" bestFit="1" customWidth="1"/>
    <col min="269" max="269" width="17.88671875" bestFit="1" customWidth="1"/>
    <col min="270" max="270" width="18" bestFit="1" customWidth="1"/>
    <col min="517" max="517" width="33.33203125" bestFit="1" customWidth="1"/>
    <col min="521" max="521" width="8.5546875" customWidth="1"/>
    <col min="522" max="522" width="19.44140625" bestFit="1" customWidth="1"/>
    <col min="525" max="525" width="17.88671875" bestFit="1" customWidth="1"/>
    <col min="526" max="526" width="18" bestFit="1" customWidth="1"/>
    <col min="773" max="773" width="33.33203125" bestFit="1" customWidth="1"/>
    <col min="777" max="777" width="8.5546875" customWidth="1"/>
    <col min="778" max="778" width="19.44140625" bestFit="1" customWidth="1"/>
    <col min="781" max="781" width="17.88671875" bestFit="1" customWidth="1"/>
    <col min="782" max="782" width="18" bestFit="1" customWidth="1"/>
    <col min="1029" max="1029" width="33.33203125" bestFit="1" customWidth="1"/>
    <col min="1033" max="1033" width="8.5546875" customWidth="1"/>
    <col min="1034" max="1034" width="19.44140625" bestFit="1" customWidth="1"/>
    <col min="1037" max="1037" width="17.88671875" bestFit="1" customWidth="1"/>
    <col min="1038" max="1038" width="18" bestFit="1" customWidth="1"/>
    <col min="1285" max="1285" width="33.33203125" bestFit="1" customWidth="1"/>
    <col min="1289" max="1289" width="8.5546875" customWidth="1"/>
    <col min="1290" max="1290" width="19.44140625" bestFit="1" customWidth="1"/>
    <col min="1293" max="1293" width="17.88671875" bestFit="1" customWidth="1"/>
    <col min="1294" max="1294" width="18" bestFit="1" customWidth="1"/>
    <col min="1541" max="1541" width="33.33203125" bestFit="1" customWidth="1"/>
    <col min="1545" max="1545" width="8.5546875" customWidth="1"/>
    <col min="1546" max="1546" width="19.44140625" bestFit="1" customWidth="1"/>
    <col min="1549" max="1549" width="17.88671875" bestFit="1" customWidth="1"/>
    <col min="1550" max="1550" width="18" bestFit="1" customWidth="1"/>
    <col min="1797" max="1797" width="33.33203125" bestFit="1" customWidth="1"/>
    <col min="1801" max="1801" width="8.5546875" customWidth="1"/>
    <col min="1802" max="1802" width="19.44140625" bestFit="1" customWidth="1"/>
    <col min="1805" max="1805" width="17.88671875" bestFit="1" customWidth="1"/>
    <col min="1806" max="1806" width="18" bestFit="1" customWidth="1"/>
    <col min="2053" max="2053" width="33.33203125" bestFit="1" customWidth="1"/>
    <col min="2057" max="2057" width="8.5546875" customWidth="1"/>
    <col min="2058" max="2058" width="19.44140625" bestFit="1" customWidth="1"/>
    <col min="2061" max="2061" width="17.88671875" bestFit="1" customWidth="1"/>
    <col min="2062" max="2062" width="18" bestFit="1" customWidth="1"/>
    <col min="2309" max="2309" width="33.33203125" bestFit="1" customWidth="1"/>
    <col min="2313" max="2313" width="8.5546875" customWidth="1"/>
    <col min="2314" max="2314" width="19.44140625" bestFit="1" customWidth="1"/>
    <col min="2317" max="2317" width="17.88671875" bestFit="1" customWidth="1"/>
    <col min="2318" max="2318" width="18" bestFit="1" customWidth="1"/>
    <col min="2565" max="2565" width="33.33203125" bestFit="1" customWidth="1"/>
    <col min="2569" max="2569" width="8.5546875" customWidth="1"/>
    <col min="2570" max="2570" width="19.44140625" bestFit="1" customWidth="1"/>
    <col min="2573" max="2573" width="17.88671875" bestFit="1" customWidth="1"/>
    <col min="2574" max="2574" width="18" bestFit="1" customWidth="1"/>
    <col min="2821" max="2821" width="33.33203125" bestFit="1" customWidth="1"/>
    <col min="2825" max="2825" width="8.5546875" customWidth="1"/>
    <col min="2826" max="2826" width="19.44140625" bestFit="1" customWidth="1"/>
    <col min="2829" max="2829" width="17.88671875" bestFit="1" customWidth="1"/>
    <col min="2830" max="2830" width="18" bestFit="1" customWidth="1"/>
    <col min="3077" max="3077" width="33.33203125" bestFit="1" customWidth="1"/>
    <col min="3081" max="3081" width="8.5546875" customWidth="1"/>
    <col min="3082" max="3082" width="19.44140625" bestFit="1" customWidth="1"/>
    <col min="3085" max="3085" width="17.88671875" bestFit="1" customWidth="1"/>
    <col min="3086" max="3086" width="18" bestFit="1" customWidth="1"/>
    <col min="3333" max="3333" width="33.33203125" bestFit="1" customWidth="1"/>
    <col min="3337" max="3337" width="8.5546875" customWidth="1"/>
    <col min="3338" max="3338" width="19.44140625" bestFit="1" customWidth="1"/>
    <col min="3341" max="3341" width="17.88671875" bestFit="1" customWidth="1"/>
    <col min="3342" max="3342" width="18" bestFit="1" customWidth="1"/>
    <col min="3589" max="3589" width="33.33203125" bestFit="1" customWidth="1"/>
    <col min="3593" max="3593" width="8.5546875" customWidth="1"/>
    <col min="3594" max="3594" width="19.44140625" bestFit="1" customWidth="1"/>
    <col min="3597" max="3597" width="17.88671875" bestFit="1" customWidth="1"/>
    <col min="3598" max="3598" width="18" bestFit="1" customWidth="1"/>
    <col min="3845" max="3845" width="33.33203125" bestFit="1" customWidth="1"/>
    <col min="3849" max="3849" width="8.5546875" customWidth="1"/>
    <col min="3850" max="3850" width="19.44140625" bestFit="1" customWidth="1"/>
    <col min="3853" max="3853" width="17.88671875" bestFit="1" customWidth="1"/>
    <col min="3854" max="3854" width="18" bestFit="1" customWidth="1"/>
    <col min="4101" max="4101" width="33.33203125" bestFit="1" customWidth="1"/>
    <col min="4105" max="4105" width="8.5546875" customWidth="1"/>
    <col min="4106" max="4106" width="19.44140625" bestFit="1" customWidth="1"/>
    <col min="4109" max="4109" width="17.88671875" bestFit="1" customWidth="1"/>
    <col min="4110" max="4110" width="18" bestFit="1" customWidth="1"/>
    <col min="4357" max="4357" width="33.33203125" bestFit="1" customWidth="1"/>
    <col min="4361" max="4361" width="8.5546875" customWidth="1"/>
    <col min="4362" max="4362" width="19.44140625" bestFit="1" customWidth="1"/>
    <col min="4365" max="4365" width="17.88671875" bestFit="1" customWidth="1"/>
    <col min="4366" max="4366" width="18" bestFit="1" customWidth="1"/>
    <col min="4613" max="4613" width="33.33203125" bestFit="1" customWidth="1"/>
    <col min="4617" max="4617" width="8.5546875" customWidth="1"/>
    <col min="4618" max="4618" width="19.44140625" bestFit="1" customWidth="1"/>
    <col min="4621" max="4621" width="17.88671875" bestFit="1" customWidth="1"/>
    <col min="4622" max="4622" width="18" bestFit="1" customWidth="1"/>
    <col min="4869" max="4869" width="33.33203125" bestFit="1" customWidth="1"/>
    <col min="4873" max="4873" width="8.5546875" customWidth="1"/>
    <col min="4874" max="4874" width="19.44140625" bestFit="1" customWidth="1"/>
    <col min="4877" max="4877" width="17.88671875" bestFit="1" customWidth="1"/>
    <col min="4878" max="4878" width="18" bestFit="1" customWidth="1"/>
    <col min="5125" max="5125" width="33.33203125" bestFit="1" customWidth="1"/>
    <col min="5129" max="5129" width="8.5546875" customWidth="1"/>
    <col min="5130" max="5130" width="19.44140625" bestFit="1" customWidth="1"/>
    <col min="5133" max="5133" width="17.88671875" bestFit="1" customWidth="1"/>
    <col min="5134" max="5134" width="18" bestFit="1" customWidth="1"/>
    <col min="5381" max="5381" width="33.33203125" bestFit="1" customWidth="1"/>
    <col min="5385" max="5385" width="8.5546875" customWidth="1"/>
    <col min="5386" max="5386" width="19.44140625" bestFit="1" customWidth="1"/>
    <col min="5389" max="5389" width="17.88671875" bestFit="1" customWidth="1"/>
    <col min="5390" max="5390" width="18" bestFit="1" customWidth="1"/>
    <col min="5637" max="5637" width="33.33203125" bestFit="1" customWidth="1"/>
    <col min="5641" max="5641" width="8.5546875" customWidth="1"/>
    <col min="5642" max="5642" width="19.44140625" bestFit="1" customWidth="1"/>
    <col min="5645" max="5645" width="17.88671875" bestFit="1" customWidth="1"/>
    <col min="5646" max="5646" width="18" bestFit="1" customWidth="1"/>
    <col min="5893" max="5893" width="33.33203125" bestFit="1" customWidth="1"/>
    <col min="5897" max="5897" width="8.5546875" customWidth="1"/>
    <col min="5898" max="5898" width="19.44140625" bestFit="1" customWidth="1"/>
    <col min="5901" max="5901" width="17.88671875" bestFit="1" customWidth="1"/>
    <col min="5902" max="5902" width="18" bestFit="1" customWidth="1"/>
    <col min="6149" max="6149" width="33.33203125" bestFit="1" customWidth="1"/>
    <col min="6153" max="6153" width="8.5546875" customWidth="1"/>
    <col min="6154" max="6154" width="19.44140625" bestFit="1" customWidth="1"/>
    <col min="6157" max="6157" width="17.88671875" bestFit="1" customWidth="1"/>
    <col min="6158" max="6158" width="18" bestFit="1" customWidth="1"/>
    <col min="6405" max="6405" width="33.33203125" bestFit="1" customWidth="1"/>
    <col min="6409" max="6409" width="8.5546875" customWidth="1"/>
    <col min="6410" max="6410" width="19.44140625" bestFit="1" customWidth="1"/>
    <col min="6413" max="6413" width="17.88671875" bestFit="1" customWidth="1"/>
    <col min="6414" max="6414" width="18" bestFit="1" customWidth="1"/>
    <col min="6661" max="6661" width="33.33203125" bestFit="1" customWidth="1"/>
    <col min="6665" max="6665" width="8.5546875" customWidth="1"/>
    <col min="6666" max="6666" width="19.44140625" bestFit="1" customWidth="1"/>
    <col min="6669" max="6669" width="17.88671875" bestFit="1" customWidth="1"/>
    <col min="6670" max="6670" width="18" bestFit="1" customWidth="1"/>
    <col min="6917" max="6917" width="33.33203125" bestFit="1" customWidth="1"/>
    <col min="6921" max="6921" width="8.5546875" customWidth="1"/>
    <col min="6922" max="6922" width="19.44140625" bestFit="1" customWidth="1"/>
    <col min="6925" max="6925" width="17.88671875" bestFit="1" customWidth="1"/>
    <col min="6926" max="6926" width="18" bestFit="1" customWidth="1"/>
    <col min="7173" max="7173" width="33.33203125" bestFit="1" customWidth="1"/>
    <col min="7177" max="7177" width="8.5546875" customWidth="1"/>
    <col min="7178" max="7178" width="19.44140625" bestFit="1" customWidth="1"/>
    <col min="7181" max="7181" width="17.88671875" bestFit="1" customWidth="1"/>
    <col min="7182" max="7182" width="18" bestFit="1" customWidth="1"/>
    <col min="7429" max="7429" width="33.33203125" bestFit="1" customWidth="1"/>
    <col min="7433" max="7433" width="8.5546875" customWidth="1"/>
    <col min="7434" max="7434" width="19.44140625" bestFit="1" customWidth="1"/>
    <col min="7437" max="7437" width="17.88671875" bestFit="1" customWidth="1"/>
    <col min="7438" max="7438" width="18" bestFit="1" customWidth="1"/>
    <col min="7685" max="7685" width="33.33203125" bestFit="1" customWidth="1"/>
    <col min="7689" max="7689" width="8.5546875" customWidth="1"/>
    <col min="7690" max="7690" width="19.44140625" bestFit="1" customWidth="1"/>
    <col min="7693" max="7693" width="17.88671875" bestFit="1" customWidth="1"/>
    <col min="7694" max="7694" width="18" bestFit="1" customWidth="1"/>
    <col min="7941" max="7941" width="33.33203125" bestFit="1" customWidth="1"/>
    <col min="7945" max="7945" width="8.5546875" customWidth="1"/>
    <col min="7946" max="7946" width="19.44140625" bestFit="1" customWidth="1"/>
    <col min="7949" max="7949" width="17.88671875" bestFit="1" customWidth="1"/>
    <col min="7950" max="7950" width="18" bestFit="1" customWidth="1"/>
    <col min="8197" max="8197" width="33.33203125" bestFit="1" customWidth="1"/>
    <col min="8201" max="8201" width="8.5546875" customWidth="1"/>
    <col min="8202" max="8202" width="19.44140625" bestFit="1" customWidth="1"/>
    <col min="8205" max="8205" width="17.88671875" bestFit="1" customWidth="1"/>
    <col min="8206" max="8206" width="18" bestFit="1" customWidth="1"/>
    <col min="8453" max="8453" width="33.33203125" bestFit="1" customWidth="1"/>
    <col min="8457" max="8457" width="8.5546875" customWidth="1"/>
    <col min="8458" max="8458" width="19.44140625" bestFit="1" customWidth="1"/>
    <col min="8461" max="8461" width="17.88671875" bestFit="1" customWidth="1"/>
    <col min="8462" max="8462" width="18" bestFit="1" customWidth="1"/>
    <col min="8709" max="8709" width="33.33203125" bestFit="1" customWidth="1"/>
    <col min="8713" max="8713" width="8.5546875" customWidth="1"/>
    <col min="8714" max="8714" width="19.44140625" bestFit="1" customWidth="1"/>
    <col min="8717" max="8717" width="17.88671875" bestFit="1" customWidth="1"/>
    <col min="8718" max="8718" width="18" bestFit="1" customWidth="1"/>
    <col min="8965" max="8965" width="33.33203125" bestFit="1" customWidth="1"/>
    <col min="8969" max="8969" width="8.5546875" customWidth="1"/>
    <col min="8970" max="8970" width="19.44140625" bestFit="1" customWidth="1"/>
    <col min="8973" max="8973" width="17.88671875" bestFit="1" customWidth="1"/>
    <col min="8974" max="8974" width="18" bestFit="1" customWidth="1"/>
    <col min="9221" max="9221" width="33.33203125" bestFit="1" customWidth="1"/>
    <col min="9225" max="9225" width="8.5546875" customWidth="1"/>
    <col min="9226" max="9226" width="19.44140625" bestFit="1" customWidth="1"/>
    <col min="9229" max="9229" width="17.88671875" bestFit="1" customWidth="1"/>
    <col min="9230" max="9230" width="18" bestFit="1" customWidth="1"/>
    <col min="9477" max="9477" width="33.33203125" bestFit="1" customWidth="1"/>
    <col min="9481" max="9481" width="8.5546875" customWidth="1"/>
    <col min="9482" max="9482" width="19.44140625" bestFit="1" customWidth="1"/>
    <col min="9485" max="9485" width="17.88671875" bestFit="1" customWidth="1"/>
    <col min="9486" max="9486" width="18" bestFit="1" customWidth="1"/>
    <col min="9733" max="9733" width="33.33203125" bestFit="1" customWidth="1"/>
    <col min="9737" max="9737" width="8.5546875" customWidth="1"/>
    <col min="9738" max="9738" width="19.44140625" bestFit="1" customWidth="1"/>
    <col min="9741" max="9741" width="17.88671875" bestFit="1" customWidth="1"/>
    <col min="9742" max="9742" width="18" bestFit="1" customWidth="1"/>
    <col min="9989" max="9989" width="33.33203125" bestFit="1" customWidth="1"/>
    <col min="9993" max="9993" width="8.5546875" customWidth="1"/>
    <col min="9994" max="9994" width="19.44140625" bestFit="1" customWidth="1"/>
    <col min="9997" max="9997" width="17.88671875" bestFit="1" customWidth="1"/>
    <col min="9998" max="9998" width="18" bestFit="1" customWidth="1"/>
    <col min="10245" max="10245" width="33.33203125" bestFit="1" customWidth="1"/>
    <col min="10249" max="10249" width="8.5546875" customWidth="1"/>
    <col min="10250" max="10250" width="19.44140625" bestFit="1" customWidth="1"/>
    <col min="10253" max="10253" width="17.88671875" bestFit="1" customWidth="1"/>
    <col min="10254" max="10254" width="18" bestFit="1" customWidth="1"/>
    <col min="10501" max="10501" width="33.33203125" bestFit="1" customWidth="1"/>
    <col min="10505" max="10505" width="8.5546875" customWidth="1"/>
    <col min="10506" max="10506" width="19.44140625" bestFit="1" customWidth="1"/>
    <col min="10509" max="10509" width="17.88671875" bestFit="1" customWidth="1"/>
    <col min="10510" max="10510" width="18" bestFit="1" customWidth="1"/>
    <col min="10757" max="10757" width="33.33203125" bestFit="1" customWidth="1"/>
    <col min="10761" max="10761" width="8.5546875" customWidth="1"/>
    <col min="10762" max="10762" width="19.44140625" bestFit="1" customWidth="1"/>
    <col min="10765" max="10765" width="17.88671875" bestFit="1" customWidth="1"/>
    <col min="10766" max="10766" width="18" bestFit="1" customWidth="1"/>
    <col min="11013" max="11013" width="33.33203125" bestFit="1" customWidth="1"/>
    <col min="11017" max="11017" width="8.5546875" customWidth="1"/>
    <col min="11018" max="11018" width="19.44140625" bestFit="1" customWidth="1"/>
    <col min="11021" max="11021" width="17.88671875" bestFit="1" customWidth="1"/>
    <col min="11022" max="11022" width="18" bestFit="1" customWidth="1"/>
    <col min="11269" max="11269" width="33.33203125" bestFit="1" customWidth="1"/>
    <col min="11273" max="11273" width="8.5546875" customWidth="1"/>
    <col min="11274" max="11274" width="19.44140625" bestFit="1" customWidth="1"/>
    <col min="11277" max="11277" width="17.88671875" bestFit="1" customWidth="1"/>
    <col min="11278" max="11278" width="18" bestFit="1" customWidth="1"/>
    <col min="11525" max="11525" width="33.33203125" bestFit="1" customWidth="1"/>
    <col min="11529" max="11529" width="8.5546875" customWidth="1"/>
    <col min="11530" max="11530" width="19.44140625" bestFit="1" customWidth="1"/>
    <col min="11533" max="11533" width="17.88671875" bestFit="1" customWidth="1"/>
    <col min="11534" max="11534" width="18" bestFit="1" customWidth="1"/>
    <col min="11781" max="11781" width="33.33203125" bestFit="1" customWidth="1"/>
    <col min="11785" max="11785" width="8.5546875" customWidth="1"/>
    <col min="11786" max="11786" width="19.44140625" bestFit="1" customWidth="1"/>
    <col min="11789" max="11789" width="17.88671875" bestFit="1" customWidth="1"/>
    <col min="11790" max="11790" width="18" bestFit="1" customWidth="1"/>
    <col min="12037" max="12037" width="33.33203125" bestFit="1" customWidth="1"/>
    <col min="12041" max="12041" width="8.5546875" customWidth="1"/>
    <col min="12042" max="12042" width="19.44140625" bestFit="1" customWidth="1"/>
    <col min="12045" max="12045" width="17.88671875" bestFit="1" customWidth="1"/>
    <col min="12046" max="12046" width="18" bestFit="1" customWidth="1"/>
    <col min="12293" max="12293" width="33.33203125" bestFit="1" customWidth="1"/>
    <col min="12297" max="12297" width="8.5546875" customWidth="1"/>
    <col min="12298" max="12298" width="19.44140625" bestFit="1" customWidth="1"/>
    <col min="12301" max="12301" width="17.88671875" bestFit="1" customWidth="1"/>
    <col min="12302" max="12302" width="18" bestFit="1" customWidth="1"/>
    <col min="12549" max="12549" width="33.33203125" bestFit="1" customWidth="1"/>
    <col min="12553" max="12553" width="8.5546875" customWidth="1"/>
    <col min="12554" max="12554" width="19.44140625" bestFit="1" customWidth="1"/>
    <col min="12557" max="12557" width="17.88671875" bestFit="1" customWidth="1"/>
    <col min="12558" max="12558" width="18" bestFit="1" customWidth="1"/>
    <col min="12805" max="12805" width="33.33203125" bestFit="1" customWidth="1"/>
    <col min="12809" max="12809" width="8.5546875" customWidth="1"/>
    <col min="12810" max="12810" width="19.44140625" bestFit="1" customWidth="1"/>
    <col min="12813" max="12813" width="17.88671875" bestFit="1" customWidth="1"/>
    <col min="12814" max="12814" width="18" bestFit="1" customWidth="1"/>
    <col min="13061" max="13061" width="33.33203125" bestFit="1" customWidth="1"/>
    <col min="13065" max="13065" width="8.5546875" customWidth="1"/>
    <col min="13066" max="13066" width="19.44140625" bestFit="1" customWidth="1"/>
    <col min="13069" max="13069" width="17.88671875" bestFit="1" customWidth="1"/>
    <col min="13070" max="13070" width="18" bestFit="1" customWidth="1"/>
    <col min="13317" max="13317" width="33.33203125" bestFit="1" customWidth="1"/>
    <col min="13321" max="13321" width="8.5546875" customWidth="1"/>
    <col min="13322" max="13322" width="19.44140625" bestFit="1" customWidth="1"/>
    <col min="13325" max="13325" width="17.88671875" bestFit="1" customWidth="1"/>
    <col min="13326" max="13326" width="18" bestFit="1" customWidth="1"/>
    <col min="13573" max="13573" width="33.33203125" bestFit="1" customWidth="1"/>
    <col min="13577" max="13577" width="8.5546875" customWidth="1"/>
    <col min="13578" max="13578" width="19.44140625" bestFit="1" customWidth="1"/>
    <col min="13581" max="13581" width="17.88671875" bestFit="1" customWidth="1"/>
    <col min="13582" max="13582" width="18" bestFit="1" customWidth="1"/>
    <col min="13829" max="13829" width="33.33203125" bestFit="1" customWidth="1"/>
    <col min="13833" max="13833" width="8.5546875" customWidth="1"/>
    <col min="13834" max="13834" width="19.44140625" bestFit="1" customWidth="1"/>
    <col min="13837" max="13837" width="17.88671875" bestFit="1" customWidth="1"/>
    <col min="13838" max="13838" width="18" bestFit="1" customWidth="1"/>
    <col min="14085" max="14085" width="33.33203125" bestFit="1" customWidth="1"/>
    <col min="14089" max="14089" width="8.5546875" customWidth="1"/>
    <col min="14090" max="14090" width="19.44140625" bestFit="1" customWidth="1"/>
    <col min="14093" max="14093" width="17.88671875" bestFit="1" customWidth="1"/>
    <col min="14094" max="14094" width="18" bestFit="1" customWidth="1"/>
    <col min="14341" max="14341" width="33.33203125" bestFit="1" customWidth="1"/>
    <col min="14345" max="14345" width="8.5546875" customWidth="1"/>
    <col min="14346" max="14346" width="19.44140625" bestFit="1" customWidth="1"/>
    <col min="14349" max="14349" width="17.88671875" bestFit="1" customWidth="1"/>
    <col min="14350" max="14350" width="18" bestFit="1" customWidth="1"/>
    <col min="14597" max="14597" width="33.33203125" bestFit="1" customWidth="1"/>
    <col min="14601" max="14601" width="8.5546875" customWidth="1"/>
    <col min="14602" max="14602" width="19.44140625" bestFit="1" customWidth="1"/>
    <col min="14605" max="14605" width="17.88671875" bestFit="1" customWidth="1"/>
    <col min="14606" max="14606" width="18" bestFit="1" customWidth="1"/>
    <col min="14853" max="14853" width="33.33203125" bestFit="1" customWidth="1"/>
    <col min="14857" max="14857" width="8.5546875" customWidth="1"/>
    <col min="14858" max="14858" width="19.44140625" bestFit="1" customWidth="1"/>
    <col min="14861" max="14861" width="17.88671875" bestFit="1" customWidth="1"/>
    <col min="14862" max="14862" width="18" bestFit="1" customWidth="1"/>
    <col min="15109" max="15109" width="33.33203125" bestFit="1" customWidth="1"/>
    <col min="15113" max="15113" width="8.5546875" customWidth="1"/>
    <col min="15114" max="15114" width="19.44140625" bestFit="1" customWidth="1"/>
    <col min="15117" max="15117" width="17.88671875" bestFit="1" customWidth="1"/>
    <col min="15118" max="15118" width="18" bestFit="1" customWidth="1"/>
    <col min="15365" max="15365" width="33.33203125" bestFit="1" customWidth="1"/>
    <col min="15369" max="15369" width="8.5546875" customWidth="1"/>
    <col min="15370" max="15370" width="19.44140625" bestFit="1" customWidth="1"/>
    <col min="15373" max="15373" width="17.88671875" bestFit="1" customWidth="1"/>
    <col min="15374" max="15374" width="18" bestFit="1" customWidth="1"/>
    <col min="15621" max="15621" width="33.33203125" bestFit="1" customWidth="1"/>
    <col min="15625" max="15625" width="8.5546875" customWidth="1"/>
    <col min="15626" max="15626" width="19.44140625" bestFit="1" customWidth="1"/>
    <col min="15629" max="15629" width="17.88671875" bestFit="1" customWidth="1"/>
    <col min="15630" max="15630" width="18" bestFit="1" customWidth="1"/>
    <col min="15877" max="15877" width="33.33203125" bestFit="1" customWidth="1"/>
    <col min="15881" max="15881" width="8.5546875" customWidth="1"/>
    <col min="15882" max="15882" width="19.44140625" bestFit="1" customWidth="1"/>
    <col min="15885" max="15885" width="17.88671875" bestFit="1" customWidth="1"/>
    <col min="15886" max="15886" width="18" bestFit="1" customWidth="1"/>
    <col min="16133" max="16133" width="33.33203125" bestFit="1" customWidth="1"/>
    <col min="16137" max="16137" width="8.5546875" customWidth="1"/>
    <col min="16138" max="16138" width="19.44140625" bestFit="1" customWidth="1"/>
    <col min="16141" max="16141" width="17.88671875" bestFit="1" customWidth="1"/>
    <col min="16142" max="16142" width="18" bestFit="1" customWidth="1"/>
  </cols>
  <sheetData>
    <row r="1" spans="1:15" x14ac:dyDescent="0.3">
      <c r="A1" s="108"/>
      <c r="B1" s="108"/>
      <c r="C1" s="108"/>
      <c r="D1" s="108"/>
      <c r="E1" s="108"/>
      <c r="F1" s="108"/>
      <c r="G1" s="108"/>
      <c r="H1" s="108"/>
      <c r="I1" s="108"/>
      <c r="J1" s="108"/>
      <c r="K1" s="108"/>
      <c r="L1" s="108"/>
      <c r="M1" s="33" t="s">
        <v>41</v>
      </c>
      <c r="N1" s="34">
        <v>44562</v>
      </c>
    </row>
    <row r="2" spans="1:15" ht="22.8" x14ac:dyDescent="0.4">
      <c r="A2" s="109"/>
      <c r="B2" s="109"/>
      <c r="C2" s="109"/>
      <c r="D2" s="108"/>
      <c r="E2" s="108"/>
      <c r="F2" s="108"/>
      <c r="G2" s="108"/>
      <c r="H2" s="108"/>
      <c r="I2" s="106"/>
      <c r="J2" s="110"/>
      <c r="K2" s="106"/>
      <c r="L2" s="108"/>
      <c r="M2" s="33" t="s">
        <v>42</v>
      </c>
      <c r="N2" s="34">
        <v>44469</v>
      </c>
      <c r="O2" s="35">
        <v>2021</v>
      </c>
    </row>
    <row r="3" spans="1:15" ht="26.4" x14ac:dyDescent="0.6">
      <c r="A3" s="111"/>
      <c r="B3" s="111"/>
      <c r="C3" s="111"/>
      <c r="D3" s="112"/>
      <c r="E3" s="112"/>
      <c r="F3" s="112"/>
      <c r="G3" s="112"/>
      <c r="H3" s="112"/>
      <c r="I3" s="107"/>
      <c r="J3" s="113"/>
      <c r="K3" s="107"/>
      <c r="L3" s="108"/>
      <c r="M3" s="33" t="s">
        <v>43</v>
      </c>
      <c r="N3" s="34">
        <v>44834</v>
      </c>
      <c r="O3" s="35">
        <v>2022</v>
      </c>
    </row>
    <row r="4" spans="1:15" ht="37.799999999999997" x14ac:dyDescent="0.3">
      <c r="A4" s="365" t="s">
        <v>144</v>
      </c>
      <c r="B4" s="365"/>
      <c r="C4" s="365"/>
      <c r="D4" s="365"/>
      <c r="E4" s="365"/>
      <c r="F4" s="365"/>
      <c r="G4" s="365"/>
      <c r="H4" s="365"/>
      <c r="I4" s="365"/>
      <c r="J4" s="365"/>
      <c r="K4" s="365"/>
      <c r="L4" s="108"/>
    </row>
    <row r="5" spans="1:15" ht="40.799999999999997" x14ac:dyDescent="0.35">
      <c r="A5" s="112"/>
      <c r="B5" s="112"/>
      <c r="C5" s="362" t="s">
        <v>44</v>
      </c>
      <c r="D5" s="362"/>
      <c r="E5" s="362"/>
      <c r="F5" s="362"/>
      <c r="G5" s="362"/>
      <c r="H5" s="362"/>
      <c r="I5" s="362"/>
      <c r="J5" s="112"/>
      <c r="K5" s="112"/>
      <c r="L5" s="108"/>
      <c r="M5" s="33" t="s">
        <v>309</v>
      </c>
    </row>
    <row r="6" spans="1:15" ht="26.4" x14ac:dyDescent="0.35">
      <c r="A6" s="112"/>
      <c r="B6" s="112"/>
      <c r="C6" s="363" t="s">
        <v>45</v>
      </c>
      <c r="D6" s="363"/>
      <c r="E6" s="363"/>
      <c r="F6" s="363"/>
      <c r="G6" s="363"/>
      <c r="H6" s="363"/>
      <c r="I6" s="363"/>
      <c r="J6" s="114"/>
      <c r="K6" s="112"/>
      <c r="L6" s="108"/>
      <c r="M6">
        <f>+'[4]BALANCE GENERAL'!$I$8</f>
        <v>7078.87</v>
      </c>
      <c r="N6" s="343">
        <f>+'[4]BALANCE GENERAL'!$J$8</f>
        <v>7090.2</v>
      </c>
    </row>
    <row r="7" spans="1:15" ht="26.4" x14ac:dyDescent="0.35">
      <c r="A7" s="112"/>
      <c r="B7" s="112"/>
      <c r="C7" s="364">
        <f>+N3</f>
        <v>44834</v>
      </c>
      <c r="D7" s="364"/>
      <c r="E7" s="364"/>
      <c r="F7" s="364"/>
      <c r="G7" s="364"/>
      <c r="H7" s="364"/>
      <c r="I7" s="364"/>
      <c r="J7" s="114"/>
      <c r="K7" s="112"/>
      <c r="L7" s="108"/>
    </row>
    <row r="8" spans="1:15" ht="15.6" x14ac:dyDescent="0.35">
      <c r="A8" s="112"/>
      <c r="B8" s="112"/>
      <c r="C8" s="115"/>
      <c r="D8" s="115"/>
      <c r="E8" s="115"/>
      <c r="F8" s="115"/>
      <c r="G8" s="115"/>
      <c r="H8" s="115"/>
      <c r="I8" s="114"/>
      <c r="J8" s="114"/>
      <c r="K8" s="112"/>
      <c r="L8" s="108"/>
    </row>
    <row r="9" spans="1:15" ht="15.6" x14ac:dyDescent="0.35">
      <c r="A9" s="112"/>
      <c r="B9" s="112"/>
      <c r="C9" s="115"/>
      <c r="D9" s="115"/>
      <c r="E9" s="115"/>
      <c r="F9" s="115"/>
      <c r="G9" s="115"/>
      <c r="H9" s="115"/>
      <c r="I9" s="114"/>
      <c r="J9" s="114"/>
      <c r="K9" s="112"/>
      <c r="L9" s="108"/>
    </row>
    <row r="10" spans="1:15" ht="26.4" x14ac:dyDescent="0.6">
      <c r="A10" s="50"/>
      <c r="B10" s="51"/>
      <c r="C10" s="52"/>
      <c r="D10" s="52"/>
      <c r="E10" s="53" t="s">
        <v>46</v>
      </c>
      <c r="F10" s="51"/>
      <c r="G10" s="51"/>
      <c r="H10" s="51"/>
      <c r="I10" s="51"/>
      <c r="J10" s="50"/>
      <c r="K10" s="50"/>
    </row>
    <row r="11" spans="1:15" ht="15.6" x14ac:dyDescent="0.35">
      <c r="A11" s="50"/>
      <c r="B11" s="51"/>
      <c r="C11" s="48" t="s">
        <v>49</v>
      </c>
      <c r="D11" s="51"/>
      <c r="E11" s="51"/>
      <c r="F11" s="51"/>
      <c r="G11" s="51"/>
      <c r="H11" s="48">
        <v>1</v>
      </c>
      <c r="I11" s="51"/>
      <c r="J11" s="50"/>
      <c r="K11" s="50"/>
    </row>
    <row r="12" spans="1:15" ht="15.6" x14ac:dyDescent="0.35">
      <c r="A12" s="50"/>
      <c r="B12" s="51"/>
      <c r="C12" s="48" t="s">
        <v>50</v>
      </c>
      <c r="D12" s="51"/>
      <c r="E12" s="51"/>
      <c r="F12" s="51"/>
      <c r="G12" s="51"/>
      <c r="H12" s="48">
        <v>2</v>
      </c>
      <c r="I12" s="51"/>
      <c r="J12" s="50"/>
      <c r="K12" s="50"/>
    </row>
    <row r="13" spans="1:15" ht="15.6" x14ac:dyDescent="0.35">
      <c r="A13" s="50"/>
      <c r="B13" s="51"/>
      <c r="C13" s="48" t="s">
        <v>51</v>
      </c>
      <c r="D13" s="51"/>
      <c r="E13" s="51"/>
      <c r="F13" s="51"/>
      <c r="G13" s="51"/>
      <c r="H13" s="48">
        <v>3</v>
      </c>
      <c r="I13" s="51"/>
      <c r="J13" s="50"/>
      <c r="K13" s="50"/>
    </row>
    <row r="14" spans="1:15" ht="15.6" x14ac:dyDescent="0.35">
      <c r="A14" s="50"/>
      <c r="B14" s="51"/>
      <c r="C14" s="48" t="s">
        <v>52</v>
      </c>
      <c r="D14" s="51"/>
      <c r="E14" s="51"/>
      <c r="F14" s="51"/>
      <c r="G14" s="51"/>
      <c r="H14" s="48">
        <v>4</v>
      </c>
      <c r="I14" s="51"/>
      <c r="J14" s="50"/>
      <c r="K14" s="50"/>
    </row>
    <row r="15" spans="1:15" ht="15.6" x14ac:dyDescent="0.35">
      <c r="A15" s="50"/>
      <c r="B15" s="51"/>
      <c r="C15" s="48" t="s">
        <v>116</v>
      </c>
      <c r="D15" s="51"/>
      <c r="E15" s="51"/>
      <c r="F15" s="51"/>
      <c r="G15" s="51"/>
      <c r="H15" s="48">
        <v>5</v>
      </c>
      <c r="I15" s="51"/>
      <c r="J15" s="50"/>
      <c r="K15" s="50"/>
    </row>
    <row r="16" spans="1:15" ht="15.6" x14ac:dyDescent="0.35">
      <c r="A16" s="50"/>
      <c r="B16" s="51"/>
      <c r="C16" s="48" t="s">
        <v>48</v>
      </c>
      <c r="D16" s="51"/>
      <c r="E16" s="51"/>
      <c r="F16" s="51"/>
      <c r="G16" s="51"/>
      <c r="H16" s="48">
        <v>6</v>
      </c>
      <c r="I16" s="51"/>
      <c r="J16" s="50"/>
      <c r="K16" s="50"/>
    </row>
    <row r="17" spans="1:11" ht="15.6" x14ac:dyDescent="0.35">
      <c r="A17" s="50"/>
      <c r="B17" s="51"/>
      <c r="C17" s="48"/>
      <c r="D17" s="51"/>
      <c r="E17" s="51"/>
      <c r="F17" s="51"/>
      <c r="G17" s="51"/>
      <c r="H17" s="48"/>
      <c r="I17" s="51"/>
      <c r="J17" s="54"/>
      <c r="K17" s="50"/>
    </row>
    <row r="18" spans="1:11" x14ac:dyDescent="0.3">
      <c r="B18" s="1"/>
      <c r="C18" s="41"/>
      <c r="D18" s="37"/>
      <c r="E18" s="37"/>
      <c r="F18" s="37"/>
      <c r="G18" s="37"/>
      <c r="H18" s="41"/>
      <c r="I18" s="1"/>
      <c r="J18" s="36"/>
    </row>
    <row r="19" spans="1:11" x14ac:dyDescent="0.3">
      <c r="B19" s="1"/>
      <c r="C19" s="41"/>
      <c r="D19" s="37"/>
      <c r="E19" s="37"/>
      <c r="F19" s="37"/>
      <c r="G19" s="37"/>
      <c r="H19" s="41"/>
      <c r="I19" s="1"/>
      <c r="J19" s="36"/>
    </row>
    <row r="20" spans="1:11" x14ac:dyDescent="0.3">
      <c r="B20" s="1"/>
      <c r="C20" s="41"/>
      <c r="D20" s="37"/>
      <c r="E20" s="37"/>
      <c r="F20" s="37"/>
      <c r="G20" s="37"/>
      <c r="H20" s="41"/>
      <c r="I20" s="1"/>
      <c r="J20" s="36"/>
    </row>
    <row r="21" spans="1:11" ht="24.75" customHeight="1" x14ac:dyDescent="0.3">
      <c r="B21" s="1"/>
      <c r="C21" s="41"/>
      <c r="D21" s="37"/>
      <c r="E21" s="37"/>
      <c r="F21" s="37"/>
      <c r="G21" s="37"/>
      <c r="H21" s="41"/>
      <c r="I21" s="1"/>
      <c r="J21" s="36"/>
    </row>
    <row r="22" spans="1:11" x14ac:dyDescent="0.3">
      <c r="B22" s="1"/>
      <c r="C22" s="41"/>
      <c r="D22" s="37"/>
      <c r="E22" s="37"/>
      <c r="F22" s="37"/>
      <c r="G22" s="37"/>
      <c r="H22" s="41"/>
      <c r="I22" s="1"/>
      <c r="J22" s="36"/>
    </row>
    <row r="23" spans="1:11" x14ac:dyDescent="0.3">
      <c r="B23" s="1"/>
      <c r="C23" s="41"/>
      <c r="D23" s="37"/>
      <c r="E23" s="37"/>
      <c r="F23" s="37"/>
      <c r="G23" s="37"/>
      <c r="H23" s="41"/>
      <c r="I23" s="1"/>
      <c r="J23" s="36"/>
    </row>
    <row r="24" spans="1:11" x14ac:dyDescent="0.3">
      <c r="B24" s="37"/>
      <c r="C24" s="41"/>
      <c r="D24" s="37"/>
      <c r="E24" s="37"/>
      <c r="F24" s="37"/>
      <c r="G24" s="37"/>
      <c r="H24" s="41"/>
      <c r="I24" s="1"/>
      <c r="J24" s="36"/>
    </row>
    <row r="25" spans="1:11" x14ac:dyDescent="0.3">
      <c r="C25" s="38"/>
      <c r="D25" s="1"/>
      <c r="E25" s="1"/>
      <c r="F25" s="1"/>
      <c r="G25" s="1"/>
      <c r="H25" s="38"/>
      <c r="I25" s="1"/>
    </row>
    <row r="26" spans="1:11" x14ac:dyDescent="0.3">
      <c r="C26" s="36"/>
      <c r="D26" s="36"/>
      <c r="E26" s="36"/>
      <c r="F26" s="36"/>
      <c r="G26" s="36"/>
      <c r="H26" s="36"/>
      <c r="I26" s="36"/>
      <c r="J26" s="36"/>
    </row>
  </sheetData>
  <mergeCells count="4">
    <mergeCell ref="C5:I5"/>
    <mergeCell ref="C6:I6"/>
    <mergeCell ref="C7:I7"/>
    <mergeCell ref="A4:K4"/>
  </mergeCells>
  <hyperlinks>
    <hyperlink ref="C11" location="'Estado de Flujo de caja'!A1" display="ESTADO DE FLUJO DE CAJA " xr:uid="{00000000-0004-0000-0000-000000000000}"/>
    <hyperlink ref="H11" location="'Estado de Flujo de caja'!A1" display="'Estado de Flujo de caja'!A1" xr:uid="{00000000-0004-0000-0000-000001000000}"/>
    <hyperlink ref="C12" location="Indice!A1" display="ESTADO DE VARIACION DEL ACTIVO NETO" xr:uid="{00000000-0004-0000-0000-000002000000}"/>
    <hyperlink ref="H12" location="'Estado de Variacion del Activo '!A1" display="'Estado de Variacion del Activo '!A1" xr:uid="{00000000-0004-0000-0000-000003000000}"/>
    <hyperlink ref="C13" location="'Estado de Resultados'!A1" display="ESTADO DE RESULTADO " xr:uid="{00000000-0004-0000-0000-000004000000}"/>
    <hyperlink ref="H13" location="'Estado de Resultados'!A1" display="'Estado de Resultados'!A1" xr:uid="{00000000-0004-0000-0000-000005000000}"/>
    <hyperlink ref="C14" location="'Balance General'!A1" display="BALANCE GENERAL " xr:uid="{00000000-0004-0000-0000-000006000000}"/>
    <hyperlink ref="H14" location="'Balance General'!A1" display="'Balance General'!A1" xr:uid="{00000000-0004-0000-0000-000007000000}"/>
    <hyperlink ref="C15" location="'5'!A1" display="NOTAS A LOS ESTADOS CONTABLES" xr:uid="{00000000-0004-0000-0000-00000A000000}"/>
    <hyperlink ref="H15" location="'5'!A1" display="'5'!A1" xr:uid="{00000000-0004-0000-0000-00000B000000}"/>
    <hyperlink ref="C16" location="'6'!A1" display="CUADRO DE INVERSIONES" xr:uid="{00000000-0004-0000-0000-00000C000000}"/>
    <hyperlink ref="H16" location="'6'!A1" display="'6'!A1" xr:uid="{00000000-0004-0000-0000-00000D000000}"/>
  </hyperlink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2"/>
  <sheetViews>
    <sheetView showGridLines="0" topLeftCell="A25" zoomScale="70" zoomScaleNormal="70" workbookViewId="0">
      <selection activeCell="H36" sqref="H35:H36"/>
    </sheetView>
  </sheetViews>
  <sheetFormatPr baseColWidth="10" defaultColWidth="9.109375" defaultRowHeight="13.8" x14ac:dyDescent="0.25"/>
  <cols>
    <col min="1" max="1" width="11.44140625" style="37" customWidth="1"/>
    <col min="2" max="2" width="51.88671875" style="37" customWidth="1"/>
    <col min="3" max="3" width="21.109375" style="285" bestFit="1" customWidth="1"/>
    <col min="4" max="4" width="21.5546875" style="285" customWidth="1"/>
    <col min="5" max="5" width="15.88671875" style="42" customWidth="1"/>
    <col min="6" max="6" width="19.5546875" style="37" customWidth="1"/>
    <col min="7" max="7" width="13.44140625" style="37" customWidth="1"/>
    <col min="8" max="16384" width="9.109375" style="37"/>
  </cols>
  <sheetData>
    <row r="1" spans="1:7" s="2" customFormat="1" ht="15.6" x14ac:dyDescent="0.35">
      <c r="A1" s="51"/>
      <c r="B1" s="55"/>
      <c r="C1" s="259"/>
      <c r="D1" s="260"/>
      <c r="E1" s="49"/>
      <c r="F1" s="52"/>
      <c r="G1" s="52"/>
    </row>
    <row r="2" spans="1:7" s="2" customFormat="1" ht="28.8" x14ac:dyDescent="0.65">
      <c r="A2" s="367" t="s">
        <v>145</v>
      </c>
      <c r="B2" s="367"/>
      <c r="C2" s="367"/>
      <c r="D2" s="367"/>
      <c r="E2" s="367"/>
      <c r="F2" s="367"/>
      <c r="G2" s="367"/>
    </row>
    <row r="3" spans="1:7" s="2" customFormat="1" ht="28.8" x14ac:dyDescent="0.65">
      <c r="A3" s="117"/>
      <c r="B3" s="368" t="s">
        <v>164</v>
      </c>
      <c r="C3" s="368"/>
      <c r="D3" s="368"/>
      <c r="E3" s="117"/>
      <c r="F3" s="117"/>
      <c r="G3" s="117"/>
    </row>
    <row r="4" spans="1:7" s="2" customFormat="1" ht="28.8" x14ac:dyDescent="0.65">
      <c r="A4" s="117"/>
      <c r="B4" s="369" t="s">
        <v>165</v>
      </c>
      <c r="C4" s="369"/>
      <c r="D4" s="369"/>
      <c r="E4" s="117"/>
      <c r="F4" s="117"/>
      <c r="G4" s="117"/>
    </row>
    <row r="5" spans="1:7" ht="21.75" customHeight="1" x14ac:dyDescent="0.35">
      <c r="A5" s="50"/>
      <c r="B5" s="366" t="s">
        <v>166</v>
      </c>
      <c r="C5" s="366"/>
      <c r="D5" s="366"/>
      <c r="E5" s="49"/>
      <c r="F5" s="50"/>
      <c r="G5" s="50"/>
    </row>
    <row r="6" spans="1:7" ht="14.25" customHeight="1" thickBot="1" x14ac:dyDescent="0.6">
      <c r="A6" s="50"/>
      <c r="B6" s="77"/>
      <c r="C6" s="261"/>
      <c r="D6" s="261"/>
      <c r="E6" s="49"/>
      <c r="F6" s="50"/>
      <c r="G6" s="50"/>
    </row>
    <row r="7" spans="1:7" ht="14.25" customHeight="1" x14ac:dyDescent="0.35">
      <c r="A7" s="50"/>
      <c r="B7" s="121" t="s">
        <v>30</v>
      </c>
      <c r="C7" s="262">
        <f>+[5]INDICE!P3</f>
        <v>2022</v>
      </c>
      <c r="D7" s="263">
        <f>+[5]INDICE!P2</f>
        <v>2021</v>
      </c>
      <c r="E7" s="49"/>
      <c r="F7" s="50"/>
      <c r="G7" s="50"/>
    </row>
    <row r="8" spans="1:7" ht="13.95" customHeight="1" x14ac:dyDescent="0.35">
      <c r="A8" s="50"/>
      <c r="B8" s="122" t="s">
        <v>31</v>
      </c>
      <c r="C8" s="123"/>
      <c r="D8" s="264"/>
      <c r="E8" s="49"/>
      <c r="F8" s="50"/>
      <c r="G8" s="50"/>
    </row>
    <row r="9" spans="1:7" ht="17.25" customHeight="1" x14ac:dyDescent="0.35">
      <c r="A9" s="50"/>
      <c r="B9" s="122" t="s">
        <v>32</v>
      </c>
      <c r="C9" s="123"/>
      <c r="D9" s="264"/>
      <c r="E9" s="49"/>
      <c r="F9" s="50"/>
      <c r="G9" s="50"/>
    </row>
    <row r="10" spans="1:7" ht="15" customHeight="1" x14ac:dyDescent="0.35">
      <c r="A10" s="50"/>
      <c r="B10" s="124" t="s">
        <v>180</v>
      </c>
      <c r="C10" s="265">
        <f>+'[4]BALANCE GENERAL'!$E$15</f>
        <v>2226887020</v>
      </c>
      <c r="D10" s="266">
        <v>0</v>
      </c>
      <c r="E10" s="49"/>
      <c r="F10" s="50"/>
      <c r="G10" s="50"/>
    </row>
    <row r="11" spans="1:7" ht="14.25" customHeight="1" x14ac:dyDescent="0.35">
      <c r="A11" s="50"/>
      <c r="B11" s="125"/>
      <c r="C11" s="123"/>
      <c r="D11" s="264"/>
      <c r="E11" s="49"/>
      <c r="F11" s="50"/>
      <c r="G11" s="50"/>
    </row>
    <row r="12" spans="1:7" ht="14.25" customHeight="1" x14ac:dyDescent="0.35">
      <c r="A12" s="50"/>
      <c r="B12" s="124"/>
      <c r="C12" s="267">
        <f>SUM(C10:C11)</f>
        <v>2226887020</v>
      </c>
      <c r="D12" s="268">
        <f>SUM(D10:D11)</f>
        <v>0</v>
      </c>
      <c r="E12" s="49"/>
      <c r="F12" s="50"/>
      <c r="G12" s="50"/>
    </row>
    <row r="13" spans="1:7" ht="13.95" customHeight="1" x14ac:dyDescent="0.35">
      <c r="A13" s="50"/>
      <c r="B13" s="122" t="s">
        <v>181</v>
      </c>
      <c r="C13" s="123"/>
      <c r="D13" s="264"/>
      <c r="E13" s="49"/>
      <c r="F13" s="50"/>
      <c r="G13" s="50"/>
    </row>
    <row r="14" spans="1:7" ht="13.95" customHeight="1" x14ac:dyDescent="0.35">
      <c r="A14" s="50"/>
      <c r="B14" s="125" t="s">
        <v>182</v>
      </c>
      <c r="C14" s="269">
        <f>+'[4]BALANCE GENERAL'!$E$21</f>
        <v>341800913</v>
      </c>
      <c r="D14" s="266">
        <v>0</v>
      </c>
      <c r="E14" s="49"/>
      <c r="F14" s="50"/>
      <c r="G14" s="50"/>
    </row>
    <row r="15" spans="1:7" ht="13.95" customHeight="1" x14ac:dyDescent="0.35">
      <c r="A15" s="50"/>
      <c r="B15" s="125" t="s">
        <v>33</v>
      </c>
      <c r="C15" s="123">
        <v>0</v>
      </c>
      <c r="D15" s="264">
        <v>0</v>
      </c>
      <c r="E15" s="49"/>
      <c r="F15" s="78"/>
      <c r="G15" s="50"/>
    </row>
    <row r="16" spans="1:7" ht="13.95" customHeight="1" x14ac:dyDescent="0.35">
      <c r="A16" s="50"/>
      <c r="B16" s="125" t="s">
        <v>301</v>
      </c>
      <c r="C16" s="123">
        <v>0</v>
      </c>
      <c r="D16" s="264">
        <v>0</v>
      </c>
      <c r="E16" s="49"/>
      <c r="F16" s="50"/>
      <c r="G16" s="50"/>
    </row>
    <row r="17" spans="1:7" ht="13.95" customHeight="1" x14ac:dyDescent="0.35">
      <c r="A17" s="50"/>
      <c r="B17" s="122"/>
      <c r="C17" s="267">
        <f>SUM(C14:C16)</f>
        <v>341800913</v>
      </c>
      <c r="D17" s="268">
        <f>SUM(D14:D16)</f>
        <v>0</v>
      </c>
      <c r="E17" s="49"/>
      <c r="F17" s="50"/>
      <c r="G17" s="50"/>
    </row>
    <row r="18" spans="1:7" ht="13.95" customHeight="1" x14ac:dyDescent="0.35">
      <c r="A18" s="50"/>
      <c r="B18" s="122" t="s">
        <v>183</v>
      </c>
      <c r="C18" s="123"/>
      <c r="D18" s="264"/>
      <c r="E18" s="49"/>
      <c r="F18" s="50"/>
      <c r="G18" s="50"/>
    </row>
    <row r="19" spans="1:7" ht="13.95" customHeight="1" x14ac:dyDescent="0.35">
      <c r="A19" s="50"/>
      <c r="B19" s="125" t="s">
        <v>184</v>
      </c>
      <c r="C19" s="123">
        <v>0</v>
      </c>
      <c r="D19" s="264">
        <v>0</v>
      </c>
      <c r="E19" s="49"/>
      <c r="F19" s="50"/>
      <c r="G19" s="50"/>
    </row>
    <row r="20" spans="1:7" ht="13.95" customHeight="1" x14ac:dyDescent="0.35">
      <c r="A20" s="50"/>
      <c r="B20" s="125" t="s">
        <v>185</v>
      </c>
      <c r="C20" s="269">
        <f>+'[4]BALANCE GENERAL'!$E$28</f>
        <v>1298089</v>
      </c>
      <c r="D20" s="266">
        <v>0</v>
      </c>
      <c r="E20" s="49"/>
      <c r="F20" s="50"/>
      <c r="G20" s="50"/>
    </row>
    <row r="21" spans="1:7" ht="13.95" customHeight="1" x14ac:dyDescent="0.35">
      <c r="A21" s="50"/>
      <c r="B21" s="125" t="s">
        <v>186</v>
      </c>
      <c r="C21" s="123">
        <v>0</v>
      </c>
      <c r="D21" s="264">
        <v>0</v>
      </c>
      <c r="E21" s="49"/>
      <c r="F21" s="50"/>
      <c r="G21" s="50"/>
    </row>
    <row r="22" spans="1:7" ht="13.95" customHeight="1" x14ac:dyDescent="0.35">
      <c r="A22" s="50"/>
      <c r="B22" s="122" t="s">
        <v>40</v>
      </c>
      <c r="C22" s="267">
        <f>SUM(C19:C21)</f>
        <v>1298089</v>
      </c>
      <c r="D22" s="268">
        <f>SUM(D19:D21)</f>
        <v>0</v>
      </c>
      <c r="E22" s="49"/>
      <c r="F22" s="50"/>
      <c r="G22" s="50"/>
    </row>
    <row r="23" spans="1:7" ht="13.95" customHeight="1" x14ac:dyDescent="0.35">
      <c r="A23" s="50"/>
      <c r="B23" s="122"/>
      <c r="C23" s="270"/>
      <c r="D23" s="271"/>
      <c r="E23" s="49"/>
      <c r="F23" s="50"/>
      <c r="G23" s="50"/>
    </row>
    <row r="24" spans="1:7" ht="13.95" customHeight="1" x14ac:dyDescent="0.35">
      <c r="A24" s="50"/>
      <c r="B24" s="122" t="s">
        <v>187</v>
      </c>
      <c r="C24" s="123"/>
      <c r="D24" s="264"/>
      <c r="E24" s="49"/>
      <c r="F24" s="50"/>
      <c r="G24" s="50"/>
    </row>
    <row r="25" spans="1:7" ht="14.4" customHeight="1" x14ac:dyDescent="0.35">
      <c r="A25" s="50"/>
      <c r="B25" s="125" t="s">
        <v>188</v>
      </c>
      <c r="C25" s="123">
        <v>0</v>
      </c>
      <c r="D25" s="264">
        <v>0</v>
      </c>
      <c r="E25" s="49"/>
      <c r="F25" s="50"/>
      <c r="G25" s="50"/>
    </row>
    <row r="26" spans="1:7" ht="27.75" customHeight="1" x14ac:dyDescent="0.35">
      <c r="A26" s="50"/>
      <c r="B26" s="125" t="s">
        <v>302</v>
      </c>
      <c r="C26" s="123">
        <v>0</v>
      </c>
      <c r="D26" s="264">
        <v>0</v>
      </c>
      <c r="E26" s="49"/>
      <c r="F26" s="50"/>
      <c r="G26" s="50"/>
    </row>
    <row r="27" spans="1:7" ht="15.6" x14ac:dyDescent="0.35">
      <c r="A27" s="50"/>
      <c r="B27" s="122"/>
      <c r="C27" s="267">
        <f>SUM(C25:C26)</f>
        <v>0</v>
      </c>
      <c r="D27" s="268">
        <f>SUM(D25:D26)</f>
        <v>0</v>
      </c>
      <c r="E27" s="49"/>
      <c r="F27" s="50"/>
      <c r="G27" s="50"/>
    </row>
    <row r="28" spans="1:7" ht="16.2" thickBot="1" x14ac:dyDescent="0.4">
      <c r="A28" s="50"/>
      <c r="B28" s="122"/>
      <c r="C28" s="272">
        <f>+C27+C22+C17+C12</f>
        <v>2569986022</v>
      </c>
      <c r="D28" s="273">
        <f>+D27+D22+D17+D12</f>
        <v>0</v>
      </c>
      <c r="E28" s="49"/>
      <c r="F28" s="50"/>
      <c r="G28" s="50"/>
    </row>
    <row r="29" spans="1:7" ht="16.2" thickTop="1" x14ac:dyDescent="0.35">
      <c r="A29" s="50"/>
      <c r="B29" s="122" t="s">
        <v>34</v>
      </c>
      <c r="C29" s="270"/>
      <c r="D29" s="271"/>
      <c r="E29" s="49"/>
      <c r="F29" s="78"/>
      <c r="G29" s="50"/>
    </row>
    <row r="30" spans="1:7" ht="15.6" x14ac:dyDescent="0.35">
      <c r="A30" s="50"/>
      <c r="B30" s="122" t="s">
        <v>181</v>
      </c>
      <c r="C30" s="270"/>
      <c r="D30" s="271"/>
      <c r="E30" s="49"/>
      <c r="F30" s="50"/>
      <c r="G30" s="50"/>
    </row>
    <row r="31" spans="1:7" ht="15.75" customHeight="1" x14ac:dyDescent="0.35">
      <c r="A31" s="50"/>
      <c r="B31" s="125" t="s">
        <v>182</v>
      </c>
      <c r="C31" s="274">
        <f>+'[4]BALANCE GENERAL'!$E$31</f>
        <v>7187994966</v>
      </c>
      <c r="D31" s="275">
        <v>0</v>
      </c>
      <c r="E31" s="49"/>
      <c r="F31" s="50"/>
      <c r="G31" s="50"/>
    </row>
    <row r="32" spans="1:7" ht="15.6" x14ac:dyDescent="0.35">
      <c r="A32" s="50"/>
      <c r="B32" s="125" t="s">
        <v>33</v>
      </c>
      <c r="C32" s="276">
        <v>0</v>
      </c>
      <c r="D32" s="277">
        <v>0</v>
      </c>
      <c r="E32" s="49"/>
      <c r="F32" s="78"/>
      <c r="G32" s="50"/>
    </row>
    <row r="33" spans="1:7" ht="15.6" x14ac:dyDescent="0.35">
      <c r="A33" s="50"/>
      <c r="B33" s="122"/>
      <c r="C33" s="270">
        <f>SUM(C31:C32)</f>
        <v>7187994966</v>
      </c>
      <c r="D33" s="271">
        <f>SUM(D31:D32)</f>
        <v>0</v>
      </c>
      <c r="E33" s="49"/>
      <c r="F33" s="50"/>
      <c r="G33" s="50"/>
    </row>
    <row r="34" spans="1:7" ht="15.6" x14ac:dyDescent="0.35">
      <c r="A34" s="50"/>
      <c r="B34" s="122"/>
      <c r="C34" s="270"/>
      <c r="D34" s="271"/>
      <c r="E34" s="49"/>
      <c r="F34" s="50"/>
      <c r="G34" s="50"/>
    </row>
    <row r="35" spans="1:7" ht="15.6" x14ac:dyDescent="0.35">
      <c r="A35" s="50"/>
      <c r="B35" s="122" t="s">
        <v>189</v>
      </c>
      <c r="C35" s="270"/>
      <c r="D35" s="271"/>
      <c r="E35" s="49"/>
      <c r="F35" s="50"/>
      <c r="G35" s="50"/>
    </row>
    <row r="36" spans="1:7" ht="15.6" x14ac:dyDescent="0.35">
      <c r="A36" s="50"/>
      <c r="B36" s="125" t="s">
        <v>190</v>
      </c>
      <c r="C36" s="274">
        <v>0</v>
      </c>
      <c r="D36" s="275">
        <v>0</v>
      </c>
      <c r="E36" s="49"/>
      <c r="F36" s="50"/>
      <c r="G36" s="50"/>
    </row>
    <row r="37" spans="1:7" ht="15.6" x14ac:dyDescent="0.35">
      <c r="A37" s="50"/>
      <c r="B37" s="125" t="s">
        <v>191</v>
      </c>
      <c r="C37" s="276">
        <v>0</v>
      </c>
      <c r="D37" s="277">
        <v>0</v>
      </c>
      <c r="E37" s="49"/>
      <c r="F37" s="50"/>
      <c r="G37" s="50"/>
    </row>
    <row r="38" spans="1:7" ht="15.6" x14ac:dyDescent="0.35">
      <c r="A38" s="50"/>
      <c r="B38" s="122"/>
      <c r="C38" s="270">
        <f>SUM(C36:C37)</f>
        <v>0</v>
      </c>
      <c r="D38" s="271">
        <f>SUM(D36:D37)</f>
        <v>0</v>
      </c>
      <c r="E38" s="49"/>
      <c r="F38" s="50"/>
      <c r="G38" s="50"/>
    </row>
    <row r="39" spans="1:7" ht="16.2" thickBot="1" x14ac:dyDescent="0.4">
      <c r="A39" s="50"/>
      <c r="B39" s="122"/>
      <c r="C39" s="272">
        <f>+C38+C33</f>
        <v>7187994966</v>
      </c>
      <c r="D39" s="273">
        <f>+D38+D33</f>
        <v>0</v>
      </c>
      <c r="E39" s="49"/>
      <c r="F39" s="50"/>
      <c r="G39" s="50"/>
    </row>
    <row r="40" spans="1:7" ht="16.8" thickTop="1" thickBot="1" x14ac:dyDescent="0.4">
      <c r="A40" s="50"/>
      <c r="B40" s="122" t="s">
        <v>35</v>
      </c>
      <c r="C40" s="272">
        <f>+C39+C28</f>
        <v>9757980988</v>
      </c>
      <c r="D40" s="273">
        <f>+D39+D28</f>
        <v>0</v>
      </c>
      <c r="E40" s="49"/>
      <c r="F40" s="50"/>
      <c r="G40" s="50"/>
    </row>
    <row r="41" spans="1:7" ht="16.2" thickTop="1" x14ac:dyDescent="0.35">
      <c r="A41" s="50"/>
      <c r="B41" s="126" t="s">
        <v>36</v>
      </c>
      <c r="C41" s="278"/>
      <c r="D41" s="279"/>
      <c r="E41" s="49"/>
      <c r="F41" s="50"/>
      <c r="G41" s="50"/>
    </row>
    <row r="42" spans="1:7" ht="15.6" x14ac:dyDescent="0.35">
      <c r="B42" s="122" t="s">
        <v>37</v>
      </c>
      <c r="C42" s="123"/>
      <c r="D42" s="264"/>
    </row>
    <row r="43" spans="1:7" ht="15.6" x14ac:dyDescent="0.35">
      <c r="B43" s="122" t="s">
        <v>38</v>
      </c>
      <c r="C43" s="123"/>
      <c r="D43" s="264"/>
    </row>
    <row r="44" spans="1:7" ht="15.6" x14ac:dyDescent="0.35">
      <c r="B44" s="124" t="s">
        <v>192</v>
      </c>
      <c r="C44" s="123">
        <v>0</v>
      </c>
      <c r="D44" s="264">
        <v>0</v>
      </c>
    </row>
    <row r="45" spans="1:7" ht="15.6" x14ac:dyDescent="0.35">
      <c r="B45" s="125" t="s">
        <v>193</v>
      </c>
      <c r="C45" s="123">
        <v>0</v>
      </c>
      <c r="D45" s="264">
        <v>0</v>
      </c>
    </row>
    <row r="46" spans="1:7" ht="15.6" x14ac:dyDescent="0.35">
      <c r="B46" s="122" t="s">
        <v>39</v>
      </c>
      <c r="C46" s="267">
        <f>SUM(C44:C45)</f>
        <v>0</v>
      </c>
      <c r="D46" s="268">
        <f>SUM(D44:D45)</f>
        <v>0</v>
      </c>
    </row>
    <row r="47" spans="1:7" ht="15.6" x14ac:dyDescent="0.35">
      <c r="B47" s="122"/>
      <c r="C47" s="270"/>
      <c r="D47" s="271"/>
    </row>
    <row r="48" spans="1:7" ht="15.6" x14ac:dyDescent="0.35">
      <c r="B48" s="122" t="s">
        <v>194</v>
      </c>
      <c r="C48" s="270">
        <f>+'[4]BALANCE GENERAL'!$E$39</f>
        <v>9750000000</v>
      </c>
      <c r="D48" s="271">
        <v>0</v>
      </c>
    </row>
    <row r="49" spans="2:7" ht="15.6" x14ac:dyDescent="0.35">
      <c r="B49" s="122" t="s">
        <v>15</v>
      </c>
      <c r="C49" s="270">
        <f>+C50+C51</f>
        <v>7980988</v>
      </c>
      <c r="D49" s="271">
        <f>+D50+D51</f>
        <v>0</v>
      </c>
    </row>
    <row r="50" spans="2:7" ht="15.6" x14ac:dyDescent="0.35">
      <c r="B50" s="125" t="s">
        <v>132</v>
      </c>
      <c r="C50" s="274">
        <v>0</v>
      </c>
      <c r="D50" s="264">
        <v>0</v>
      </c>
    </row>
    <row r="51" spans="2:7" ht="15.6" x14ac:dyDescent="0.35">
      <c r="B51" s="125" t="s">
        <v>195</v>
      </c>
      <c r="C51" s="274">
        <f>+'[4]BALANCE GENERAL'!$E$40</f>
        <v>7980988</v>
      </c>
      <c r="D51" s="264">
        <v>0</v>
      </c>
    </row>
    <row r="52" spans="2:7" ht="15.6" x14ac:dyDescent="0.35">
      <c r="B52" s="122" t="s">
        <v>196</v>
      </c>
      <c r="C52" s="280">
        <f>SUM(C48:C49)</f>
        <v>9757980988</v>
      </c>
      <c r="D52" s="281">
        <f>SUM(D48:D49)</f>
        <v>0</v>
      </c>
    </row>
    <row r="53" spans="2:7" ht="21" customHeight="1" thickBot="1" x14ac:dyDescent="0.4">
      <c r="B53" s="122" t="s">
        <v>197</v>
      </c>
      <c r="C53" s="272">
        <f>+C46+C52</f>
        <v>9757980988</v>
      </c>
      <c r="D53" s="273">
        <f>+D46+D52</f>
        <v>0</v>
      </c>
      <c r="F53" s="350"/>
    </row>
    <row r="54" spans="2:7" ht="16.2" thickTop="1" x14ac:dyDescent="0.35">
      <c r="B54" s="358" t="s">
        <v>198</v>
      </c>
      <c r="C54" s="360">
        <v>9750</v>
      </c>
      <c r="D54" s="264">
        <v>0</v>
      </c>
      <c r="F54" s="350"/>
      <c r="G54" s="351"/>
    </row>
    <row r="55" spans="2:7" ht="15.6" x14ac:dyDescent="0.35">
      <c r="B55" s="358" t="s">
        <v>199</v>
      </c>
      <c r="C55" s="359">
        <f>+C52/C54</f>
        <v>1000818.5628717949</v>
      </c>
      <c r="D55" s="264">
        <v>0</v>
      </c>
    </row>
    <row r="56" spans="2:7" ht="16.2" thickBot="1" x14ac:dyDescent="0.4">
      <c r="B56" s="127" t="s">
        <v>200</v>
      </c>
      <c r="C56" s="282">
        <f>+C54*C55</f>
        <v>9757980988</v>
      </c>
      <c r="D56" s="283">
        <f>+D54*D55</f>
        <v>0</v>
      </c>
      <c r="G56" s="357"/>
    </row>
    <row r="57" spans="2:7" ht="16.8" thickTop="1" thickBot="1" x14ac:dyDescent="0.4">
      <c r="B57" s="128"/>
      <c r="C57" s="129"/>
      <c r="D57" s="284"/>
    </row>
    <row r="58" spans="2:7" ht="15.6" x14ac:dyDescent="0.35">
      <c r="B58" s="57"/>
      <c r="C58" s="130"/>
      <c r="D58" s="130"/>
    </row>
    <row r="59" spans="2:7" ht="15.6" x14ac:dyDescent="0.35">
      <c r="B59" s="51" t="s">
        <v>133</v>
      </c>
      <c r="C59" s="131"/>
      <c r="D59" s="131"/>
    </row>
    <row r="60" spans="2:7" ht="15.6" x14ac:dyDescent="0.35">
      <c r="B60" s="50"/>
      <c r="C60" s="131"/>
      <c r="D60" s="131"/>
    </row>
    <row r="61" spans="2:7" ht="15.6" x14ac:dyDescent="0.35">
      <c r="B61" s="50"/>
      <c r="C61" s="131"/>
      <c r="D61" s="131"/>
    </row>
    <row r="62" spans="2:7" ht="15.6" x14ac:dyDescent="0.35">
      <c r="B62" s="50"/>
      <c r="C62" s="131"/>
      <c r="D62" s="131"/>
    </row>
  </sheetData>
  <mergeCells count="4">
    <mergeCell ref="B5:D5"/>
    <mergeCell ref="A2:G2"/>
    <mergeCell ref="B3:D3"/>
    <mergeCell ref="B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1"/>
  <sheetViews>
    <sheetView showGridLines="0" topLeftCell="B4" zoomScale="85" zoomScaleNormal="85" workbookViewId="0">
      <selection activeCell="E33" sqref="E33"/>
    </sheetView>
  </sheetViews>
  <sheetFormatPr baseColWidth="10" defaultColWidth="9.109375" defaultRowHeight="13.8" x14ac:dyDescent="0.25"/>
  <cols>
    <col min="1" max="1" width="11.44140625" style="37" customWidth="1"/>
    <col min="2" max="2" width="68.5546875" style="37" customWidth="1"/>
    <col min="3" max="3" width="17.88671875" style="303" customWidth="1"/>
    <col min="4" max="4" width="16.44140625" style="303" customWidth="1"/>
    <col min="5" max="5" width="17.88671875" style="37" customWidth="1"/>
    <col min="6" max="7" width="9.109375" style="37"/>
    <col min="8" max="8" width="15.5546875" style="37" customWidth="1"/>
    <col min="9" max="16384" width="9.109375" style="37"/>
  </cols>
  <sheetData>
    <row r="1" spans="1:8" ht="15.6" x14ac:dyDescent="0.35">
      <c r="A1" s="50"/>
      <c r="B1" s="55"/>
      <c r="C1" s="259"/>
      <c r="D1" s="260"/>
      <c r="E1" s="55"/>
      <c r="F1" s="43"/>
    </row>
    <row r="2" spans="1:8" ht="28.8" x14ac:dyDescent="0.65">
      <c r="A2" s="367" t="s">
        <v>145</v>
      </c>
      <c r="B2" s="367"/>
      <c r="C2" s="367"/>
      <c r="D2" s="367"/>
      <c r="E2" s="367"/>
      <c r="F2" s="367"/>
      <c r="G2" s="367"/>
    </row>
    <row r="3" spans="1:8" ht="24" x14ac:dyDescent="0.55000000000000004">
      <c r="A3" s="50"/>
      <c r="B3" s="368" t="s">
        <v>167</v>
      </c>
      <c r="C3" s="368"/>
      <c r="D3" s="368"/>
      <c r="E3" s="77"/>
    </row>
    <row r="4" spans="1:8" ht="24" x14ac:dyDescent="0.55000000000000004">
      <c r="A4" s="50"/>
      <c r="B4" s="369" t="s">
        <v>168</v>
      </c>
      <c r="C4" s="369"/>
      <c r="D4" s="369"/>
      <c r="E4" s="77"/>
    </row>
    <row r="5" spans="1:8" ht="24" x14ac:dyDescent="0.55000000000000004">
      <c r="A5" s="50"/>
      <c r="B5" s="366" t="s">
        <v>166</v>
      </c>
      <c r="C5" s="366"/>
      <c r="D5" s="366"/>
      <c r="E5" s="77"/>
    </row>
    <row r="6" spans="1:8" ht="24.6" thickBot="1" x14ac:dyDescent="0.6">
      <c r="A6" s="50"/>
      <c r="B6" s="77"/>
      <c r="C6" s="261"/>
      <c r="D6" s="261"/>
      <c r="E6" s="50"/>
    </row>
    <row r="7" spans="1:8" ht="13.95" customHeight="1" x14ac:dyDescent="0.35">
      <c r="A7" s="50"/>
      <c r="B7" s="132"/>
      <c r="C7" s="370">
        <f>+[5]INDICE!P3</f>
        <v>2022</v>
      </c>
      <c r="D7" s="372">
        <f>+[5]INDICE!P2</f>
        <v>2021</v>
      </c>
      <c r="E7" s="50"/>
    </row>
    <row r="8" spans="1:8" ht="13.95" customHeight="1" x14ac:dyDescent="0.35">
      <c r="A8" s="50"/>
      <c r="B8" s="133"/>
      <c r="C8" s="371"/>
      <c r="D8" s="373"/>
      <c r="E8" s="50"/>
      <c r="H8" s="32"/>
    </row>
    <row r="9" spans="1:8" ht="13.95" customHeight="1" x14ac:dyDescent="0.35">
      <c r="A9" s="50"/>
      <c r="B9" s="122" t="s">
        <v>21</v>
      </c>
      <c r="C9" s="269"/>
      <c r="D9" s="266"/>
      <c r="E9" s="50"/>
      <c r="H9" s="45"/>
    </row>
    <row r="10" spans="1:8" ht="13.95" customHeight="1" x14ac:dyDescent="0.35">
      <c r="A10" s="50"/>
      <c r="B10" s="124"/>
      <c r="C10" s="269"/>
      <c r="D10" s="266"/>
      <c r="E10" s="50"/>
      <c r="H10" s="45"/>
    </row>
    <row r="11" spans="1:8" ht="13.95" customHeight="1" x14ac:dyDescent="0.35">
      <c r="A11" s="50"/>
      <c r="B11" s="122" t="s">
        <v>22</v>
      </c>
      <c r="C11" s="269"/>
      <c r="D11" s="266"/>
      <c r="E11" s="50"/>
      <c r="H11" s="45"/>
    </row>
    <row r="12" spans="1:8" ht="13.95" customHeight="1" x14ac:dyDescent="0.35">
      <c r="A12" s="50"/>
      <c r="B12" s="125" t="s">
        <v>23</v>
      </c>
      <c r="C12" s="288">
        <f>+'[4]ESTADOS DE RESULTADOS'!$C$13</f>
        <v>21556898</v>
      </c>
      <c r="D12" s="289">
        <v>0</v>
      </c>
      <c r="E12" s="50"/>
      <c r="H12" s="45"/>
    </row>
    <row r="13" spans="1:8" ht="13.95" customHeight="1" x14ac:dyDescent="0.35">
      <c r="A13" s="50"/>
      <c r="B13" s="134" t="s">
        <v>201</v>
      </c>
      <c r="C13" s="288">
        <f>+'[4]ESTADOS DE RESULTADOS'!$C$15</f>
        <v>64981</v>
      </c>
      <c r="D13" s="289">
        <v>0</v>
      </c>
      <c r="E13" s="50"/>
      <c r="H13" s="45"/>
    </row>
    <row r="14" spans="1:8" ht="13.95" customHeight="1" x14ac:dyDescent="0.35">
      <c r="A14" s="50"/>
      <c r="B14" s="134" t="s">
        <v>303</v>
      </c>
      <c r="C14" s="290">
        <v>0</v>
      </c>
      <c r="D14" s="291">
        <v>0</v>
      </c>
      <c r="E14" s="50"/>
      <c r="H14" s="24"/>
    </row>
    <row r="15" spans="1:8" ht="21.75" customHeight="1" x14ac:dyDescent="0.35">
      <c r="A15" s="50"/>
      <c r="B15" s="122" t="s">
        <v>24</v>
      </c>
      <c r="C15" s="292">
        <f>SUM(C12:C14)</f>
        <v>21621879</v>
      </c>
      <c r="D15" s="307">
        <f>SUM(D12:D14)</f>
        <v>0</v>
      </c>
      <c r="E15" s="50"/>
      <c r="H15" s="45"/>
    </row>
    <row r="16" spans="1:8" ht="13.95" customHeight="1" x14ac:dyDescent="0.35">
      <c r="A16" s="50"/>
      <c r="B16" s="122" t="s">
        <v>25</v>
      </c>
      <c r="C16" s="288"/>
      <c r="D16" s="293"/>
      <c r="E16" s="50"/>
      <c r="F16" s="45"/>
      <c r="H16" s="45"/>
    </row>
    <row r="17" spans="1:9" ht="13.95" customHeight="1" x14ac:dyDescent="0.35">
      <c r="A17" s="50"/>
      <c r="B17" s="134" t="s">
        <v>26</v>
      </c>
      <c r="C17" s="288">
        <v>0</v>
      </c>
      <c r="D17" s="289">
        <v>0</v>
      </c>
      <c r="E17" s="78"/>
      <c r="H17" s="45"/>
    </row>
    <row r="18" spans="1:9" ht="15.6" x14ac:dyDescent="0.35">
      <c r="A18" s="50"/>
      <c r="B18" s="135" t="s">
        <v>304</v>
      </c>
      <c r="C18" s="288">
        <v>0</v>
      </c>
      <c r="D18" s="289"/>
      <c r="E18" s="50"/>
      <c r="H18" s="45"/>
    </row>
    <row r="19" spans="1:9" ht="13.95" customHeight="1" x14ac:dyDescent="0.35">
      <c r="A19" s="50"/>
      <c r="B19" s="134" t="s">
        <v>202</v>
      </c>
      <c r="C19" s="288">
        <f>+'[4]ESTADOS DE RESULTADOS'!$C$24</f>
        <v>12980891</v>
      </c>
      <c r="D19" s="289">
        <v>0</v>
      </c>
      <c r="E19" s="50"/>
      <c r="F19" s="45"/>
      <c r="H19" s="5"/>
    </row>
    <row r="20" spans="1:9" ht="13.95" customHeight="1" x14ac:dyDescent="0.35">
      <c r="A20" s="50"/>
      <c r="B20" s="125" t="s">
        <v>27</v>
      </c>
      <c r="C20" s="288">
        <f>+'[4]ESTADOS DE RESULTADOS'!$C$20</f>
        <v>60000</v>
      </c>
      <c r="D20" s="289">
        <v>0</v>
      </c>
      <c r="E20" s="50"/>
      <c r="H20" s="24"/>
    </row>
    <row r="21" spans="1:9" ht="14.4" customHeight="1" x14ac:dyDescent="0.35">
      <c r="A21" s="50"/>
      <c r="B21" s="125" t="s">
        <v>305</v>
      </c>
      <c r="C21" s="288">
        <v>0</v>
      </c>
      <c r="D21" s="289">
        <v>0</v>
      </c>
      <c r="E21" s="50"/>
      <c r="H21" s="24"/>
    </row>
    <row r="22" spans="1:9" ht="14.4" customHeight="1" x14ac:dyDescent="0.35">
      <c r="A22" s="50"/>
      <c r="B22" s="125" t="s">
        <v>306</v>
      </c>
      <c r="C22" s="288">
        <f>+'[4]ESTADOS DE RESULTADOS'!$C$23</f>
        <v>600000</v>
      </c>
      <c r="D22" s="289">
        <v>0</v>
      </c>
      <c r="E22" s="50"/>
    </row>
    <row r="23" spans="1:9" ht="15.6" x14ac:dyDescent="0.35">
      <c r="A23" s="50"/>
      <c r="B23" s="136" t="s">
        <v>28</v>
      </c>
      <c r="C23" s="294">
        <f>SUM(C17:C22)</f>
        <v>13640891</v>
      </c>
      <c r="D23" s="308">
        <f>SUM(D17:D22)</f>
        <v>0</v>
      </c>
      <c r="E23" s="50"/>
    </row>
    <row r="24" spans="1:9" ht="16.2" thickBot="1" x14ac:dyDescent="0.4">
      <c r="A24" s="50"/>
      <c r="B24" s="136" t="s">
        <v>29</v>
      </c>
      <c r="C24" s="295">
        <f>+C15-C23</f>
        <v>7980988</v>
      </c>
      <c r="D24" s="309">
        <f>+D15-D23</f>
        <v>0</v>
      </c>
      <c r="E24" s="50"/>
      <c r="I24" s="45"/>
    </row>
    <row r="25" spans="1:9" ht="16.2" thickTop="1" x14ac:dyDescent="0.35">
      <c r="A25" s="50"/>
      <c r="B25" s="135"/>
      <c r="C25" s="296"/>
      <c r="D25" s="266"/>
      <c r="E25" s="50"/>
    </row>
    <row r="26" spans="1:9" ht="16.2" thickBot="1" x14ac:dyDescent="0.4">
      <c r="A26" s="50"/>
      <c r="B26" s="137"/>
      <c r="C26" s="297"/>
      <c r="D26" s="298"/>
      <c r="E26" s="50"/>
      <c r="I26" s="45"/>
    </row>
    <row r="27" spans="1:9" ht="15.6" x14ac:dyDescent="0.35">
      <c r="B27" s="138"/>
      <c r="C27" s="299">
        <f>+C24-'[5]1.BG USD'!C51</f>
        <v>7489731.8300000001</v>
      </c>
      <c r="D27" s="300"/>
      <c r="E27" s="50"/>
    </row>
    <row r="28" spans="1:9" ht="15.6" x14ac:dyDescent="0.35">
      <c r="B28" s="51" t="s">
        <v>133</v>
      </c>
      <c r="C28" s="301"/>
      <c r="D28" s="301"/>
      <c r="E28" s="50"/>
    </row>
    <row r="29" spans="1:9" x14ac:dyDescent="0.25">
      <c r="B29" s="14"/>
      <c r="C29" s="302"/>
      <c r="D29" s="302"/>
      <c r="E29" s="24"/>
    </row>
    <row r="30" spans="1:9" x14ac:dyDescent="0.25">
      <c r="B30" s="14"/>
      <c r="E30" s="45"/>
    </row>
    <row r="31" spans="1:9" x14ac:dyDescent="0.25">
      <c r="B31" s="2"/>
      <c r="E31" s="45"/>
    </row>
    <row r="32" spans="1:9" x14ac:dyDescent="0.25">
      <c r="B32" s="14"/>
      <c r="E32" s="45"/>
    </row>
    <row r="33" spans="2:5" x14ac:dyDescent="0.25">
      <c r="B33" s="2"/>
      <c r="E33" s="45"/>
    </row>
    <row r="34" spans="2:5" x14ac:dyDescent="0.25">
      <c r="B34" s="14"/>
      <c r="C34" s="302"/>
      <c r="D34" s="302"/>
      <c r="E34" s="24"/>
    </row>
    <row r="35" spans="2:5" x14ac:dyDescent="0.25">
      <c r="B35" s="2"/>
      <c r="E35" s="45"/>
    </row>
    <row r="36" spans="2:5" x14ac:dyDescent="0.25">
      <c r="B36" s="14"/>
      <c r="E36" s="45"/>
    </row>
    <row r="37" spans="2:5" x14ac:dyDescent="0.25">
      <c r="B37" s="14"/>
      <c r="E37" s="45"/>
    </row>
    <row r="38" spans="2:5" x14ac:dyDescent="0.25">
      <c r="B38" s="14"/>
      <c r="E38" s="45"/>
    </row>
    <row r="39" spans="2:5" x14ac:dyDescent="0.25">
      <c r="B39" s="14"/>
      <c r="C39" s="302"/>
      <c r="D39" s="302"/>
      <c r="E39" s="24"/>
    </row>
    <row r="41" spans="2:5" x14ac:dyDescent="0.25">
      <c r="E41" s="45"/>
    </row>
  </sheetData>
  <mergeCells count="6">
    <mergeCell ref="B3:D3"/>
    <mergeCell ref="C7:C8"/>
    <mergeCell ref="D7:D8"/>
    <mergeCell ref="A2:G2"/>
    <mergeCell ref="B4:D4"/>
    <mergeCell ref="B5: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9A391-50A6-43D1-ACC1-A5498D9F1F5B}">
  <sheetPr>
    <tabColor rgb="FFA32794"/>
  </sheetPr>
  <dimension ref="A1:DG101"/>
  <sheetViews>
    <sheetView zoomScale="130" zoomScaleNormal="130" workbookViewId="0">
      <pane xSplit="1" ySplit="7" topLeftCell="B88" activePane="bottomRight" state="frozen"/>
      <selection pane="topRight" activeCell="B1" sqref="B1"/>
      <selection pane="bottomLeft" activeCell="A8" sqref="A8"/>
      <selection pane="bottomRight" activeCell="B74" sqref="B74"/>
    </sheetView>
  </sheetViews>
  <sheetFormatPr baseColWidth="10" defaultColWidth="11.44140625" defaultRowHeight="13.2" x14ac:dyDescent="0.25"/>
  <cols>
    <col min="1" max="1" width="45.6640625" style="141" customWidth="1"/>
    <col min="2" max="2" width="28.33203125" style="141" bestFit="1" customWidth="1"/>
    <col min="3" max="3" width="18.44140625" style="141" bestFit="1" customWidth="1"/>
    <col min="4" max="4" width="19.33203125" style="141" bestFit="1" customWidth="1"/>
    <col min="5" max="6" width="16" style="141" customWidth="1"/>
    <col min="7" max="7" width="18.44140625" style="141" bestFit="1" customWidth="1"/>
    <col min="8" max="8" width="14.44140625" style="141" bestFit="1" customWidth="1"/>
    <col min="9" max="11" width="15.33203125" style="141" customWidth="1"/>
    <col min="12" max="13" width="18.44140625" style="141" customWidth="1"/>
    <col min="14" max="14" width="20.109375" style="141" bestFit="1" customWidth="1"/>
    <col min="15" max="15" width="17.44140625" style="141" customWidth="1"/>
    <col min="16" max="16384" width="11.44140625" style="141"/>
  </cols>
  <sheetData>
    <row r="1" spans="1:15" ht="17.399999999999999" x14ac:dyDescent="0.3">
      <c r="A1" s="139" t="s">
        <v>206</v>
      </c>
      <c r="B1" s="140"/>
      <c r="C1" s="140"/>
      <c r="D1" s="140"/>
      <c r="E1" s="140"/>
      <c r="F1" s="140"/>
      <c r="G1" s="140"/>
      <c r="H1" s="140"/>
      <c r="I1" s="140"/>
      <c r="J1" s="140"/>
      <c r="K1" s="140"/>
      <c r="L1" s="140"/>
      <c r="M1" s="140"/>
      <c r="N1" s="140"/>
      <c r="O1" s="140"/>
    </row>
    <row r="2" spans="1:15" ht="17.399999999999999" x14ac:dyDescent="0.3">
      <c r="A2" s="139"/>
      <c r="B2" s="140"/>
      <c r="C2" s="140"/>
      <c r="D2" s="140"/>
      <c r="E2" s="140"/>
      <c r="F2" s="140" t="s">
        <v>207</v>
      </c>
      <c r="G2" s="140" t="s">
        <v>208</v>
      </c>
      <c r="H2" s="140"/>
      <c r="I2" s="140"/>
      <c r="J2" s="140"/>
      <c r="K2" s="140"/>
      <c r="L2" s="140"/>
      <c r="M2" s="140"/>
      <c r="N2" s="140"/>
      <c r="O2" s="140"/>
    </row>
    <row r="3" spans="1:15" ht="18" thickBot="1" x14ac:dyDescent="0.35">
      <c r="A3" s="139"/>
      <c r="B3" s="140"/>
      <c r="C3" s="140"/>
      <c r="D3" s="140"/>
      <c r="E3" s="140"/>
      <c r="F3" s="140" t="s">
        <v>209</v>
      </c>
      <c r="G3" s="140" t="s">
        <v>210</v>
      </c>
      <c r="H3" s="140"/>
      <c r="I3" s="140"/>
      <c r="J3" s="140"/>
      <c r="K3" s="140"/>
      <c r="L3" s="140"/>
      <c r="M3" s="140"/>
      <c r="N3" s="140"/>
      <c r="O3" s="140"/>
    </row>
    <row r="4" spans="1:15" x14ac:dyDescent="0.25">
      <c r="A4" s="142"/>
      <c r="B4" s="143"/>
      <c r="C4" s="144"/>
      <c r="D4" s="145"/>
      <c r="E4" s="143"/>
      <c r="F4" s="143"/>
      <c r="G4" s="142"/>
      <c r="H4" s="146"/>
      <c r="I4" s="146"/>
      <c r="J4" s="146"/>
      <c r="K4" s="146"/>
      <c r="L4" s="146"/>
      <c r="M4" s="147" t="s">
        <v>211</v>
      </c>
      <c r="N4" s="147" t="s">
        <v>212</v>
      </c>
      <c r="O4" s="148"/>
    </row>
    <row r="5" spans="1:15" ht="13.8" thickBot="1" x14ac:dyDescent="0.3">
      <c r="A5" s="149" t="s">
        <v>13</v>
      </c>
      <c r="B5" s="150" t="s">
        <v>213</v>
      </c>
      <c r="C5" s="151" t="s">
        <v>214</v>
      </c>
      <c r="D5" s="152"/>
      <c r="E5" s="150" t="s">
        <v>213</v>
      </c>
      <c r="F5" s="150" t="s">
        <v>215</v>
      </c>
      <c r="G5" s="153" t="s">
        <v>216</v>
      </c>
      <c r="H5" s="154"/>
      <c r="I5" s="154"/>
      <c r="J5" s="154"/>
      <c r="K5" s="154"/>
      <c r="L5" s="154"/>
      <c r="M5" s="150" t="s">
        <v>217</v>
      </c>
      <c r="N5" s="155" t="s">
        <v>218</v>
      </c>
      <c r="O5" s="156" t="s">
        <v>82</v>
      </c>
    </row>
    <row r="6" spans="1:15" x14ac:dyDescent="0.25">
      <c r="A6" s="157"/>
      <c r="B6" s="150" t="s">
        <v>15</v>
      </c>
      <c r="C6" s="143"/>
      <c r="D6" s="158"/>
      <c r="E6" s="150" t="s">
        <v>15</v>
      </c>
      <c r="F6" s="147" t="s">
        <v>219</v>
      </c>
      <c r="G6" s="159" t="s">
        <v>220</v>
      </c>
      <c r="H6" s="147" t="s">
        <v>221</v>
      </c>
      <c r="I6" s="160" t="s">
        <v>222</v>
      </c>
      <c r="J6" s="160" t="s">
        <v>223</v>
      </c>
      <c r="K6" s="161" t="s">
        <v>224</v>
      </c>
      <c r="L6" s="162" t="s">
        <v>225</v>
      </c>
      <c r="M6" s="160" t="s">
        <v>226</v>
      </c>
      <c r="N6" s="160" t="s">
        <v>226</v>
      </c>
      <c r="O6" s="156"/>
    </row>
    <row r="7" spans="1:15" ht="14.4" thickBot="1" x14ac:dyDescent="0.3">
      <c r="A7" s="163"/>
      <c r="B7" s="164" t="s">
        <v>227</v>
      </c>
      <c r="C7" s="165" t="s">
        <v>219</v>
      </c>
      <c r="D7" s="166" t="s">
        <v>183</v>
      </c>
      <c r="E7" s="164" t="s">
        <v>228</v>
      </c>
      <c r="F7" s="165" t="s">
        <v>229</v>
      </c>
      <c r="G7" s="167" t="s">
        <v>230</v>
      </c>
      <c r="H7" s="165" t="s">
        <v>231</v>
      </c>
      <c r="I7" s="168" t="s">
        <v>232</v>
      </c>
      <c r="J7" s="169" t="s">
        <v>233</v>
      </c>
      <c r="K7" s="169" t="s">
        <v>234</v>
      </c>
      <c r="L7" s="170" t="s">
        <v>235</v>
      </c>
      <c r="M7" s="168" t="s">
        <v>236</v>
      </c>
      <c r="N7" s="168" t="s">
        <v>236</v>
      </c>
      <c r="O7" s="171"/>
    </row>
    <row r="8" spans="1:15" x14ac:dyDescent="0.25">
      <c r="A8" s="172" t="s">
        <v>237</v>
      </c>
      <c r="B8" s="173"/>
      <c r="C8" s="173"/>
      <c r="D8" s="174"/>
      <c r="E8" s="173"/>
      <c r="F8" s="173"/>
      <c r="G8" s="173"/>
      <c r="H8" s="173"/>
      <c r="I8" s="173"/>
      <c r="J8" s="173"/>
      <c r="K8" s="173"/>
      <c r="L8" s="173"/>
      <c r="M8" s="173"/>
      <c r="N8" s="173"/>
      <c r="O8" s="175"/>
    </row>
    <row r="9" spans="1:15" x14ac:dyDescent="0.25">
      <c r="A9" s="176" t="s">
        <v>32</v>
      </c>
      <c r="B9" s="177">
        <f>+'1.EEFF Gs'!C10</f>
        <v>2226887020</v>
      </c>
      <c r="C9" s="177"/>
      <c r="D9" s="178"/>
      <c r="E9" s="177">
        <v>0</v>
      </c>
      <c r="F9" s="177">
        <f t="shared" ref="F9:F21" si="0">B9-E9+C9-D9</f>
        <v>2226887020</v>
      </c>
      <c r="G9" s="177"/>
      <c r="H9" s="177"/>
      <c r="I9" s="177"/>
      <c r="J9" s="177"/>
      <c r="K9" s="177"/>
      <c r="L9" s="177"/>
      <c r="M9" s="177"/>
      <c r="N9" s="177"/>
      <c r="O9" s="179">
        <f>F9</f>
        <v>2226887020</v>
      </c>
    </row>
    <row r="10" spans="1:15" ht="13.8" x14ac:dyDescent="0.3">
      <c r="A10" s="176" t="s">
        <v>238</v>
      </c>
      <c r="B10" s="180">
        <f>+'1.EEFF Gs'!C20</f>
        <v>1298089</v>
      </c>
      <c r="C10" s="177"/>
      <c r="D10" s="178"/>
      <c r="E10" s="177">
        <v>0</v>
      </c>
      <c r="F10" s="177">
        <f t="shared" si="0"/>
        <v>1298089</v>
      </c>
      <c r="G10" s="177"/>
      <c r="H10" s="177"/>
      <c r="I10" s="177"/>
      <c r="J10" s="177"/>
      <c r="K10" s="177"/>
      <c r="L10" s="177">
        <f>-F10</f>
        <v>-1298089</v>
      </c>
      <c r="M10" s="177"/>
      <c r="N10" s="177"/>
      <c r="O10" s="179"/>
    </row>
    <row r="11" spans="1:15" x14ac:dyDescent="0.25">
      <c r="A11" s="181" t="s">
        <v>239</v>
      </c>
      <c r="B11" s="182">
        <v>0</v>
      </c>
      <c r="C11" s="182"/>
      <c r="D11" s="183"/>
      <c r="E11" s="177">
        <v>0</v>
      </c>
      <c r="F11" s="182">
        <f t="shared" si="0"/>
        <v>0</v>
      </c>
      <c r="G11" s="177"/>
      <c r="H11" s="177"/>
      <c r="I11" s="177"/>
      <c r="J11" s="177">
        <f>-F11</f>
        <v>0</v>
      </c>
      <c r="K11" s="177"/>
      <c r="L11" s="177"/>
      <c r="M11" s="177"/>
      <c r="N11" s="177"/>
      <c r="O11" s="179"/>
    </row>
    <row r="12" spans="1:15" x14ac:dyDescent="0.25">
      <c r="A12" s="184" t="s">
        <v>240</v>
      </c>
      <c r="B12" s="185">
        <v>0</v>
      </c>
      <c r="C12" s="185"/>
      <c r="D12" s="186"/>
      <c r="E12" s="177">
        <v>0</v>
      </c>
      <c r="F12" s="177">
        <f t="shared" si="0"/>
        <v>0</v>
      </c>
      <c r="G12" s="185">
        <f>-F12</f>
        <v>0</v>
      </c>
      <c r="H12" s="185"/>
      <c r="I12" s="185"/>
      <c r="J12" s="185"/>
      <c r="K12" s="185"/>
      <c r="L12" s="185"/>
      <c r="M12" s="185"/>
      <c r="N12" s="185"/>
      <c r="O12" s="187"/>
    </row>
    <row r="13" spans="1:15" x14ac:dyDescent="0.25">
      <c r="A13" s="184" t="s">
        <v>241</v>
      </c>
      <c r="B13" s="185">
        <v>0</v>
      </c>
      <c r="C13" s="185"/>
      <c r="D13" s="185">
        <f>-D47</f>
        <v>0</v>
      </c>
      <c r="E13" s="177">
        <v>0</v>
      </c>
      <c r="F13" s="177">
        <f t="shared" si="0"/>
        <v>0</v>
      </c>
      <c r="H13" s="185"/>
      <c r="I13" s="185"/>
      <c r="J13" s="185"/>
      <c r="K13" s="185"/>
      <c r="L13" s="185">
        <f>-F13</f>
        <v>0</v>
      </c>
      <c r="M13" s="185"/>
      <c r="N13" s="185"/>
      <c r="O13" s="187"/>
    </row>
    <row r="14" spans="1:15" x14ac:dyDescent="0.25">
      <c r="A14" s="188" t="s">
        <v>242</v>
      </c>
      <c r="B14" s="189">
        <v>0</v>
      </c>
      <c r="C14" s="189"/>
      <c r="D14" s="189"/>
      <c r="E14" s="177">
        <v>0</v>
      </c>
      <c r="F14" s="177">
        <f t="shared" si="0"/>
        <v>0</v>
      </c>
      <c r="G14" s="190"/>
      <c r="H14" s="190"/>
      <c r="I14" s="190"/>
      <c r="J14" s="190"/>
      <c r="K14" s="190"/>
      <c r="L14" s="190"/>
      <c r="M14" s="190"/>
      <c r="N14" s="190"/>
      <c r="O14" s="191"/>
    </row>
    <row r="15" spans="1:15" x14ac:dyDescent="0.25">
      <c r="A15" s="184" t="s">
        <v>243</v>
      </c>
      <c r="B15" s="185">
        <f>+'1.EEFF Gs'!C14+'1.EEFF Gs'!C31</f>
        <v>7529795879</v>
      </c>
      <c r="C15" s="185"/>
      <c r="D15" s="185"/>
      <c r="E15" s="177">
        <v>0</v>
      </c>
      <c r="F15" s="177">
        <f t="shared" si="0"/>
        <v>7529795879</v>
      </c>
      <c r="G15" s="185"/>
      <c r="H15" s="185"/>
      <c r="I15" s="185"/>
      <c r="J15" s="185"/>
      <c r="K15" s="185"/>
      <c r="L15" s="185"/>
      <c r="M15" s="185">
        <f>-F15</f>
        <v>-7529795879</v>
      </c>
      <c r="N15" s="185"/>
      <c r="O15" s="187"/>
    </row>
    <row r="16" spans="1:15" x14ac:dyDescent="0.25">
      <c r="A16" s="184" t="s">
        <v>307</v>
      </c>
      <c r="B16" s="185">
        <v>0</v>
      </c>
      <c r="C16" s="185">
        <f>+D44+D40</f>
        <v>0</v>
      </c>
      <c r="E16" s="177">
        <v>0</v>
      </c>
      <c r="F16" s="177">
        <f t="shared" si="0"/>
        <v>0</v>
      </c>
      <c r="G16" s="185"/>
      <c r="H16" s="185"/>
      <c r="I16" s="185"/>
      <c r="J16" s="185"/>
      <c r="K16" s="185"/>
      <c r="L16" s="185"/>
      <c r="M16" s="185">
        <f>-F16</f>
        <v>0</v>
      </c>
      <c r="N16" s="185"/>
      <c r="O16" s="187"/>
    </row>
    <row r="17" spans="1:111" x14ac:dyDescent="0.25">
      <c r="A17" s="188" t="s">
        <v>244</v>
      </c>
      <c r="B17" s="189">
        <v>0</v>
      </c>
      <c r="C17" s="192"/>
      <c r="D17" s="189"/>
      <c r="E17" s="177">
        <v>0</v>
      </c>
      <c r="F17" s="177">
        <f t="shared" si="0"/>
        <v>0</v>
      </c>
      <c r="G17" s="185"/>
      <c r="H17" s="185"/>
      <c r="I17" s="185"/>
      <c r="J17" s="185"/>
      <c r="K17" s="185"/>
      <c r="L17" s="185"/>
      <c r="M17" s="185">
        <f>-F17</f>
        <v>0</v>
      </c>
      <c r="N17" s="185"/>
      <c r="O17" s="187"/>
    </row>
    <row r="18" spans="1:111" x14ac:dyDescent="0.25">
      <c r="A18" s="193" t="s">
        <v>245</v>
      </c>
      <c r="B18" s="194">
        <v>0</v>
      </c>
      <c r="C18" s="194"/>
      <c r="D18" s="195"/>
      <c r="E18" s="177">
        <v>0</v>
      </c>
      <c r="F18" s="196">
        <f t="shared" si="0"/>
        <v>0</v>
      </c>
      <c r="G18" s="190"/>
      <c r="H18" s="190"/>
      <c r="I18" s="190"/>
      <c r="J18" s="190"/>
      <c r="K18" s="190"/>
      <c r="L18" s="190"/>
      <c r="M18" s="190"/>
      <c r="N18" s="190"/>
      <c r="O18" s="191"/>
    </row>
    <row r="19" spans="1:111" x14ac:dyDescent="0.25">
      <c r="A19" s="188" t="s">
        <v>246</v>
      </c>
      <c r="B19" s="189">
        <v>0</v>
      </c>
      <c r="C19" s="192"/>
      <c r="D19" s="189"/>
      <c r="E19" s="177">
        <v>0</v>
      </c>
      <c r="F19" s="177">
        <f t="shared" si="0"/>
        <v>0</v>
      </c>
      <c r="G19" s="185"/>
      <c r="H19" s="185"/>
      <c r="I19" s="185"/>
      <c r="J19" s="185"/>
      <c r="K19" s="185"/>
      <c r="L19" s="185"/>
      <c r="M19" s="185">
        <f>-F19</f>
        <v>0</v>
      </c>
      <c r="N19" s="185"/>
      <c r="O19" s="187"/>
    </row>
    <row r="20" spans="1:111" x14ac:dyDescent="0.25">
      <c r="A20" s="193" t="s">
        <v>247</v>
      </c>
      <c r="B20" s="194">
        <v>0</v>
      </c>
      <c r="C20" s="194"/>
      <c r="D20" s="195"/>
      <c r="E20" s="177">
        <v>0</v>
      </c>
      <c r="F20" s="196">
        <f t="shared" si="0"/>
        <v>0</v>
      </c>
      <c r="G20" s="190"/>
      <c r="H20" s="190"/>
      <c r="I20" s="190"/>
      <c r="J20" s="190"/>
      <c r="K20" s="190"/>
      <c r="L20" s="190"/>
      <c r="M20" s="190"/>
      <c r="N20" s="190"/>
      <c r="O20" s="191"/>
    </row>
    <row r="21" spans="1:111" s="203" customFormat="1" x14ac:dyDescent="0.25">
      <c r="A21" s="197" t="s">
        <v>248</v>
      </c>
      <c r="B21" s="198">
        <v>0</v>
      </c>
      <c r="C21" s="199">
        <v>0</v>
      </c>
      <c r="D21" s="198">
        <v>0</v>
      </c>
      <c r="E21" s="177">
        <v>0</v>
      </c>
      <c r="F21" s="196">
        <f t="shared" si="0"/>
        <v>0</v>
      </c>
      <c r="G21" s="200"/>
      <c r="H21" s="200"/>
      <c r="I21" s="200"/>
      <c r="J21" s="200"/>
      <c r="K21" s="200"/>
      <c r="L21" s="200"/>
      <c r="M21" s="200">
        <f>-F21</f>
        <v>0</v>
      </c>
      <c r="N21" s="200"/>
      <c r="O21" s="201"/>
      <c r="P21" s="202">
        <v>8975342</v>
      </c>
      <c r="Q21" s="202">
        <v>105780824</v>
      </c>
      <c r="R21" s="202">
        <f>+Q21+P21</f>
        <v>114756166</v>
      </c>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row>
    <row r="22" spans="1:111" ht="13.8" thickBot="1" x14ac:dyDescent="0.3">
      <c r="A22" s="204" t="s">
        <v>249</v>
      </c>
      <c r="B22" s="205">
        <f>SUM(B9:B21)</f>
        <v>9757980988</v>
      </c>
      <c r="C22" s="185"/>
      <c r="D22" s="185"/>
      <c r="E22" s="177">
        <v>0</v>
      </c>
      <c r="F22" s="177">
        <v>0</v>
      </c>
      <c r="G22" s="185"/>
      <c r="H22" s="185"/>
      <c r="I22" s="185"/>
      <c r="J22" s="185"/>
      <c r="K22" s="185"/>
      <c r="L22" s="185"/>
      <c r="M22" s="185"/>
      <c r="N22" s="185"/>
      <c r="O22" s="187"/>
      <c r="P22" s="202">
        <v>1599667</v>
      </c>
      <c r="Q22" s="202">
        <v>9474951</v>
      </c>
      <c r="R22" s="202">
        <f>+Q22+P22</f>
        <v>11074618</v>
      </c>
    </row>
    <row r="23" spans="1:111" ht="13.8" thickTop="1" x14ac:dyDescent="0.25">
      <c r="A23" s="206" t="s">
        <v>250</v>
      </c>
      <c r="B23" s="207">
        <f>+B22-'[5]5.BG G'!C41</f>
        <v>-36620269874.407898</v>
      </c>
      <c r="C23" s="208"/>
      <c r="D23" s="208"/>
      <c r="E23" s="177">
        <v>0</v>
      </c>
      <c r="F23" s="209">
        <f t="shared" ref="F23:F38" si="1">B23-E23+C23-D23</f>
        <v>-36620269874.407898</v>
      </c>
      <c r="G23" s="185"/>
      <c r="H23" s="185"/>
      <c r="I23" s="185"/>
      <c r="J23" s="185"/>
      <c r="K23" s="185"/>
      <c r="L23" s="185"/>
      <c r="M23" s="185"/>
      <c r="N23" s="185"/>
      <c r="O23" s="187"/>
      <c r="P23" s="202">
        <v>4727013</v>
      </c>
      <c r="Q23" s="202">
        <v>30725588</v>
      </c>
      <c r="R23" s="202">
        <f>+Q23+P23</f>
        <v>35452601</v>
      </c>
    </row>
    <row r="24" spans="1:111" x14ac:dyDescent="0.25">
      <c r="A24" s="184" t="s">
        <v>251</v>
      </c>
      <c r="B24" s="210">
        <v>0</v>
      </c>
      <c r="C24" s="185"/>
      <c r="D24" s="185"/>
      <c r="E24" s="177">
        <v>0</v>
      </c>
      <c r="F24" s="177">
        <f t="shared" si="1"/>
        <v>0</v>
      </c>
      <c r="G24" s="185"/>
      <c r="H24" s="185"/>
      <c r="I24" s="185"/>
      <c r="J24" s="185"/>
      <c r="K24" s="185"/>
      <c r="L24" s="185"/>
      <c r="M24" s="185"/>
      <c r="N24" s="185">
        <f>-F24</f>
        <v>0</v>
      </c>
      <c r="O24" s="187"/>
      <c r="P24" s="202">
        <v>5522903</v>
      </c>
      <c r="Q24" s="202">
        <v>52954902</v>
      </c>
      <c r="R24" s="202">
        <f>+Q24+P24</f>
        <v>58477805</v>
      </c>
    </row>
    <row r="25" spans="1:111" x14ac:dyDescent="0.25">
      <c r="A25" s="184" t="s">
        <v>252</v>
      </c>
      <c r="B25" s="185">
        <v>0</v>
      </c>
      <c r="C25" s="185">
        <f>+D31</f>
        <v>0</v>
      </c>
      <c r="D25" s="185"/>
      <c r="E25" s="177">
        <v>0</v>
      </c>
      <c r="F25" s="177">
        <f t="shared" si="1"/>
        <v>0</v>
      </c>
      <c r="G25" s="185">
        <f>-F25</f>
        <v>0</v>
      </c>
      <c r="H25" s="185"/>
      <c r="J25" s="185"/>
      <c r="K25" s="185"/>
      <c r="L25" s="185"/>
      <c r="M25" s="185"/>
      <c r="N25" s="185"/>
      <c r="O25" s="187"/>
      <c r="P25" s="202">
        <v>1172931</v>
      </c>
      <c r="Q25" s="202">
        <v>51608984</v>
      </c>
      <c r="R25" s="202">
        <f>+Q25+P25</f>
        <v>52781915</v>
      </c>
    </row>
    <row r="26" spans="1:111" x14ac:dyDescent="0.25">
      <c r="A26" s="184" t="s">
        <v>253</v>
      </c>
      <c r="B26" s="185">
        <v>0</v>
      </c>
      <c r="C26" s="185">
        <f>+D46</f>
        <v>0</v>
      </c>
      <c r="D26" s="185"/>
      <c r="E26" s="177">
        <v>0</v>
      </c>
      <c r="F26" s="177">
        <f t="shared" si="1"/>
        <v>0</v>
      </c>
      <c r="G26" s="185"/>
      <c r="H26" s="185"/>
      <c r="I26" s="185">
        <f>-F26</f>
        <v>0</v>
      </c>
      <c r="J26" s="185"/>
      <c r="K26" s="185"/>
      <c r="L26" s="185">
        <v>0</v>
      </c>
      <c r="M26" s="185"/>
      <c r="N26" s="185"/>
      <c r="O26" s="187"/>
      <c r="P26" s="207">
        <f>SUM(P21:P25)</f>
        <v>21997856</v>
      </c>
      <c r="Q26" s="207">
        <f>SUM(Q21:Q25)</f>
        <v>250545249</v>
      </c>
      <c r="R26" s="207">
        <f>SUM(R21:R25)</f>
        <v>272543105</v>
      </c>
    </row>
    <row r="27" spans="1:111" x14ac:dyDescent="0.25">
      <c r="A27" s="184" t="s">
        <v>254</v>
      </c>
      <c r="B27" s="185">
        <f>-'[6]Balance Gral. Resol. 6'!G23-'[6]Balance Gral. Resol. 6'!G22</f>
        <v>0</v>
      </c>
      <c r="C27" s="185">
        <v>0</v>
      </c>
      <c r="D27" s="185"/>
      <c r="E27" s="177">
        <v>0</v>
      </c>
      <c r="F27" s="177">
        <f t="shared" si="1"/>
        <v>0</v>
      </c>
      <c r="G27" s="185"/>
      <c r="H27" s="185"/>
      <c r="I27" s="185"/>
      <c r="J27" s="185"/>
      <c r="K27" s="185"/>
      <c r="L27" s="185">
        <v>0</v>
      </c>
      <c r="M27" s="185"/>
      <c r="N27" s="185">
        <f>-F27</f>
        <v>0</v>
      </c>
      <c r="O27" s="187"/>
      <c r="P27" s="202"/>
      <c r="Q27" s="202"/>
      <c r="R27" s="202"/>
    </row>
    <row r="28" spans="1:111" x14ac:dyDescent="0.25">
      <c r="A28" s="184" t="s">
        <v>255</v>
      </c>
      <c r="B28" s="185">
        <v>0</v>
      </c>
      <c r="C28" s="185"/>
      <c r="D28" s="185"/>
      <c r="E28" s="177">
        <v>0</v>
      </c>
      <c r="F28" s="177">
        <f t="shared" si="1"/>
        <v>0</v>
      </c>
      <c r="G28" s="185"/>
      <c r="H28" s="185"/>
      <c r="I28" s="185"/>
      <c r="J28" s="185">
        <f>-F28</f>
        <v>0</v>
      </c>
      <c r="K28" s="140"/>
      <c r="M28" s="185"/>
      <c r="N28" s="185"/>
      <c r="O28" s="187"/>
      <c r="P28" s="202"/>
      <c r="Q28" s="202"/>
      <c r="R28" s="202"/>
    </row>
    <row r="29" spans="1:111" x14ac:dyDescent="0.25">
      <c r="A29" s="184" t="s">
        <v>256</v>
      </c>
      <c r="B29" s="185"/>
      <c r="C29" s="211"/>
      <c r="D29" s="185"/>
      <c r="E29" s="177">
        <v>0</v>
      </c>
      <c r="F29" s="177">
        <f t="shared" si="1"/>
        <v>0</v>
      </c>
      <c r="G29" s="185"/>
      <c r="H29" s="185"/>
      <c r="I29" s="185"/>
      <c r="J29" s="185"/>
      <c r="K29" s="185"/>
      <c r="L29" s="185">
        <f>-F29</f>
        <v>0</v>
      </c>
      <c r="M29" s="185"/>
      <c r="N29" s="185"/>
      <c r="O29" s="187"/>
      <c r="P29" s="202"/>
      <c r="Q29" s="202"/>
      <c r="R29" s="202"/>
    </row>
    <row r="30" spans="1:111" x14ac:dyDescent="0.25">
      <c r="A30" s="212" t="s">
        <v>257</v>
      </c>
      <c r="B30" s="213">
        <f>-'1.EEFF Gs'!C48</f>
        <v>-9750000000</v>
      </c>
      <c r="C30" s="214">
        <v>0</v>
      </c>
      <c r="D30" s="213"/>
      <c r="E30" s="177">
        <v>0</v>
      </c>
      <c r="F30" s="196">
        <f t="shared" si="1"/>
        <v>-9750000000</v>
      </c>
      <c r="G30" s="185"/>
      <c r="H30" s="185"/>
      <c r="I30" s="185"/>
      <c r="J30" s="185"/>
      <c r="K30" s="185"/>
      <c r="L30" s="185"/>
      <c r="M30" s="185"/>
      <c r="N30" s="185">
        <f>-F30</f>
        <v>9750000000</v>
      </c>
      <c r="O30" s="187"/>
      <c r="P30" s="202"/>
      <c r="Q30" s="202"/>
      <c r="R30" s="202"/>
    </row>
    <row r="31" spans="1:111" x14ac:dyDescent="0.25">
      <c r="A31" s="184" t="s">
        <v>258</v>
      </c>
      <c r="B31" s="185">
        <v>0</v>
      </c>
      <c r="C31" s="140"/>
      <c r="D31" s="185">
        <v>0</v>
      </c>
      <c r="E31" s="177">
        <v>0</v>
      </c>
      <c r="F31" s="177">
        <f t="shared" si="1"/>
        <v>0</v>
      </c>
      <c r="G31" s="185"/>
      <c r="H31" s="185"/>
      <c r="I31" s="185"/>
      <c r="J31" s="185"/>
      <c r="K31" s="185"/>
      <c r="L31" s="185"/>
      <c r="M31" s="185"/>
      <c r="N31" s="185">
        <f>-F31</f>
        <v>0</v>
      </c>
      <c r="O31" s="187"/>
      <c r="P31" s="202"/>
      <c r="Q31" s="202"/>
      <c r="R31" s="202"/>
    </row>
    <row r="32" spans="1:111" x14ac:dyDescent="0.25">
      <c r="A32" s="193" t="s">
        <v>259</v>
      </c>
      <c r="B32" s="194">
        <v>0</v>
      </c>
      <c r="C32" s="194">
        <v>0</v>
      </c>
      <c r="D32" s="194">
        <v>0</v>
      </c>
      <c r="E32" s="177">
        <v>0</v>
      </c>
      <c r="F32" s="196">
        <f t="shared" si="1"/>
        <v>0</v>
      </c>
      <c r="G32" s="190"/>
      <c r="H32" s="190"/>
      <c r="I32" s="190"/>
      <c r="J32" s="190"/>
      <c r="K32" s="190"/>
      <c r="L32" s="190"/>
      <c r="M32" s="190"/>
      <c r="N32" s="190"/>
      <c r="O32" s="191"/>
      <c r="P32" s="202"/>
      <c r="Q32" s="202"/>
      <c r="R32" s="202"/>
    </row>
    <row r="33" spans="1:111" x14ac:dyDescent="0.25">
      <c r="A33" s="193" t="s">
        <v>260</v>
      </c>
      <c r="B33" s="194">
        <v>0</v>
      </c>
      <c r="C33" s="194">
        <v>0</v>
      </c>
      <c r="D33" s="194"/>
      <c r="E33" s="177">
        <v>0</v>
      </c>
      <c r="F33" s="196">
        <f t="shared" si="1"/>
        <v>0</v>
      </c>
      <c r="G33" s="190"/>
      <c r="H33" s="190"/>
      <c r="I33" s="190"/>
      <c r="J33" s="190"/>
      <c r="K33" s="190"/>
      <c r="L33" s="190"/>
      <c r="M33" s="190"/>
      <c r="N33" s="190"/>
      <c r="O33" s="191"/>
      <c r="P33" s="202"/>
      <c r="Q33" s="202"/>
      <c r="R33" s="202"/>
    </row>
    <row r="34" spans="1:111" x14ac:dyDescent="0.25">
      <c r="A34" s="193" t="s">
        <v>261</v>
      </c>
      <c r="B34" s="194">
        <v>0</v>
      </c>
      <c r="C34" s="194">
        <v>0</v>
      </c>
      <c r="D34" s="194">
        <v>0</v>
      </c>
      <c r="E34" s="177">
        <v>0</v>
      </c>
      <c r="F34" s="196">
        <f t="shared" si="1"/>
        <v>0</v>
      </c>
      <c r="G34" s="190"/>
      <c r="H34" s="190"/>
      <c r="I34" s="190"/>
      <c r="J34" s="190"/>
      <c r="K34" s="190"/>
      <c r="L34" s="190"/>
      <c r="M34" s="190"/>
      <c r="N34" s="190"/>
      <c r="O34" s="191"/>
      <c r="P34" s="202"/>
      <c r="Q34" s="202"/>
      <c r="R34" s="202"/>
    </row>
    <row r="35" spans="1:111" s="203" customFormat="1" x14ac:dyDescent="0.25">
      <c r="A35" s="193" t="s">
        <v>262</v>
      </c>
      <c r="B35" s="194">
        <f>-'[5]5.BG G'!C50</f>
        <v>0</v>
      </c>
      <c r="C35" s="194">
        <v>0</v>
      </c>
      <c r="D35" s="194">
        <v>0</v>
      </c>
      <c r="E35" s="177">
        <v>0</v>
      </c>
      <c r="F35" s="196">
        <f t="shared" si="1"/>
        <v>0</v>
      </c>
      <c r="G35" s="190"/>
      <c r="H35" s="190"/>
      <c r="I35" s="190"/>
      <c r="J35" s="190"/>
      <c r="K35" s="190"/>
      <c r="L35" s="190"/>
      <c r="M35" s="190"/>
      <c r="N35" s="190"/>
      <c r="O35" s="191"/>
      <c r="P35" s="202"/>
      <c r="Q35" s="202"/>
      <c r="R35" s="202"/>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1"/>
      <c r="BR35" s="141"/>
      <c r="BS35" s="141"/>
      <c r="BT35" s="141"/>
      <c r="BU35" s="141"/>
      <c r="BV35" s="141"/>
      <c r="BW35" s="141"/>
      <c r="BX35" s="141"/>
      <c r="BY35" s="141"/>
      <c r="BZ35" s="141"/>
      <c r="CA35" s="141"/>
      <c r="CB35" s="141"/>
      <c r="CC35" s="141"/>
      <c r="CD35" s="141"/>
      <c r="CE35" s="141"/>
      <c r="CF35" s="141"/>
      <c r="CG35" s="141"/>
      <c r="CH35" s="141"/>
      <c r="CI35" s="141"/>
      <c r="CJ35" s="141"/>
      <c r="CK35" s="141"/>
      <c r="CL35" s="141"/>
      <c r="CM35" s="141"/>
      <c r="CN35" s="141"/>
      <c r="CO35" s="141"/>
      <c r="CP35" s="141"/>
      <c r="CQ35" s="141"/>
      <c r="CR35" s="141"/>
      <c r="CS35" s="141"/>
      <c r="CT35" s="141"/>
      <c r="CU35" s="141"/>
      <c r="CV35" s="141"/>
      <c r="CW35" s="141"/>
      <c r="CX35" s="141"/>
      <c r="CY35" s="141"/>
      <c r="CZ35" s="141"/>
      <c r="DA35" s="141"/>
      <c r="DB35" s="141"/>
      <c r="DC35" s="141"/>
      <c r="DD35" s="141"/>
      <c r="DE35" s="141"/>
      <c r="DF35" s="141"/>
      <c r="DG35" s="141"/>
    </row>
    <row r="36" spans="1:111" x14ac:dyDescent="0.25">
      <c r="A36" s="188" t="s">
        <v>263</v>
      </c>
      <c r="B36" s="215">
        <f>-'[5]5.BG G'!C50*-1</f>
        <v>0</v>
      </c>
      <c r="C36" s="189">
        <f>+D37</f>
        <v>0</v>
      </c>
      <c r="D36" s="189"/>
      <c r="E36" s="177">
        <v>0</v>
      </c>
      <c r="F36" s="177">
        <f t="shared" si="1"/>
        <v>0</v>
      </c>
      <c r="G36" s="185"/>
      <c r="H36" s="185"/>
      <c r="I36" s="185"/>
      <c r="J36" s="185"/>
      <c r="K36" s="185"/>
      <c r="M36" s="185"/>
      <c r="N36" s="185">
        <f>-F36</f>
        <v>0</v>
      </c>
      <c r="O36" s="187"/>
      <c r="P36" s="202"/>
      <c r="Q36" s="202"/>
      <c r="R36" s="202"/>
    </row>
    <row r="37" spans="1:111" s="203" customFormat="1" ht="13.8" thickBot="1" x14ac:dyDescent="0.3">
      <c r="A37" s="193" t="s">
        <v>264</v>
      </c>
      <c r="B37" s="216">
        <f>+'1.EEFF Gs'!C51*-1</f>
        <v>-7980988</v>
      </c>
      <c r="C37" s="194">
        <f>+D56</f>
        <v>7980988</v>
      </c>
      <c r="D37" s="217">
        <f>-E37</f>
        <v>0</v>
      </c>
      <c r="E37" s="177">
        <v>0</v>
      </c>
      <c r="F37" s="196">
        <f t="shared" si="1"/>
        <v>0</v>
      </c>
      <c r="G37" s="190"/>
      <c r="H37" s="190"/>
      <c r="I37" s="190"/>
      <c r="J37" s="190"/>
      <c r="K37" s="190"/>
      <c r="L37" s="190"/>
      <c r="M37" s="190"/>
      <c r="N37" s="190"/>
      <c r="O37" s="191"/>
      <c r="P37" s="202"/>
      <c r="Q37" s="202"/>
      <c r="R37" s="202"/>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1"/>
      <c r="BX37" s="141"/>
      <c r="BY37" s="141"/>
      <c r="BZ37" s="141"/>
      <c r="CA37" s="141"/>
      <c r="CB37" s="141"/>
      <c r="CC37" s="141"/>
      <c r="CD37" s="141"/>
      <c r="CE37" s="141"/>
      <c r="CF37" s="141"/>
      <c r="CG37" s="141"/>
      <c r="CH37" s="141"/>
      <c r="CI37" s="141"/>
      <c r="CJ37" s="141"/>
      <c r="CK37" s="141"/>
      <c r="CL37" s="141"/>
      <c r="CM37" s="141"/>
      <c r="CN37" s="141"/>
      <c r="CO37" s="141"/>
      <c r="CP37" s="141"/>
      <c r="CQ37" s="141"/>
      <c r="CR37" s="141"/>
      <c r="CS37" s="141"/>
      <c r="CT37" s="141"/>
      <c r="CU37" s="141"/>
      <c r="CV37" s="141"/>
      <c r="CW37" s="141"/>
      <c r="CX37" s="141"/>
      <c r="CY37" s="141"/>
      <c r="CZ37" s="141"/>
      <c r="DA37" s="141"/>
      <c r="DB37" s="141"/>
      <c r="DC37" s="141"/>
      <c r="DD37" s="141"/>
      <c r="DE37" s="141"/>
      <c r="DF37" s="141"/>
      <c r="DG37" s="141"/>
    </row>
    <row r="38" spans="1:111" ht="13.8" thickBot="1" x14ac:dyDescent="0.3">
      <c r="A38" s="218" t="s">
        <v>197</v>
      </c>
      <c r="B38" s="205">
        <f>SUM(B24:B37)</f>
        <v>-9757980988</v>
      </c>
      <c r="C38" s="185"/>
      <c r="D38" s="185"/>
      <c r="E38" s="177">
        <v>0</v>
      </c>
      <c r="F38" s="177">
        <f t="shared" si="1"/>
        <v>-9757980988</v>
      </c>
      <c r="G38" s="185"/>
      <c r="H38" s="185"/>
      <c r="I38" s="185"/>
      <c r="J38" s="185"/>
      <c r="K38" s="185"/>
      <c r="L38" s="185"/>
      <c r="M38" s="185"/>
      <c r="N38" s="185"/>
      <c r="O38" s="187"/>
      <c r="P38" s="202"/>
      <c r="Q38" s="202"/>
      <c r="R38" s="202"/>
    </row>
    <row r="39" spans="1:111" ht="13.8" thickTop="1" x14ac:dyDescent="0.25">
      <c r="A39" s="206" t="s">
        <v>265</v>
      </c>
      <c r="B39" s="219">
        <f>+B38+B22</f>
        <v>0</v>
      </c>
      <c r="C39" s="185"/>
      <c r="D39" s="185"/>
      <c r="E39" s="177">
        <v>0</v>
      </c>
      <c r="F39" s="177">
        <v>0</v>
      </c>
      <c r="G39" s="185"/>
      <c r="H39" s="185"/>
      <c r="I39" s="185"/>
      <c r="J39" s="185"/>
      <c r="K39" s="185"/>
      <c r="L39" s="185"/>
      <c r="M39" s="185"/>
      <c r="N39" s="185"/>
      <c r="O39" s="187"/>
      <c r="P39" s="202"/>
      <c r="Q39" s="202"/>
      <c r="R39" s="202"/>
    </row>
    <row r="40" spans="1:111" x14ac:dyDescent="0.25">
      <c r="A40" s="184" t="s">
        <v>266</v>
      </c>
      <c r="B40" s="185">
        <f>-'2.EERR GS'!C12</f>
        <v>-21556898</v>
      </c>
      <c r="C40" s="185"/>
      <c r="D40" s="185">
        <v>0</v>
      </c>
      <c r="E40" s="185"/>
      <c r="F40" s="177">
        <f t="shared" ref="F40:F51" si="2">B40-E40+C40-D40</f>
        <v>-21556898</v>
      </c>
      <c r="G40" s="185">
        <f>-F40</f>
        <v>21556898</v>
      </c>
      <c r="H40" s="185"/>
      <c r="I40" s="185"/>
      <c r="J40" s="185"/>
      <c r="K40" s="185"/>
      <c r="L40" s="185"/>
      <c r="M40" s="185"/>
      <c r="N40" s="185"/>
      <c r="O40" s="187"/>
    </row>
    <row r="41" spans="1:111" x14ac:dyDescent="0.25">
      <c r="A41" s="184" t="s">
        <v>267</v>
      </c>
      <c r="B41" s="185">
        <f>-'2.EERR GS'!C13</f>
        <v>-64981</v>
      </c>
      <c r="C41" s="185"/>
      <c r="D41" s="185"/>
      <c r="E41" s="185"/>
      <c r="F41" s="177">
        <f t="shared" si="2"/>
        <v>-64981</v>
      </c>
      <c r="G41" s="185">
        <f>-F41</f>
        <v>64981</v>
      </c>
      <c r="H41" s="185">
        <v>0</v>
      </c>
      <c r="I41" s="185"/>
      <c r="J41" s="185"/>
      <c r="K41" s="185"/>
      <c r="L41" s="185"/>
      <c r="M41" s="185"/>
      <c r="N41" s="185"/>
      <c r="O41" s="187"/>
    </row>
    <row r="42" spans="1:111" x14ac:dyDescent="0.25">
      <c r="A42" s="184" t="s">
        <v>268</v>
      </c>
      <c r="B42" s="185">
        <v>0</v>
      </c>
      <c r="C42" s="185"/>
      <c r="D42" s="185"/>
      <c r="E42" s="185"/>
      <c r="F42" s="177">
        <f t="shared" si="2"/>
        <v>0</v>
      </c>
      <c r="G42" s="185"/>
      <c r="H42" s="185"/>
      <c r="I42" s="185"/>
      <c r="J42" s="185"/>
      <c r="K42" s="185"/>
      <c r="L42" s="185"/>
      <c r="M42" s="185">
        <f>-F42</f>
        <v>0</v>
      </c>
      <c r="N42" s="185"/>
      <c r="O42" s="187"/>
    </row>
    <row r="43" spans="1:111" x14ac:dyDescent="0.25">
      <c r="A43" s="184" t="s">
        <v>269</v>
      </c>
      <c r="B43" s="185">
        <v>0</v>
      </c>
      <c r="C43" s="185"/>
      <c r="D43" s="185"/>
      <c r="E43" s="185"/>
      <c r="F43" s="177">
        <f t="shared" si="2"/>
        <v>0</v>
      </c>
      <c r="G43" s="185"/>
      <c r="H43" s="185"/>
      <c r="I43" s="185"/>
      <c r="J43" s="185"/>
      <c r="K43" s="185"/>
      <c r="L43" s="185"/>
      <c r="M43" s="185">
        <f>-B43</f>
        <v>0</v>
      </c>
      <c r="N43" s="185"/>
      <c r="O43" s="187"/>
    </row>
    <row r="44" spans="1:111" x14ac:dyDescent="0.25">
      <c r="A44" s="184" t="s">
        <v>270</v>
      </c>
      <c r="B44" s="185">
        <v>0</v>
      </c>
      <c r="C44" s="185"/>
      <c r="D44" s="185">
        <v>0</v>
      </c>
      <c r="E44" s="185"/>
      <c r="F44" s="177">
        <f t="shared" si="2"/>
        <v>0</v>
      </c>
      <c r="G44" s="185">
        <v>0</v>
      </c>
      <c r="H44" s="185"/>
      <c r="I44" s="185">
        <f>-F44</f>
        <v>0</v>
      </c>
      <c r="J44" s="185"/>
      <c r="K44" s="185"/>
      <c r="L44" s="185"/>
      <c r="M44" s="185"/>
      <c r="N44" s="185"/>
      <c r="O44" s="187"/>
    </row>
    <row r="45" spans="1:111" x14ac:dyDescent="0.25">
      <c r="A45" s="184" t="s">
        <v>271</v>
      </c>
      <c r="B45" s="185">
        <v>0</v>
      </c>
      <c r="C45" s="185"/>
      <c r="D45" s="185"/>
      <c r="E45" s="185"/>
      <c r="F45" s="177">
        <f t="shared" si="2"/>
        <v>0</v>
      </c>
      <c r="G45" s="185"/>
      <c r="H45" s="185"/>
      <c r="I45" s="185"/>
      <c r="J45" s="185"/>
      <c r="K45" s="185">
        <f>-F45</f>
        <v>0</v>
      </c>
      <c r="L45" s="185"/>
      <c r="M45" s="185"/>
      <c r="N45" s="185"/>
      <c r="O45" s="187"/>
    </row>
    <row r="46" spans="1:111" x14ac:dyDescent="0.25">
      <c r="A46" s="184" t="s">
        <v>272</v>
      </c>
      <c r="B46" s="185">
        <f>+'2.EERR GS'!C18+'2.EERR GS'!C17</f>
        <v>0</v>
      </c>
      <c r="C46" s="185"/>
      <c r="D46" s="185">
        <v>0</v>
      </c>
      <c r="E46" s="185"/>
      <c r="F46" s="177">
        <f t="shared" si="2"/>
        <v>0</v>
      </c>
      <c r="G46" s="185"/>
      <c r="H46" s="185"/>
      <c r="I46" s="185"/>
      <c r="J46" s="185"/>
      <c r="K46" s="185"/>
      <c r="L46" s="185">
        <f>-F46</f>
        <v>0</v>
      </c>
      <c r="M46" s="185"/>
      <c r="N46" s="185"/>
      <c r="O46" s="187"/>
    </row>
    <row r="47" spans="1:111" x14ac:dyDescent="0.25">
      <c r="A47" s="184" t="s">
        <v>273</v>
      </c>
      <c r="B47" s="210">
        <f>+'2.EERR GS'!C23</f>
        <v>13640891</v>
      </c>
      <c r="C47" s="185"/>
      <c r="D47" s="220">
        <v>0</v>
      </c>
      <c r="E47" s="210"/>
      <c r="F47" s="177">
        <f t="shared" si="2"/>
        <v>13640891</v>
      </c>
      <c r="G47" s="185"/>
      <c r="H47" s="185"/>
      <c r="I47" s="185"/>
      <c r="J47" s="185"/>
      <c r="K47" s="185"/>
      <c r="L47" s="185">
        <f>-F47</f>
        <v>-13640891</v>
      </c>
      <c r="M47" s="185"/>
      <c r="N47" s="185"/>
      <c r="O47" s="187"/>
    </row>
    <row r="48" spans="1:111" x14ac:dyDescent="0.25">
      <c r="A48" s="221" t="s">
        <v>274</v>
      </c>
      <c r="B48" s="222">
        <v>0</v>
      </c>
      <c r="C48" s="199"/>
      <c r="D48" s="223"/>
      <c r="E48" s="222"/>
      <c r="F48" s="182">
        <f t="shared" si="2"/>
        <v>0</v>
      </c>
      <c r="G48" s="190"/>
      <c r="H48" s="190"/>
      <c r="I48" s="190"/>
      <c r="J48" s="190"/>
      <c r="K48" s="190"/>
      <c r="L48" s="190">
        <f>F48</f>
        <v>0</v>
      </c>
      <c r="M48" s="190"/>
      <c r="N48" s="190"/>
      <c r="O48" s="191"/>
    </row>
    <row r="49" spans="1:15" x14ac:dyDescent="0.25">
      <c r="A49" s="224" t="s">
        <v>260</v>
      </c>
      <c r="B49" s="225">
        <v>0</v>
      </c>
      <c r="C49" s="199"/>
      <c r="D49" s="223"/>
      <c r="E49" s="222"/>
      <c r="F49" s="182">
        <f t="shared" si="2"/>
        <v>0</v>
      </c>
      <c r="G49" s="190"/>
      <c r="H49" s="190"/>
      <c r="I49" s="190"/>
      <c r="J49" s="190"/>
      <c r="K49" s="190"/>
      <c r="L49" s="190">
        <f>-F49</f>
        <v>0</v>
      </c>
      <c r="M49" s="190"/>
      <c r="N49" s="190"/>
      <c r="O49" s="191"/>
    </row>
    <row r="50" spans="1:15" x14ac:dyDescent="0.25">
      <c r="A50" s="226" t="s">
        <v>275</v>
      </c>
      <c r="B50" s="222">
        <v>0</v>
      </c>
      <c r="C50" s="199"/>
      <c r="D50" s="223"/>
      <c r="E50" s="222"/>
      <c r="F50" s="182">
        <f t="shared" si="2"/>
        <v>0</v>
      </c>
      <c r="G50" s="190"/>
      <c r="H50" s="190"/>
      <c r="I50" s="190"/>
      <c r="J50" s="190"/>
      <c r="K50" s="190"/>
      <c r="L50" s="190">
        <f>-F50</f>
        <v>0</v>
      </c>
      <c r="M50" s="190"/>
      <c r="N50" s="190"/>
      <c r="O50" s="191"/>
    </row>
    <row r="51" spans="1:15" x14ac:dyDescent="0.25">
      <c r="A51" s="221" t="s">
        <v>276</v>
      </c>
      <c r="B51" s="199">
        <v>0</v>
      </c>
      <c r="C51" s="199"/>
      <c r="D51" s="223"/>
      <c r="E51" s="199"/>
      <c r="F51" s="182">
        <f t="shared" si="2"/>
        <v>0</v>
      </c>
      <c r="G51" s="185"/>
      <c r="H51" s="185"/>
      <c r="I51" s="185"/>
      <c r="J51" s="185"/>
      <c r="K51" s="185"/>
      <c r="L51" s="185"/>
      <c r="M51" s="185"/>
      <c r="N51" s="185">
        <f>+L5-F51</f>
        <v>0</v>
      </c>
      <c r="O51" s="187"/>
    </row>
    <row r="52" spans="1:15" x14ac:dyDescent="0.25">
      <c r="A52" s="184"/>
      <c r="B52" s="227"/>
      <c r="C52" s="185"/>
      <c r="D52" s="220"/>
      <c r="E52" s="227"/>
      <c r="F52" s="177"/>
      <c r="G52" s="185"/>
      <c r="H52" s="185"/>
      <c r="I52" s="185"/>
      <c r="J52" s="185"/>
      <c r="K52" s="185"/>
      <c r="L52" s="185"/>
      <c r="M52" s="185"/>
      <c r="N52" s="185"/>
      <c r="O52" s="187"/>
    </row>
    <row r="53" spans="1:15" x14ac:dyDescent="0.25">
      <c r="A53" s="184"/>
      <c r="B53" s="185"/>
      <c r="C53" s="185"/>
      <c r="D53" s="220"/>
      <c r="E53" s="227"/>
      <c r="F53" s="177"/>
      <c r="G53" s="185"/>
      <c r="H53" s="185"/>
      <c r="I53" s="185"/>
      <c r="J53" s="185"/>
      <c r="K53" s="185"/>
      <c r="L53" s="185"/>
      <c r="M53" s="185"/>
      <c r="N53" s="185"/>
      <c r="O53" s="187"/>
    </row>
    <row r="54" spans="1:15" x14ac:dyDescent="0.25">
      <c r="A54" s="184"/>
      <c r="B54" s="185">
        <v>0</v>
      </c>
      <c r="C54" s="185"/>
      <c r="D54" s="220"/>
      <c r="E54" s="227"/>
      <c r="F54" s="177"/>
      <c r="G54" s="185"/>
      <c r="H54" s="185"/>
      <c r="I54" s="185"/>
      <c r="J54" s="185"/>
      <c r="K54" s="185"/>
      <c r="L54" s="185"/>
      <c r="M54" s="185"/>
      <c r="N54" s="185"/>
      <c r="O54" s="187"/>
    </row>
    <row r="55" spans="1:15" ht="13.8" thickBot="1" x14ac:dyDescent="0.3">
      <c r="A55" s="224" t="s">
        <v>277</v>
      </c>
      <c r="B55" s="228">
        <v>0</v>
      </c>
      <c r="C55" s="229"/>
      <c r="D55" s="230"/>
      <c r="E55" s="223"/>
      <c r="F55" s="231">
        <f>B55-E55+C55-D55</f>
        <v>0</v>
      </c>
      <c r="G55" s="232"/>
      <c r="H55" s="190"/>
      <c r="I55" s="190"/>
      <c r="J55" s="190"/>
      <c r="K55" s="190"/>
      <c r="L55" s="190">
        <f>-F55</f>
        <v>0</v>
      </c>
      <c r="M55" s="190"/>
      <c r="N55" s="190"/>
      <c r="O55" s="191"/>
    </row>
    <row r="56" spans="1:15" ht="13.8" thickBot="1" x14ac:dyDescent="0.3">
      <c r="A56" s="233" t="s">
        <v>278</v>
      </c>
      <c r="B56" s="234">
        <f>SUM(B40:B55)*-1</f>
        <v>7980988</v>
      </c>
      <c r="C56" s="199"/>
      <c r="D56" s="223">
        <f>+B56</f>
        <v>7980988</v>
      </c>
      <c r="E56" s="223"/>
      <c r="F56" s="231">
        <f>B56-E56+C56-D56</f>
        <v>0</v>
      </c>
      <c r="G56" s="190"/>
      <c r="H56" s="190"/>
      <c r="I56" s="190"/>
      <c r="J56" s="190"/>
      <c r="K56" s="190"/>
      <c r="L56" s="190">
        <f>-F56</f>
        <v>0</v>
      </c>
      <c r="M56" s="190"/>
      <c r="N56" s="190"/>
      <c r="O56" s="191"/>
    </row>
    <row r="57" spans="1:15" ht="13.8" thickBot="1" x14ac:dyDescent="0.3">
      <c r="A57" s="235" t="s">
        <v>279</v>
      </c>
      <c r="B57" s="236">
        <f>+B56+B37</f>
        <v>0</v>
      </c>
      <c r="C57" s="236"/>
      <c r="D57" s="236"/>
      <c r="E57" s="237"/>
      <c r="F57" s="177"/>
      <c r="G57" s="227"/>
      <c r="H57" s="227"/>
      <c r="I57" s="227"/>
      <c r="J57" s="227"/>
      <c r="K57" s="227"/>
      <c r="L57" s="185"/>
      <c r="M57" s="185"/>
      <c r="N57" s="227"/>
      <c r="O57" s="187"/>
    </row>
    <row r="58" spans="1:15" ht="14.4" thickBot="1" x14ac:dyDescent="0.3">
      <c r="A58" s="238" t="s">
        <v>82</v>
      </c>
      <c r="B58" s="237"/>
      <c r="C58" s="237">
        <f>SUM(C9:C56)</f>
        <v>7980988</v>
      </c>
      <c r="D58" s="237">
        <f>SUM(D9:D57)</f>
        <v>7980988</v>
      </c>
      <c r="E58" s="237"/>
      <c r="F58" s="177">
        <f>B58-E58+C58-D58</f>
        <v>0</v>
      </c>
      <c r="G58" s="239">
        <f t="shared" ref="G58:N58" si="3">SUM(G9:G56)</f>
        <v>21621879</v>
      </c>
      <c r="H58" s="239">
        <f t="shared" si="3"/>
        <v>0</v>
      </c>
      <c r="I58" s="239">
        <f t="shared" si="3"/>
        <v>0</v>
      </c>
      <c r="J58" s="239">
        <f t="shared" si="3"/>
        <v>0</v>
      </c>
      <c r="K58" s="239">
        <f t="shared" si="3"/>
        <v>0</v>
      </c>
      <c r="L58" s="239">
        <f t="shared" si="3"/>
        <v>-14938980</v>
      </c>
      <c r="M58" s="239">
        <f t="shared" si="3"/>
        <v>-7529795879</v>
      </c>
      <c r="N58" s="239">
        <f t="shared" si="3"/>
        <v>9750000000</v>
      </c>
      <c r="O58" s="240">
        <f>SUM(F58:N58)</f>
        <v>2226887020</v>
      </c>
    </row>
    <row r="59" spans="1:15" ht="15.6" x14ac:dyDescent="0.3">
      <c r="B59" s="241">
        <f>+B37+B56</f>
        <v>0</v>
      </c>
      <c r="D59" s="242">
        <f>D58-C58</f>
        <v>0</v>
      </c>
      <c r="L59" s="140"/>
      <c r="O59" s="243">
        <f>O58-O9</f>
        <v>0</v>
      </c>
    </row>
    <row r="60" spans="1:15" x14ac:dyDescent="0.25">
      <c r="A60" s="244"/>
      <c r="B60" s="244"/>
      <c r="C60" s="244"/>
    </row>
    <row r="61" spans="1:15" ht="21" x14ac:dyDescent="0.4">
      <c r="A61" s="245" t="s">
        <v>280</v>
      </c>
      <c r="B61" s="246"/>
      <c r="C61" s="246"/>
      <c r="D61" s="247"/>
      <c r="E61" s="247"/>
    </row>
    <row r="62" spans="1:15" ht="15" x14ac:dyDescent="0.25">
      <c r="A62" s="248"/>
      <c r="B62" s="248"/>
      <c r="C62" s="248"/>
      <c r="D62" s="249"/>
      <c r="E62" s="249">
        <v>0</v>
      </c>
    </row>
    <row r="63" spans="1:15" ht="15" x14ac:dyDescent="0.25">
      <c r="A63" s="250" t="s">
        <v>281</v>
      </c>
      <c r="B63" s="251">
        <f>+G58</f>
        <v>21621879</v>
      </c>
      <c r="C63" s="252"/>
      <c r="D63" s="251"/>
      <c r="E63" s="249"/>
    </row>
    <row r="64" spans="1:15" ht="15" x14ac:dyDescent="0.25">
      <c r="A64" s="250" t="s">
        <v>282</v>
      </c>
      <c r="B64" s="251">
        <f>+H58</f>
        <v>0</v>
      </c>
      <c r="C64" s="252"/>
      <c r="D64" s="251"/>
      <c r="E64" s="249"/>
    </row>
    <row r="65" spans="1:5" ht="15" x14ac:dyDescent="0.25">
      <c r="A65" s="250" t="s">
        <v>283</v>
      </c>
      <c r="B65" s="251">
        <f>+I58</f>
        <v>0</v>
      </c>
      <c r="C65" s="252"/>
      <c r="D65" s="251"/>
      <c r="E65" s="249"/>
    </row>
    <row r="66" spans="1:5" ht="15" x14ac:dyDescent="0.25">
      <c r="A66" s="250" t="s">
        <v>284</v>
      </c>
      <c r="B66" s="251">
        <f>+K58</f>
        <v>0</v>
      </c>
      <c r="C66" s="252"/>
      <c r="D66" s="251"/>
      <c r="E66" s="249"/>
    </row>
    <row r="67" spans="1:5" ht="15" x14ac:dyDescent="0.25">
      <c r="A67" s="250" t="s">
        <v>285</v>
      </c>
      <c r="B67" s="251">
        <f>+L58</f>
        <v>-14938980</v>
      </c>
      <c r="C67" s="252"/>
      <c r="D67" s="251"/>
      <c r="E67" s="249"/>
    </row>
    <row r="68" spans="1:5" ht="15" x14ac:dyDescent="0.25">
      <c r="A68" s="250" t="s">
        <v>286</v>
      </c>
      <c r="B68" s="251">
        <f>+J58</f>
        <v>0</v>
      </c>
      <c r="C68" s="252"/>
      <c r="D68" s="251"/>
      <c r="E68" s="249"/>
    </row>
    <row r="69" spans="1:5" ht="15" x14ac:dyDescent="0.25">
      <c r="A69" s="248"/>
      <c r="B69" s="251"/>
      <c r="C69" s="252"/>
      <c r="D69" s="251"/>
      <c r="E69" s="249"/>
    </row>
    <row r="70" spans="1:5" ht="15.6" x14ac:dyDescent="0.3">
      <c r="A70" s="253" t="s">
        <v>280</v>
      </c>
      <c r="B70" s="251"/>
      <c r="C70" s="254">
        <f>SUM(B63:B68)</f>
        <v>6682899</v>
      </c>
      <c r="D70" s="251"/>
      <c r="E70" s="249"/>
    </row>
    <row r="71" spans="1:5" ht="15" x14ac:dyDescent="0.25">
      <c r="A71" s="248"/>
      <c r="B71" s="251"/>
      <c r="C71" s="252"/>
      <c r="D71" s="251"/>
      <c r="E71" s="249"/>
    </row>
    <row r="72" spans="1:5" ht="15" x14ac:dyDescent="0.25">
      <c r="A72" s="250" t="s">
        <v>287</v>
      </c>
      <c r="B72" s="255">
        <f>+M16</f>
        <v>0</v>
      </c>
      <c r="C72" s="252"/>
      <c r="D72" s="251"/>
      <c r="E72" s="249"/>
    </row>
    <row r="73" spans="1:5" ht="15" x14ac:dyDescent="0.25">
      <c r="A73" s="250" t="s">
        <v>288</v>
      </c>
      <c r="B73" s="255">
        <f>+M17+M19</f>
        <v>0</v>
      </c>
      <c r="C73" s="252"/>
      <c r="D73" s="251"/>
      <c r="E73" s="249"/>
    </row>
    <row r="74" spans="1:5" ht="15" x14ac:dyDescent="0.25">
      <c r="A74" s="250" t="s">
        <v>289</v>
      </c>
      <c r="B74" s="255">
        <f>+M15</f>
        <v>-7529795879</v>
      </c>
      <c r="C74" s="252"/>
      <c r="D74" s="251"/>
      <c r="E74" s="249"/>
    </row>
    <row r="75" spans="1:5" ht="15" x14ac:dyDescent="0.25">
      <c r="A75" s="250" t="s">
        <v>290</v>
      </c>
      <c r="B75" s="255">
        <v>0</v>
      </c>
      <c r="C75" s="252"/>
      <c r="D75" s="251"/>
      <c r="E75" s="249"/>
    </row>
    <row r="76" spans="1:5" ht="15" x14ac:dyDescent="0.25">
      <c r="A76" s="250" t="s">
        <v>291</v>
      </c>
      <c r="B76" s="255">
        <v>0</v>
      </c>
      <c r="C76" s="252"/>
      <c r="D76" s="251"/>
      <c r="E76" s="249"/>
    </row>
    <row r="77" spans="1:5" ht="15" x14ac:dyDescent="0.25">
      <c r="A77" s="250"/>
      <c r="B77" s="255"/>
      <c r="C77" s="252"/>
      <c r="D77" s="251"/>
      <c r="E77" s="249"/>
    </row>
    <row r="78" spans="1:5" ht="15" x14ac:dyDescent="0.25">
      <c r="A78" s="250"/>
      <c r="B78" s="251">
        <v>0</v>
      </c>
      <c r="C78" s="252"/>
      <c r="D78" s="251"/>
      <c r="E78" s="249"/>
    </row>
    <row r="79" spans="1:5" ht="15" x14ac:dyDescent="0.25">
      <c r="A79" s="248"/>
      <c r="B79" s="251"/>
      <c r="C79" s="252"/>
      <c r="D79" s="251"/>
      <c r="E79" s="249"/>
    </row>
    <row r="80" spans="1:5" ht="15.6" x14ac:dyDescent="0.3">
      <c r="A80" s="253" t="s">
        <v>292</v>
      </c>
      <c r="B80" s="251"/>
      <c r="C80" s="254">
        <f>SUM(B72:B78)</f>
        <v>-7529795879</v>
      </c>
      <c r="D80" s="251"/>
      <c r="E80" s="249"/>
    </row>
    <row r="81" spans="1:5" ht="15" x14ac:dyDescent="0.25">
      <c r="A81" s="248"/>
      <c r="B81" s="251"/>
      <c r="C81" s="252"/>
      <c r="D81" s="251"/>
      <c r="E81" s="249"/>
    </row>
    <row r="82" spans="1:5" ht="15.6" x14ac:dyDescent="0.3">
      <c r="A82" s="253" t="s">
        <v>293</v>
      </c>
      <c r="B82" s="251"/>
      <c r="C82" s="252"/>
      <c r="D82" s="251"/>
      <c r="E82" s="249"/>
    </row>
    <row r="83" spans="1:5" ht="15" x14ac:dyDescent="0.25">
      <c r="A83" s="248"/>
      <c r="B83" s="251"/>
      <c r="C83" s="252"/>
      <c r="D83" s="251"/>
      <c r="E83" s="249"/>
    </row>
    <row r="84" spans="1:5" ht="15" x14ac:dyDescent="0.25">
      <c r="A84" s="250" t="s">
        <v>294</v>
      </c>
      <c r="B84" s="251">
        <f>+N24</f>
        <v>0</v>
      </c>
      <c r="C84" s="252"/>
      <c r="D84" s="251"/>
      <c r="E84" s="249"/>
    </row>
    <row r="85" spans="1:5" ht="15" x14ac:dyDescent="0.25">
      <c r="A85" s="250" t="s">
        <v>295</v>
      </c>
      <c r="B85" s="255">
        <f>+N36</f>
        <v>0</v>
      </c>
      <c r="C85" s="252"/>
      <c r="D85" s="251"/>
      <c r="E85" s="249"/>
    </row>
    <row r="86" spans="1:5" ht="15" x14ac:dyDescent="0.25">
      <c r="A86" s="250" t="s">
        <v>296</v>
      </c>
      <c r="B86" s="251">
        <f>+N30</f>
        <v>9750000000</v>
      </c>
      <c r="C86" s="252"/>
      <c r="D86" s="251"/>
      <c r="E86" s="249"/>
    </row>
    <row r="87" spans="1:5" ht="15" x14ac:dyDescent="0.25">
      <c r="A87" s="248"/>
      <c r="B87" s="251"/>
      <c r="C87" s="252"/>
      <c r="D87" s="251"/>
      <c r="E87" s="249"/>
    </row>
    <row r="88" spans="1:5" ht="15.6" x14ac:dyDescent="0.3">
      <c r="A88" s="253" t="s">
        <v>297</v>
      </c>
      <c r="B88" s="251"/>
      <c r="C88" s="254">
        <f>SUM(B84:B86)</f>
        <v>9750000000</v>
      </c>
      <c r="D88" s="251"/>
      <c r="E88" s="249"/>
    </row>
    <row r="89" spans="1:5" ht="15" x14ac:dyDescent="0.25">
      <c r="A89" s="248"/>
      <c r="B89" s="251"/>
      <c r="C89" s="252"/>
      <c r="D89" s="251"/>
      <c r="E89" s="249"/>
    </row>
    <row r="90" spans="1:5" ht="15.6" x14ac:dyDescent="0.3">
      <c r="A90" s="250" t="s">
        <v>298</v>
      </c>
      <c r="B90" s="251"/>
      <c r="C90" s="252">
        <f>C88+C80+C70</f>
        <v>2226887020</v>
      </c>
      <c r="D90" s="251">
        <f>O58</f>
        <v>2226887020</v>
      </c>
      <c r="E90" s="256">
        <f>D90-C90</f>
        <v>0</v>
      </c>
    </row>
    <row r="91" spans="1:5" ht="15.6" x14ac:dyDescent="0.3">
      <c r="A91" s="250" t="s">
        <v>299</v>
      </c>
      <c r="B91" s="251"/>
      <c r="C91" s="252">
        <f>+E9</f>
        <v>0</v>
      </c>
      <c r="D91" s="251"/>
      <c r="E91" s="256"/>
    </row>
    <row r="92" spans="1:5" ht="15.6" x14ac:dyDescent="0.3">
      <c r="A92" s="253" t="s">
        <v>300</v>
      </c>
      <c r="B92" s="257"/>
      <c r="C92" s="257">
        <f>SUM(C90:C91)</f>
        <v>2226887020</v>
      </c>
      <c r="D92" s="251">
        <f>B9</f>
        <v>2226887020</v>
      </c>
      <c r="E92" s="256">
        <f>D92-C92</f>
        <v>0</v>
      </c>
    </row>
    <row r="93" spans="1:5" ht="15" x14ac:dyDescent="0.25">
      <c r="A93" s="249"/>
      <c r="B93" s="249"/>
      <c r="C93" s="249"/>
      <c r="D93" s="249"/>
      <c r="E93" s="249"/>
    </row>
    <row r="94" spans="1:5" ht="15" x14ac:dyDescent="0.25">
      <c r="A94" s="249"/>
      <c r="B94" s="249"/>
      <c r="C94" s="249"/>
      <c r="D94" s="249"/>
      <c r="E94" s="249"/>
    </row>
    <row r="95" spans="1:5" ht="15" x14ac:dyDescent="0.25">
      <c r="A95" s="249"/>
      <c r="B95" s="249"/>
      <c r="C95" s="258"/>
      <c r="D95" s="249"/>
      <c r="E95" s="249"/>
    </row>
    <row r="96" spans="1:5" ht="15" x14ac:dyDescent="0.25">
      <c r="A96" s="249"/>
      <c r="B96" s="249"/>
      <c r="C96" s="249"/>
      <c r="D96" s="249"/>
      <c r="E96" s="249"/>
    </row>
    <row r="97" spans="1:5" ht="15" x14ac:dyDescent="0.25">
      <c r="A97" s="249"/>
      <c r="B97" s="249"/>
      <c r="C97" s="249"/>
      <c r="D97" s="249"/>
      <c r="E97" s="249"/>
    </row>
    <row r="98" spans="1:5" ht="15" x14ac:dyDescent="0.25">
      <c r="A98" s="249"/>
      <c r="B98" s="249"/>
      <c r="C98" s="249"/>
      <c r="D98" s="249"/>
      <c r="E98" s="249"/>
    </row>
    <row r="99" spans="1:5" ht="15" x14ac:dyDescent="0.25">
      <c r="A99" s="249"/>
      <c r="B99" s="249"/>
      <c r="C99" s="249"/>
      <c r="D99" s="249"/>
      <c r="E99" s="249"/>
    </row>
    <row r="100" spans="1:5" ht="15" x14ac:dyDescent="0.25">
      <c r="A100" s="249"/>
      <c r="B100" s="249"/>
      <c r="C100" s="249"/>
      <c r="D100" s="249"/>
      <c r="E100" s="249"/>
    </row>
    <row r="101" spans="1:5" ht="15" x14ac:dyDescent="0.25">
      <c r="A101" s="249"/>
      <c r="B101" s="249"/>
      <c r="C101" s="249"/>
      <c r="D101" s="249"/>
      <c r="E101" s="249"/>
    </row>
  </sheetData>
  <printOptions gridLines="1" gridLinesSet="0"/>
  <pageMargins left="0.74803149606299213" right="0.74803149606299213" top="0.98425196850393704" bottom="0.98425196850393704" header="0.51181102362204722" footer="0.51181102362204722"/>
  <pageSetup paperSize="9" scale="6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showGridLines="0" topLeftCell="B1" zoomScale="70" zoomScaleNormal="70" workbookViewId="0">
      <selection activeCell="C40" sqref="C40"/>
    </sheetView>
  </sheetViews>
  <sheetFormatPr baseColWidth="10" defaultColWidth="9.109375" defaultRowHeight="13.8" x14ac:dyDescent="0.25"/>
  <cols>
    <col min="1" max="1" width="10.33203125" style="1" customWidth="1"/>
    <col min="2" max="2" width="65.44140625" style="1" customWidth="1"/>
    <col min="3" max="3" width="22.6640625" style="331" customWidth="1"/>
    <col min="4" max="4" width="4.109375" style="331" customWidth="1"/>
    <col min="5" max="5" width="18.5546875" style="331" bestFit="1" customWidth="1"/>
    <col min="6" max="6" width="33.109375" style="2" customWidth="1"/>
    <col min="7" max="7" width="12.88671875" style="2" bestFit="1" customWidth="1"/>
    <col min="8" max="8" width="9.33203125" style="2" customWidth="1"/>
    <col min="9" max="9" width="16" style="2" bestFit="1" customWidth="1"/>
    <col min="10" max="10" width="19.44140625" style="2" customWidth="1"/>
    <col min="11" max="16384" width="9.109375" style="2"/>
  </cols>
  <sheetData>
    <row r="1" spans="1:9" ht="15.6" x14ac:dyDescent="0.35">
      <c r="A1" s="51"/>
      <c r="B1" s="55"/>
      <c r="C1" s="260"/>
      <c r="D1" s="310"/>
      <c r="E1" s="260"/>
      <c r="F1" s="55"/>
      <c r="G1" s="43"/>
      <c r="H1" s="44"/>
    </row>
    <row r="2" spans="1:9" ht="15.6" x14ac:dyDescent="0.35">
      <c r="A2" s="51"/>
      <c r="B2" s="55"/>
      <c r="C2" s="311"/>
      <c r="D2" s="310"/>
      <c r="E2" s="375"/>
      <c r="F2" s="375"/>
      <c r="G2" s="376"/>
      <c r="H2" s="376"/>
    </row>
    <row r="3" spans="1:9" ht="27.6" x14ac:dyDescent="0.6">
      <c r="A3" s="379" t="s">
        <v>145</v>
      </c>
      <c r="B3" s="379"/>
      <c r="C3" s="379"/>
      <c r="D3" s="379"/>
      <c r="E3" s="379"/>
      <c r="F3" s="379"/>
      <c r="G3" s="377"/>
      <c r="H3" s="377"/>
    </row>
    <row r="4" spans="1:9" ht="26.4" x14ac:dyDescent="0.6">
      <c r="A4" s="52"/>
      <c r="B4" s="378" t="s">
        <v>169</v>
      </c>
      <c r="C4" s="378"/>
      <c r="D4" s="378"/>
      <c r="E4" s="378"/>
      <c r="F4" s="51"/>
    </row>
    <row r="5" spans="1:9" ht="15.6" x14ac:dyDescent="0.35">
      <c r="A5" s="52"/>
      <c r="B5" s="369" t="s">
        <v>168</v>
      </c>
      <c r="C5" s="369"/>
      <c r="D5" s="369"/>
      <c r="E5" s="369"/>
      <c r="F5" s="51"/>
    </row>
    <row r="6" spans="1:9" ht="15.6" x14ac:dyDescent="0.35">
      <c r="A6" s="52"/>
      <c r="B6" s="366" t="s">
        <v>166</v>
      </c>
      <c r="C6" s="366"/>
      <c r="D6" s="366"/>
      <c r="E6" s="366"/>
      <c r="F6" s="51"/>
    </row>
    <row r="7" spans="1:9" ht="12" customHeight="1" thickBot="1" x14ac:dyDescent="0.4">
      <c r="A7" s="58"/>
      <c r="B7" s="51"/>
      <c r="C7" s="312"/>
      <c r="D7" s="310"/>
      <c r="E7" s="310"/>
      <c r="F7" s="51"/>
    </row>
    <row r="8" spans="1:9" s="7" customFormat="1" ht="15.6" x14ac:dyDescent="0.35">
      <c r="A8" s="51"/>
      <c r="B8" s="304"/>
      <c r="C8" s="370">
        <f>+[5]INDICE!P3</f>
        <v>2022</v>
      </c>
      <c r="D8" s="313"/>
      <c r="E8" s="372">
        <f>+[5]INDICE!P2</f>
        <v>2021</v>
      </c>
      <c r="F8" s="51"/>
      <c r="G8" s="8"/>
      <c r="H8" s="8"/>
      <c r="I8" s="6"/>
    </row>
    <row r="9" spans="1:9" s="7" customFormat="1" ht="15.6" x14ac:dyDescent="0.35">
      <c r="A9" s="51"/>
      <c r="B9" s="305"/>
      <c r="C9" s="371"/>
      <c r="D9" s="286"/>
      <c r="E9" s="373"/>
      <c r="F9" s="51"/>
      <c r="G9" s="8"/>
      <c r="H9" s="8"/>
      <c r="I9" s="10"/>
    </row>
    <row r="10" spans="1:9" s="7" customFormat="1" ht="15.6" x14ac:dyDescent="0.35">
      <c r="A10" s="51"/>
      <c r="B10" s="305"/>
      <c r="C10" s="286" t="s">
        <v>308</v>
      </c>
      <c r="D10" s="286"/>
      <c r="E10" s="287" t="s">
        <v>308</v>
      </c>
      <c r="F10" s="51"/>
      <c r="G10" s="8"/>
      <c r="H10" s="8"/>
      <c r="I10" s="10"/>
    </row>
    <row r="11" spans="1:9" s="7" customFormat="1" ht="15.6" x14ac:dyDescent="0.35">
      <c r="A11" s="51"/>
      <c r="B11" s="125"/>
      <c r="C11" s="314"/>
      <c r="D11" s="314"/>
      <c r="E11" s="315"/>
      <c r="F11" s="51"/>
      <c r="G11" s="8"/>
      <c r="H11" s="8"/>
      <c r="I11" s="28"/>
    </row>
    <row r="12" spans="1:9" s="7" customFormat="1" ht="15.6" x14ac:dyDescent="0.35">
      <c r="A12" s="51"/>
      <c r="B12" s="122" t="s">
        <v>0</v>
      </c>
      <c r="C12" s="316">
        <f>+'1.EEFF Gs'!D10</f>
        <v>0</v>
      </c>
      <c r="D12" s="316"/>
      <c r="E12" s="317">
        <v>0</v>
      </c>
      <c r="F12" s="51"/>
      <c r="G12" s="8"/>
      <c r="H12" s="8"/>
      <c r="I12" s="10"/>
    </row>
    <row r="13" spans="1:9" s="7" customFormat="1" ht="15.6" x14ac:dyDescent="0.35">
      <c r="A13" s="58"/>
      <c r="B13" s="125" t="s">
        <v>1</v>
      </c>
      <c r="C13" s="318"/>
      <c r="D13" s="318"/>
      <c r="E13" s="319"/>
      <c r="F13" s="51"/>
      <c r="G13" s="8"/>
      <c r="H13" s="8"/>
      <c r="I13" s="11"/>
    </row>
    <row r="14" spans="1:9" s="7" customFormat="1" ht="15.6" x14ac:dyDescent="0.35">
      <c r="A14" s="58"/>
      <c r="B14" s="122" t="s">
        <v>203</v>
      </c>
      <c r="C14" s="320"/>
      <c r="D14" s="320"/>
      <c r="E14" s="321"/>
      <c r="F14" s="51"/>
      <c r="G14" s="8"/>
      <c r="H14" s="8"/>
      <c r="I14" s="11"/>
    </row>
    <row r="15" spans="1:9" s="7" customFormat="1" ht="15.6" x14ac:dyDescent="0.35">
      <c r="A15" s="51"/>
      <c r="B15" s="122" t="s">
        <v>2</v>
      </c>
      <c r="C15" s="320"/>
      <c r="D15" s="320"/>
      <c r="E15" s="321"/>
      <c r="F15" s="56"/>
      <c r="G15" s="8"/>
      <c r="H15" s="8"/>
      <c r="I15" s="30"/>
    </row>
    <row r="16" spans="1:9" s="7" customFormat="1" ht="15.6" x14ac:dyDescent="0.35">
      <c r="A16" s="51"/>
      <c r="B16" s="125" t="s">
        <v>3</v>
      </c>
      <c r="C16" s="320">
        <f>+'Flujo de Fondos Calculo GS'!G58</f>
        <v>21621879</v>
      </c>
      <c r="D16" s="320"/>
      <c r="E16" s="321">
        <v>0</v>
      </c>
      <c r="F16" s="51"/>
      <c r="G16" s="8"/>
      <c r="H16" s="8"/>
      <c r="I16" s="4"/>
    </row>
    <row r="17" spans="1:10" s="7" customFormat="1" ht="15.6" x14ac:dyDescent="0.35">
      <c r="A17" s="51"/>
      <c r="B17" s="125" t="s">
        <v>204</v>
      </c>
      <c r="C17" s="320"/>
      <c r="D17" s="320"/>
      <c r="E17" s="321"/>
      <c r="F17" s="51"/>
      <c r="G17" s="8"/>
      <c r="H17" s="8"/>
      <c r="I17" s="30"/>
    </row>
    <row r="18" spans="1:10" s="7" customFormat="1" ht="15.6" x14ac:dyDescent="0.35">
      <c r="A18" s="51"/>
      <c r="B18" s="125" t="s">
        <v>205</v>
      </c>
      <c r="C18" s="320">
        <f>+'Flujo de Fondos Calculo GS'!B67</f>
        <v>-14938980</v>
      </c>
      <c r="D18" s="320"/>
      <c r="E18" s="322">
        <v>0</v>
      </c>
      <c r="F18" s="51"/>
      <c r="G18" s="8"/>
      <c r="H18" s="8"/>
      <c r="I18" s="29"/>
    </row>
    <row r="19" spans="1:10" s="7" customFormat="1" ht="15.6" x14ac:dyDescent="0.35">
      <c r="A19" s="51"/>
      <c r="B19" s="125" t="s">
        <v>4</v>
      </c>
      <c r="C19" s="323"/>
      <c r="D19" s="320"/>
      <c r="E19" s="324"/>
      <c r="F19" s="51"/>
      <c r="G19" s="8"/>
      <c r="H19" s="8"/>
      <c r="I19" s="29"/>
    </row>
    <row r="20" spans="1:10" s="7" customFormat="1" ht="15.6" x14ac:dyDescent="0.35">
      <c r="A20" s="51"/>
      <c r="B20" s="125" t="s">
        <v>5</v>
      </c>
      <c r="C20" s="294">
        <f>SUM(C16:C19)</f>
        <v>6682899</v>
      </c>
      <c r="D20" s="294"/>
      <c r="E20" s="308">
        <f t="shared" ref="E20" si="0">SUM(E16:E19)</f>
        <v>0</v>
      </c>
      <c r="F20" s="51"/>
      <c r="G20" s="8"/>
      <c r="H20" s="8"/>
      <c r="I20" s="12"/>
    </row>
    <row r="21" spans="1:10" s="7" customFormat="1" ht="15.6" x14ac:dyDescent="0.35">
      <c r="A21" s="51"/>
      <c r="B21" s="125"/>
      <c r="C21" s="320"/>
      <c r="D21" s="320"/>
      <c r="E21" s="321"/>
      <c r="F21" s="51"/>
      <c r="G21" s="8"/>
      <c r="H21" s="8"/>
      <c r="I21" s="12"/>
    </row>
    <row r="22" spans="1:10" s="7" customFormat="1" ht="15.6" x14ac:dyDescent="0.35">
      <c r="A22" s="58"/>
      <c r="B22" s="125" t="s">
        <v>6</v>
      </c>
      <c r="C22" s="320"/>
      <c r="D22" s="320"/>
      <c r="E22" s="321"/>
      <c r="F22" s="51"/>
      <c r="G22" s="8"/>
      <c r="H22" s="8"/>
      <c r="I22" s="31"/>
    </row>
    <row r="23" spans="1:10" s="7" customFormat="1" ht="15.6" x14ac:dyDescent="0.35">
      <c r="A23" s="58"/>
      <c r="B23" s="122" t="s">
        <v>7</v>
      </c>
      <c r="C23" s="320"/>
      <c r="D23" s="320"/>
      <c r="E23" s="321"/>
      <c r="F23" s="51"/>
      <c r="G23" s="8"/>
      <c r="H23" s="8"/>
      <c r="I23" s="39"/>
    </row>
    <row r="24" spans="1:10" s="7" customFormat="1" ht="15.6" x14ac:dyDescent="0.35">
      <c r="A24" s="51"/>
      <c r="B24" s="125" t="s">
        <v>8</v>
      </c>
      <c r="C24" s="320">
        <f>+'Flujo de Fondos Calculo GS'!B74</f>
        <v>-7529795879</v>
      </c>
      <c r="D24" s="320"/>
      <c r="E24" s="321">
        <v>0</v>
      </c>
      <c r="F24" s="51"/>
      <c r="G24" s="8"/>
      <c r="I24" s="28"/>
    </row>
    <row r="25" spans="1:10" s="7" customFormat="1" ht="15.6" x14ac:dyDescent="0.35">
      <c r="A25" s="51"/>
      <c r="B25" s="125" t="s">
        <v>9</v>
      </c>
      <c r="C25" s="325">
        <f>+'Flujo de Fondos Calculo GS'!B86</f>
        <v>9750000000</v>
      </c>
      <c r="D25" s="320"/>
      <c r="E25" s="326">
        <v>0</v>
      </c>
      <c r="F25" s="51"/>
      <c r="I25" s="12"/>
    </row>
    <row r="26" spans="1:10" s="7" customFormat="1" ht="16.2" thickBot="1" x14ac:dyDescent="0.4">
      <c r="A26" s="58"/>
      <c r="B26" s="306" t="s">
        <v>10</v>
      </c>
      <c r="C26" s="327">
        <f>SUM(C24:C25)</f>
        <v>2220204121</v>
      </c>
      <c r="D26" s="327"/>
      <c r="E26" s="328">
        <f t="shared" ref="E26" si="1">SUM(E24:E25)</f>
        <v>0</v>
      </c>
      <c r="F26" s="56"/>
      <c r="I26" s="12"/>
      <c r="J26" s="8"/>
    </row>
    <row r="27" spans="1:10" s="7" customFormat="1" ht="16.2" thickBot="1" x14ac:dyDescent="0.4">
      <c r="A27" s="51"/>
      <c r="B27" s="128" t="s">
        <v>11</v>
      </c>
      <c r="C27" s="329">
        <f>+C12+C20+C26</f>
        <v>2226887020</v>
      </c>
      <c r="D27" s="329"/>
      <c r="E27" s="330">
        <f t="shared" ref="E27" si="2">+E12+E20+E26</f>
        <v>0</v>
      </c>
      <c r="F27" s="51"/>
    </row>
    <row r="28" spans="1:10" ht="15.6" x14ac:dyDescent="0.35">
      <c r="A28" s="51"/>
      <c r="B28" s="51"/>
      <c r="C28" s="310"/>
      <c r="D28" s="310"/>
      <c r="E28" s="310"/>
      <c r="F28" s="51"/>
      <c r="I28" s="5"/>
    </row>
    <row r="29" spans="1:10" ht="15.6" x14ac:dyDescent="0.35">
      <c r="A29" s="51"/>
      <c r="B29" s="51" t="s">
        <v>133</v>
      </c>
      <c r="C29" s="310"/>
      <c r="D29" s="310"/>
      <c r="E29" s="310"/>
      <c r="F29" s="56"/>
      <c r="G29" s="5"/>
      <c r="H29" s="5"/>
      <c r="I29" s="5"/>
      <c r="J29" s="25"/>
    </row>
    <row r="30" spans="1:10" ht="15.6" x14ac:dyDescent="0.35">
      <c r="A30" s="51"/>
      <c r="B30" s="58"/>
      <c r="C30" s="310"/>
      <c r="D30" s="310"/>
      <c r="E30" s="310"/>
      <c r="F30" s="51"/>
    </row>
    <row r="31" spans="1:10" ht="15.6" x14ac:dyDescent="0.35">
      <c r="A31" s="51"/>
      <c r="B31" s="57"/>
      <c r="C31" s="310"/>
      <c r="D31" s="310"/>
      <c r="E31" s="310"/>
      <c r="F31" s="52"/>
    </row>
    <row r="33" spans="2:7" x14ac:dyDescent="0.25">
      <c r="B33" s="9"/>
      <c r="C33" s="374"/>
      <c r="D33" s="374"/>
      <c r="E33" s="374"/>
      <c r="F33" s="374"/>
      <c r="G33" s="374"/>
    </row>
    <row r="34" spans="2:7" x14ac:dyDescent="0.25">
      <c r="B34" s="9"/>
      <c r="C34" s="374"/>
      <c r="D34" s="374"/>
      <c r="E34" s="374"/>
      <c r="F34" s="374"/>
      <c r="G34" s="374"/>
    </row>
  </sheetData>
  <mergeCells count="11">
    <mergeCell ref="C33:G33"/>
    <mergeCell ref="C34:G34"/>
    <mergeCell ref="E2:F2"/>
    <mergeCell ref="G2:H2"/>
    <mergeCell ref="G3:H3"/>
    <mergeCell ref="B4:E4"/>
    <mergeCell ref="A3:F3"/>
    <mergeCell ref="B5:E5"/>
    <mergeCell ref="B6:E6"/>
    <mergeCell ref="C8:C9"/>
    <mergeCell ref="E8:E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8"/>
  <sheetViews>
    <sheetView showGridLines="0" topLeftCell="A5" zoomScale="85" zoomScaleNormal="85" workbookViewId="0">
      <selection activeCell="I15" sqref="I15"/>
    </sheetView>
  </sheetViews>
  <sheetFormatPr baseColWidth="10" defaultColWidth="9.109375" defaultRowHeight="14.4" x14ac:dyDescent="0.3"/>
  <cols>
    <col min="1" max="1" width="5.6640625" customWidth="1"/>
    <col min="2" max="2" width="31.44140625" customWidth="1"/>
    <col min="3" max="3" width="19.44140625" customWidth="1"/>
    <col min="4" max="4" width="18.5546875" customWidth="1"/>
    <col min="5" max="5" width="25.44140625" customWidth="1"/>
    <col min="6" max="6" width="11.6640625" bestFit="1" customWidth="1"/>
    <col min="7" max="7" width="19.88671875" customWidth="1"/>
    <col min="8" max="11" width="12.44140625" customWidth="1"/>
  </cols>
  <sheetData>
    <row r="1" spans="1:11" ht="15.6" x14ac:dyDescent="0.35">
      <c r="A1" s="71"/>
      <c r="B1" s="58"/>
      <c r="C1" s="58"/>
      <c r="D1" s="58"/>
      <c r="E1" s="50"/>
      <c r="F1" s="50"/>
      <c r="G1" s="50"/>
    </row>
    <row r="2" spans="1:11" ht="26.4" x14ac:dyDescent="0.6">
      <c r="A2" s="380" t="s">
        <v>145</v>
      </c>
      <c r="B2" s="380"/>
      <c r="C2" s="380"/>
      <c r="D2" s="380"/>
      <c r="E2" s="380"/>
      <c r="F2" s="380"/>
      <c r="G2" s="380"/>
      <c r="H2" s="14"/>
      <c r="I2" s="14"/>
      <c r="J2" s="14"/>
      <c r="K2" s="14"/>
    </row>
    <row r="3" spans="1:11" ht="26.4" x14ac:dyDescent="0.6">
      <c r="A3" s="71"/>
      <c r="B3" s="378" t="s">
        <v>12</v>
      </c>
      <c r="C3" s="378"/>
      <c r="D3" s="378"/>
      <c r="E3" s="378"/>
      <c r="F3" s="58"/>
      <c r="G3" s="58"/>
      <c r="H3" s="14"/>
      <c r="I3" s="15"/>
      <c r="J3" s="15"/>
      <c r="K3" s="15"/>
    </row>
    <row r="4" spans="1:11" ht="15.6" x14ac:dyDescent="0.35">
      <c r="A4" s="59"/>
      <c r="B4" s="369" t="s">
        <v>168</v>
      </c>
      <c r="C4" s="369"/>
      <c r="D4" s="369"/>
      <c r="E4" s="369"/>
      <c r="F4" s="58"/>
      <c r="G4" s="58"/>
      <c r="H4" s="14"/>
      <c r="I4" s="15"/>
      <c r="J4" s="15"/>
      <c r="K4" s="15"/>
    </row>
    <row r="5" spans="1:11" ht="15.6" x14ac:dyDescent="0.35">
      <c r="A5" s="59"/>
      <c r="B5" s="366" t="s">
        <v>166</v>
      </c>
      <c r="C5" s="366"/>
      <c r="D5" s="366"/>
      <c r="E5" s="366"/>
      <c r="F5" s="58"/>
      <c r="G5" s="58"/>
      <c r="H5" s="14"/>
      <c r="I5" s="15"/>
      <c r="J5" s="15"/>
      <c r="K5" s="15"/>
    </row>
    <row r="6" spans="1:11" ht="15.6" x14ac:dyDescent="0.35">
      <c r="A6" s="59"/>
      <c r="B6" s="73"/>
      <c r="C6" s="73"/>
      <c r="D6" s="73"/>
      <c r="E6" s="73"/>
      <c r="F6" s="58"/>
      <c r="G6" s="58"/>
      <c r="H6" s="14"/>
      <c r="I6" s="15"/>
      <c r="J6" s="15"/>
      <c r="K6" s="15"/>
    </row>
    <row r="7" spans="1:11" ht="15.6" x14ac:dyDescent="0.35">
      <c r="A7" s="59"/>
      <c r="B7" s="50"/>
      <c r="C7" s="50"/>
      <c r="D7" s="50"/>
      <c r="E7" s="50"/>
      <c r="F7" s="50"/>
      <c r="G7" s="50"/>
      <c r="H7" s="37"/>
      <c r="I7" s="15"/>
      <c r="J7" s="15"/>
      <c r="K7" s="15"/>
    </row>
    <row r="8" spans="1:11" ht="46.8" x14ac:dyDescent="0.35">
      <c r="A8" s="59"/>
      <c r="B8" s="60" t="s">
        <v>13</v>
      </c>
      <c r="C8" s="60" t="s">
        <v>14</v>
      </c>
      <c r="D8" s="60" t="s">
        <v>15</v>
      </c>
      <c r="E8" s="61" t="str">
        <f>+"TOTAL ACTIVO NETO "&amp;UPPER(TEXT(Indice!N2,"DD \D\E MMMM \D\E AAAA"))</f>
        <v>TOTAL ACTIVO NETO 30 DE SEPTIEMBRE DE JUEVES</v>
      </c>
      <c r="F8" s="59"/>
      <c r="G8" s="59"/>
      <c r="H8" s="40"/>
      <c r="I8" s="15"/>
      <c r="J8" s="15"/>
      <c r="K8" s="15"/>
    </row>
    <row r="9" spans="1:11" ht="16.2" x14ac:dyDescent="0.35">
      <c r="A9" s="59"/>
      <c r="B9" s="62" t="s">
        <v>16</v>
      </c>
      <c r="C9" s="332">
        <v>0</v>
      </c>
      <c r="D9" s="333">
        <v>0</v>
      </c>
      <c r="E9" s="333">
        <v>0</v>
      </c>
      <c r="F9" s="59"/>
      <c r="G9" s="59"/>
      <c r="H9" s="40"/>
      <c r="I9" s="15"/>
      <c r="J9" s="15"/>
      <c r="K9" s="16"/>
    </row>
    <row r="10" spans="1:11" ht="15.6" x14ac:dyDescent="0.35">
      <c r="A10" s="50"/>
      <c r="B10" s="63"/>
      <c r="C10" s="334"/>
      <c r="D10" s="334"/>
      <c r="E10" s="334">
        <v>0</v>
      </c>
      <c r="F10" s="50"/>
      <c r="G10" s="50"/>
      <c r="H10" s="37"/>
    </row>
    <row r="11" spans="1:11" ht="15.6" x14ac:dyDescent="0.35">
      <c r="A11" s="51"/>
      <c r="B11" s="64" t="s">
        <v>17</v>
      </c>
      <c r="C11" s="336"/>
      <c r="D11" s="336"/>
      <c r="E11" s="336">
        <v>0</v>
      </c>
      <c r="F11" s="72"/>
      <c r="G11" s="72"/>
      <c r="H11" s="39"/>
      <c r="I11" s="18"/>
      <c r="J11" s="18"/>
      <c r="K11" s="18"/>
    </row>
    <row r="12" spans="1:11" ht="15.6" x14ac:dyDescent="0.35">
      <c r="A12" s="51"/>
      <c r="B12" s="65" t="s">
        <v>9</v>
      </c>
      <c r="C12" s="337">
        <f>+'1.EEFF Gs'!C48</f>
        <v>9750000000</v>
      </c>
      <c r="D12" s="336">
        <v>0</v>
      </c>
      <c r="E12" s="336">
        <v>0</v>
      </c>
      <c r="F12" s="72"/>
      <c r="G12" s="72"/>
      <c r="H12" s="26"/>
      <c r="I12" s="18"/>
      <c r="J12" s="18"/>
      <c r="K12" s="18"/>
    </row>
    <row r="13" spans="1:11" ht="15.6" x14ac:dyDescent="0.35">
      <c r="A13" s="73"/>
      <c r="B13" s="66" t="s">
        <v>18</v>
      </c>
      <c r="C13" s="338">
        <v>0</v>
      </c>
      <c r="D13" s="339">
        <v>0</v>
      </c>
      <c r="E13" s="339">
        <v>0</v>
      </c>
      <c r="F13" s="74"/>
      <c r="G13" s="73"/>
      <c r="H13" s="39"/>
      <c r="I13" s="19"/>
      <c r="J13" s="20"/>
      <c r="K13" s="20"/>
    </row>
    <row r="14" spans="1:11" ht="15.6" x14ac:dyDescent="0.35">
      <c r="A14" s="51"/>
      <c r="B14" s="67" t="s">
        <v>132</v>
      </c>
      <c r="C14" s="335">
        <v>0</v>
      </c>
      <c r="D14" s="340">
        <v>0</v>
      </c>
      <c r="E14" s="340">
        <v>0</v>
      </c>
      <c r="F14" s="51"/>
      <c r="G14" s="51"/>
      <c r="H14" s="21"/>
      <c r="I14" s="27"/>
      <c r="J14" s="27"/>
      <c r="K14" s="17"/>
    </row>
    <row r="15" spans="1:11" ht="15.6" x14ac:dyDescent="0.35">
      <c r="A15" s="51"/>
      <c r="B15" s="67" t="s">
        <v>19</v>
      </c>
      <c r="C15" s="341">
        <v>0</v>
      </c>
      <c r="D15" s="341">
        <f>+'1.EEFF Gs'!C51</f>
        <v>7980988</v>
      </c>
      <c r="E15" s="341">
        <v>0</v>
      </c>
      <c r="F15" s="51"/>
      <c r="G15" s="56"/>
      <c r="H15" s="21"/>
      <c r="I15" s="27"/>
      <c r="J15" s="27"/>
      <c r="K15" s="17"/>
    </row>
    <row r="16" spans="1:11" ht="46.8" x14ac:dyDescent="0.35">
      <c r="A16" s="51"/>
      <c r="B16" s="68" t="s">
        <v>20</v>
      </c>
      <c r="C16" s="342">
        <f>SUM(C9:C15)</f>
        <v>9750000000</v>
      </c>
      <c r="D16" s="342">
        <f>SUM(D9:D15)</f>
        <v>7980988</v>
      </c>
      <c r="E16" s="69" t="str">
        <f>+"TOTAL ACTIVO NETO AL "&amp;UPPER(TEXT(Indice!$N$3,"DD \D\E MMMM \D\E AAAA"))</f>
        <v>TOTAL ACTIVO NETO AL 30 DE SEPTIEMBRE DE VIERNES</v>
      </c>
      <c r="F16" s="56"/>
      <c r="G16" s="56"/>
      <c r="H16" s="21"/>
      <c r="I16" s="21"/>
      <c r="J16" s="21"/>
      <c r="K16" s="21"/>
    </row>
    <row r="17" spans="1:13" ht="18.75" customHeight="1" thickBot="1" x14ac:dyDescent="0.4">
      <c r="A17" s="51"/>
      <c r="B17" s="70"/>
      <c r="C17" s="70"/>
      <c r="D17" s="70"/>
      <c r="E17" s="361">
        <f>+C16+D16</f>
        <v>9757980988</v>
      </c>
      <c r="F17" s="56"/>
      <c r="G17" s="56"/>
      <c r="H17" s="21"/>
      <c r="I17" s="21"/>
      <c r="J17" s="21"/>
      <c r="K17" s="21"/>
      <c r="M17" s="22"/>
    </row>
    <row r="18" spans="1:13" ht="16.2" thickTop="1" x14ac:dyDescent="0.35">
      <c r="A18" s="75"/>
      <c r="B18" s="56"/>
      <c r="C18" s="56"/>
      <c r="D18" s="56"/>
      <c r="E18" s="76"/>
      <c r="F18" s="56"/>
      <c r="G18" s="56"/>
      <c r="H18" s="21"/>
      <c r="I18" s="21"/>
      <c r="J18" s="21"/>
      <c r="K18" s="21"/>
      <c r="M18" s="22"/>
    </row>
    <row r="19" spans="1:13" ht="15.6" x14ac:dyDescent="0.35">
      <c r="A19" s="51"/>
      <c r="B19" s="51" t="s">
        <v>133</v>
      </c>
      <c r="C19" s="56"/>
      <c r="D19" s="56"/>
      <c r="E19" s="56"/>
      <c r="F19" s="56"/>
      <c r="G19" s="56"/>
      <c r="H19" s="21"/>
      <c r="I19" s="21"/>
      <c r="J19" s="21"/>
      <c r="K19" s="21"/>
    </row>
    <row r="20" spans="1:13" ht="15.6" x14ac:dyDescent="0.35">
      <c r="A20" s="51"/>
      <c r="B20" s="57"/>
      <c r="C20" s="56"/>
      <c r="D20" s="56"/>
      <c r="E20" s="56"/>
      <c r="F20" s="56"/>
      <c r="G20" s="56"/>
      <c r="H20" s="21"/>
      <c r="I20" s="21"/>
      <c r="J20" s="21"/>
      <c r="K20" s="21"/>
    </row>
    <row r="21" spans="1:13" x14ac:dyDescent="0.3">
      <c r="A21" s="17"/>
      <c r="B21" s="14"/>
      <c r="C21" s="21"/>
      <c r="D21" s="21"/>
      <c r="E21" s="21"/>
      <c r="F21" s="21"/>
      <c r="G21" s="21"/>
      <c r="H21" s="21"/>
      <c r="I21" s="21"/>
      <c r="J21" s="21"/>
      <c r="K21" s="21"/>
    </row>
    <row r="22" spans="1:13" x14ac:dyDescent="0.3">
      <c r="A22" s="17"/>
      <c r="B22" s="13"/>
      <c r="C22" s="21"/>
      <c r="D22" s="21"/>
      <c r="E22" s="21"/>
      <c r="F22" s="21"/>
      <c r="G22" s="21"/>
      <c r="H22" s="21"/>
      <c r="I22" s="21"/>
      <c r="J22" s="21"/>
      <c r="K22" s="21"/>
    </row>
    <row r="23" spans="1:13" x14ac:dyDescent="0.3">
      <c r="A23" s="17"/>
      <c r="B23" s="14"/>
      <c r="C23" s="21"/>
      <c r="D23" s="21"/>
      <c r="E23" s="21"/>
      <c r="F23" s="21"/>
      <c r="G23" s="21"/>
      <c r="H23" s="21"/>
      <c r="I23" s="21"/>
      <c r="J23" s="21"/>
      <c r="K23" s="21"/>
    </row>
    <row r="24" spans="1:13" x14ac:dyDescent="0.3">
      <c r="A24" s="17"/>
      <c r="B24" s="21"/>
      <c r="C24" s="21"/>
      <c r="D24" s="21"/>
      <c r="E24" s="21"/>
      <c r="F24" s="21"/>
      <c r="G24" s="21"/>
      <c r="H24" s="21"/>
      <c r="I24" s="21"/>
      <c r="J24" s="21"/>
      <c r="K24" s="21"/>
    </row>
    <row r="25" spans="1:13" x14ac:dyDescent="0.3">
      <c r="A25" s="17"/>
      <c r="B25" s="21"/>
      <c r="C25" s="21"/>
      <c r="D25" s="21"/>
      <c r="E25" s="21"/>
      <c r="F25" s="21"/>
      <c r="G25" s="21"/>
      <c r="H25" s="21"/>
      <c r="I25" s="21"/>
      <c r="J25" s="21"/>
      <c r="K25" s="21"/>
    </row>
    <row r="26" spans="1:13" x14ac:dyDescent="0.3">
      <c r="A26" s="17"/>
      <c r="B26" s="21"/>
      <c r="C26" s="21"/>
      <c r="D26" s="21"/>
      <c r="E26" s="21"/>
      <c r="F26" s="21"/>
      <c r="G26" s="21"/>
      <c r="H26" s="21"/>
      <c r="I26" s="21"/>
      <c r="J26" s="21"/>
      <c r="K26" s="21"/>
    </row>
    <row r="27" spans="1:13" x14ac:dyDescent="0.3">
      <c r="A27" s="23"/>
      <c r="B27" s="21"/>
      <c r="C27" s="21"/>
      <c r="D27" s="21"/>
      <c r="E27" s="21"/>
      <c r="F27" s="21"/>
      <c r="G27" s="21"/>
      <c r="H27" s="21"/>
      <c r="I27" s="21"/>
      <c r="J27" s="21"/>
      <c r="K27" s="21"/>
    </row>
    <row r="28" spans="1:13" x14ac:dyDescent="0.3">
      <c r="A28" s="23"/>
      <c r="B28" s="21"/>
      <c r="C28" s="21"/>
      <c r="D28" s="21"/>
      <c r="E28" s="21"/>
      <c r="F28" s="21"/>
      <c r="G28" s="21"/>
      <c r="H28" s="21"/>
      <c r="I28" s="21"/>
      <c r="J28" s="21"/>
      <c r="K28" s="21"/>
    </row>
    <row r="30" spans="1:13" x14ac:dyDescent="0.3">
      <c r="J30" s="22"/>
    </row>
    <row r="31" spans="1:13" x14ac:dyDescent="0.3">
      <c r="G31" s="22"/>
    </row>
    <row r="32" spans="1:13" x14ac:dyDescent="0.3">
      <c r="J32" s="22"/>
    </row>
    <row r="33" spans="2:10" x14ac:dyDescent="0.3">
      <c r="J33" s="22"/>
    </row>
    <row r="34" spans="2:10" x14ac:dyDescent="0.3">
      <c r="J34" s="22"/>
    </row>
    <row r="37" spans="2:10" x14ac:dyDescent="0.3">
      <c r="B37" s="9"/>
      <c r="C37" s="3"/>
      <c r="D37" s="3"/>
      <c r="E37" s="374"/>
      <c r="F37" s="374"/>
      <c r="G37" s="374"/>
      <c r="H37" s="374"/>
    </row>
    <row r="38" spans="2:10" x14ac:dyDescent="0.3">
      <c r="B38" s="9"/>
      <c r="C38" s="3"/>
      <c r="D38" s="3"/>
      <c r="E38" s="374"/>
      <c r="F38" s="374"/>
      <c r="G38" s="374"/>
      <c r="H38" s="374"/>
    </row>
  </sheetData>
  <mergeCells count="6">
    <mergeCell ref="A2:G2"/>
    <mergeCell ref="B3:E3"/>
    <mergeCell ref="B4:E4"/>
    <mergeCell ref="E37:H37"/>
    <mergeCell ref="E38:H38"/>
    <mergeCell ref="B5:E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W181"/>
  <sheetViews>
    <sheetView showGridLines="0" zoomScale="85" zoomScaleNormal="85" zoomScalePageLayoutView="85" workbookViewId="0">
      <pane ySplit="2" topLeftCell="A3" activePane="bottomLeft" state="frozen"/>
      <selection pane="bottomLeft" activeCell="F25" sqref="F25"/>
    </sheetView>
  </sheetViews>
  <sheetFormatPr baseColWidth="10" defaultColWidth="11.44140625" defaultRowHeight="13.8" x14ac:dyDescent="0.25"/>
  <cols>
    <col min="1" max="1" width="11.44140625" style="37"/>
    <col min="2" max="2" width="34.44140625" style="37" customWidth="1"/>
    <col min="3" max="3" width="17.6640625" style="37" customWidth="1"/>
    <col min="4" max="4" width="16.33203125" style="37" customWidth="1"/>
    <col min="5" max="5" width="15" style="37" bestFit="1" customWidth="1"/>
    <col min="6" max="6" width="14.109375" style="37" bestFit="1" customWidth="1"/>
    <col min="7" max="7" width="23.33203125" style="37" customWidth="1"/>
    <col min="8" max="16384" width="11.44140625" style="37"/>
  </cols>
  <sheetData>
    <row r="2" spans="1:23" ht="15.6" x14ac:dyDescent="0.35">
      <c r="A2" s="394" t="s">
        <v>47</v>
      </c>
      <c r="B2" s="394"/>
      <c r="C2" s="394"/>
      <c r="D2" s="394"/>
      <c r="E2" s="394"/>
      <c r="F2" s="394"/>
      <c r="G2" s="394"/>
      <c r="H2" s="50"/>
      <c r="I2" s="50"/>
      <c r="J2" s="50"/>
      <c r="K2" s="50"/>
      <c r="L2" s="50"/>
      <c r="M2" s="50"/>
      <c r="N2" s="50"/>
      <c r="O2" s="50"/>
      <c r="P2" s="50"/>
      <c r="Q2" s="50"/>
      <c r="R2" s="50"/>
      <c r="S2" s="50"/>
      <c r="T2" s="50"/>
      <c r="U2" s="50"/>
      <c r="V2" s="50"/>
      <c r="W2" s="50"/>
    </row>
    <row r="3" spans="1:23" ht="15.6" x14ac:dyDescent="0.35">
      <c r="A3" s="383" t="s">
        <v>53</v>
      </c>
      <c r="B3" s="383"/>
      <c r="C3" s="383"/>
      <c r="D3" s="383"/>
      <c r="E3" s="383"/>
      <c r="F3" s="383"/>
      <c r="G3" s="383"/>
      <c r="H3" s="50"/>
      <c r="I3" s="50"/>
      <c r="J3" s="50"/>
      <c r="K3" s="50"/>
      <c r="L3" s="50"/>
      <c r="M3" s="50"/>
      <c r="N3" s="50"/>
      <c r="O3" s="50"/>
      <c r="P3" s="50"/>
      <c r="Q3" s="50"/>
      <c r="R3" s="50"/>
      <c r="S3" s="50"/>
      <c r="T3" s="50"/>
      <c r="U3" s="50"/>
      <c r="V3" s="50"/>
      <c r="W3" s="50"/>
    </row>
    <row r="4" spans="1:23" ht="15.6" x14ac:dyDescent="0.35">
      <c r="A4" s="118"/>
      <c r="B4" s="118"/>
      <c r="C4" s="118"/>
      <c r="D4" s="118"/>
      <c r="E4" s="118"/>
      <c r="F4" s="118"/>
      <c r="G4" s="118"/>
      <c r="H4" s="50"/>
      <c r="I4" s="50"/>
      <c r="J4" s="50"/>
      <c r="K4" s="50"/>
      <c r="L4" s="50"/>
      <c r="M4" s="50"/>
      <c r="N4" s="50"/>
      <c r="O4" s="50"/>
      <c r="P4" s="50"/>
      <c r="Q4" s="50"/>
      <c r="R4" s="50"/>
      <c r="S4" s="50"/>
      <c r="T4" s="50"/>
      <c r="U4" s="50"/>
      <c r="V4" s="50"/>
      <c r="W4" s="50"/>
    </row>
    <row r="5" spans="1:23" ht="15.6" x14ac:dyDescent="0.35">
      <c r="A5" s="401" t="s">
        <v>314</v>
      </c>
      <c r="B5" s="401"/>
      <c r="C5" s="401"/>
      <c r="D5" s="401"/>
      <c r="E5" s="401"/>
      <c r="F5" s="401"/>
      <c r="G5" s="401"/>
      <c r="H5" s="50"/>
      <c r="I5" s="50"/>
      <c r="J5" s="50"/>
      <c r="K5" s="50"/>
      <c r="L5" s="50"/>
      <c r="M5" s="50"/>
      <c r="N5" s="50"/>
      <c r="O5" s="50"/>
      <c r="P5" s="50"/>
      <c r="Q5" s="50"/>
      <c r="R5" s="50"/>
      <c r="S5" s="50"/>
      <c r="T5" s="50"/>
      <c r="U5" s="50"/>
      <c r="V5" s="50"/>
      <c r="W5" s="50"/>
    </row>
    <row r="6" spans="1:23" ht="15.6" x14ac:dyDescent="0.35">
      <c r="A6" s="120"/>
      <c r="B6" s="120"/>
      <c r="C6" s="120"/>
      <c r="D6" s="120"/>
      <c r="E6" s="120"/>
      <c r="F6" s="120"/>
      <c r="G6" s="120"/>
      <c r="H6" s="50"/>
      <c r="I6" s="50"/>
      <c r="J6" s="50"/>
      <c r="K6" s="50"/>
      <c r="L6" s="50"/>
      <c r="M6" s="50"/>
      <c r="N6" s="50"/>
      <c r="O6" s="50"/>
      <c r="P6" s="50"/>
      <c r="Q6" s="50"/>
      <c r="R6" s="50"/>
      <c r="S6" s="50"/>
      <c r="T6" s="50"/>
      <c r="U6" s="50"/>
      <c r="V6" s="50"/>
      <c r="W6" s="50"/>
    </row>
    <row r="7" spans="1:23" ht="15.6" x14ac:dyDescent="0.35">
      <c r="A7" s="396" t="s">
        <v>146</v>
      </c>
      <c r="B7" s="396"/>
      <c r="C7" s="396"/>
      <c r="D7" s="396"/>
      <c r="E7" s="396"/>
      <c r="F7" s="396"/>
      <c r="G7" s="396"/>
      <c r="H7" s="105"/>
      <c r="I7" s="105"/>
      <c r="J7" s="105"/>
      <c r="K7" s="105"/>
      <c r="L7" s="50"/>
      <c r="M7" s="50"/>
      <c r="N7" s="50"/>
      <c r="O7" s="50"/>
      <c r="P7" s="50"/>
      <c r="Q7" s="50"/>
      <c r="R7" s="50"/>
      <c r="S7" s="50"/>
      <c r="T7" s="50"/>
      <c r="U7" s="50"/>
      <c r="V7" s="50"/>
      <c r="W7" s="50"/>
    </row>
    <row r="8" spans="1:23" ht="46.5" customHeight="1" x14ac:dyDescent="0.35">
      <c r="A8" s="396" t="s">
        <v>147</v>
      </c>
      <c r="B8" s="396"/>
      <c r="C8" s="396"/>
      <c r="D8" s="396"/>
      <c r="E8" s="396"/>
      <c r="F8" s="396"/>
      <c r="G8" s="396"/>
      <c r="H8" s="396"/>
      <c r="I8" s="396"/>
      <c r="J8" s="396"/>
      <c r="K8" s="396"/>
      <c r="L8" s="50"/>
      <c r="M8" s="50"/>
      <c r="N8" s="50"/>
      <c r="O8" s="50"/>
      <c r="P8" s="50"/>
      <c r="Q8" s="50"/>
      <c r="R8" s="50"/>
      <c r="S8" s="50"/>
      <c r="T8" s="50"/>
      <c r="U8" s="50"/>
      <c r="V8" s="50"/>
      <c r="W8" s="50"/>
    </row>
    <row r="9" spans="1:23" ht="35.25" customHeight="1" x14ac:dyDescent="0.35">
      <c r="A9" s="395" t="s">
        <v>148</v>
      </c>
      <c r="B9" s="395"/>
      <c r="C9" s="395"/>
      <c r="D9" s="395"/>
      <c r="E9" s="395"/>
      <c r="F9" s="395"/>
      <c r="G9" s="395"/>
      <c r="H9" s="395"/>
      <c r="I9" s="395"/>
      <c r="J9" s="395"/>
      <c r="K9" s="395"/>
      <c r="L9" s="50"/>
      <c r="M9" s="50"/>
      <c r="N9" s="50"/>
      <c r="O9" s="50"/>
      <c r="P9" s="50"/>
      <c r="Q9" s="50"/>
      <c r="R9" s="50"/>
      <c r="S9" s="50"/>
      <c r="T9" s="50"/>
      <c r="U9" s="50"/>
      <c r="V9" s="50"/>
      <c r="W9" s="50"/>
    </row>
    <row r="10" spans="1:23" ht="16.5" customHeight="1" x14ac:dyDescent="0.35">
      <c r="A10" s="395" t="s">
        <v>149</v>
      </c>
      <c r="B10" s="395"/>
      <c r="C10" s="395"/>
      <c r="D10" s="395"/>
      <c r="E10" s="395"/>
      <c r="F10" s="395"/>
      <c r="G10" s="395"/>
      <c r="H10" s="395"/>
      <c r="I10" s="395"/>
      <c r="J10" s="395"/>
      <c r="K10" s="395"/>
      <c r="L10" s="50"/>
      <c r="M10" s="50"/>
      <c r="N10" s="50"/>
      <c r="O10" s="50"/>
      <c r="P10" s="50"/>
      <c r="Q10" s="50"/>
      <c r="R10" s="50"/>
      <c r="S10" s="50"/>
      <c r="T10" s="50"/>
      <c r="U10" s="50"/>
      <c r="V10" s="50"/>
      <c r="W10" s="50"/>
    </row>
    <row r="11" spans="1:23" ht="15.6" x14ac:dyDescent="0.35">
      <c r="A11" s="395"/>
      <c r="B11" s="395"/>
      <c r="C11" s="395"/>
      <c r="D11" s="395"/>
      <c r="E11" s="395"/>
      <c r="F11" s="395"/>
      <c r="G11" s="395"/>
      <c r="H11" s="395"/>
      <c r="I11" s="395"/>
      <c r="J11" s="395"/>
      <c r="K11" s="395"/>
      <c r="L11" s="50"/>
      <c r="M11" s="50"/>
      <c r="N11" s="50"/>
      <c r="O11" s="50"/>
      <c r="P11" s="50"/>
      <c r="Q11" s="50"/>
      <c r="R11" s="50"/>
      <c r="S11" s="50"/>
      <c r="T11" s="50"/>
      <c r="U11" s="50"/>
      <c r="V11" s="50"/>
      <c r="W11" s="50"/>
    </row>
    <row r="12" spans="1:23" ht="59.25" customHeight="1" x14ac:dyDescent="0.35">
      <c r="A12" s="395" t="s">
        <v>150</v>
      </c>
      <c r="B12" s="395"/>
      <c r="C12" s="395"/>
      <c r="D12" s="395"/>
      <c r="E12" s="395"/>
      <c r="F12" s="395"/>
      <c r="G12" s="395"/>
      <c r="H12" s="395"/>
      <c r="I12" s="395"/>
      <c r="J12" s="395"/>
      <c r="K12" s="395"/>
      <c r="L12" s="50"/>
      <c r="M12" s="50"/>
      <c r="N12" s="50"/>
      <c r="O12" s="50"/>
      <c r="P12" s="50"/>
      <c r="Q12" s="50"/>
      <c r="R12" s="50"/>
      <c r="S12" s="50"/>
      <c r="T12" s="50"/>
      <c r="U12" s="50"/>
      <c r="V12" s="50"/>
      <c r="W12" s="50"/>
    </row>
    <row r="13" spans="1:23" ht="23.25" customHeight="1" x14ac:dyDescent="0.35">
      <c r="A13" s="395" t="s">
        <v>151</v>
      </c>
      <c r="B13" s="395"/>
      <c r="C13" s="395"/>
      <c r="D13" s="395"/>
      <c r="E13" s="395"/>
      <c r="F13" s="395"/>
      <c r="G13" s="395"/>
      <c r="H13" s="395"/>
      <c r="I13" s="395"/>
      <c r="J13" s="395"/>
      <c r="K13" s="395"/>
      <c r="L13" s="50"/>
      <c r="M13" s="50"/>
      <c r="N13" s="50"/>
      <c r="O13" s="50"/>
      <c r="P13" s="50"/>
      <c r="Q13" s="50"/>
      <c r="R13" s="50"/>
      <c r="S13" s="50"/>
      <c r="T13" s="50"/>
      <c r="U13" s="50"/>
      <c r="V13" s="50"/>
      <c r="W13" s="50"/>
    </row>
    <row r="14" spans="1:23" ht="55.5" customHeight="1" x14ac:dyDescent="0.35">
      <c r="A14" s="395" t="s">
        <v>152</v>
      </c>
      <c r="B14" s="395"/>
      <c r="C14" s="395"/>
      <c r="D14" s="395"/>
      <c r="E14" s="395"/>
      <c r="F14" s="395"/>
      <c r="G14" s="395"/>
      <c r="H14" s="395"/>
      <c r="I14" s="395"/>
      <c r="J14" s="395"/>
      <c r="K14" s="395"/>
      <c r="L14" s="50"/>
      <c r="M14" s="50"/>
      <c r="N14" s="50"/>
      <c r="O14" s="50"/>
      <c r="P14" s="50"/>
      <c r="Q14" s="50"/>
      <c r="R14" s="50"/>
      <c r="S14" s="50"/>
      <c r="T14" s="50"/>
      <c r="U14" s="50"/>
      <c r="V14" s="50"/>
      <c r="W14" s="50"/>
    </row>
    <row r="15" spans="1:23" ht="15.6" x14ac:dyDescent="0.35">
      <c r="A15" s="116"/>
      <c r="B15" s="116"/>
      <c r="C15" s="116"/>
      <c r="D15" s="116"/>
      <c r="E15" s="116"/>
      <c r="F15" s="116"/>
      <c r="G15" s="116"/>
      <c r="H15" s="50"/>
      <c r="I15" s="50"/>
      <c r="J15" s="50"/>
      <c r="K15" s="50"/>
      <c r="L15" s="50"/>
      <c r="M15" s="50"/>
      <c r="N15" s="50"/>
      <c r="O15" s="50"/>
      <c r="P15" s="50"/>
      <c r="Q15" s="50"/>
      <c r="R15" s="50"/>
      <c r="S15" s="50"/>
      <c r="T15" s="50"/>
      <c r="U15" s="50"/>
      <c r="V15" s="50"/>
      <c r="W15" s="50"/>
    </row>
    <row r="16" spans="1:23" ht="15.6" x14ac:dyDescent="0.35">
      <c r="A16" s="402" t="s">
        <v>135</v>
      </c>
      <c r="B16" s="402"/>
      <c r="C16" s="402"/>
      <c r="D16" s="402"/>
      <c r="E16" s="402"/>
      <c r="F16" s="402"/>
      <c r="G16" s="402"/>
      <c r="H16" s="50"/>
      <c r="I16" s="50"/>
      <c r="J16" s="50"/>
      <c r="K16" s="50"/>
      <c r="L16" s="50"/>
      <c r="M16" s="50"/>
      <c r="N16" s="50"/>
      <c r="O16" s="50"/>
      <c r="P16" s="50"/>
      <c r="Q16" s="50"/>
      <c r="R16" s="50"/>
      <c r="S16" s="50"/>
      <c r="T16" s="50"/>
      <c r="U16" s="50"/>
      <c r="V16" s="50"/>
      <c r="W16" s="50"/>
    </row>
    <row r="17" spans="1:23" ht="15.6" x14ac:dyDescent="0.35">
      <c r="A17" s="119"/>
      <c r="B17" s="119"/>
      <c r="C17" s="119"/>
      <c r="D17" s="119"/>
      <c r="E17" s="119"/>
      <c r="F17" s="119"/>
      <c r="G17" s="119"/>
      <c r="H17" s="50"/>
      <c r="I17" s="50"/>
      <c r="J17" s="50"/>
      <c r="K17" s="50"/>
      <c r="L17" s="50"/>
      <c r="M17" s="50"/>
      <c r="N17" s="50"/>
      <c r="O17" s="50"/>
      <c r="P17" s="50"/>
      <c r="Q17" s="50"/>
      <c r="R17" s="50"/>
      <c r="S17" s="50"/>
      <c r="T17" s="50"/>
      <c r="U17" s="50"/>
      <c r="V17" s="50"/>
      <c r="W17" s="50"/>
    </row>
    <row r="18" spans="1:23" ht="15" customHeight="1" x14ac:dyDescent="0.35">
      <c r="A18" s="97" t="s">
        <v>153</v>
      </c>
      <c r="B18" s="96"/>
      <c r="C18" s="96"/>
      <c r="D18" s="96"/>
      <c r="E18" s="96"/>
      <c r="F18" s="96"/>
      <c r="G18" s="96"/>
      <c r="H18" s="50"/>
      <c r="I18" s="50"/>
      <c r="J18" s="50"/>
      <c r="K18" s="50"/>
      <c r="L18" s="50"/>
      <c r="M18" s="50"/>
      <c r="N18" s="50"/>
      <c r="O18" s="50"/>
      <c r="P18" s="50"/>
      <c r="Q18" s="50"/>
      <c r="R18" s="50"/>
      <c r="S18" s="50"/>
      <c r="T18" s="50"/>
      <c r="U18" s="50"/>
      <c r="V18" s="50"/>
      <c r="W18" s="50"/>
    </row>
    <row r="19" spans="1:23" ht="33.6" customHeight="1" x14ac:dyDescent="0.35">
      <c r="A19" s="395" t="s">
        <v>154</v>
      </c>
      <c r="B19" s="395"/>
      <c r="C19" s="395"/>
      <c r="D19" s="395"/>
      <c r="E19" s="395"/>
      <c r="F19" s="395"/>
      <c r="G19" s="395"/>
      <c r="H19" s="395"/>
      <c r="I19" s="395"/>
      <c r="J19" s="395"/>
      <c r="K19" s="395"/>
      <c r="L19" s="50"/>
      <c r="M19" s="50"/>
      <c r="N19" s="50"/>
      <c r="O19" s="50"/>
      <c r="P19" s="50"/>
      <c r="Q19" s="50"/>
      <c r="R19" s="50"/>
      <c r="S19" s="50"/>
      <c r="T19" s="50"/>
      <c r="U19" s="50"/>
      <c r="V19" s="50"/>
      <c r="W19" s="50"/>
    </row>
    <row r="20" spans="1:23" ht="18.75" customHeight="1" x14ac:dyDescent="0.35">
      <c r="A20" s="97" t="s">
        <v>155</v>
      </c>
      <c r="B20" s="96"/>
      <c r="C20" s="96"/>
      <c r="D20" s="96"/>
      <c r="E20" s="96"/>
      <c r="F20" s="96"/>
      <c r="G20" s="96"/>
      <c r="H20" s="50"/>
      <c r="I20" s="50"/>
      <c r="J20" s="50"/>
      <c r="K20" s="50"/>
      <c r="L20" s="50"/>
      <c r="M20" s="50"/>
      <c r="N20" s="50"/>
      <c r="O20" s="50"/>
      <c r="P20" s="50"/>
      <c r="Q20" s="50"/>
      <c r="R20" s="50"/>
      <c r="S20" s="50"/>
      <c r="T20" s="50"/>
      <c r="U20" s="50"/>
      <c r="V20" s="50"/>
      <c r="W20" s="50"/>
    </row>
    <row r="21" spans="1:23" ht="15.6" x14ac:dyDescent="0.35">
      <c r="A21" s="97" t="s">
        <v>156</v>
      </c>
      <c r="B21" s="96"/>
      <c r="C21" s="96"/>
      <c r="D21" s="96"/>
      <c r="E21" s="96"/>
      <c r="F21" s="96"/>
      <c r="G21" s="96"/>
      <c r="H21" s="50"/>
      <c r="I21" s="50"/>
      <c r="J21" s="50"/>
      <c r="K21" s="50"/>
      <c r="L21" s="50"/>
      <c r="M21" s="50"/>
      <c r="N21" s="50"/>
      <c r="O21" s="50"/>
      <c r="P21" s="50"/>
      <c r="Q21" s="50"/>
      <c r="R21" s="50"/>
      <c r="S21" s="50"/>
      <c r="T21" s="50"/>
      <c r="U21" s="50"/>
      <c r="V21" s="50"/>
      <c r="W21" s="50"/>
    </row>
    <row r="22" spans="1:23" ht="15.6" x14ac:dyDescent="0.35">
      <c r="A22" s="97"/>
      <c r="B22" s="96"/>
      <c r="C22" s="96"/>
      <c r="D22" s="96"/>
      <c r="E22" s="96"/>
      <c r="F22" s="96"/>
      <c r="G22" s="96"/>
      <c r="H22" s="50"/>
      <c r="I22" s="50"/>
      <c r="J22" s="50"/>
      <c r="K22" s="50"/>
      <c r="L22" s="50"/>
      <c r="M22" s="50"/>
      <c r="N22" s="50"/>
      <c r="O22" s="50"/>
      <c r="P22" s="50"/>
      <c r="Q22" s="50"/>
      <c r="R22" s="50"/>
      <c r="S22" s="50"/>
      <c r="T22" s="50"/>
      <c r="U22" s="50"/>
      <c r="V22" s="50"/>
      <c r="W22" s="50"/>
    </row>
    <row r="23" spans="1:23" ht="15.6" x14ac:dyDescent="0.35">
      <c r="A23" s="97" t="s">
        <v>157</v>
      </c>
      <c r="B23" s="96"/>
      <c r="C23" s="96"/>
      <c r="D23" s="96"/>
      <c r="E23" s="96"/>
      <c r="F23" s="96"/>
      <c r="G23" s="96"/>
      <c r="H23" s="50"/>
      <c r="I23" s="50"/>
      <c r="J23" s="50"/>
      <c r="K23" s="50"/>
      <c r="L23" s="50"/>
      <c r="M23" s="50"/>
      <c r="N23" s="50"/>
      <c r="O23" s="50"/>
      <c r="P23" s="50"/>
      <c r="Q23" s="50"/>
      <c r="R23" s="50"/>
      <c r="S23" s="50"/>
      <c r="T23" s="50"/>
      <c r="U23" s="50"/>
      <c r="V23" s="50"/>
      <c r="W23" s="50"/>
    </row>
    <row r="24" spans="1:23" ht="15.6" x14ac:dyDescent="0.35">
      <c r="A24" s="97"/>
      <c r="B24" s="96"/>
      <c r="C24" s="96"/>
      <c r="D24" s="96"/>
      <c r="E24" s="96"/>
      <c r="F24" s="96"/>
      <c r="G24" s="96"/>
      <c r="H24" s="50"/>
      <c r="I24" s="50"/>
      <c r="J24" s="50"/>
      <c r="K24" s="50"/>
      <c r="L24" s="50"/>
      <c r="M24" s="50"/>
      <c r="N24" s="50"/>
      <c r="O24" s="50"/>
      <c r="P24" s="50"/>
      <c r="Q24" s="50"/>
      <c r="R24" s="50"/>
      <c r="S24" s="50"/>
      <c r="T24" s="50"/>
      <c r="U24" s="50"/>
      <c r="V24" s="50"/>
      <c r="W24" s="50"/>
    </row>
    <row r="25" spans="1:23" ht="15.6" x14ac:dyDescent="0.35">
      <c r="A25" s="97" t="s">
        <v>158</v>
      </c>
      <c r="B25" s="95"/>
      <c r="C25" s="95"/>
      <c r="D25" s="95"/>
      <c r="E25" s="95"/>
      <c r="F25" s="95"/>
      <c r="G25" s="95"/>
      <c r="H25" s="50"/>
      <c r="I25" s="50"/>
      <c r="J25" s="50"/>
      <c r="K25" s="50"/>
      <c r="L25" s="50"/>
      <c r="M25" s="50"/>
      <c r="N25" s="50"/>
      <c r="O25" s="50"/>
      <c r="P25" s="50"/>
      <c r="Q25" s="50"/>
      <c r="R25" s="50"/>
      <c r="S25" s="50"/>
      <c r="T25" s="50"/>
      <c r="U25" s="50"/>
      <c r="V25" s="50"/>
      <c r="W25" s="50"/>
    </row>
    <row r="26" spans="1:23" ht="15.6" x14ac:dyDescent="0.35">
      <c r="A26" s="97"/>
      <c r="B26" s="95"/>
      <c r="C26" s="95"/>
      <c r="D26" s="95"/>
      <c r="E26" s="95"/>
      <c r="F26" s="95"/>
      <c r="G26" s="95"/>
      <c r="H26" s="50"/>
      <c r="I26" s="50"/>
      <c r="J26" s="50"/>
      <c r="K26" s="50"/>
      <c r="L26" s="50"/>
      <c r="M26" s="50"/>
      <c r="N26" s="50"/>
      <c r="O26" s="50"/>
      <c r="P26" s="50"/>
      <c r="Q26" s="50"/>
      <c r="R26" s="50"/>
      <c r="S26" s="50"/>
      <c r="T26" s="50"/>
      <c r="U26" s="50"/>
      <c r="V26" s="50"/>
      <c r="W26" s="50"/>
    </row>
    <row r="27" spans="1:23" ht="15.6" x14ac:dyDescent="0.35">
      <c r="A27" s="97" t="s">
        <v>159</v>
      </c>
      <c r="B27" s="96"/>
      <c r="C27" s="96"/>
      <c r="D27" s="96"/>
      <c r="E27" s="96"/>
      <c r="F27" s="96"/>
      <c r="G27" s="96"/>
      <c r="H27" s="50"/>
      <c r="I27" s="50"/>
      <c r="J27" s="50"/>
      <c r="K27" s="50"/>
      <c r="L27" s="50"/>
      <c r="M27" s="50"/>
      <c r="N27" s="50"/>
      <c r="O27" s="50"/>
      <c r="P27" s="50"/>
      <c r="Q27" s="50"/>
      <c r="R27" s="50"/>
      <c r="S27" s="50"/>
      <c r="T27" s="50"/>
      <c r="U27" s="50"/>
      <c r="V27" s="50"/>
      <c r="W27" s="50"/>
    </row>
    <row r="28" spans="1:23" ht="15.6" x14ac:dyDescent="0.35">
      <c r="A28" s="97"/>
      <c r="B28" s="96"/>
      <c r="C28" s="96"/>
      <c r="D28" s="96"/>
      <c r="E28" s="96"/>
      <c r="F28" s="96"/>
      <c r="G28" s="96"/>
      <c r="H28" s="50"/>
      <c r="I28" s="50"/>
      <c r="J28" s="50"/>
      <c r="K28" s="50"/>
      <c r="L28" s="50"/>
      <c r="M28" s="50"/>
      <c r="N28" s="50"/>
      <c r="O28" s="50"/>
      <c r="P28" s="50"/>
      <c r="Q28" s="50"/>
      <c r="R28" s="50"/>
      <c r="S28" s="50"/>
      <c r="T28" s="50"/>
      <c r="U28" s="50"/>
      <c r="V28" s="50"/>
      <c r="W28" s="50"/>
    </row>
    <row r="29" spans="1:23" ht="15.6" x14ac:dyDescent="0.35">
      <c r="A29" s="97" t="s">
        <v>160</v>
      </c>
      <c r="B29" s="96"/>
      <c r="C29" s="96"/>
      <c r="D29" s="96"/>
      <c r="E29" s="96"/>
      <c r="F29" s="96"/>
      <c r="G29" s="96"/>
      <c r="H29" s="50"/>
      <c r="I29" s="50"/>
      <c r="J29" s="50"/>
      <c r="K29" s="50"/>
      <c r="L29" s="50"/>
      <c r="M29" s="50"/>
      <c r="N29" s="50"/>
      <c r="O29" s="50"/>
      <c r="P29" s="50"/>
      <c r="Q29" s="50"/>
      <c r="R29" s="50"/>
      <c r="S29" s="50"/>
      <c r="T29" s="50"/>
      <c r="U29" s="50"/>
      <c r="V29" s="50"/>
      <c r="W29" s="50"/>
    </row>
    <row r="30" spans="1:23" ht="15.6" x14ac:dyDescent="0.35">
      <c r="A30" s="97"/>
      <c r="B30" s="96"/>
      <c r="C30" s="96"/>
      <c r="D30" s="96"/>
      <c r="E30" s="96"/>
      <c r="F30" s="96"/>
      <c r="G30" s="96"/>
      <c r="H30" s="50"/>
      <c r="I30" s="50"/>
      <c r="J30" s="50"/>
      <c r="K30" s="50"/>
      <c r="L30" s="50"/>
      <c r="M30" s="50"/>
      <c r="N30" s="50"/>
      <c r="O30" s="50"/>
      <c r="P30" s="50"/>
      <c r="Q30" s="50"/>
      <c r="R30" s="50"/>
      <c r="S30" s="50"/>
      <c r="T30" s="50"/>
      <c r="U30" s="50"/>
      <c r="V30" s="50"/>
      <c r="W30" s="50"/>
    </row>
    <row r="31" spans="1:23" ht="15.6" x14ac:dyDescent="0.35">
      <c r="A31" s="396" t="s">
        <v>161</v>
      </c>
      <c r="B31" s="396"/>
      <c r="C31" s="396"/>
      <c r="D31" s="396"/>
      <c r="E31" s="396"/>
      <c r="F31" s="396"/>
      <c r="G31" s="396"/>
      <c r="H31" s="396"/>
      <c r="I31" s="396"/>
      <c r="J31" s="396"/>
      <c r="K31" s="396"/>
      <c r="L31" s="50"/>
      <c r="M31" s="50"/>
      <c r="N31" s="50"/>
      <c r="O31" s="50"/>
      <c r="P31" s="50"/>
      <c r="Q31" s="50"/>
      <c r="R31" s="50"/>
      <c r="S31" s="50"/>
      <c r="T31" s="50"/>
      <c r="U31" s="50"/>
      <c r="V31" s="50"/>
      <c r="W31" s="50"/>
    </row>
    <row r="32" spans="1:23" ht="15.6" x14ac:dyDescent="0.35">
      <c r="A32" s="396"/>
      <c r="B32" s="396"/>
      <c r="C32" s="396"/>
      <c r="D32" s="396"/>
      <c r="E32" s="396"/>
      <c r="F32" s="396"/>
      <c r="G32" s="396"/>
      <c r="H32" s="396"/>
      <c r="I32" s="396"/>
      <c r="J32" s="396"/>
      <c r="K32" s="396"/>
      <c r="L32" s="50"/>
      <c r="M32" s="50"/>
      <c r="N32" s="50"/>
      <c r="O32" s="50"/>
      <c r="P32" s="50"/>
      <c r="Q32" s="50"/>
      <c r="R32" s="50"/>
      <c r="S32" s="50"/>
      <c r="T32" s="50"/>
      <c r="U32" s="50"/>
      <c r="V32" s="50"/>
      <c r="W32" s="50"/>
    </row>
    <row r="33" spans="1:23" ht="31.5" customHeight="1" x14ac:dyDescent="0.35">
      <c r="A33" s="395" t="s">
        <v>162</v>
      </c>
      <c r="B33" s="395"/>
      <c r="C33" s="395"/>
      <c r="D33" s="395"/>
      <c r="E33" s="395"/>
      <c r="F33" s="395"/>
      <c r="G33" s="395"/>
      <c r="H33" s="395"/>
      <c r="I33" s="395"/>
      <c r="J33" s="50"/>
      <c r="K33" s="50"/>
      <c r="L33" s="50"/>
      <c r="M33" s="50"/>
      <c r="N33" s="50"/>
      <c r="O33" s="50"/>
      <c r="P33" s="50"/>
      <c r="Q33" s="50"/>
      <c r="R33" s="50"/>
      <c r="S33" s="50"/>
      <c r="T33" s="50"/>
      <c r="U33" s="50"/>
      <c r="V33" s="50"/>
      <c r="W33" s="50"/>
    </row>
    <row r="34" spans="1:23" ht="29.4" customHeight="1" x14ac:dyDescent="0.35">
      <c r="A34" s="395"/>
      <c r="B34" s="395"/>
      <c r="C34" s="395"/>
      <c r="D34" s="395"/>
      <c r="E34" s="395"/>
      <c r="F34" s="395"/>
      <c r="G34" s="395"/>
      <c r="H34" s="395"/>
      <c r="I34" s="395"/>
      <c r="J34" s="50"/>
      <c r="K34" s="50"/>
      <c r="L34" s="50"/>
      <c r="M34" s="50"/>
      <c r="N34" s="50"/>
      <c r="O34" s="50"/>
      <c r="P34" s="50"/>
      <c r="Q34" s="50"/>
      <c r="R34" s="50"/>
      <c r="S34" s="50"/>
      <c r="T34" s="50"/>
      <c r="U34" s="50"/>
      <c r="V34" s="50"/>
      <c r="W34" s="50"/>
    </row>
    <row r="35" spans="1:23" ht="19.5" customHeight="1" x14ac:dyDescent="0.35">
      <c r="A35" s="116"/>
      <c r="B35" s="116"/>
      <c r="C35" s="116"/>
      <c r="D35" s="116"/>
      <c r="E35" s="116"/>
      <c r="F35" s="116"/>
      <c r="G35" s="116"/>
      <c r="H35" s="50"/>
      <c r="I35" s="50"/>
      <c r="J35" s="50"/>
      <c r="K35" s="50"/>
      <c r="L35" s="50"/>
      <c r="M35" s="50"/>
      <c r="N35" s="50"/>
      <c r="O35" s="50"/>
      <c r="P35" s="50"/>
      <c r="Q35" s="50"/>
      <c r="R35" s="50"/>
      <c r="S35" s="50"/>
      <c r="T35" s="50"/>
      <c r="U35" s="50"/>
      <c r="V35" s="50"/>
      <c r="W35" s="50"/>
    </row>
    <row r="36" spans="1:23" ht="15" customHeight="1" x14ac:dyDescent="0.35">
      <c r="A36" s="383" t="s">
        <v>54</v>
      </c>
      <c r="B36" s="383"/>
      <c r="C36" s="383"/>
      <c r="D36" s="383"/>
      <c r="E36" s="383"/>
      <c r="F36" s="383"/>
      <c r="G36" s="383"/>
      <c r="H36" s="50"/>
      <c r="I36" s="50"/>
      <c r="J36" s="50"/>
      <c r="K36" s="50"/>
      <c r="L36" s="50"/>
      <c r="M36" s="50"/>
      <c r="N36" s="50"/>
      <c r="O36" s="50"/>
      <c r="P36" s="50"/>
      <c r="Q36" s="50"/>
      <c r="R36" s="50"/>
      <c r="S36" s="50"/>
      <c r="T36" s="50"/>
      <c r="U36" s="50"/>
      <c r="V36" s="50"/>
      <c r="W36" s="50"/>
    </row>
    <row r="37" spans="1:23" ht="34.5" customHeight="1" x14ac:dyDescent="0.35">
      <c r="A37" s="396" t="s">
        <v>55</v>
      </c>
      <c r="B37" s="396"/>
      <c r="C37" s="396"/>
      <c r="D37" s="396"/>
      <c r="E37" s="396"/>
      <c r="F37" s="396"/>
      <c r="G37" s="396"/>
      <c r="H37" s="396"/>
      <c r="I37" s="396"/>
      <c r="J37" s="396"/>
      <c r="K37" s="396"/>
      <c r="L37" s="50"/>
      <c r="M37" s="50"/>
      <c r="N37" s="50"/>
      <c r="O37" s="50"/>
      <c r="P37" s="50"/>
      <c r="Q37" s="50"/>
      <c r="R37" s="50"/>
      <c r="S37" s="50"/>
      <c r="T37" s="50"/>
      <c r="U37" s="50"/>
      <c r="V37" s="50"/>
      <c r="W37" s="50"/>
    </row>
    <row r="38" spans="1:23" ht="31.2" customHeight="1" x14ac:dyDescent="0.35">
      <c r="A38" s="396"/>
      <c r="B38" s="396"/>
      <c r="C38" s="396"/>
      <c r="D38" s="396"/>
      <c r="E38" s="396"/>
      <c r="F38" s="396"/>
      <c r="G38" s="396"/>
      <c r="H38" s="396"/>
      <c r="I38" s="396"/>
      <c r="J38" s="396"/>
      <c r="K38" s="396"/>
      <c r="L38" s="50"/>
      <c r="M38" s="50"/>
      <c r="N38" s="50"/>
      <c r="O38" s="50"/>
      <c r="P38" s="50"/>
      <c r="Q38" s="50"/>
      <c r="R38" s="50"/>
      <c r="S38" s="50"/>
      <c r="T38" s="50"/>
      <c r="U38" s="50"/>
      <c r="V38" s="50"/>
      <c r="W38" s="50"/>
    </row>
    <row r="39" spans="1:23" ht="15" customHeight="1" x14ac:dyDescent="0.35">
      <c r="A39" s="396" t="s">
        <v>56</v>
      </c>
      <c r="B39" s="396"/>
      <c r="C39" s="396"/>
      <c r="D39" s="396"/>
      <c r="E39" s="396"/>
      <c r="F39" s="396"/>
      <c r="G39" s="396"/>
      <c r="H39" s="50"/>
      <c r="I39" s="50"/>
      <c r="J39" s="50"/>
      <c r="K39" s="50"/>
      <c r="L39" s="50"/>
      <c r="M39" s="50"/>
      <c r="N39" s="50"/>
      <c r="O39" s="50"/>
      <c r="P39" s="50"/>
      <c r="Q39" s="50"/>
      <c r="R39" s="50"/>
      <c r="S39" s="50"/>
      <c r="T39" s="50"/>
      <c r="U39" s="50"/>
      <c r="V39" s="50"/>
      <c r="W39" s="50"/>
    </row>
    <row r="40" spans="1:23" ht="15.75" customHeight="1" x14ac:dyDescent="0.35">
      <c r="A40" s="396"/>
      <c r="B40" s="396"/>
      <c r="C40" s="396"/>
      <c r="D40" s="396"/>
      <c r="E40" s="396"/>
      <c r="F40" s="396"/>
      <c r="G40" s="396"/>
      <c r="H40" s="50"/>
      <c r="I40" s="50"/>
      <c r="J40" s="50"/>
      <c r="K40" s="50"/>
      <c r="L40" s="50"/>
      <c r="M40" s="50"/>
      <c r="N40" s="50"/>
      <c r="O40" s="50"/>
      <c r="P40" s="50"/>
      <c r="Q40" s="50"/>
      <c r="R40" s="50"/>
      <c r="S40" s="50"/>
      <c r="T40" s="50"/>
      <c r="U40" s="50"/>
      <c r="V40" s="50"/>
      <c r="W40" s="50"/>
    </row>
    <row r="41" spans="1:23" ht="15" customHeight="1" x14ac:dyDescent="0.35">
      <c r="A41" s="396" t="s">
        <v>137</v>
      </c>
      <c r="B41" s="396"/>
      <c r="C41" s="396"/>
      <c r="D41" s="396"/>
      <c r="E41" s="396"/>
      <c r="F41" s="396"/>
      <c r="G41" s="396"/>
      <c r="H41" s="50"/>
      <c r="I41" s="50"/>
      <c r="J41" s="50"/>
      <c r="K41" s="50"/>
      <c r="L41" s="50"/>
      <c r="M41" s="50"/>
      <c r="N41" s="50"/>
      <c r="O41" s="50"/>
      <c r="P41" s="50"/>
      <c r="Q41" s="50"/>
      <c r="R41" s="50"/>
      <c r="S41" s="50"/>
      <c r="T41" s="50"/>
      <c r="U41" s="50"/>
      <c r="V41" s="50"/>
      <c r="W41" s="50"/>
    </row>
    <row r="42" spans="1:23" ht="18.75" customHeight="1" x14ac:dyDescent="0.35">
      <c r="A42" s="396"/>
      <c r="B42" s="396"/>
      <c r="C42" s="396"/>
      <c r="D42" s="396"/>
      <c r="E42" s="396"/>
      <c r="F42" s="396"/>
      <c r="G42" s="396"/>
      <c r="H42" s="50"/>
      <c r="I42" s="50"/>
      <c r="J42" s="50"/>
      <c r="K42" s="50"/>
      <c r="L42" s="50"/>
      <c r="M42" s="50"/>
      <c r="N42" s="50"/>
      <c r="O42" s="50"/>
      <c r="P42" s="50"/>
      <c r="Q42" s="50"/>
      <c r="R42" s="50"/>
      <c r="S42" s="50"/>
      <c r="T42" s="50"/>
      <c r="U42" s="50"/>
      <c r="V42" s="50"/>
      <c r="W42" s="50"/>
    </row>
    <row r="43" spans="1:23" ht="15.6" x14ac:dyDescent="0.35">
      <c r="A43" s="383" t="s">
        <v>57</v>
      </c>
      <c r="B43" s="383"/>
      <c r="C43" s="383"/>
      <c r="D43" s="383"/>
      <c r="E43" s="383"/>
      <c r="F43" s="383"/>
      <c r="G43" s="383"/>
      <c r="H43" s="50"/>
      <c r="I43" s="50"/>
      <c r="J43" s="50"/>
      <c r="K43" s="50"/>
      <c r="L43" s="50"/>
      <c r="M43" s="50"/>
      <c r="N43" s="50"/>
      <c r="O43" s="50"/>
      <c r="P43" s="50"/>
      <c r="Q43" s="50"/>
      <c r="R43" s="50"/>
      <c r="S43" s="50"/>
      <c r="T43" s="50"/>
      <c r="U43" s="50"/>
      <c r="V43" s="50"/>
      <c r="W43" s="50"/>
    </row>
    <row r="44" spans="1:23" ht="15.6" x14ac:dyDescent="0.35">
      <c r="A44" s="396" t="s">
        <v>58</v>
      </c>
      <c r="B44" s="396"/>
      <c r="C44" s="396"/>
      <c r="D44" s="396"/>
      <c r="E44" s="396"/>
      <c r="F44" s="396"/>
      <c r="G44" s="396"/>
      <c r="H44" s="50"/>
      <c r="I44" s="50"/>
      <c r="J44" s="50"/>
      <c r="K44" s="50"/>
      <c r="L44" s="50"/>
      <c r="M44" s="50"/>
      <c r="N44" s="50"/>
      <c r="O44" s="50"/>
      <c r="P44" s="50"/>
      <c r="Q44" s="50"/>
      <c r="R44" s="50"/>
      <c r="S44" s="50"/>
      <c r="T44" s="50"/>
      <c r="U44" s="50"/>
      <c r="V44" s="50"/>
      <c r="W44" s="50"/>
    </row>
    <row r="45" spans="1:23" ht="28.95" customHeight="1" x14ac:dyDescent="0.35">
      <c r="A45" s="396"/>
      <c r="B45" s="396"/>
      <c r="C45" s="396"/>
      <c r="D45" s="396"/>
      <c r="E45" s="396"/>
      <c r="F45" s="396"/>
      <c r="G45" s="396"/>
      <c r="H45" s="50"/>
      <c r="I45" s="50"/>
      <c r="J45" s="50"/>
      <c r="K45" s="50"/>
      <c r="L45" s="50"/>
      <c r="M45" s="50"/>
      <c r="N45" s="50"/>
      <c r="O45" s="50"/>
      <c r="P45" s="50"/>
      <c r="Q45" s="50"/>
      <c r="R45" s="50"/>
      <c r="S45" s="50"/>
      <c r="T45" s="50"/>
      <c r="U45" s="50"/>
      <c r="V45" s="50"/>
      <c r="W45" s="50"/>
    </row>
    <row r="46" spans="1:23" ht="15" customHeight="1" x14ac:dyDescent="0.35">
      <c r="A46" s="95"/>
      <c r="B46" s="50"/>
      <c r="C46" s="50"/>
      <c r="D46" s="50"/>
      <c r="E46" s="50"/>
      <c r="F46" s="50"/>
      <c r="G46" s="50"/>
      <c r="H46" s="50"/>
      <c r="I46" s="50"/>
      <c r="J46" s="50"/>
      <c r="K46" s="50"/>
      <c r="L46" s="50"/>
      <c r="M46" s="50"/>
      <c r="N46" s="50"/>
      <c r="O46" s="50"/>
      <c r="P46" s="50"/>
      <c r="Q46" s="50"/>
      <c r="R46" s="50"/>
      <c r="S46" s="50"/>
      <c r="T46" s="50"/>
      <c r="U46" s="50"/>
      <c r="V46" s="50"/>
      <c r="W46" s="50"/>
    </row>
    <row r="47" spans="1:23" ht="15.6" x14ac:dyDescent="0.35">
      <c r="A47" s="92" t="s">
        <v>59</v>
      </c>
      <c r="B47" s="50"/>
      <c r="C47" s="50"/>
      <c r="D47" s="50"/>
      <c r="E47" s="50"/>
      <c r="F47" s="50"/>
      <c r="G47" s="50"/>
      <c r="H47" s="50"/>
      <c r="I47" s="50"/>
      <c r="J47" s="50"/>
      <c r="K47" s="50"/>
      <c r="L47" s="50"/>
      <c r="M47" s="50"/>
      <c r="N47" s="50"/>
      <c r="O47" s="50"/>
      <c r="P47" s="50"/>
      <c r="Q47" s="50"/>
      <c r="R47" s="50"/>
      <c r="S47" s="50"/>
      <c r="T47" s="50"/>
      <c r="U47" s="50"/>
      <c r="V47" s="50"/>
      <c r="W47" s="50"/>
    </row>
    <row r="48" spans="1:23" ht="15.6" customHeight="1" x14ac:dyDescent="0.35">
      <c r="A48" s="396" t="s">
        <v>170</v>
      </c>
      <c r="B48" s="396"/>
      <c r="C48" s="396"/>
      <c r="D48" s="396"/>
      <c r="E48" s="396"/>
      <c r="F48" s="396"/>
      <c r="G48" s="396"/>
      <c r="H48" s="50"/>
      <c r="I48" s="50"/>
      <c r="J48" s="50"/>
      <c r="K48" s="50"/>
      <c r="L48" s="50"/>
      <c r="M48" s="50"/>
      <c r="N48" s="50"/>
      <c r="O48" s="50"/>
      <c r="P48" s="50"/>
      <c r="Q48" s="50"/>
      <c r="R48" s="50"/>
      <c r="S48" s="50"/>
      <c r="T48" s="50"/>
      <c r="U48" s="50"/>
      <c r="V48" s="50"/>
      <c r="W48" s="50"/>
    </row>
    <row r="49" spans="1:23" ht="79.5" customHeight="1" x14ac:dyDescent="0.35">
      <c r="A49" s="396"/>
      <c r="B49" s="396"/>
      <c r="C49" s="396"/>
      <c r="D49" s="396"/>
      <c r="E49" s="396"/>
      <c r="F49" s="396"/>
      <c r="G49" s="396"/>
      <c r="H49" s="50"/>
      <c r="I49" s="50"/>
      <c r="J49" s="50"/>
      <c r="K49" s="50"/>
      <c r="L49" s="50"/>
      <c r="M49" s="50"/>
      <c r="N49" s="50"/>
      <c r="O49" s="50"/>
      <c r="P49" s="50"/>
      <c r="Q49" s="50"/>
      <c r="R49" s="50"/>
      <c r="S49" s="50"/>
      <c r="T49" s="50"/>
      <c r="U49" s="50"/>
      <c r="V49" s="50"/>
      <c r="W49" s="50"/>
    </row>
    <row r="50" spans="1:23" ht="15.6" x14ac:dyDescent="0.35">
      <c r="A50" s="383" t="s">
        <v>60</v>
      </c>
      <c r="B50" s="383"/>
      <c r="C50" s="383"/>
      <c r="D50" s="383"/>
      <c r="E50" s="383"/>
      <c r="F50" s="383"/>
      <c r="G50" s="383"/>
      <c r="H50" s="50"/>
      <c r="I50" s="50"/>
      <c r="J50" s="50"/>
      <c r="K50" s="50"/>
      <c r="L50" s="50"/>
      <c r="M50" s="50"/>
      <c r="N50" s="50"/>
      <c r="O50" s="50"/>
      <c r="P50" s="50"/>
      <c r="Q50" s="50"/>
      <c r="R50" s="50"/>
      <c r="S50" s="50"/>
      <c r="T50" s="50"/>
      <c r="U50" s="50"/>
      <c r="V50" s="50"/>
      <c r="W50" s="50"/>
    </row>
    <row r="51" spans="1:23" ht="15.6" x14ac:dyDescent="0.35">
      <c r="A51" s="396" t="s">
        <v>171</v>
      </c>
      <c r="B51" s="396"/>
      <c r="C51" s="396"/>
      <c r="D51" s="396"/>
      <c r="E51" s="396"/>
      <c r="F51" s="396"/>
      <c r="G51" s="396"/>
      <c r="H51" s="50"/>
      <c r="I51" s="50"/>
      <c r="J51" s="50"/>
      <c r="K51" s="50"/>
      <c r="L51" s="50"/>
      <c r="M51" s="50"/>
      <c r="N51" s="50"/>
      <c r="O51" s="50"/>
      <c r="P51" s="50"/>
      <c r="Q51" s="50"/>
      <c r="R51" s="50"/>
      <c r="S51" s="50"/>
      <c r="T51" s="50"/>
      <c r="U51" s="50"/>
      <c r="V51" s="50"/>
      <c r="W51" s="50"/>
    </row>
    <row r="52" spans="1:23" ht="22.5" customHeight="1" x14ac:dyDescent="0.35">
      <c r="A52" s="396"/>
      <c r="B52" s="396"/>
      <c r="C52" s="396"/>
      <c r="D52" s="396"/>
      <c r="E52" s="396"/>
      <c r="F52" s="396"/>
      <c r="G52" s="396"/>
      <c r="H52" s="50"/>
      <c r="I52" s="50"/>
      <c r="J52" s="50"/>
      <c r="K52" s="50"/>
      <c r="L52" s="50"/>
      <c r="M52" s="50"/>
      <c r="N52" s="50"/>
      <c r="O52" s="50"/>
      <c r="P52" s="50"/>
      <c r="Q52" s="50"/>
      <c r="R52" s="50"/>
      <c r="S52" s="50"/>
      <c r="T52" s="50"/>
      <c r="U52" s="50"/>
      <c r="V52" s="50"/>
      <c r="W52" s="50"/>
    </row>
    <row r="53" spans="1:23" ht="15.6" x14ac:dyDescent="0.35">
      <c r="A53" s="383" t="s">
        <v>61</v>
      </c>
      <c r="B53" s="383"/>
      <c r="C53" s="383"/>
      <c r="D53" s="383"/>
      <c r="E53" s="383"/>
      <c r="F53" s="383"/>
      <c r="G53" s="383"/>
      <c r="H53" s="50"/>
      <c r="I53" s="50"/>
      <c r="J53" s="50"/>
      <c r="K53" s="50"/>
      <c r="L53" s="50"/>
      <c r="M53" s="50"/>
      <c r="N53" s="50"/>
      <c r="O53" s="50"/>
      <c r="P53" s="50"/>
      <c r="Q53" s="50"/>
      <c r="R53" s="50"/>
      <c r="S53" s="50"/>
      <c r="T53" s="50"/>
      <c r="U53" s="50"/>
      <c r="V53" s="50"/>
      <c r="W53" s="50"/>
    </row>
    <row r="54" spans="1:23" ht="19.5" customHeight="1" x14ac:dyDescent="0.35">
      <c r="A54" s="396" t="s">
        <v>172</v>
      </c>
      <c r="B54" s="396"/>
      <c r="C54" s="396"/>
      <c r="D54" s="396"/>
      <c r="E54" s="396"/>
      <c r="F54" s="396"/>
      <c r="G54" s="396"/>
      <c r="H54" s="50"/>
      <c r="I54" s="50"/>
      <c r="J54" s="50"/>
      <c r="K54" s="50"/>
      <c r="L54" s="50"/>
      <c r="M54" s="50"/>
      <c r="N54" s="50"/>
      <c r="O54" s="50"/>
      <c r="P54" s="50"/>
      <c r="Q54" s="50"/>
      <c r="R54" s="50"/>
      <c r="S54" s="50"/>
      <c r="T54" s="50"/>
      <c r="U54" s="50"/>
      <c r="V54" s="50"/>
      <c r="W54" s="50"/>
    </row>
    <row r="55" spans="1:23" ht="29.25" customHeight="1" x14ac:dyDescent="0.35">
      <c r="A55" s="396"/>
      <c r="B55" s="396"/>
      <c r="C55" s="396"/>
      <c r="D55" s="396"/>
      <c r="E55" s="396"/>
      <c r="F55" s="396"/>
      <c r="G55" s="396"/>
      <c r="H55" s="50"/>
      <c r="I55" s="50"/>
      <c r="J55" s="50"/>
      <c r="K55" s="50"/>
      <c r="L55" s="50"/>
      <c r="M55" s="50"/>
      <c r="N55" s="50"/>
      <c r="O55" s="50"/>
      <c r="P55" s="50"/>
      <c r="Q55" s="50"/>
      <c r="R55" s="50"/>
      <c r="S55" s="50"/>
      <c r="T55" s="50"/>
      <c r="U55" s="50"/>
      <c r="V55" s="50"/>
      <c r="W55" s="50"/>
    </row>
    <row r="56" spans="1:23" ht="15.6" x14ac:dyDescent="0.35">
      <c r="A56" s="383" t="s">
        <v>62</v>
      </c>
      <c r="B56" s="383"/>
      <c r="C56" s="383"/>
      <c r="D56" s="383"/>
      <c r="E56" s="383"/>
      <c r="F56" s="383"/>
      <c r="G56" s="383"/>
      <c r="H56" s="50"/>
      <c r="I56" s="50"/>
      <c r="J56" s="50"/>
      <c r="K56" s="50"/>
      <c r="L56" s="50"/>
      <c r="M56" s="50"/>
      <c r="N56" s="50"/>
      <c r="O56" s="50"/>
      <c r="P56" s="50"/>
      <c r="Q56" s="50"/>
      <c r="R56" s="50"/>
      <c r="S56" s="50"/>
      <c r="T56" s="50"/>
      <c r="U56" s="50"/>
      <c r="V56" s="50"/>
      <c r="W56" s="50"/>
    </row>
    <row r="57" spans="1:23" ht="15.75" customHeight="1" x14ac:dyDescent="0.35">
      <c r="A57" s="396" t="s">
        <v>173</v>
      </c>
      <c r="B57" s="396"/>
      <c r="C57" s="396"/>
      <c r="D57" s="396"/>
      <c r="E57" s="396"/>
      <c r="F57" s="396"/>
      <c r="G57" s="396"/>
      <c r="H57" s="50"/>
      <c r="I57" s="50"/>
      <c r="J57" s="50"/>
      <c r="K57" s="50"/>
      <c r="L57" s="50"/>
      <c r="M57" s="50"/>
      <c r="N57" s="50"/>
      <c r="O57" s="50"/>
      <c r="P57" s="50"/>
      <c r="Q57" s="50"/>
      <c r="R57" s="50"/>
      <c r="S57" s="50"/>
      <c r="T57" s="50"/>
      <c r="U57" s="50"/>
      <c r="V57" s="50"/>
      <c r="W57" s="50"/>
    </row>
    <row r="58" spans="1:23" ht="23.25" customHeight="1" x14ac:dyDescent="0.35">
      <c r="A58" s="396"/>
      <c r="B58" s="396"/>
      <c r="C58" s="396"/>
      <c r="D58" s="396"/>
      <c r="E58" s="396"/>
      <c r="F58" s="396"/>
      <c r="G58" s="396"/>
      <c r="H58" s="50"/>
      <c r="I58" s="50"/>
      <c r="J58" s="50"/>
      <c r="K58" s="50"/>
      <c r="L58" s="50"/>
      <c r="M58" s="50"/>
      <c r="N58" s="50"/>
      <c r="O58" s="50"/>
      <c r="P58" s="50"/>
      <c r="Q58" s="50"/>
      <c r="R58" s="50"/>
      <c r="S58" s="50"/>
      <c r="T58" s="50"/>
      <c r="U58" s="50"/>
      <c r="V58" s="50"/>
      <c r="W58" s="50"/>
    </row>
    <row r="59" spans="1:23" ht="15.6" x14ac:dyDescent="0.35">
      <c r="A59" s="383" t="s">
        <v>63</v>
      </c>
      <c r="B59" s="383"/>
      <c r="C59" s="383"/>
      <c r="D59" s="383"/>
      <c r="E59" s="383"/>
      <c r="F59" s="383"/>
      <c r="G59" s="383"/>
      <c r="H59" s="50"/>
      <c r="I59" s="50"/>
      <c r="J59" s="50"/>
      <c r="K59" s="50"/>
      <c r="L59" s="50"/>
      <c r="M59" s="50"/>
      <c r="N59" s="50"/>
      <c r="O59" s="50"/>
      <c r="P59" s="50"/>
      <c r="Q59" s="50"/>
      <c r="R59" s="50"/>
      <c r="S59" s="50"/>
      <c r="T59" s="50"/>
      <c r="U59" s="50"/>
      <c r="V59" s="50"/>
      <c r="W59" s="50"/>
    </row>
    <row r="60" spans="1:23" ht="15.6" x14ac:dyDescent="0.35">
      <c r="A60" s="396" t="s">
        <v>174</v>
      </c>
      <c r="B60" s="396"/>
      <c r="C60" s="396"/>
      <c r="D60" s="396"/>
      <c r="E60" s="396"/>
      <c r="F60" s="396"/>
      <c r="G60" s="396"/>
      <c r="H60" s="50"/>
      <c r="I60" s="50"/>
      <c r="J60" s="50"/>
      <c r="K60" s="50"/>
      <c r="L60" s="50"/>
      <c r="M60" s="50"/>
      <c r="N60" s="50"/>
      <c r="O60" s="50"/>
      <c r="P60" s="50"/>
      <c r="Q60" s="50"/>
      <c r="R60" s="50"/>
      <c r="S60" s="50"/>
      <c r="T60" s="50"/>
      <c r="U60" s="50"/>
      <c r="V60" s="50"/>
      <c r="W60" s="50"/>
    </row>
    <row r="61" spans="1:23" ht="24.75" customHeight="1" x14ac:dyDescent="0.35">
      <c r="A61" s="396"/>
      <c r="B61" s="396"/>
      <c r="C61" s="396"/>
      <c r="D61" s="396"/>
      <c r="E61" s="396"/>
      <c r="F61" s="396"/>
      <c r="G61" s="396"/>
      <c r="H61" s="50"/>
      <c r="I61" s="50"/>
      <c r="J61" s="50"/>
      <c r="K61" s="50"/>
      <c r="L61" s="50"/>
      <c r="M61" s="50"/>
      <c r="N61" s="50"/>
      <c r="O61" s="50"/>
      <c r="P61" s="50"/>
      <c r="Q61" s="50"/>
      <c r="R61" s="50"/>
      <c r="S61" s="50"/>
      <c r="T61" s="50"/>
      <c r="U61" s="50"/>
      <c r="V61" s="50"/>
      <c r="W61" s="50"/>
    </row>
    <row r="62" spans="1:23" ht="31.5" customHeight="1" x14ac:dyDescent="0.35">
      <c r="A62" s="396" t="s">
        <v>175</v>
      </c>
      <c r="B62" s="402"/>
      <c r="C62" s="402"/>
      <c r="D62" s="402"/>
      <c r="E62" s="402"/>
      <c r="F62" s="402"/>
      <c r="G62" s="402"/>
      <c r="H62" s="50"/>
      <c r="I62" s="50"/>
      <c r="J62" s="50"/>
      <c r="K62" s="50"/>
      <c r="L62" s="50"/>
      <c r="M62" s="50"/>
      <c r="N62" s="50"/>
      <c r="O62" s="50"/>
      <c r="P62" s="50"/>
      <c r="Q62" s="50"/>
      <c r="R62" s="50"/>
      <c r="S62" s="50"/>
      <c r="T62" s="50"/>
      <c r="U62" s="50"/>
      <c r="V62" s="50"/>
      <c r="W62" s="50"/>
    </row>
    <row r="63" spans="1:23" ht="33" customHeight="1" x14ac:dyDescent="0.35">
      <c r="A63" s="396" t="s">
        <v>176</v>
      </c>
      <c r="B63" s="396"/>
      <c r="C63" s="396"/>
      <c r="D63" s="396"/>
      <c r="E63" s="396"/>
      <c r="F63" s="396"/>
      <c r="G63" s="396"/>
      <c r="H63" s="50"/>
      <c r="I63" s="50"/>
      <c r="J63" s="50"/>
      <c r="K63" s="50"/>
      <c r="L63" s="50"/>
      <c r="M63" s="50"/>
      <c r="N63" s="50"/>
      <c r="O63" s="50"/>
      <c r="P63" s="50"/>
      <c r="Q63" s="50"/>
      <c r="R63" s="50"/>
      <c r="S63" s="50"/>
      <c r="T63" s="50"/>
      <c r="U63" s="50"/>
      <c r="V63" s="50"/>
      <c r="W63" s="50"/>
    </row>
    <row r="64" spans="1:23" ht="54.75" customHeight="1" x14ac:dyDescent="0.35">
      <c r="A64" s="396" t="s">
        <v>177</v>
      </c>
      <c r="B64" s="396"/>
      <c r="C64" s="396"/>
      <c r="D64" s="396"/>
      <c r="E64" s="396"/>
      <c r="F64" s="396"/>
      <c r="G64" s="396"/>
      <c r="H64" s="50"/>
      <c r="I64" s="50"/>
      <c r="J64" s="50"/>
      <c r="K64" s="50"/>
      <c r="L64" s="50"/>
      <c r="M64" s="50"/>
      <c r="N64" s="50"/>
      <c r="O64" s="50"/>
      <c r="P64" s="50"/>
      <c r="Q64" s="50"/>
      <c r="R64" s="50"/>
      <c r="S64" s="50"/>
      <c r="T64" s="50"/>
      <c r="U64" s="50"/>
      <c r="V64" s="50"/>
      <c r="W64" s="50"/>
    </row>
    <row r="65" spans="1:23" ht="38.25" customHeight="1" x14ac:dyDescent="0.35">
      <c r="A65" s="396" t="s">
        <v>178</v>
      </c>
      <c r="B65" s="396"/>
      <c r="C65" s="396"/>
      <c r="D65" s="396"/>
      <c r="E65" s="396"/>
      <c r="F65" s="396"/>
      <c r="G65" s="396"/>
      <c r="H65" s="50"/>
      <c r="I65" s="50"/>
      <c r="J65" s="50"/>
      <c r="K65" s="50"/>
      <c r="L65" s="50"/>
      <c r="M65" s="50"/>
      <c r="N65" s="50"/>
      <c r="O65" s="50"/>
      <c r="P65" s="50"/>
      <c r="Q65" s="50"/>
      <c r="R65" s="50"/>
      <c r="S65" s="50"/>
      <c r="T65" s="50"/>
      <c r="U65" s="50"/>
      <c r="V65" s="50"/>
      <c r="W65" s="50"/>
    </row>
    <row r="66" spans="1:23" s="396" customFormat="1" ht="15.6" x14ac:dyDescent="0.3">
      <c r="A66" s="396" t="s">
        <v>179</v>
      </c>
    </row>
    <row r="67" spans="1:23" ht="15.6" x14ac:dyDescent="0.35">
      <c r="A67" s="96"/>
      <c r="B67" s="96"/>
      <c r="C67" s="96"/>
      <c r="D67" s="96"/>
      <c r="E67" s="96"/>
      <c r="F67" s="96"/>
      <c r="G67" s="96"/>
      <c r="H67" s="50"/>
      <c r="I67" s="50"/>
      <c r="J67" s="50"/>
      <c r="K67" s="50"/>
      <c r="L67" s="50"/>
      <c r="M67" s="50"/>
      <c r="N67" s="50"/>
      <c r="O67" s="50"/>
      <c r="P67" s="50"/>
      <c r="Q67" s="50"/>
      <c r="R67" s="50"/>
      <c r="S67" s="50"/>
      <c r="T67" s="50"/>
      <c r="U67" s="50"/>
      <c r="V67" s="50"/>
      <c r="W67" s="50"/>
    </row>
    <row r="68" spans="1:23" ht="15.6" x14ac:dyDescent="0.35">
      <c r="A68" s="92" t="s">
        <v>64</v>
      </c>
      <c r="B68" s="50"/>
      <c r="C68" s="50"/>
      <c r="D68" s="50"/>
      <c r="E68" s="50"/>
      <c r="F68" s="50"/>
      <c r="G68" s="50"/>
      <c r="H68" s="50"/>
      <c r="I68" s="50"/>
      <c r="J68" s="50"/>
      <c r="K68" s="50"/>
      <c r="L68" s="50"/>
      <c r="M68" s="50"/>
      <c r="N68" s="50"/>
      <c r="O68" s="50"/>
      <c r="P68" s="50"/>
      <c r="Q68" s="50"/>
      <c r="R68" s="50"/>
      <c r="S68" s="50"/>
      <c r="T68" s="50"/>
      <c r="U68" s="50"/>
      <c r="V68" s="50"/>
      <c r="W68" s="50"/>
    </row>
    <row r="69" spans="1:23" ht="15.6" x14ac:dyDescent="0.35">
      <c r="A69" s="92"/>
      <c r="B69" s="50"/>
      <c r="C69" s="50"/>
      <c r="D69" s="50"/>
      <c r="E69" s="50"/>
      <c r="F69" s="50"/>
      <c r="G69" s="50"/>
      <c r="H69" s="50"/>
      <c r="I69" s="50"/>
      <c r="J69" s="50"/>
      <c r="K69" s="50"/>
      <c r="L69" s="50"/>
      <c r="M69" s="50"/>
      <c r="N69" s="50"/>
      <c r="O69" s="50"/>
      <c r="P69" s="50"/>
      <c r="Q69" s="50"/>
      <c r="R69" s="50"/>
      <c r="S69" s="50"/>
      <c r="T69" s="50"/>
      <c r="U69" s="50"/>
      <c r="V69" s="50"/>
      <c r="W69" s="50"/>
    </row>
    <row r="70" spans="1:23" ht="31.2" x14ac:dyDescent="0.35">
      <c r="A70" s="50"/>
      <c r="B70" s="79"/>
      <c r="C70" s="80" t="s">
        <v>65</v>
      </c>
      <c r="D70" s="80" t="s">
        <v>66</v>
      </c>
      <c r="E70" s="50"/>
      <c r="F70" s="50"/>
      <c r="G70" s="50"/>
      <c r="H70" s="50"/>
      <c r="I70" s="50"/>
      <c r="J70" s="50"/>
      <c r="K70" s="50"/>
      <c r="L70" s="50"/>
      <c r="M70" s="50"/>
      <c r="N70" s="50"/>
      <c r="O70" s="50"/>
      <c r="P70" s="50"/>
      <c r="Q70" s="50"/>
      <c r="R70" s="50"/>
      <c r="S70" s="50"/>
      <c r="T70" s="50"/>
      <c r="U70" s="50"/>
      <c r="V70" s="50"/>
      <c r="W70" s="50"/>
    </row>
    <row r="71" spans="1:23" ht="13.95" customHeight="1" x14ac:dyDescent="0.35">
      <c r="A71" s="50"/>
      <c r="B71" s="81" t="s">
        <v>67</v>
      </c>
      <c r="C71" s="345">
        <f>+Indice!M6</f>
        <v>7078.87</v>
      </c>
      <c r="D71" s="345">
        <v>0</v>
      </c>
      <c r="E71" s="50"/>
      <c r="F71" s="50"/>
      <c r="G71" s="50"/>
      <c r="H71" s="50"/>
      <c r="I71" s="50"/>
      <c r="J71" s="50"/>
      <c r="K71" s="50"/>
      <c r="L71" s="50"/>
      <c r="M71" s="50"/>
      <c r="N71" s="50"/>
      <c r="O71" s="50"/>
      <c r="P71" s="50"/>
      <c r="Q71" s="50"/>
      <c r="R71" s="50"/>
      <c r="S71" s="50"/>
      <c r="T71" s="50"/>
      <c r="U71" s="50"/>
      <c r="V71" s="50"/>
      <c r="W71" s="50"/>
    </row>
    <row r="72" spans="1:23" ht="13.95" customHeight="1" x14ac:dyDescent="0.35">
      <c r="A72" s="50"/>
      <c r="B72" s="81" t="s">
        <v>69</v>
      </c>
      <c r="C72" s="345">
        <f>+Indice!N6</f>
        <v>7090.2</v>
      </c>
      <c r="D72" s="345">
        <v>0</v>
      </c>
      <c r="E72" s="50"/>
      <c r="F72" s="50"/>
      <c r="G72" s="50"/>
      <c r="H72" s="50"/>
      <c r="I72" s="50"/>
      <c r="J72" s="50"/>
      <c r="K72" s="50"/>
      <c r="L72" s="50"/>
      <c r="M72" s="50"/>
      <c r="N72" s="50"/>
      <c r="O72" s="50"/>
      <c r="P72" s="50"/>
      <c r="Q72" s="50"/>
      <c r="R72" s="50"/>
      <c r="S72" s="50"/>
      <c r="T72" s="50"/>
      <c r="U72" s="50"/>
      <c r="V72" s="50"/>
      <c r="W72" s="50"/>
    </row>
    <row r="73" spans="1:23" ht="15.6" x14ac:dyDescent="0.35">
      <c r="A73" s="92"/>
      <c r="B73" s="50"/>
      <c r="C73" s="50"/>
      <c r="D73" s="50"/>
      <c r="E73" s="50"/>
      <c r="F73" s="50"/>
      <c r="G73" s="50"/>
      <c r="H73" s="50"/>
      <c r="I73" s="50"/>
      <c r="J73" s="50"/>
      <c r="K73" s="50"/>
      <c r="L73" s="50"/>
      <c r="M73" s="50"/>
      <c r="N73" s="50"/>
      <c r="O73" s="50"/>
      <c r="P73" s="50"/>
      <c r="Q73" s="50"/>
      <c r="R73" s="50"/>
      <c r="S73" s="50"/>
      <c r="T73" s="50"/>
      <c r="U73" s="50"/>
      <c r="V73" s="50"/>
      <c r="W73" s="50"/>
    </row>
    <row r="74" spans="1:23" ht="15.6" x14ac:dyDescent="0.35">
      <c r="A74" s="92"/>
      <c r="B74" s="50"/>
      <c r="C74" s="50"/>
      <c r="D74" s="50"/>
      <c r="E74" s="50"/>
      <c r="F74" s="50"/>
      <c r="G74" s="50"/>
      <c r="H74" s="50"/>
      <c r="I74" s="50"/>
      <c r="J74" s="50"/>
      <c r="K74" s="50"/>
      <c r="L74" s="50"/>
      <c r="M74" s="50"/>
      <c r="N74" s="50"/>
      <c r="O74" s="50"/>
      <c r="P74" s="50"/>
      <c r="Q74" s="50"/>
      <c r="R74" s="50"/>
      <c r="S74" s="50"/>
      <c r="T74" s="50"/>
      <c r="U74" s="50"/>
      <c r="V74" s="50"/>
      <c r="W74" s="50"/>
    </row>
    <row r="75" spans="1:23" ht="15.6" x14ac:dyDescent="0.35">
      <c r="A75" s="92" t="s">
        <v>138</v>
      </c>
      <c r="B75" s="50"/>
      <c r="C75" s="50"/>
      <c r="D75" s="50"/>
      <c r="E75" s="50"/>
      <c r="F75" s="50"/>
      <c r="G75" s="50"/>
      <c r="H75" s="50"/>
      <c r="I75" s="50"/>
      <c r="J75" s="50"/>
      <c r="K75" s="50"/>
      <c r="L75" s="50"/>
      <c r="M75" s="50"/>
      <c r="N75" s="50"/>
      <c r="O75" s="50"/>
      <c r="P75" s="50"/>
      <c r="Q75" s="50"/>
      <c r="R75" s="50"/>
      <c r="S75" s="50"/>
      <c r="T75" s="50"/>
      <c r="U75" s="50"/>
      <c r="V75" s="50"/>
      <c r="W75" s="50"/>
    </row>
    <row r="76" spans="1:23" ht="15.6" x14ac:dyDescent="0.35">
      <c r="A76" s="92"/>
      <c r="B76" s="50"/>
      <c r="C76" s="50"/>
      <c r="D76" s="50"/>
      <c r="E76" s="50"/>
      <c r="F76" s="50"/>
      <c r="G76" s="50"/>
      <c r="H76" s="50"/>
      <c r="I76" s="50"/>
      <c r="J76" s="50"/>
      <c r="K76" s="50"/>
      <c r="L76" s="50"/>
      <c r="M76" s="50"/>
      <c r="N76" s="50"/>
      <c r="O76" s="50"/>
      <c r="P76" s="50"/>
      <c r="Q76" s="50"/>
      <c r="R76" s="50"/>
      <c r="S76" s="50"/>
      <c r="T76" s="50"/>
      <c r="U76" s="50"/>
      <c r="V76" s="50"/>
      <c r="W76" s="50"/>
    </row>
    <row r="77" spans="1:23" ht="46.8" x14ac:dyDescent="0.35">
      <c r="A77" s="50"/>
      <c r="B77" s="79" t="s">
        <v>70</v>
      </c>
      <c r="C77" s="80" t="s">
        <v>71</v>
      </c>
      <c r="D77" s="80" t="s">
        <v>72</v>
      </c>
      <c r="E77" s="80" t="s">
        <v>73</v>
      </c>
      <c r="F77" s="80" t="s">
        <v>74</v>
      </c>
      <c r="G77" s="50"/>
      <c r="H77" s="50"/>
      <c r="I77" s="50"/>
      <c r="J77" s="50"/>
      <c r="K77" s="50"/>
      <c r="L77" s="50"/>
      <c r="M77" s="50"/>
      <c r="N77" s="50"/>
      <c r="O77" s="50"/>
      <c r="P77" s="50"/>
      <c r="Q77" s="50"/>
      <c r="R77" s="50"/>
      <c r="S77" s="50"/>
      <c r="T77" s="50"/>
      <c r="U77" s="50"/>
      <c r="V77" s="50"/>
      <c r="W77" s="50"/>
    </row>
    <row r="78" spans="1:23" ht="15.6" x14ac:dyDescent="0.35">
      <c r="A78" s="50"/>
      <c r="B78" s="79" t="s">
        <v>75</v>
      </c>
      <c r="C78" s="388" t="s">
        <v>68</v>
      </c>
      <c r="D78" s="389"/>
      <c r="E78" s="389"/>
      <c r="F78" s="390"/>
      <c r="G78" s="50"/>
      <c r="H78" s="50"/>
      <c r="I78" s="50"/>
      <c r="J78" s="50"/>
      <c r="K78" s="50"/>
      <c r="L78" s="50"/>
      <c r="M78" s="50"/>
      <c r="N78" s="50"/>
      <c r="O78" s="50"/>
      <c r="P78" s="50"/>
      <c r="Q78" s="50"/>
      <c r="R78" s="50"/>
      <c r="S78" s="50"/>
      <c r="T78" s="50"/>
      <c r="U78" s="50"/>
      <c r="V78" s="50"/>
      <c r="W78" s="50"/>
    </row>
    <row r="79" spans="1:23" ht="15.6" x14ac:dyDescent="0.35">
      <c r="A79" s="50"/>
      <c r="B79" s="79" t="s">
        <v>76</v>
      </c>
      <c r="C79" s="391"/>
      <c r="D79" s="392"/>
      <c r="E79" s="392"/>
      <c r="F79" s="393"/>
      <c r="G79" s="50"/>
      <c r="H79" s="50"/>
      <c r="I79" s="50"/>
      <c r="J79" s="50"/>
      <c r="K79" s="50"/>
      <c r="L79" s="50"/>
      <c r="M79" s="50"/>
      <c r="N79" s="50"/>
      <c r="O79" s="50"/>
      <c r="P79" s="50"/>
      <c r="Q79" s="50"/>
      <c r="R79" s="50"/>
      <c r="S79" s="50"/>
      <c r="T79" s="50"/>
      <c r="U79" s="50"/>
      <c r="V79" s="50"/>
      <c r="W79" s="50"/>
    </row>
    <row r="80" spans="1:23" ht="15.6" x14ac:dyDescent="0.35">
      <c r="A80" s="92"/>
      <c r="B80" s="50"/>
      <c r="C80" s="50"/>
      <c r="D80" s="50"/>
      <c r="E80" s="50"/>
      <c r="F80" s="50"/>
      <c r="G80" s="50"/>
      <c r="H80" s="50"/>
      <c r="I80" s="50"/>
      <c r="J80" s="50"/>
      <c r="K80" s="50"/>
      <c r="L80" s="50"/>
      <c r="M80" s="50"/>
      <c r="N80" s="50"/>
      <c r="O80" s="50"/>
      <c r="P80" s="50"/>
      <c r="Q80" s="50"/>
      <c r="R80" s="50"/>
      <c r="S80" s="50"/>
      <c r="T80" s="50"/>
      <c r="U80" s="50"/>
      <c r="V80" s="50"/>
      <c r="W80" s="50"/>
    </row>
    <row r="81" spans="1:23" ht="15.6" x14ac:dyDescent="0.35">
      <c r="A81" s="92"/>
      <c r="B81" s="50"/>
      <c r="C81" s="50"/>
      <c r="D81" s="50"/>
      <c r="E81" s="50"/>
      <c r="F81" s="50"/>
      <c r="G81" s="50"/>
      <c r="H81" s="50"/>
      <c r="I81" s="50"/>
      <c r="J81" s="50"/>
      <c r="K81" s="50"/>
      <c r="L81" s="50"/>
      <c r="M81" s="50"/>
      <c r="N81" s="50"/>
      <c r="O81" s="50"/>
      <c r="P81" s="50"/>
      <c r="Q81" s="50"/>
      <c r="R81" s="50"/>
      <c r="S81" s="50"/>
      <c r="T81" s="50"/>
      <c r="U81" s="50"/>
      <c r="V81" s="50"/>
      <c r="W81" s="50"/>
    </row>
    <row r="82" spans="1:23" ht="15.6" x14ac:dyDescent="0.35">
      <c r="A82" s="383" t="s">
        <v>139</v>
      </c>
      <c r="B82" s="383"/>
      <c r="C82" s="383"/>
      <c r="D82" s="383"/>
      <c r="E82" s="383"/>
      <c r="F82" s="383"/>
      <c r="G82" s="383"/>
      <c r="H82" s="50"/>
      <c r="I82" s="50"/>
      <c r="J82" s="50"/>
      <c r="K82" s="50"/>
      <c r="L82" s="50"/>
      <c r="M82" s="50"/>
      <c r="N82" s="50"/>
      <c r="O82" s="50"/>
      <c r="P82" s="50"/>
      <c r="Q82" s="50"/>
      <c r="R82" s="50"/>
      <c r="S82" s="50"/>
      <c r="T82" s="50"/>
      <c r="U82" s="50"/>
      <c r="V82" s="50"/>
      <c r="W82" s="50"/>
    </row>
    <row r="83" spans="1:23" ht="15.6" x14ac:dyDescent="0.35">
      <c r="A83" s="92" t="s">
        <v>68</v>
      </c>
      <c r="B83" s="50"/>
      <c r="C83" s="50"/>
      <c r="D83" s="50"/>
      <c r="E83" s="50"/>
      <c r="F83" s="50"/>
      <c r="G83" s="50"/>
      <c r="H83" s="50"/>
      <c r="I83" s="50"/>
      <c r="J83" s="50"/>
      <c r="K83" s="50"/>
      <c r="L83" s="50"/>
      <c r="M83" s="50"/>
      <c r="N83" s="50"/>
      <c r="O83" s="50"/>
      <c r="P83" s="50"/>
      <c r="Q83" s="50"/>
      <c r="R83" s="50"/>
      <c r="S83" s="50"/>
      <c r="T83" s="50"/>
      <c r="U83" s="50"/>
      <c r="V83" s="50"/>
      <c r="W83" s="50"/>
    </row>
    <row r="84" spans="1:23" ht="15.6" x14ac:dyDescent="0.35">
      <c r="A84" s="92"/>
      <c r="B84" s="50"/>
      <c r="C84" s="50"/>
      <c r="D84" s="50"/>
      <c r="E84" s="50"/>
      <c r="F84" s="50"/>
      <c r="G84" s="50"/>
      <c r="H84" s="50"/>
      <c r="I84" s="50"/>
      <c r="J84" s="50"/>
      <c r="K84" s="50"/>
      <c r="L84" s="50"/>
      <c r="M84" s="50"/>
      <c r="N84" s="50"/>
      <c r="O84" s="50"/>
      <c r="P84" s="50"/>
      <c r="Q84" s="50"/>
      <c r="R84" s="50"/>
      <c r="S84" s="50"/>
      <c r="T84" s="50"/>
      <c r="U84" s="50"/>
      <c r="V84" s="50"/>
      <c r="W84" s="50"/>
    </row>
    <row r="85" spans="1:23" ht="15.6" x14ac:dyDescent="0.35">
      <c r="A85" s="394" t="s">
        <v>140</v>
      </c>
      <c r="B85" s="394"/>
      <c r="C85" s="394"/>
      <c r="D85" s="394"/>
      <c r="E85" s="394"/>
      <c r="F85" s="394"/>
      <c r="G85" s="394"/>
      <c r="H85" s="50"/>
      <c r="I85" s="50"/>
      <c r="J85" s="50"/>
      <c r="K85" s="50"/>
      <c r="L85" s="50"/>
      <c r="M85" s="50"/>
      <c r="N85" s="50"/>
      <c r="O85" s="50"/>
      <c r="P85" s="50"/>
      <c r="Q85" s="50"/>
      <c r="R85" s="50"/>
      <c r="S85" s="50"/>
      <c r="T85" s="50"/>
      <c r="U85" s="50"/>
      <c r="V85" s="50"/>
      <c r="W85" s="50"/>
    </row>
    <row r="86" spans="1:23" ht="15.6" x14ac:dyDescent="0.35">
      <c r="A86" s="92"/>
      <c r="B86" s="50"/>
      <c r="C86" s="50"/>
      <c r="D86" s="50"/>
      <c r="E86" s="50"/>
      <c r="F86" s="50"/>
      <c r="G86" s="50"/>
      <c r="H86" s="50"/>
      <c r="I86" s="50"/>
      <c r="J86" s="50"/>
      <c r="K86" s="50"/>
      <c r="L86" s="50"/>
      <c r="M86" s="50"/>
      <c r="N86" s="50"/>
      <c r="O86" s="50"/>
      <c r="P86" s="50"/>
      <c r="Q86" s="50"/>
      <c r="R86" s="50"/>
      <c r="S86" s="50"/>
      <c r="T86" s="50"/>
      <c r="U86" s="50"/>
      <c r="V86" s="50"/>
      <c r="W86" s="50"/>
    </row>
    <row r="87" spans="1:23" ht="15.6" x14ac:dyDescent="0.35">
      <c r="A87" s="395" t="s">
        <v>163</v>
      </c>
      <c r="B87" s="395"/>
      <c r="C87" s="395"/>
      <c r="D87" s="395"/>
      <c r="E87" s="395"/>
      <c r="F87" s="395"/>
      <c r="G87" s="395"/>
      <c r="H87" s="50"/>
      <c r="I87" s="50"/>
      <c r="J87" s="50"/>
      <c r="K87" s="50"/>
      <c r="L87" s="50"/>
      <c r="M87" s="50"/>
      <c r="N87" s="50"/>
      <c r="O87" s="50"/>
      <c r="P87" s="50"/>
      <c r="Q87" s="50"/>
      <c r="R87" s="50"/>
      <c r="S87" s="50"/>
      <c r="T87" s="50"/>
      <c r="U87" s="50"/>
      <c r="V87" s="50"/>
      <c r="W87" s="50"/>
    </row>
    <row r="88" spans="1:23" ht="37.5" customHeight="1" x14ac:dyDescent="0.35">
      <c r="A88" s="395"/>
      <c r="B88" s="395"/>
      <c r="C88" s="395"/>
      <c r="D88" s="395"/>
      <c r="E88" s="395"/>
      <c r="F88" s="395"/>
      <c r="G88" s="395"/>
      <c r="H88" s="50"/>
      <c r="I88" s="50"/>
      <c r="J88" s="50"/>
      <c r="K88" s="50"/>
      <c r="L88" s="50"/>
      <c r="M88" s="50"/>
      <c r="N88" s="50"/>
      <c r="O88" s="50"/>
      <c r="P88" s="50"/>
      <c r="Q88" s="50"/>
      <c r="R88" s="50"/>
      <c r="S88" s="50"/>
      <c r="T88" s="50"/>
      <c r="U88" s="50"/>
      <c r="V88" s="50"/>
      <c r="W88" s="50"/>
    </row>
    <row r="89" spans="1:23" ht="15.6" x14ac:dyDescent="0.35">
      <c r="A89" s="395" t="s">
        <v>141</v>
      </c>
      <c r="B89" s="395"/>
      <c r="C89" s="395"/>
      <c r="D89" s="395"/>
      <c r="E89" s="395"/>
      <c r="F89" s="395"/>
      <c r="G89" s="395"/>
      <c r="H89" s="50"/>
      <c r="I89" s="50"/>
      <c r="J89" s="50"/>
      <c r="K89" s="50"/>
      <c r="L89" s="50"/>
      <c r="M89" s="50"/>
      <c r="N89" s="50"/>
      <c r="O89" s="50"/>
      <c r="P89" s="50"/>
      <c r="Q89" s="50"/>
      <c r="R89" s="50"/>
      <c r="S89" s="50"/>
      <c r="T89" s="50"/>
      <c r="U89" s="50"/>
      <c r="V89" s="50"/>
      <c r="W89" s="50"/>
    </row>
    <row r="90" spans="1:23" ht="37.5" customHeight="1" x14ac:dyDescent="0.35">
      <c r="A90" s="395"/>
      <c r="B90" s="395"/>
      <c r="C90" s="395"/>
      <c r="D90" s="395"/>
      <c r="E90" s="395"/>
      <c r="F90" s="395"/>
      <c r="G90" s="395"/>
      <c r="H90" s="50"/>
      <c r="I90" s="50"/>
      <c r="J90" s="50"/>
      <c r="K90" s="50"/>
      <c r="L90" s="50"/>
      <c r="M90" s="50"/>
      <c r="N90" s="50"/>
      <c r="O90" s="50"/>
      <c r="P90" s="50"/>
      <c r="Q90" s="50"/>
      <c r="R90" s="50"/>
      <c r="S90" s="50"/>
      <c r="T90" s="50"/>
      <c r="U90" s="50"/>
      <c r="V90" s="50"/>
      <c r="W90" s="50"/>
    </row>
    <row r="91" spans="1:23" ht="15.6" x14ac:dyDescent="0.35">
      <c r="A91" s="395" t="s">
        <v>142</v>
      </c>
      <c r="B91" s="395"/>
      <c r="C91" s="395"/>
      <c r="D91" s="395"/>
      <c r="E91" s="395"/>
      <c r="F91" s="395"/>
      <c r="G91" s="395"/>
      <c r="H91" s="50"/>
      <c r="I91" s="50"/>
      <c r="J91" s="50"/>
      <c r="K91" s="50"/>
      <c r="L91" s="50"/>
      <c r="M91" s="50"/>
      <c r="N91" s="50"/>
      <c r="O91" s="50"/>
      <c r="P91" s="50"/>
      <c r="Q91" s="50"/>
      <c r="R91" s="50"/>
      <c r="S91" s="50"/>
      <c r="T91" s="50"/>
      <c r="U91" s="50"/>
      <c r="V91" s="50"/>
      <c r="W91" s="50"/>
    </row>
    <row r="92" spans="1:23" ht="25.5" customHeight="1" x14ac:dyDescent="0.35">
      <c r="A92" s="395"/>
      <c r="B92" s="395"/>
      <c r="C92" s="395"/>
      <c r="D92" s="395"/>
      <c r="E92" s="395"/>
      <c r="F92" s="395"/>
      <c r="G92" s="395"/>
      <c r="H92" s="50"/>
      <c r="I92" s="50"/>
      <c r="J92" s="50"/>
      <c r="K92" s="50"/>
      <c r="L92" s="50"/>
      <c r="M92" s="50"/>
      <c r="N92" s="50"/>
      <c r="O92" s="50"/>
      <c r="P92" s="50"/>
      <c r="Q92" s="50"/>
      <c r="R92" s="50"/>
      <c r="S92" s="50"/>
      <c r="T92" s="50"/>
      <c r="U92" s="50"/>
      <c r="V92" s="50"/>
      <c r="W92" s="50"/>
    </row>
    <row r="93" spans="1:23" ht="15.6" x14ac:dyDescent="0.35">
      <c r="A93" s="92"/>
      <c r="B93" s="50"/>
      <c r="C93" s="50"/>
      <c r="D93" s="50"/>
      <c r="E93" s="50"/>
      <c r="F93" s="50"/>
      <c r="G93" s="50"/>
      <c r="H93" s="50"/>
      <c r="I93" s="50"/>
      <c r="J93" s="50"/>
      <c r="K93" s="50"/>
      <c r="L93" s="50"/>
      <c r="M93" s="50"/>
      <c r="N93" s="50"/>
      <c r="O93" s="50"/>
      <c r="P93" s="50"/>
      <c r="Q93" s="50"/>
      <c r="R93" s="50"/>
      <c r="S93" s="50"/>
      <c r="T93" s="50"/>
      <c r="U93" s="50"/>
      <c r="V93" s="50"/>
      <c r="W93" s="50"/>
    </row>
    <row r="94" spans="1:23" ht="46.8" x14ac:dyDescent="0.35">
      <c r="A94" s="50"/>
      <c r="B94" s="82" t="s">
        <v>77</v>
      </c>
      <c r="C94" s="82" t="s">
        <v>78</v>
      </c>
      <c r="D94" s="82" t="s">
        <v>79</v>
      </c>
      <c r="E94" s="50"/>
      <c r="F94" s="50"/>
      <c r="G94" s="50"/>
      <c r="H94" s="50"/>
      <c r="I94" s="50"/>
      <c r="J94" s="50"/>
      <c r="K94" s="50"/>
      <c r="L94" s="50"/>
      <c r="M94" s="50"/>
      <c r="N94" s="50"/>
      <c r="O94" s="50"/>
      <c r="P94" s="50"/>
      <c r="Q94" s="50"/>
      <c r="R94" s="50"/>
      <c r="S94" s="50"/>
      <c r="T94" s="50"/>
      <c r="U94" s="50"/>
      <c r="V94" s="50"/>
      <c r="W94" s="50"/>
    </row>
    <row r="95" spans="1:23" ht="15.6" x14ac:dyDescent="0.35">
      <c r="A95" s="50"/>
      <c r="B95" s="79" t="s">
        <v>80</v>
      </c>
      <c r="C95" s="346">
        <f>+'2.EERR GS'!C17</f>
        <v>0</v>
      </c>
      <c r="D95" s="346">
        <v>0</v>
      </c>
      <c r="E95" s="50"/>
      <c r="F95" s="50"/>
      <c r="G95" s="50"/>
      <c r="H95" s="50"/>
      <c r="I95" s="50"/>
      <c r="J95" s="50"/>
      <c r="K95" s="50"/>
      <c r="L95" s="50"/>
      <c r="M95" s="50"/>
      <c r="N95" s="50"/>
      <c r="O95" s="50"/>
      <c r="P95" s="50"/>
      <c r="Q95" s="50"/>
      <c r="R95" s="50"/>
      <c r="S95" s="50"/>
      <c r="T95" s="50"/>
      <c r="U95" s="50"/>
      <c r="V95" s="50"/>
      <c r="W95" s="50"/>
    </row>
    <row r="96" spans="1:23" ht="15.6" x14ac:dyDescent="0.35">
      <c r="A96" s="50"/>
      <c r="B96" s="79" t="s">
        <v>134</v>
      </c>
      <c r="C96" s="346">
        <f>+'2.EERR GS'!C19</f>
        <v>12980891</v>
      </c>
      <c r="D96" s="346">
        <v>0</v>
      </c>
      <c r="E96" s="50"/>
      <c r="F96" s="50"/>
      <c r="G96" s="50"/>
      <c r="H96" s="50"/>
      <c r="I96" s="50"/>
      <c r="J96" s="50"/>
      <c r="K96" s="50"/>
      <c r="L96" s="50"/>
      <c r="M96" s="50"/>
      <c r="N96" s="50"/>
      <c r="O96" s="50"/>
      <c r="P96" s="50"/>
      <c r="Q96" s="50"/>
      <c r="R96" s="50"/>
      <c r="S96" s="50"/>
      <c r="T96" s="50"/>
      <c r="U96" s="50"/>
      <c r="V96" s="50"/>
      <c r="W96" s="50"/>
    </row>
    <row r="97" spans="1:23" ht="15.6" x14ac:dyDescent="0.35">
      <c r="A97" s="50"/>
      <c r="B97" s="79" t="s">
        <v>81</v>
      </c>
      <c r="C97" s="346">
        <f>+'2.EERR GS'!C20+'2.EERR GS'!C21+'2.EERR GS'!C22</f>
        <v>660000</v>
      </c>
      <c r="D97" s="346">
        <v>0</v>
      </c>
      <c r="E97" s="50"/>
      <c r="F97" s="50"/>
      <c r="G97" s="50"/>
      <c r="H97" s="50"/>
      <c r="I97" s="50"/>
      <c r="J97" s="50"/>
      <c r="K97" s="50"/>
      <c r="L97" s="50"/>
      <c r="M97" s="50"/>
      <c r="N97" s="50"/>
      <c r="O97" s="50"/>
      <c r="P97" s="50"/>
      <c r="Q97" s="50"/>
      <c r="R97" s="50"/>
      <c r="S97" s="50"/>
      <c r="T97" s="50"/>
      <c r="U97" s="50"/>
      <c r="V97" s="50"/>
      <c r="W97" s="50"/>
    </row>
    <row r="98" spans="1:23" ht="15.6" x14ac:dyDescent="0.35">
      <c r="A98" s="50"/>
      <c r="B98" s="84" t="s">
        <v>82</v>
      </c>
      <c r="C98" s="347">
        <f>+SUM(C95:C97)</f>
        <v>13640891</v>
      </c>
      <c r="D98" s="347">
        <f>+SUM(D95:D97)</f>
        <v>0</v>
      </c>
      <c r="E98" s="50"/>
      <c r="F98" s="50"/>
      <c r="G98" s="50"/>
      <c r="H98" s="50"/>
      <c r="I98" s="50"/>
      <c r="J98" s="50"/>
      <c r="K98" s="50"/>
      <c r="L98" s="50"/>
      <c r="M98" s="50"/>
      <c r="N98" s="50"/>
      <c r="O98" s="50"/>
      <c r="P98" s="50"/>
      <c r="Q98" s="50"/>
      <c r="R98" s="50"/>
      <c r="S98" s="50"/>
      <c r="T98" s="50"/>
      <c r="U98" s="50"/>
      <c r="V98" s="50"/>
      <c r="W98" s="50"/>
    </row>
    <row r="99" spans="1:23" ht="15.6" x14ac:dyDescent="0.35">
      <c r="A99" s="92"/>
      <c r="B99" s="50"/>
      <c r="C99" s="50"/>
      <c r="D99" s="50"/>
      <c r="E99" s="50"/>
      <c r="F99" s="50"/>
      <c r="G99" s="50"/>
      <c r="H99" s="50"/>
      <c r="I99" s="50"/>
      <c r="J99" s="50"/>
      <c r="K99" s="50"/>
      <c r="L99" s="50"/>
      <c r="M99" s="50"/>
      <c r="N99" s="50"/>
      <c r="O99" s="50"/>
      <c r="P99" s="50"/>
      <c r="Q99" s="50"/>
      <c r="R99" s="50"/>
      <c r="S99" s="50"/>
      <c r="T99" s="50"/>
      <c r="U99" s="50"/>
      <c r="V99" s="50"/>
      <c r="W99" s="50"/>
    </row>
    <row r="100" spans="1:23" ht="15.6" x14ac:dyDescent="0.35">
      <c r="A100" s="92"/>
      <c r="B100" s="50"/>
      <c r="C100" s="50"/>
      <c r="D100" s="50"/>
      <c r="E100" s="50"/>
      <c r="F100" s="50"/>
      <c r="G100" s="50"/>
      <c r="H100" s="50"/>
      <c r="I100" s="50"/>
      <c r="J100" s="50"/>
      <c r="K100" s="50"/>
      <c r="L100" s="50"/>
      <c r="M100" s="50"/>
      <c r="N100" s="50"/>
      <c r="O100" s="50"/>
      <c r="P100" s="50"/>
      <c r="Q100" s="50"/>
      <c r="R100" s="50"/>
      <c r="S100" s="50"/>
      <c r="T100" s="50"/>
      <c r="U100" s="50"/>
      <c r="V100" s="50"/>
      <c r="W100" s="50"/>
    </row>
    <row r="101" spans="1:23" ht="15.6" x14ac:dyDescent="0.35">
      <c r="A101" s="92"/>
      <c r="B101" s="50"/>
      <c r="C101" s="50"/>
      <c r="D101" s="50"/>
      <c r="E101" s="50"/>
      <c r="F101" s="50"/>
      <c r="G101" s="50"/>
      <c r="H101" s="50"/>
      <c r="I101" s="50"/>
      <c r="J101" s="50"/>
      <c r="K101" s="50"/>
      <c r="L101" s="50"/>
      <c r="M101" s="50"/>
      <c r="N101" s="50"/>
      <c r="O101" s="50"/>
      <c r="P101" s="50"/>
      <c r="Q101" s="50"/>
      <c r="R101" s="50"/>
      <c r="S101" s="50"/>
      <c r="T101" s="50"/>
      <c r="U101" s="50"/>
      <c r="V101" s="50"/>
      <c r="W101" s="50"/>
    </row>
    <row r="102" spans="1:23" ht="15.6" x14ac:dyDescent="0.35">
      <c r="A102" s="92" t="s">
        <v>143</v>
      </c>
      <c r="B102" s="50"/>
      <c r="C102" s="50"/>
      <c r="D102" s="50"/>
      <c r="E102" s="50"/>
      <c r="F102" s="50"/>
      <c r="G102" s="50"/>
      <c r="H102" s="50"/>
      <c r="I102" s="50"/>
      <c r="J102" s="50"/>
      <c r="K102" s="50"/>
      <c r="L102" s="50"/>
      <c r="M102" s="50"/>
      <c r="N102" s="50"/>
      <c r="O102" s="50"/>
      <c r="P102" s="50"/>
      <c r="Q102" s="50"/>
      <c r="R102" s="50"/>
      <c r="S102" s="50"/>
      <c r="T102" s="50"/>
      <c r="U102" s="50"/>
      <c r="V102" s="50"/>
      <c r="W102" s="50"/>
    </row>
    <row r="103" spans="1:23" ht="15.6" x14ac:dyDescent="0.35">
      <c r="A103" s="92"/>
      <c r="B103" s="50"/>
      <c r="C103" s="50"/>
      <c r="D103" s="50"/>
      <c r="E103" s="50"/>
      <c r="F103" s="50"/>
      <c r="G103" s="50"/>
      <c r="H103" s="50"/>
      <c r="I103" s="50"/>
      <c r="J103" s="50"/>
      <c r="K103" s="50"/>
      <c r="L103" s="50"/>
      <c r="M103" s="50"/>
      <c r="N103" s="50"/>
      <c r="O103" s="50"/>
      <c r="P103" s="50"/>
      <c r="Q103" s="50"/>
      <c r="R103" s="50"/>
      <c r="S103" s="50"/>
      <c r="T103" s="50"/>
      <c r="U103" s="50"/>
      <c r="V103" s="50"/>
      <c r="W103" s="50"/>
    </row>
    <row r="104" spans="1:23" ht="15.6" x14ac:dyDescent="0.35">
      <c r="A104" s="92"/>
      <c r="B104" s="50"/>
      <c r="C104" s="50"/>
      <c r="D104" s="50"/>
      <c r="E104" s="50"/>
      <c r="F104" s="50"/>
      <c r="G104" s="50"/>
      <c r="H104" s="50"/>
      <c r="I104" s="50"/>
      <c r="J104" s="50"/>
      <c r="K104" s="50"/>
      <c r="L104" s="50"/>
      <c r="M104" s="50"/>
      <c r="N104" s="50"/>
      <c r="O104" s="50"/>
      <c r="P104" s="50"/>
      <c r="Q104" s="50"/>
      <c r="R104" s="50"/>
      <c r="S104" s="50"/>
      <c r="T104" s="50"/>
      <c r="U104" s="50"/>
      <c r="V104" s="50"/>
      <c r="W104" s="50"/>
    </row>
    <row r="105" spans="1:23" ht="31.2" x14ac:dyDescent="0.35">
      <c r="A105" s="50"/>
      <c r="B105" s="86" t="s">
        <v>83</v>
      </c>
      <c r="C105" s="82" t="s">
        <v>84</v>
      </c>
      <c r="D105" s="82" t="s">
        <v>85</v>
      </c>
      <c r="E105" s="82" t="s">
        <v>86</v>
      </c>
      <c r="F105" s="50"/>
      <c r="G105" s="50"/>
      <c r="H105" s="50"/>
      <c r="I105" s="50"/>
      <c r="J105" s="50"/>
      <c r="K105" s="50"/>
      <c r="L105" s="50"/>
      <c r="M105" s="50"/>
      <c r="N105" s="50"/>
      <c r="O105" s="50"/>
      <c r="P105" s="50"/>
      <c r="Q105" s="50"/>
      <c r="R105" s="50"/>
      <c r="S105" s="50"/>
      <c r="T105" s="50"/>
      <c r="U105" s="50"/>
      <c r="V105" s="50"/>
      <c r="W105" s="50"/>
    </row>
    <row r="106" spans="1:23" ht="15.6" x14ac:dyDescent="0.35">
      <c r="A106" s="50"/>
      <c r="B106" s="84" t="s">
        <v>87</v>
      </c>
      <c r="C106" s="85"/>
      <c r="D106" s="87"/>
      <c r="E106" s="85"/>
      <c r="F106" s="50"/>
      <c r="G106" s="50"/>
      <c r="H106" s="50"/>
      <c r="I106" s="50"/>
      <c r="J106" s="50"/>
      <c r="K106" s="50"/>
      <c r="L106" s="50"/>
      <c r="M106" s="50"/>
      <c r="N106" s="50"/>
      <c r="O106" s="50"/>
      <c r="P106" s="50"/>
      <c r="Q106" s="50"/>
      <c r="R106" s="50"/>
      <c r="S106" s="50"/>
      <c r="T106" s="50"/>
      <c r="U106" s="50"/>
      <c r="V106" s="50"/>
      <c r="W106" s="50"/>
    </row>
    <row r="107" spans="1:23" ht="15.6" x14ac:dyDescent="0.35">
      <c r="A107" s="50"/>
      <c r="B107" s="79" t="s">
        <v>88</v>
      </c>
      <c r="C107" s="83">
        <v>0</v>
      </c>
      <c r="D107" s="83">
        <v>0</v>
      </c>
      <c r="E107" s="83">
        <v>0</v>
      </c>
      <c r="F107" s="50"/>
      <c r="G107" s="50"/>
      <c r="H107" s="50"/>
      <c r="I107" s="50"/>
      <c r="J107" s="50"/>
      <c r="K107" s="50"/>
      <c r="L107" s="50"/>
      <c r="M107" s="50"/>
      <c r="N107" s="50"/>
      <c r="O107" s="50"/>
      <c r="P107" s="50"/>
      <c r="Q107" s="50"/>
      <c r="R107" s="50"/>
      <c r="S107" s="50"/>
      <c r="T107" s="50"/>
      <c r="U107" s="50"/>
      <c r="V107" s="50"/>
      <c r="W107" s="50"/>
    </row>
    <row r="108" spans="1:23" ht="15.6" x14ac:dyDescent="0.35">
      <c r="A108" s="50"/>
      <c r="B108" s="79" t="s">
        <v>89</v>
      </c>
      <c r="C108" s="83">
        <v>0</v>
      </c>
      <c r="D108" s="83">
        <v>0</v>
      </c>
      <c r="E108" s="83">
        <v>0</v>
      </c>
      <c r="F108" s="50"/>
      <c r="G108" s="50"/>
      <c r="H108" s="50"/>
      <c r="I108" s="50"/>
      <c r="J108" s="50"/>
      <c r="K108" s="50"/>
      <c r="L108" s="50"/>
      <c r="M108" s="50"/>
      <c r="N108" s="50"/>
      <c r="O108" s="50"/>
      <c r="P108" s="50"/>
      <c r="Q108" s="50"/>
      <c r="R108" s="50"/>
      <c r="S108" s="50"/>
      <c r="T108" s="50"/>
      <c r="U108" s="50"/>
      <c r="V108" s="50"/>
      <c r="W108" s="50"/>
    </row>
    <row r="109" spans="1:23" ht="15.6" x14ac:dyDescent="0.35">
      <c r="A109" s="50"/>
      <c r="B109" s="79" t="s">
        <v>90</v>
      </c>
      <c r="C109" s="83">
        <v>0</v>
      </c>
      <c r="D109" s="83">
        <v>0</v>
      </c>
      <c r="E109" s="83">
        <v>0</v>
      </c>
      <c r="F109" s="50"/>
      <c r="G109" s="50"/>
      <c r="H109" s="50"/>
      <c r="I109" s="50"/>
      <c r="J109" s="50"/>
      <c r="K109" s="50"/>
      <c r="L109" s="50"/>
      <c r="M109" s="50"/>
      <c r="N109" s="50"/>
      <c r="O109" s="50"/>
      <c r="P109" s="50"/>
      <c r="Q109" s="50"/>
      <c r="R109" s="50"/>
      <c r="S109" s="50"/>
      <c r="T109" s="50"/>
      <c r="U109" s="50"/>
      <c r="V109" s="50"/>
      <c r="W109" s="50"/>
    </row>
    <row r="110" spans="1:23" ht="15.6" x14ac:dyDescent="0.35">
      <c r="A110" s="50"/>
      <c r="B110" s="84" t="s">
        <v>91</v>
      </c>
      <c r="C110" s="83">
        <v>0</v>
      </c>
      <c r="D110" s="83">
        <v>0</v>
      </c>
      <c r="E110" s="83">
        <v>0</v>
      </c>
      <c r="F110" s="50"/>
      <c r="G110" s="50"/>
      <c r="H110" s="50"/>
      <c r="I110" s="50"/>
      <c r="J110" s="50"/>
      <c r="K110" s="50"/>
      <c r="L110" s="50"/>
      <c r="M110" s="50"/>
      <c r="N110" s="50"/>
      <c r="O110" s="50"/>
      <c r="P110" s="50"/>
      <c r="Q110" s="50"/>
      <c r="R110" s="50"/>
      <c r="S110" s="50"/>
      <c r="T110" s="50"/>
      <c r="U110" s="50"/>
      <c r="V110" s="50"/>
      <c r="W110" s="50"/>
    </row>
    <row r="111" spans="1:23" ht="15.6" x14ac:dyDescent="0.35">
      <c r="A111" s="50"/>
      <c r="B111" s="79" t="s">
        <v>92</v>
      </c>
      <c r="C111" s="83">
        <v>0</v>
      </c>
      <c r="D111" s="83">
        <v>0</v>
      </c>
      <c r="E111" s="83">
        <v>0</v>
      </c>
      <c r="F111" s="50"/>
      <c r="G111" s="50"/>
      <c r="H111" s="50"/>
      <c r="I111" s="50"/>
      <c r="J111" s="50"/>
      <c r="K111" s="50"/>
      <c r="L111" s="50"/>
      <c r="M111" s="50"/>
      <c r="N111" s="50"/>
      <c r="O111" s="50"/>
      <c r="P111" s="50"/>
      <c r="Q111" s="50"/>
      <c r="R111" s="50"/>
      <c r="S111" s="50"/>
      <c r="T111" s="50"/>
      <c r="U111" s="50"/>
      <c r="V111" s="50"/>
      <c r="W111" s="50"/>
    </row>
    <row r="112" spans="1:23" ht="15.6" x14ac:dyDescent="0.35">
      <c r="A112" s="50"/>
      <c r="B112" s="79" t="s">
        <v>93</v>
      </c>
      <c r="C112" s="83">
        <v>0</v>
      </c>
      <c r="D112" s="83">
        <v>0</v>
      </c>
      <c r="E112" s="83">
        <v>0</v>
      </c>
      <c r="F112" s="50"/>
      <c r="G112" s="50"/>
      <c r="H112" s="50"/>
      <c r="I112" s="50"/>
      <c r="J112" s="50"/>
      <c r="K112" s="50"/>
      <c r="L112" s="50"/>
      <c r="M112" s="50"/>
      <c r="N112" s="50"/>
      <c r="O112" s="50"/>
      <c r="P112" s="50"/>
      <c r="Q112" s="50"/>
      <c r="R112" s="50"/>
      <c r="S112" s="50"/>
      <c r="T112" s="50"/>
      <c r="U112" s="50"/>
      <c r="V112" s="50"/>
      <c r="W112" s="50"/>
    </row>
    <row r="113" spans="1:23" ht="15.6" x14ac:dyDescent="0.35">
      <c r="A113" s="50"/>
      <c r="B113" s="79" t="s">
        <v>94</v>
      </c>
      <c r="C113" s="83">
        <v>0</v>
      </c>
      <c r="D113" s="83">
        <v>0</v>
      </c>
      <c r="E113" s="83">
        <v>0</v>
      </c>
      <c r="F113" s="50"/>
      <c r="G113" s="50"/>
      <c r="H113" s="50"/>
      <c r="I113" s="50"/>
      <c r="J113" s="50"/>
      <c r="K113" s="50"/>
      <c r="L113" s="50"/>
      <c r="M113" s="50"/>
      <c r="N113" s="50"/>
      <c r="O113" s="50"/>
      <c r="P113" s="50"/>
      <c r="Q113" s="50"/>
      <c r="R113" s="50"/>
      <c r="S113" s="50"/>
      <c r="T113" s="50"/>
      <c r="U113" s="50"/>
      <c r="V113" s="50"/>
      <c r="W113" s="50"/>
    </row>
    <row r="114" spans="1:23" ht="15.6" x14ac:dyDescent="0.35">
      <c r="A114" s="50"/>
      <c r="B114" s="84" t="s">
        <v>95</v>
      </c>
      <c r="C114" s="85"/>
      <c r="D114" s="88"/>
      <c r="E114" s="85"/>
      <c r="F114" s="50"/>
      <c r="G114" s="50"/>
      <c r="H114" s="50"/>
      <c r="I114" s="50"/>
      <c r="J114" s="50"/>
      <c r="K114" s="50"/>
      <c r="L114" s="50"/>
      <c r="M114" s="50"/>
      <c r="N114" s="50"/>
      <c r="O114" s="50"/>
      <c r="P114" s="50"/>
      <c r="Q114" s="50"/>
      <c r="R114" s="50"/>
      <c r="S114" s="50"/>
      <c r="T114" s="50"/>
      <c r="U114" s="50"/>
      <c r="V114" s="50"/>
      <c r="W114" s="50"/>
    </row>
    <row r="115" spans="1:23" ht="15.6" x14ac:dyDescent="0.35">
      <c r="A115" s="50"/>
      <c r="B115" s="79" t="s">
        <v>96</v>
      </c>
      <c r="C115" s="83">
        <v>0</v>
      </c>
      <c r="D115" s="83">
        <v>0</v>
      </c>
      <c r="E115" s="83">
        <v>0</v>
      </c>
      <c r="F115" s="50"/>
      <c r="G115" s="50"/>
      <c r="H115" s="50"/>
      <c r="I115" s="50"/>
      <c r="J115" s="50"/>
      <c r="K115" s="50"/>
      <c r="L115" s="50"/>
      <c r="M115" s="50"/>
      <c r="N115" s="50"/>
      <c r="O115" s="50"/>
      <c r="P115" s="50"/>
      <c r="Q115" s="50"/>
      <c r="R115" s="50"/>
      <c r="S115" s="50"/>
      <c r="T115" s="50"/>
      <c r="U115" s="50"/>
      <c r="V115" s="50"/>
      <c r="W115" s="50"/>
    </row>
    <row r="116" spans="1:23" ht="15.6" x14ac:dyDescent="0.35">
      <c r="A116" s="50"/>
      <c r="B116" s="79" t="s">
        <v>97</v>
      </c>
      <c r="C116" s="83">
        <v>0</v>
      </c>
      <c r="D116" s="83">
        <v>0</v>
      </c>
      <c r="E116" s="83">
        <v>0</v>
      </c>
      <c r="F116" s="50"/>
      <c r="G116" s="50"/>
      <c r="H116" s="50"/>
      <c r="I116" s="50"/>
      <c r="J116" s="50"/>
      <c r="K116" s="50"/>
      <c r="L116" s="50"/>
      <c r="M116" s="50"/>
      <c r="N116" s="50"/>
      <c r="O116" s="50"/>
      <c r="P116" s="50"/>
      <c r="Q116" s="50"/>
      <c r="R116" s="50"/>
      <c r="S116" s="50"/>
      <c r="T116" s="50"/>
      <c r="U116" s="50"/>
      <c r="V116" s="50"/>
      <c r="W116" s="50"/>
    </row>
    <row r="117" spans="1:23" ht="15.6" x14ac:dyDescent="0.35">
      <c r="A117" s="50"/>
      <c r="B117" s="79" t="s">
        <v>98</v>
      </c>
      <c r="C117" s="83">
        <v>1000818.5628717949</v>
      </c>
      <c r="D117" s="356">
        <v>9757980988</v>
      </c>
      <c r="E117" s="356">
        <v>47</v>
      </c>
      <c r="F117" s="50"/>
      <c r="G117" s="50"/>
      <c r="H117" s="50"/>
      <c r="I117" s="50"/>
      <c r="J117" s="50"/>
      <c r="K117" s="50"/>
      <c r="L117" s="50"/>
      <c r="M117" s="50"/>
      <c r="N117" s="50"/>
      <c r="O117" s="50"/>
      <c r="P117" s="50"/>
      <c r="Q117" s="50"/>
      <c r="R117" s="50"/>
      <c r="S117" s="50"/>
      <c r="T117" s="50"/>
      <c r="U117" s="50"/>
      <c r="V117" s="50"/>
      <c r="W117" s="50"/>
    </row>
    <row r="118" spans="1:23" ht="15.6" x14ac:dyDescent="0.35">
      <c r="A118" s="50"/>
      <c r="B118" s="84" t="s">
        <v>99</v>
      </c>
      <c r="C118" s="85"/>
      <c r="D118" s="88"/>
      <c r="E118" s="85"/>
      <c r="F118" s="50"/>
      <c r="G118" s="50"/>
      <c r="H118" s="50"/>
      <c r="I118" s="50"/>
      <c r="J118" s="50"/>
      <c r="K118" s="50"/>
      <c r="L118" s="50"/>
      <c r="M118" s="50"/>
      <c r="N118" s="50"/>
      <c r="O118" s="50"/>
      <c r="P118" s="50"/>
      <c r="Q118" s="50"/>
      <c r="R118" s="50"/>
      <c r="S118" s="50"/>
      <c r="T118" s="50"/>
      <c r="U118" s="50"/>
      <c r="V118" s="50"/>
      <c r="W118" s="50"/>
    </row>
    <row r="119" spans="1:23" ht="15.6" x14ac:dyDescent="0.35">
      <c r="A119" s="50"/>
      <c r="B119" s="79" t="s">
        <v>100</v>
      </c>
      <c r="C119" s="83"/>
      <c r="D119" s="83"/>
      <c r="E119" s="83"/>
      <c r="F119" s="50"/>
      <c r="G119" s="50"/>
      <c r="H119" s="50"/>
      <c r="I119" s="50"/>
      <c r="J119" s="50"/>
      <c r="K119" s="50"/>
      <c r="L119" s="50"/>
      <c r="M119" s="50"/>
      <c r="N119" s="50"/>
      <c r="O119" s="50"/>
      <c r="P119" s="50"/>
      <c r="Q119" s="50"/>
      <c r="R119" s="50"/>
      <c r="S119" s="50"/>
      <c r="T119" s="50"/>
      <c r="U119" s="50"/>
      <c r="V119" s="50"/>
      <c r="W119" s="50"/>
    </row>
    <row r="120" spans="1:23" ht="15.6" x14ac:dyDescent="0.35">
      <c r="A120" s="50"/>
      <c r="B120" s="79" t="s">
        <v>101</v>
      </c>
      <c r="C120" s="83"/>
      <c r="D120" s="83"/>
      <c r="E120" s="83"/>
      <c r="F120" s="50"/>
      <c r="G120" s="50"/>
      <c r="H120" s="50"/>
      <c r="I120" s="50"/>
      <c r="J120" s="50"/>
      <c r="K120" s="50"/>
      <c r="L120" s="50"/>
      <c r="M120" s="50"/>
      <c r="N120" s="50"/>
      <c r="O120" s="50"/>
      <c r="P120" s="50"/>
      <c r="Q120" s="50"/>
      <c r="R120" s="50"/>
      <c r="S120" s="50"/>
      <c r="T120" s="50"/>
      <c r="U120" s="50"/>
      <c r="V120" s="50"/>
      <c r="W120" s="50"/>
    </row>
    <row r="121" spans="1:23" ht="15.6" x14ac:dyDescent="0.35">
      <c r="A121" s="50"/>
      <c r="B121" s="79" t="s">
        <v>102</v>
      </c>
      <c r="C121" s="83"/>
      <c r="D121" s="83"/>
      <c r="E121" s="83"/>
      <c r="F121" s="50"/>
      <c r="G121" s="50"/>
      <c r="H121" s="50"/>
      <c r="I121" s="50"/>
      <c r="J121" s="50"/>
      <c r="K121" s="50"/>
      <c r="L121" s="50"/>
      <c r="M121" s="50"/>
      <c r="N121" s="50"/>
      <c r="O121" s="50"/>
      <c r="P121" s="50"/>
      <c r="Q121" s="50"/>
      <c r="R121" s="50"/>
      <c r="S121" s="50"/>
      <c r="T121" s="50"/>
      <c r="U121" s="50"/>
      <c r="V121" s="50"/>
      <c r="W121" s="50"/>
    </row>
    <row r="122" spans="1:23" ht="15.6" x14ac:dyDescent="0.35">
      <c r="A122" s="92"/>
      <c r="B122" s="50"/>
      <c r="C122" s="50"/>
      <c r="D122" s="50"/>
      <c r="E122" s="50"/>
      <c r="F122" s="50"/>
      <c r="G122" s="50"/>
      <c r="H122" s="50"/>
      <c r="I122" s="50"/>
      <c r="J122" s="50"/>
      <c r="K122" s="50"/>
      <c r="L122" s="50"/>
      <c r="M122" s="50"/>
      <c r="N122" s="50"/>
      <c r="O122" s="50"/>
      <c r="P122" s="50"/>
      <c r="Q122" s="50"/>
      <c r="R122" s="50"/>
      <c r="S122" s="50"/>
      <c r="T122" s="50"/>
      <c r="U122" s="50"/>
      <c r="V122" s="50"/>
      <c r="W122" s="50"/>
    </row>
    <row r="123" spans="1:23" ht="15.6" x14ac:dyDescent="0.35">
      <c r="A123" s="92"/>
      <c r="B123" s="50"/>
      <c r="C123" s="50"/>
      <c r="D123" s="50"/>
      <c r="E123" s="50"/>
      <c r="F123" s="50"/>
      <c r="G123" s="50"/>
      <c r="H123" s="50"/>
      <c r="I123" s="50"/>
      <c r="J123" s="50"/>
      <c r="K123" s="50"/>
      <c r="L123" s="50"/>
      <c r="M123" s="50"/>
      <c r="N123" s="50"/>
      <c r="O123" s="50"/>
      <c r="P123" s="50"/>
      <c r="Q123" s="50"/>
      <c r="R123" s="50"/>
      <c r="S123" s="50"/>
      <c r="T123" s="50"/>
      <c r="U123" s="50"/>
      <c r="V123" s="50"/>
      <c r="W123" s="50"/>
    </row>
    <row r="124" spans="1:23" ht="15.6" x14ac:dyDescent="0.35">
      <c r="A124" s="92" t="s">
        <v>103</v>
      </c>
      <c r="B124" s="50"/>
      <c r="C124" s="50"/>
      <c r="D124" s="50"/>
      <c r="E124" s="50"/>
      <c r="F124" s="50"/>
      <c r="G124" s="50"/>
      <c r="H124" s="50"/>
      <c r="I124" s="50"/>
      <c r="J124" s="50"/>
      <c r="K124" s="50"/>
      <c r="L124" s="50"/>
      <c r="M124" s="50"/>
      <c r="N124" s="50"/>
      <c r="O124" s="50"/>
      <c r="P124" s="50"/>
      <c r="Q124" s="50"/>
      <c r="R124" s="50"/>
      <c r="S124" s="50"/>
      <c r="T124" s="50"/>
      <c r="U124" s="50"/>
      <c r="V124" s="50"/>
      <c r="W124" s="50"/>
    </row>
    <row r="125" spans="1:23" ht="15.6" x14ac:dyDescent="0.35">
      <c r="A125" s="92"/>
      <c r="B125" s="50"/>
      <c r="C125" s="50"/>
      <c r="D125" s="50"/>
      <c r="E125" s="50"/>
      <c r="F125" s="50"/>
      <c r="G125" s="50"/>
      <c r="H125" s="50"/>
      <c r="I125" s="50"/>
      <c r="J125" s="50"/>
      <c r="K125" s="50"/>
      <c r="L125" s="50"/>
      <c r="M125" s="50"/>
      <c r="N125" s="50"/>
      <c r="O125" s="50"/>
      <c r="P125" s="50"/>
      <c r="Q125" s="50"/>
      <c r="R125" s="50"/>
      <c r="S125" s="50"/>
      <c r="T125" s="50"/>
      <c r="U125" s="50"/>
      <c r="V125" s="50"/>
      <c r="W125" s="50"/>
    </row>
    <row r="126" spans="1:23" ht="15.6" x14ac:dyDescent="0.35">
      <c r="A126" s="92" t="s">
        <v>104</v>
      </c>
      <c r="B126" s="50"/>
      <c r="C126" s="50"/>
      <c r="D126" s="50"/>
      <c r="E126" s="50"/>
      <c r="F126" s="50"/>
      <c r="G126" s="50"/>
      <c r="H126" s="50"/>
      <c r="I126" s="50"/>
      <c r="J126" s="50"/>
      <c r="K126" s="50"/>
      <c r="L126" s="50"/>
      <c r="M126" s="50"/>
      <c r="N126" s="50"/>
      <c r="O126" s="50"/>
      <c r="P126" s="50"/>
      <c r="Q126" s="50"/>
      <c r="R126" s="50"/>
      <c r="S126" s="50"/>
      <c r="T126" s="50"/>
      <c r="U126" s="50"/>
      <c r="V126" s="50"/>
      <c r="W126" s="50"/>
    </row>
    <row r="127" spans="1:23" ht="15.6" x14ac:dyDescent="0.35">
      <c r="A127" s="396" t="s">
        <v>105</v>
      </c>
      <c r="B127" s="396"/>
      <c r="C127" s="396"/>
      <c r="D127" s="396"/>
      <c r="E127" s="396"/>
      <c r="F127" s="396"/>
      <c r="G127" s="50"/>
      <c r="H127" s="50"/>
      <c r="I127" s="50"/>
      <c r="J127" s="50"/>
      <c r="K127" s="50"/>
      <c r="L127" s="50"/>
      <c r="M127" s="50"/>
      <c r="N127" s="50"/>
      <c r="O127" s="50"/>
      <c r="P127" s="50"/>
      <c r="Q127" s="50"/>
      <c r="R127" s="50"/>
      <c r="S127" s="50"/>
      <c r="T127" s="50"/>
      <c r="U127" s="50"/>
      <c r="V127" s="50"/>
      <c r="W127" s="50"/>
    </row>
    <row r="128" spans="1:23" ht="21" customHeight="1" x14ac:dyDescent="0.35">
      <c r="A128" s="396"/>
      <c r="B128" s="396"/>
      <c r="C128" s="396"/>
      <c r="D128" s="396"/>
      <c r="E128" s="396"/>
      <c r="F128" s="396"/>
      <c r="G128" s="50"/>
      <c r="H128" s="50"/>
      <c r="I128" s="50"/>
      <c r="J128" s="50"/>
      <c r="K128" s="50"/>
      <c r="L128" s="50"/>
      <c r="M128" s="50"/>
      <c r="N128" s="50"/>
      <c r="O128" s="50"/>
      <c r="P128" s="50"/>
      <c r="Q128" s="50"/>
      <c r="R128" s="50"/>
      <c r="S128" s="50"/>
      <c r="T128" s="50"/>
      <c r="U128" s="50"/>
      <c r="V128" s="50"/>
      <c r="W128" s="50"/>
    </row>
    <row r="129" spans="1:23" ht="15.6" x14ac:dyDescent="0.35">
      <c r="A129" s="50"/>
      <c r="B129" s="397" t="s">
        <v>32</v>
      </c>
      <c r="C129" s="398"/>
      <c r="D129" s="399"/>
      <c r="E129" s="50"/>
      <c r="F129" s="50"/>
      <c r="G129" s="50"/>
      <c r="H129" s="50"/>
      <c r="I129" s="50"/>
      <c r="J129" s="50"/>
      <c r="K129" s="50"/>
      <c r="L129" s="50"/>
      <c r="M129" s="50"/>
      <c r="N129" s="50"/>
      <c r="O129" s="50"/>
      <c r="P129" s="50"/>
      <c r="Q129" s="50"/>
      <c r="R129" s="50"/>
      <c r="S129" s="50"/>
      <c r="T129" s="50"/>
      <c r="U129" s="50"/>
      <c r="V129" s="50"/>
      <c r="W129" s="50"/>
    </row>
    <row r="130" spans="1:23" ht="31.2" x14ac:dyDescent="0.35">
      <c r="A130" s="50"/>
      <c r="B130" s="86" t="s">
        <v>13</v>
      </c>
      <c r="C130" s="82" t="s">
        <v>310</v>
      </c>
      <c r="D130" s="82" t="s">
        <v>311</v>
      </c>
      <c r="E130" s="50"/>
      <c r="F130" s="50"/>
      <c r="G130" s="50"/>
      <c r="H130" s="50"/>
      <c r="I130" s="50"/>
      <c r="J130" s="50"/>
      <c r="K130" s="50"/>
      <c r="L130" s="50"/>
      <c r="M130" s="50"/>
      <c r="N130" s="50"/>
      <c r="O130" s="50"/>
      <c r="P130" s="50"/>
      <c r="Q130" s="50"/>
      <c r="R130" s="50"/>
      <c r="S130" s="50"/>
      <c r="T130" s="50"/>
      <c r="U130" s="50"/>
      <c r="V130" s="50"/>
      <c r="W130" s="50"/>
    </row>
    <row r="131" spans="1:23" ht="15.6" x14ac:dyDescent="0.35">
      <c r="A131" s="50"/>
      <c r="B131" s="79"/>
      <c r="C131" s="344"/>
      <c r="D131" s="344"/>
      <c r="E131" s="50"/>
      <c r="F131" s="50"/>
      <c r="G131" s="50"/>
      <c r="H131" s="50"/>
      <c r="I131" s="50"/>
      <c r="J131" s="50"/>
      <c r="K131" s="50"/>
      <c r="L131" s="50"/>
      <c r="M131" s="50"/>
      <c r="N131" s="50"/>
      <c r="O131" s="50"/>
      <c r="P131" s="50"/>
      <c r="Q131" s="50"/>
      <c r="R131" s="50"/>
      <c r="S131" s="50"/>
      <c r="T131" s="50"/>
      <c r="U131" s="50"/>
      <c r="V131" s="50"/>
      <c r="W131" s="50"/>
    </row>
    <row r="132" spans="1:23" ht="15.6" x14ac:dyDescent="0.35">
      <c r="A132" s="50"/>
      <c r="B132" s="79" t="s">
        <v>130</v>
      </c>
      <c r="C132" s="344">
        <f>+'[4]BALANCE GENERAL'!$H$17</f>
        <v>12556020</v>
      </c>
      <c r="D132" s="344">
        <v>0</v>
      </c>
      <c r="E132" s="50"/>
      <c r="F132" s="50"/>
      <c r="G132" s="50"/>
      <c r="H132" s="50"/>
      <c r="I132" s="50"/>
      <c r="J132" s="50"/>
      <c r="K132" s="50"/>
      <c r="L132" s="50"/>
      <c r="M132" s="50"/>
      <c r="N132" s="50"/>
      <c r="O132" s="50"/>
      <c r="P132" s="50"/>
      <c r="Q132" s="50"/>
      <c r="R132" s="50"/>
      <c r="S132" s="50"/>
      <c r="T132" s="50"/>
      <c r="U132" s="50"/>
      <c r="V132" s="50"/>
      <c r="W132" s="50"/>
    </row>
    <row r="133" spans="1:23" ht="15.6" x14ac:dyDescent="0.35">
      <c r="A133" s="50"/>
      <c r="B133" s="79" t="s">
        <v>131</v>
      </c>
      <c r="C133" s="344">
        <f>+'[4]BALANCE GENERAL'!$H$19</f>
        <v>2214331000</v>
      </c>
      <c r="D133" s="344">
        <v>0</v>
      </c>
      <c r="E133" s="50"/>
      <c r="F133" s="89"/>
      <c r="G133" s="50"/>
      <c r="H133" s="50"/>
      <c r="I133" s="50"/>
      <c r="J133" s="50"/>
      <c r="K133" s="50"/>
      <c r="L133" s="50"/>
      <c r="M133" s="50"/>
      <c r="N133" s="50"/>
      <c r="O133" s="50"/>
      <c r="P133" s="50"/>
      <c r="Q133" s="50"/>
      <c r="R133" s="50"/>
      <c r="S133" s="50"/>
      <c r="T133" s="50"/>
      <c r="U133" s="50"/>
      <c r="V133" s="50"/>
      <c r="W133" s="50"/>
    </row>
    <row r="134" spans="1:23" ht="15.6" x14ac:dyDescent="0.35">
      <c r="A134" s="50"/>
      <c r="B134" s="79" t="s">
        <v>106</v>
      </c>
      <c r="C134" s="344">
        <v>0</v>
      </c>
      <c r="D134" s="344">
        <v>0</v>
      </c>
      <c r="E134" s="50"/>
      <c r="F134" s="50"/>
      <c r="G134" s="50"/>
      <c r="H134" s="50"/>
      <c r="I134" s="50"/>
      <c r="J134" s="50"/>
      <c r="K134" s="50"/>
      <c r="L134" s="50"/>
      <c r="M134" s="50"/>
      <c r="N134" s="50"/>
      <c r="O134" s="50"/>
      <c r="P134" s="50"/>
      <c r="Q134" s="50"/>
      <c r="R134" s="50"/>
      <c r="S134" s="50"/>
      <c r="T134" s="50"/>
      <c r="U134" s="50"/>
      <c r="V134" s="50"/>
      <c r="W134" s="50"/>
    </row>
    <row r="135" spans="1:23" ht="15.6" x14ac:dyDescent="0.35">
      <c r="A135" s="50"/>
      <c r="B135" s="84" t="s">
        <v>82</v>
      </c>
      <c r="C135" s="348">
        <f>SUM(C132:C134)</f>
        <v>2226887020</v>
      </c>
      <c r="D135" s="348">
        <f>SUM(D132:D134)</f>
        <v>0</v>
      </c>
      <c r="E135" s="50"/>
      <c r="F135" s="50"/>
      <c r="G135" s="50"/>
      <c r="H135" s="50"/>
      <c r="I135" s="50"/>
      <c r="J135" s="50"/>
      <c r="K135" s="50"/>
      <c r="L135" s="50"/>
      <c r="M135" s="50"/>
      <c r="N135" s="50"/>
      <c r="O135" s="50"/>
      <c r="P135" s="50"/>
      <c r="Q135" s="50"/>
      <c r="R135" s="50"/>
      <c r="S135" s="50"/>
      <c r="T135" s="50"/>
      <c r="U135" s="50"/>
      <c r="V135" s="50"/>
      <c r="W135" s="50"/>
    </row>
    <row r="136" spans="1:23" ht="15.6" x14ac:dyDescent="0.35">
      <c r="A136" s="50"/>
      <c r="B136" s="90"/>
      <c r="C136" s="91"/>
      <c r="D136" s="91"/>
      <c r="E136" s="50"/>
      <c r="F136" s="50"/>
      <c r="G136" s="50"/>
      <c r="H136" s="50"/>
      <c r="I136" s="50"/>
      <c r="J136" s="50"/>
      <c r="K136" s="50"/>
      <c r="L136" s="50"/>
      <c r="M136" s="50"/>
      <c r="N136" s="50"/>
      <c r="O136" s="50"/>
      <c r="P136" s="50"/>
      <c r="Q136" s="50"/>
      <c r="R136" s="50"/>
      <c r="S136" s="50"/>
      <c r="T136" s="50"/>
      <c r="U136" s="50"/>
      <c r="V136" s="50"/>
      <c r="W136" s="50"/>
    </row>
    <row r="137" spans="1:23" ht="15.6" x14ac:dyDescent="0.35">
      <c r="A137" s="92"/>
      <c r="B137" s="50"/>
      <c r="C137" s="50"/>
      <c r="D137" s="50"/>
      <c r="E137" s="50"/>
      <c r="F137" s="50"/>
      <c r="G137" s="50"/>
      <c r="H137" s="50"/>
      <c r="I137" s="50"/>
      <c r="J137" s="50"/>
      <c r="K137" s="50"/>
      <c r="L137" s="50"/>
      <c r="M137" s="50"/>
      <c r="N137" s="50"/>
      <c r="O137" s="50"/>
      <c r="P137" s="50"/>
      <c r="Q137" s="50"/>
      <c r="R137" s="50"/>
      <c r="S137" s="50"/>
      <c r="T137" s="50"/>
      <c r="U137" s="50"/>
      <c r="V137" s="50"/>
      <c r="W137" s="50"/>
    </row>
    <row r="138" spans="1:23" ht="15.6" x14ac:dyDescent="0.35">
      <c r="A138" s="383" t="s">
        <v>110</v>
      </c>
      <c r="B138" s="383"/>
      <c r="C138" s="383"/>
      <c r="D138" s="383"/>
      <c r="E138" s="383"/>
      <c r="F138" s="383"/>
      <c r="G138" s="50"/>
      <c r="H138" s="50"/>
      <c r="I138" s="50"/>
      <c r="J138" s="50"/>
      <c r="K138" s="50"/>
      <c r="L138" s="50"/>
      <c r="M138" s="50"/>
      <c r="N138" s="50"/>
      <c r="O138" s="50"/>
      <c r="P138" s="50"/>
      <c r="Q138" s="50"/>
      <c r="R138" s="50"/>
      <c r="S138" s="50"/>
      <c r="T138" s="50"/>
      <c r="U138" s="50"/>
      <c r="V138" s="50"/>
      <c r="W138" s="50"/>
    </row>
    <row r="139" spans="1:23" ht="15.6" x14ac:dyDescent="0.35">
      <c r="A139" s="92"/>
      <c r="B139" s="50"/>
      <c r="C139" s="50"/>
      <c r="D139" s="50"/>
      <c r="E139" s="50"/>
      <c r="F139" s="50"/>
      <c r="G139" s="50"/>
      <c r="H139" s="50"/>
      <c r="I139" s="50"/>
      <c r="J139" s="50"/>
      <c r="K139" s="50"/>
      <c r="L139" s="50"/>
      <c r="M139" s="50"/>
      <c r="N139" s="50"/>
      <c r="O139" s="50"/>
      <c r="P139" s="50"/>
      <c r="Q139" s="50"/>
      <c r="R139" s="50"/>
      <c r="S139" s="50"/>
      <c r="T139" s="50"/>
      <c r="U139" s="50"/>
      <c r="V139" s="50"/>
      <c r="W139" s="50"/>
    </row>
    <row r="140" spans="1:23" ht="15.6" x14ac:dyDescent="0.35">
      <c r="A140" s="349" t="s">
        <v>129</v>
      </c>
      <c r="B140" s="51"/>
      <c r="C140" s="50"/>
      <c r="D140" s="50"/>
      <c r="E140" s="50"/>
      <c r="F140" s="50"/>
      <c r="G140" s="50"/>
      <c r="H140" s="50"/>
      <c r="I140" s="50"/>
      <c r="J140" s="50"/>
      <c r="K140" s="50"/>
      <c r="L140" s="50"/>
      <c r="M140" s="50"/>
      <c r="N140" s="50"/>
      <c r="O140" s="50"/>
      <c r="P140" s="50"/>
      <c r="Q140" s="50"/>
      <c r="R140" s="50"/>
      <c r="S140" s="50"/>
      <c r="T140" s="50"/>
      <c r="U140" s="50"/>
      <c r="V140" s="50"/>
      <c r="W140" s="50"/>
    </row>
    <row r="141" spans="1:23" ht="15.6" x14ac:dyDescent="0.35">
      <c r="A141" s="92"/>
      <c r="B141" s="50"/>
      <c r="C141" s="50"/>
      <c r="D141" s="50"/>
      <c r="E141" s="50"/>
      <c r="F141" s="50"/>
      <c r="G141" s="50"/>
      <c r="H141" s="50"/>
      <c r="I141" s="50"/>
      <c r="J141" s="50"/>
      <c r="K141" s="50"/>
      <c r="L141" s="50"/>
      <c r="M141" s="50"/>
      <c r="N141" s="50"/>
      <c r="O141" s="50"/>
      <c r="P141" s="50"/>
      <c r="Q141" s="50"/>
      <c r="R141" s="50"/>
      <c r="S141" s="50"/>
      <c r="T141" s="50"/>
      <c r="U141" s="50"/>
      <c r="V141" s="50"/>
      <c r="W141" s="50"/>
    </row>
    <row r="142" spans="1:23" ht="15.6" x14ac:dyDescent="0.35">
      <c r="A142" s="92" t="s">
        <v>107</v>
      </c>
      <c r="B142" s="50"/>
      <c r="C142" s="50"/>
      <c r="D142" s="50"/>
      <c r="E142" s="50"/>
      <c r="F142" s="50"/>
      <c r="G142" s="50"/>
      <c r="H142" s="50"/>
      <c r="I142" s="50"/>
      <c r="J142" s="50"/>
      <c r="K142" s="50"/>
      <c r="L142" s="50"/>
      <c r="M142" s="50"/>
      <c r="N142" s="50"/>
      <c r="O142" s="50"/>
      <c r="P142" s="50"/>
      <c r="Q142" s="50"/>
      <c r="R142" s="50"/>
      <c r="S142" s="50"/>
      <c r="T142" s="50"/>
      <c r="U142" s="50"/>
      <c r="V142" s="50"/>
      <c r="W142" s="50"/>
    </row>
    <row r="143" spans="1:23" ht="15.6" x14ac:dyDescent="0.35">
      <c r="A143" s="92"/>
      <c r="B143" s="50"/>
      <c r="C143" s="50"/>
      <c r="D143" s="50"/>
      <c r="E143" s="50"/>
      <c r="F143" s="50"/>
      <c r="G143" s="50"/>
      <c r="H143" s="50"/>
      <c r="I143" s="50"/>
      <c r="J143" s="50"/>
      <c r="K143" s="50"/>
      <c r="L143" s="50"/>
      <c r="M143" s="50"/>
      <c r="N143" s="50"/>
      <c r="O143" s="50"/>
      <c r="P143" s="50"/>
      <c r="Q143" s="50"/>
      <c r="R143" s="50"/>
      <c r="S143" s="50"/>
      <c r="T143" s="50"/>
      <c r="U143" s="50"/>
      <c r="V143" s="50"/>
      <c r="W143" s="50"/>
    </row>
    <row r="144" spans="1:23" ht="31.2" x14ac:dyDescent="0.35">
      <c r="A144" s="50"/>
      <c r="B144" s="86" t="s">
        <v>77</v>
      </c>
      <c r="C144" s="82" t="s">
        <v>65</v>
      </c>
      <c r="D144" s="82" t="s">
        <v>66</v>
      </c>
      <c r="E144" s="50"/>
      <c r="F144" s="50"/>
      <c r="G144" s="50"/>
      <c r="H144" s="50"/>
      <c r="I144" s="50"/>
      <c r="J144" s="50"/>
      <c r="K144" s="50"/>
      <c r="L144" s="50"/>
      <c r="M144" s="50"/>
      <c r="N144" s="50"/>
      <c r="O144" s="50"/>
      <c r="P144" s="50"/>
      <c r="Q144" s="50"/>
      <c r="R144" s="50"/>
      <c r="S144" s="50"/>
      <c r="T144" s="50"/>
      <c r="U144" s="50"/>
      <c r="V144" s="50"/>
      <c r="W144" s="50"/>
    </row>
    <row r="145" spans="1:23" ht="15" customHeight="1" x14ac:dyDescent="0.35">
      <c r="A145" s="50"/>
      <c r="B145" s="79"/>
      <c r="C145" s="384" t="s">
        <v>108</v>
      </c>
      <c r="D145" s="385"/>
      <c r="E145" s="50"/>
      <c r="F145" s="50"/>
      <c r="G145" s="50"/>
      <c r="H145" s="50"/>
      <c r="I145" s="50"/>
      <c r="J145" s="50"/>
      <c r="K145" s="50"/>
      <c r="L145" s="50"/>
      <c r="M145" s="50"/>
      <c r="N145" s="50"/>
      <c r="O145" s="50"/>
      <c r="P145" s="50"/>
      <c r="Q145" s="50"/>
      <c r="R145" s="50"/>
      <c r="S145" s="50"/>
      <c r="T145" s="50"/>
      <c r="U145" s="50"/>
      <c r="V145" s="50"/>
      <c r="W145" s="50"/>
    </row>
    <row r="146" spans="1:23" ht="15.6" x14ac:dyDescent="0.35">
      <c r="A146" s="50"/>
      <c r="B146" s="79"/>
      <c r="C146" s="386"/>
      <c r="D146" s="387"/>
      <c r="E146" s="50"/>
      <c r="F146" s="50"/>
      <c r="G146" s="50"/>
      <c r="H146" s="50"/>
      <c r="I146" s="50"/>
      <c r="J146" s="50"/>
      <c r="K146" s="50"/>
      <c r="L146" s="50"/>
      <c r="M146" s="50"/>
      <c r="N146" s="50"/>
      <c r="O146" s="50"/>
      <c r="P146" s="50"/>
      <c r="Q146" s="50"/>
      <c r="R146" s="50"/>
      <c r="S146" s="50"/>
      <c r="T146" s="50"/>
      <c r="U146" s="50"/>
      <c r="V146" s="50"/>
      <c r="W146" s="50"/>
    </row>
    <row r="147" spans="1:23" ht="15.6" x14ac:dyDescent="0.35">
      <c r="A147" s="50"/>
      <c r="B147" s="86" t="s">
        <v>82</v>
      </c>
      <c r="C147" s="79"/>
      <c r="D147" s="79"/>
      <c r="E147" s="50"/>
      <c r="F147" s="50"/>
      <c r="G147" s="50"/>
      <c r="H147" s="50"/>
      <c r="I147" s="50"/>
      <c r="J147" s="50"/>
      <c r="K147" s="50"/>
      <c r="L147" s="50"/>
      <c r="M147" s="50"/>
      <c r="N147" s="50"/>
      <c r="O147" s="50"/>
      <c r="P147" s="50"/>
      <c r="Q147" s="50"/>
      <c r="R147" s="50"/>
      <c r="S147" s="50"/>
      <c r="T147" s="50"/>
      <c r="U147" s="50"/>
      <c r="V147" s="50"/>
      <c r="W147" s="50"/>
    </row>
    <row r="148" spans="1:23" ht="15.6" x14ac:dyDescent="0.35">
      <c r="A148" s="92"/>
      <c r="B148" s="50"/>
      <c r="C148" s="50"/>
      <c r="D148" s="50"/>
      <c r="E148" s="50"/>
      <c r="F148" s="50"/>
      <c r="G148" s="50"/>
      <c r="H148" s="50"/>
      <c r="I148" s="50"/>
      <c r="J148" s="50"/>
      <c r="K148" s="50"/>
      <c r="L148" s="50"/>
      <c r="M148" s="50"/>
      <c r="N148" s="50"/>
      <c r="O148" s="50"/>
      <c r="P148" s="50"/>
      <c r="Q148" s="50"/>
      <c r="R148" s="50"/>
      <c r="S148" s="50"/>
      <c r="T148" s="50"/>
      <c r="U148" s="50"/>
      <c r="V148" s="50"/>
      <c r="W148" s="50"/>
    </row>
    <row r="149" spans="1:23" ht="15.6" x14ac:dyDescent="0.35">
      <c r="A149" s="92"/>
      <c r="B149" s="50"/>
      <c r="C149" s="50"/>
      <c r="D149" s="50"/>
      <c r="E149" s="50"/>
      <c r="F149" s="50"/>
      <c r="G149" s="50"/>
      <c r="H149" s="50"/>
      <c r="I149" s="50"/>
      <c r="J149" s="50"/>
      <c r="K149" s="50"/>
      <c r="L149" s="50"/>
      <c r="M149" s="50"/>
      <c r="N149" s="50"/>
      <c r="O149" s="50"/>
      <c r="P149" s="50"/>
      <c r="Q149" s="50"/>
      <c r="R149" s="50"/>
      <c r="S149" s="50"/>
      <c r="T149" s="50"/>
      <c r="U149" s="50"/>
      <c r="V149" s="50"/>
      <c r="W149" s="50"/>
    </row>
    <row r="150" spans="1:23" ht="15.6" x14ac:dyDescent="0.35">
      <c r="A150" s="92" t="s">
        <v>109</v>
      </c>
      <c r="B150" s="50"/>
      <c r="C150" s="50"/>
      <c r="D150" s="50"/>
      <c r="E150" s="50"/>
      <c r="F150" s="50"/>
      <c r="G150" s="50"/>
      <c r="H150" s="50"/>
      <c r="I150" s="50"/>
      <c r="J150" s="50"/>
      <c r="K150" s="50"/>
      <c r="L150" s="50"/>
      <c r="M150" s="50"/>
      <c r="N150" s="50"/>
      <c r="O150" s="50"/>
      <c r="P150" s="50"/>
      <c r="Q150" s="50"/>
      <c r="R150" s="50"/>
      <c r="S150" s="50"/>
      <c r="T150" s="50"/>
      <c r="U150" s="50"/>
      <c r="V150" s="50"/>
      <c r="W150" s="50"/>
    </row>
    <row r="151" spans="1:23" ht="15.6" x14ac:dyDescent="0.35">
      <c r="A151" s="92"/>
      <c r="B151" s="50"/>
      <c r="C151" s="50"/>
      <c r="D151" s="50"/>
      <c r="E151" s="50"/>
      <c r="F151" s="50"/>
      <c r="G151" s="50"/>
      <c r="H151" s="50"/>
      <c r="I151" s="50"/>
      <c r="J151" s="50"/>
      <c r="K151" s="50"/>
      <c r="L151" s="50"/>
      <c r="M151" s="50"/>
      <c r="N151" s="50"/>
      <c r="O151" s="50"/>
      <c r="P151" s="50"/>
      <c r="Q151" s="50"/>
      <c r="R151" s="50"/>
      <c r="S151" s="50"/>
      <c r="T151" s="50"/>
      <c r="U151" s="50"/>
      <c r="V151" s="50"/>
      <c r="W151" s="50"/>
    </row>
    <row r="152" spans="1:23" ht="31.2" x14ac:dyDescent="0.35">
      <c r="A152" s="50"/>
      <c r="B152" s="82" t="s">
        <v>77</v>
      </c>
      <c r="C152" s="82" t="s">
        <v>65</v>
      </c>
      <c r="D152" s="82" t="s">
        <v>66</v>
      </c>
      <c r="E152" s="50"/>
      <c r="F152" s="50"/>
      <c r="G152" s="50"/>
      <c r="H152" s="50"/>
      <c r="I152" s="50"/>
      <c r="J152" s="50"/>
      <c r="K152" s="50"/>
      <c r="L152" s="50"/>
      <c r="M152" s="50"/>
      <c r="N152" s="50"/>
      <c r="O152" s="50"/>
      <c r="P152" s="50"/>
      <c r="Q152" s="50"/>
      <c r="R152" s="50"/>
      <c r="S152" s="50"/>
      <c r="T152" s="50"/>
      <c r="U152" s="50"/>
      <c r="V152" s="50"/>
      <c r="W152" s="50"/>
    </row>
    <row r="153" spans="1:23" ht="15.6" x14ac:dyDescent="0.35">
      <c r="A153" s="50"/>
      <c r="B153" s="79" t="s">
        <v>26</v>
      </c>
      <c r="C153" s="381" t="s">
        <v>312</v>
      </c>
      <c r="D153" s="382"/>
      <c r="E153" s="50"/>
      <c r="F153" s="50"/>
      <c r="G153" s="50"/>
      <c r="H153" s="50"/>
      <c r="I153" s="50"/>
      <c r="J153" s="50"/>
      <c r="K153" s="50"/>
      <c r="L153" s="50"/>
      <c r="M153" s="50"/>
      <c r="N153" s="50"/>
      <c r="O153" s="50"/>
      <c r="P153" s="50"/>
      <c r="Q153" s="50"/>
      <c r="R153" s="50"/>
      <c r="S153" s="50"/>
      <c r="T153" s="50"/>
      <c r="U153" s="50"/>
      <c r="V153" s="50"/>
      <c r="W153" s="50"/>
    </row>
    <row r="154" spans="1:23" ht="15.6" x14ac:dyDescent="0.35">
      <c r="A154" s="50"/>
      <c r="B154" s="79"/>
      <c r="C154" s="93"/>
      <c r="D154" s="93"/>
      <c r="E154" s="50"/>
      <c r="F154" s="50"/>
      <c r="G154" s="50"/>
      <c r="H154" s="50"/>
      <c r="I154" s="50"/>
      <c r="J154" s="50"/>
      <c r="K154" s="50"/>
      <c r="L154" s="50"/>
      <c r="M154" s="50"/>
      <c r="N154" s="50"/>
      <c r="O154" s="50"/>
      <c r="P154" s="50"/>
      <c r="Q154" s="50"/>
      <c r="R154" s="50"/>
      <c r="S154" s="50"/>
      <c r="T154" s="50"/>
      <c r="U154" s="50"/>
      <c r="V154" s="50"/>
      <c r="W154" s="50"/>
    </row>
    <row r="155" spans="1:23" ht="15.6" x14ac:dyDescent="0.35">
      <c r="A155" s="50"/>
      <c r="B155" s="86" t="s">
        <v>82</v>
      </c>
      <c r="C155" s="94"/>
      <c r="D155" s="94"/>
      <c r="E155" s="50"/>
      <c r="F155" s="50"/>
      <c r="G155" s="50"/>
      <c r="H155" s="50"/>
      <c r="I155" s="50"/>
      <c r="J155" s="50"/>
      <c r="K155" s="50"/>
      <c r="L155" s="50"/>
      <c r="M155" s="50"/>
      <c r="N155" s="50"/>
      <c r="O155" s="50"/>
      <c r="P155" s="50"/>
      <c r="Q155" s="50"/>
      <c r="R155" s="50"/>
      <c r="S155" s="50"/>
      <c r="T155" s="50"/>
      <c r="U155" s="50"/>
      <c r="V155" s="50"/>
      <c r="W155" s="50"/>
    </row>
    <row r="156" spans="1:23" ht="15.6" x14ac:dyDescent="0.35">
      <c r="A156" s="95"/>
      <c r="B156" s="50"/>
      <c r="C156" s="50"/>
      <c r="D156" s="50"/>
      <c r="E156" s="50"/>
      <c r="F156" s="50"/>
      <c r="G156" s="50"/>
      <c r="H156" s="50"/>
      <c r="I156" s="50"/>
      <c r="J156" s="50"/>
      <c r="K156" s="50"/>
      <c r="L156" s="50"/>
      <c r="M156" s="50"/>
      <c r="N156" s="50"/>
      <c r="O156" s="50"/>
      <c r="P156" s="50"/>
      <c r="Q156" s="50"/>
      <c r="R156" s="50"/>
      <c r="S156" s="50"/>
      <c r="T156" s="50"/>
      <c r="U156" s="50"/>
      <c r="V156" s="50"/>
      <c r="W156" s="50"/>
    </row>
    <row r="157" spans="1:23" ht="15.6" x14ac:dyDescent="0.35">
      <c r="A157" s="50"/>
      <c r="B157" s="50"/>
      <c r="C157" s="50"/>
      <c r="D157" s="50"/>
      <c r="E157" s="50"/>
      <c r="F157" s="50"/>
      <c r="G157" s="50"/>
      <c r="H157" s="50"/>
      <c r="I157" s="50"/>
      <c r="J157" s="50"/>
      <c r="K157" s="50"/>
      <c r="L157" s="50"/>
      <c r="M157" s="50"/>
      <c r="N157" s="50"/>
      <c r="O157" s="50"/>
      <c r="P157" s="50"/>
      <c r="Q157" s="50"/>
      <c r="R157" s="50"/>
      <c r="S157" s="50"/>
      <c r="T157" s="50"/>
      <c r="U157" s="50"/>
      <c r="V157" s="50"/>
      <c r="W157" s="50"/>
    </row>
    <row r="158" spans="1:23" ht="15.6" x14ac:dyDescent="0.35">
      <c r="A158" s="98" t="s">
        <v>136</v>
      </c>
      <c r="B158" s="50"/>
      <c r="C158" s="50"/>
      <c r="D158" s="50"/>
      <c r="E158" s="50"/>
      <c r="F158" s="50"/>
      <c r="G158" s="50"/>
      <c r="H158" s="50"/>
      <c r="I158" s="50"/>
      <c r="J158" s="50"/>
      <c r="K158" s="50"/>
      <c r="L158" s="50"/>
      <c r="M158" s="50"/>
      <c r="N158" s="50"/>
      <c r="O158" s="50"/>
      <c r="P158" s="50"/>
      <c r="Q158" s="50"/>
      <c r="R158" s="50"/>
      <c r="S158" s="50"/>
      <c r="T158" s="50"/>
      <c r="U158" s="50"/>
      <c r="V158" s="50"/>
      <c r="W158" s="50"/>
    </row>
    <row r="160" spans="1:23" x14ac:dyDescent="0.25">
      <c r="A160" s="400" t="s">
        <v>313</v>
      </c>
      <c r="B160" s="400"/>
      <c r="C160" s="400"/>
      <c r="D160" s="400"/>
      <c r="E160" s="400"/>
    </row>
    <row r="161" spans="1:5" x14ac:dyDescent="0.25">
      <c r="A161" s="400"/>
      <c r="B161" s="400"/>
      <c r="C161" s="400"/>
      <c r="D161" s="400"/>
      <c r="E161" s="400"/>
    </row>
    <row r="162" spans="1:5" x14ac:dyDescent="0.25">
      <c r="A162" s="400"/>
      <c r="B162" s="400"/>
      <c r="C162" s="400"/>
      <c r="D162" s="400"/>
      <c r="E162" s="400"/>
    </row>
    <row r="163" spans="1:5" x14ac:dyDescent="0.25">
      <c r="A163" s="400"/>
      <c r="B163" s="400"/>
      <c r="C163" s="400"/>
      <c r="D163" s="400"/>
      <c r="E163" s="400"/>
    </row>
    <row r="164" spans="1:5" x14ac:dyDescent="0.25">
      <c r="A164" s="400"/>
      <c r="B164" s="400"/>
      <c r="C164" s="400"/>
      <c r="D164" s="400"/>
      <c r="E164" s="400"/>
    </row>
    <row r="165" spans="1:5" x14ac:dyDescent="0.25">
      <c r="A165" s="400"/>
      <c r="B165" s="400"/>
      <c r="C165" s="400"/>
      <c r="D165" s="400"/>
      <c r="E165" s="400"/>
    </row>
    <row r="166" spans="1:5" x14ac:dyDescent="0.25">
      <c r="A166" s="400"/>
      <c r="B166" s="400"/>
      <c r="C166" s="400"/>
      <c r="D166" s="400"/>
      <c r="E166" s="400"/>
    </row>
    <row r="167" spans="1:5" x14ac:dyDescent="0.25">
      <c r="A167" s="400"/>
      <c r="B167" s="400"/>
      <c r="C167" s="400"/>
      <c r="D167" s="400"/>
      <c r="E167" s="400"/>
    </row>
    <row r="168" spans="1:5" x14ac:dyDescent="0.25">
      <c r="A168" s="400"/>
      <c r="B168" s="400"/>
      <c r="C168" s="400"/>
      <c r="D168" s="400"/>
      <c r="E168" s="400"/>
    </row>
    <row r="169" spans="1:5" x14ac:dyDescent="0.25">
      <c r="A169" s="400"/>
      <c r="B169" s="400"/>
      <c r="C169" s="400"/>
      <c r="D169" s="400"/>
      <c r="E169" s="400"/>
    </row>
    <row r="170" spans="1:5" x14ac:dyDescent="0.25">
      <c r="A170" s="400"/>
      <c r="B170" s="400"/>
      <c r="C170" s="400"/>
      <c r="D170" s="400"/>
      <c r="E170" s="400"/>
    </row>
    <row r="171" spans="1:5" x14ac:dyDescent="0.25">
      <c r="A171" s="400"/>
      <c r="B171" s="400"/>
      <c r="C171" s="400"/>
      <c r="D171" s="400"/>
      <c r="E171" s="400"/>
    </row>
    <row r="172" spans="1:5" x14ac:dyDescent="0.25">
      <c r="A172" s="400"/>
      <c r="B172" s="400"/>
      <c r="C172" s="400"/>
      <c r="D172" s="400"/>
      <c r="E172" s="400"/>
    </row>
    <row r="173" spans="1:5" x14ac:dyDescent="0.25">
      <c r="A173" s="400"/>
      <c r="B173" s="400"/>
      <c r="C173" s="400"/>
      <c r="D173" s="400"/>
      <c r="E173" s="400"/>
    </row>
    <row r="174" spans="1:5" x14ac:dyDescent="0.25">
      <c r="A174" s="400"/>
      <c r="B174" s="400"/>
      <c r="C174" s="400"/>
      <c r="D174" s="400"/>
      <c r="E174" s="400"/>
    </row>
    <row r="175" spans="1:5" x14ac:dyDescent="0.25">
      <c r="A175" s="400"/>
      <c r="B175" s="400"/>
      <c r="C175" s="400"/>
      <c r="D175" s="400"/>
      <c r="E175" s="400"/>
    </row>
    <row r="176" spans="1:5" x14ac:dyDescent="0.25">
      <c r="A176" s="400"/>
      <c r="B176" s="400"/>
      <c r="C176" s="400"/>
      <c r="D176" s="400"/>
      <c r="E176" s="400"/>
    </row>
    <row r="177" spans="1:5" x14ac:dyDescent="0.25">
      <c r="A177" s="400"/>
      <c r="B177" s="400"/>
      <c r="C177" s="400"/>
      <c r="D177" s="400"/>
      <c r="E177" s="400"/>
    </row>
    <row r="178" spans="1:5" x14ac:dyDescent="0.25">
      <c r="A178" s="400"/>
      <c r="B178" s="400"/>
      <c r="C178" s="400"/>
      <c r="D178" s="400"/>
      <c r="E178" s="400"/>
    </row>
    <row r="179" spans="1:5" x14ac:dyDescent="0.25">
      <c r="A179" s="400"/>
      <c r="B179" s="400"/>
      <c r="C179" s="400"/>
      <c r="D179" s="400"/>
      <c r="E179" s="400"/>
    </row>
    <row r="180" spans="1:5" x14ac:dyDescent="0.25">
      <c r="A180" s="400"/>
      <c r="B180" s="400"/>
      <c r="C180" s="400"/>
      <c r="D180" s="400"/>
      <c r="E180" s="400"/>
    </row>
    <row r="181" spans="1:5" x14ac:dyDescent="0.25">
      <c r="A181" s="400"/>
      <c r="B181" s="400"/>
      <c r="C181" s="400"/>
      <c r="D181" s="400"/>
      <c r="E181" s="400"/>
    </row>
  </sheetData>
  <mergeCells count="46">
    <mergeCell ref="A37:K38"/>
    <mergeCell ref="A31:K32"/>
    <mergeCell ref="A66:XFD66"/>
    <mergeCell ref="A36:G36"/>
    <mergeCell ref="A16:G16"/>
    <mergeCell ref="A33:I34"/>
    <mergeCell ref="A54:G55"/>
    <mergeCell ref="A56:G56"/>
    <mergeCell ref="A57:G58"/>
    <mergeCell ref="A59:G59"/>
    <mergeCell ref="A60:G61"/>
    <mergeCell ref="A62:G62"/>
    <mergeCell ref="A63:G63"/>
    <mergeCell ref="A64:G64"/>
    <mergeCell ref="A8:K8"/>
    <mergeCell ref="A9:K9"/>
    <mergeCell ref="A10:K11"/>
    <mergeCell ref="A12:K12"/>
    <mergeCell ref="A13:K13"/>
    <mergeCell ref="A14:K14"/>
    <mergeCell ref="A19:K19"/>
    <mergeCell ref="A160:E181"/>
    <mergeCell ref="A48:G49"/>
    <mergeCell ref="A2:G2"/>
    <mergeCell ref="A3:G3"/>
    <mergeCell ref="A5:G5"/>
    <mergeCell ref="A7:G7"/>
    <mergeCell ref="A39:G40"/>
    <mergeCell ref="A41:G42"/>
    <mergeCell ref="A43:G43"/>
    <mergeCell ref="A44:G45"/>
    <mergeCell ref="A65:G65"/>
    <mergeCell ref="A50:G50"/>
    <mergeCell ref="A51:G52"/>
    <mergeCell ref="A53:G53"/>
    <mergeCell ref="C153:D153"/>
    <mergeCell ref="A138:F138"/>
    <mergeCell ref="C145:D146"/>
    <mergeCell ref="C78:F79"/>
    <mergeCell ref="A82:G82"/>
    <mergeCell ref="A85:G85"/>
    <mergeCell ref="A87:G88"/>
    <mergeCell ref="A89:G90"/>
    <mergeCell ref="A91:G92"/>
    <mergeCell ref="A127:F128"/>
    <mergeCell ref="B129:D129"/>
  </mergeCells>
  <hyperlinks>
    <hyperlink ref="A140" location="'6.CUADRO DE INVERSIONES'!A1" display="Ver Cuadro" xr:uid="{AA4004DD-881D-4933-8CBF-08CBDD23BED8}"/>
  </hyperlinks>
  <pageMargins left="0.35539215686274511"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O12"/>
  <sheetViews>
    <sheetView showGridLines="0" topLeftCell="B1" zoomScale="70" zoomScaleNormal="70" workbookViewId="0">
      <pane ySplit="4" topLeftCell="A5" activePane="bottomLeft" state="frozen"/>
      <selection pane="bottomLeft" activeCell="H23" sqref="H23"/>
    </sheetView>
  </sheetViews>
  <sheetFormatPr baseColWidth="10" defaultColWidth="11.44140625" defaultRowHeight="13.8" x14ac:dyDescent="0.25"/>
  <cols>
    <col min="1" max="1" width="24.44140625" style="37" customWidth="1"/>
    <col min="2" max="2" width="47.88671875" style="37" bestFit="1" customWidth="1"/>
    <col min="3" max="3" width="23.88671875" style="37" bestFit="1" customWidth="1"/>
    <col min="4" max="4" width="13.33203125" style="37" customWidth="1"/>
    <col min="5" max="5" width="19.6640625" style="37" customWidth="1"/>
    <col min="6" max="6" width="22.109375" style="37" bestFit="1" customWidth="1"/>
    <col min="7" max="7" width="11.44140625" style="37" bestFit="1" customWidth="1"/>
    <col min="8" max="8" width="17.109375" style="37" bestFit="1" customWidth="1"/>
    <col min="9" max="9" width="22.44140625" style="37" customWidth="1"/>
    <col min="10" max="10" width="21.33203125" style="37" bestFit="1" customWidth="1"/>
    <col min="11" max="11" width="17.109375" style="37" bestFit="1" customWidth="1"/>
    <col min="12" max="16384" width="11.44140625" style="37"/>
  </cols>
  <sheetData>
    <row r="1" spans="1:15" ht="15.6" x14ac:dyDescent="0.35">
      <c r="A1" s="403" t="s">
        <v>111</v>
      </c>
      <c r="B1" s="403"/>
      <c r="C1" s="50"/>
      <c r="D1" s="50"/>
      <c r="E1" s="50"/>
      <c r="F1" s="50"/>
      <c r="G1" s="50"/>
      <c r="H1" s="50"/>
      <c r="I1" s="50"/>
      <c r="J1" s="50"/>
      <c r="K1" s="50"/>
      <c r="L1" s="50"/>
      <c r="M1" s="50"/>
      <c r="N1" s="50"/>
      <c r="O1" s="50"/>
    </row>
    <row r="2" spans="1:15" ht="21" x14ac:dyDescent="0.5">
      <c r="A2" s="406" t="str">
        <f>+"COMPOSICIÓN DE LAS INVERSIONES DEL FONDO DE INVERSIÓN INVESTOR LOTEAMIENTOS Y PROPIEDADES GUARANÍES CORRESPONDIENTE AL "&amp;UPPER(TEXT(Indice!$N$3,"DD \D\E MMMM \D\E AAAA"))</f>
        <v>COMPOSICIÓN DE LAS INVERSIONES DEL FONDO DE INVERSIÓN INVESTOR LOTEAMIENTOS Y PROPIEDADES GUARANÍES CORRESPONDIENTE AL 30 DE SEPTIEMBRE DE 2022</v>
      </c>
      <c r="B2" s="407"/>
      <c r="C2" s="407"/>
      <c r="D2" s="407"/>
      <c r="E2" s="407"/>
      <c r="F2" s="407"/>
      <c r="G2" s="407"/>
      <c r="H2" s="407"/>
      <c r="I2" s="407"/>
      <c r="J2" s="407"/>
      <c r="K2" s="407"/>
      <c r="L2" s="50"/>
      <c r="M2" s="50"/>
      <c r="N2" s="50"/>
      <c r="O2" s="50"/>
    </row>
    <row r="3" spans="1:15" ht="15" customHeight="1" x14ac:dyDescent="0.35">
      <c r="A3" s="50"/>
      <c r="B3" s="50"/>
      <c r="C3" s="50"/>
      <c r="D3" s="50"/>
      <c r="E3" s="50"/>
      <c r="F3" s="50"/>
      <c r="G3" s="50"/>
      <c r="H3" s="50"/>
      <c r="I3" s="50"/>
      <c r="J3" s="50"/>
      <c r="K3" s="50"/>
      <c r="L3" s="50"/>
      <c r="M3" s="50"/>
      <c r="N3" s="50"/>
      <c r="O3" s="50"/>
    </row>
    <row r="4" spans="1:15" ht="60" x14ac:dyDescent="0.25">
      <c r="A4" s="99" t="s">
        <v>112</v>
      </c>
      <c r="B4" s="99" t="s">
        <v>113</v>
      </c>
      <c r="C4" s="99" t="s">
        <v>117</v>
      </c>
      <c r="D4" s="99" t="s">
        <v>118</v>
      </c>
      <c r="E4" s="100" t="s">
        <v>119</v>
      </c>
      <c r="F4" s="99" t="s">
        <v>114</v>
      </c>
      <c r="G4" s="99" t="s">
        <v>120</v>
      </c>
      <c r="H4" s="99" t="s">
        <v>121</v>
      </c>
      <c r="I4" s="99" t="s">
        <v>122</v>
      </c>
      <c r="J4" s="99" t="s">
        <v>123</v>
      </c>
      <c r="K4" s="99" t="s">
        <v>124</v>
      </c>
      <c r="L4" s="99" t="s">
        <v>125</v>
      </c>
      <c r="M4" s="99" t="s">
        <v>126</v>
      </c>
      <c r="N4" s="99" t="s">
        <v>127</v>
      </c>
      <c r="O4" s="99" t="s">
        <v>128</v>
      </c>
    </row>
    <row r="5" spans="1:15" ht="16.5" customHeight="1" x14ac:dyDescent="0.25">
      <c r="A5" s="101" t="s">
        <v>316</v>
      </c>
      <c r="B5" s="101" t="s">
        <v>317</v>
      </c>
      <c r="C5" s="101" t="s">
        <v>318</v>
      </c>
      <c r="D5" s="101" t="s">
        <v>319</v>
      </c>
      <c r="E5" s="354">
        <v>44816</v>
      </c>
      <c r="F5" s="355">
        <v>45534</v>
      </c>
      <c r="G5" s="101" t="s">
        <v>320</v>
      </c>
      <c r="H5" s="102">
        <v>2735321917.8074999</v>
      </c>
      <c r="I5" s="102">
        <v>2504184996.7217984</v>
      </c>
      <c r="J5" s="102">
        <v>2007941904.8701308</v>
      </c>
      <c r="K5" s="102">
        <v>2735321917.8074999</v>
      </c>
      <c r="L5" s="103">
        <v>4.7534545898437516E-2</v>
      </c>
      <c r="M5" s="103">
        <v>0.25</v>
      </c>
      <c r="N5" s="103">
        <f>J5/$C$10</f>
        <v>0.20577432025532974</v>
      </c>
      <c r="O5" s="103">
        <f>SUMIFS($N$5:$N$7,$B$5:$B$7,B5)</f>
        <v>0.77165510084139177</v>
      </c>
    </row>
    <row r="6" spans="1:15" ht="16.5" customHeight="1" x14ac:dyDescent="0.25">
      <c r="A6" s="101" t="s">
        <v>316</v>
      </c>
      <c r="B6" s="101" t="s">
        <v>317</v>
      </c>
      <c r="C6" s="101" t="s">
        <v>318</v>
      </c>
      <c r="D6" s="101" t="s">
        <v>319</v>
      </c>
      <c r="E6" s="354">
        <v>44817</v>
      </c>
      <c r="F6" s="355">
        <v>45534</v>
      </c>
      <c r="G6" s="101" t="s">
        <v>320</v>
      </c>
      <c r="H6" s="102">
        <v>5470643835.6149998</v>
      </c>
      <c r="I6" s="102">
        <v>5009014961.8253803</v>
      </c>
      <c r="J6" s="102">
        <v>5019862206.7820082</v>
      </c>
      <c r="K6" s="102">
        <v>5470643835.6149998</v>
      </c>
      <c r="L6" s="103">
        <v>4.7534545898437516E-2</v>
      </c>
      <c r="M6" s="103">
        <v>0.25</v>
      </c>
      <c r="N6" s="103">
        <f>J6/$C$10</f>
        <v>0.51443656356322554</v>
      </c>
      <c r="O6" s="103">
        <f>SUMIFS($N$5:$N$7,$B$5:$B$7,B6)</f>
        <v>0.77165510084139177</v>
      </c>
    </row>
    <row r="7" spans="1:15" ht="16.5" customHeight="1" x14ac:dyDescent="0.25">
      <c r="A7" s="101" t="s">
        <v>316</v>
      </c>
      <c r="B7" s="101" t="s">
        <v>317</v>
      </c>
      <c r="C7" s="101" t="s">
        <v>318</v>
      </c>
      <c r="D7" s="101" t="s">
        <v>319</v>
      </c>
      <c r="E7" s="354">
        <v>44817</v>
      </c>
      <c r="F7" s="355">
        <v>45534</v>
      </c>
      <c r="G7" s="101" t="s">
        <v>320</v>
      </c>
      <c r="H7" s="102">
        <v>547064383.56149995</v>
      </c>
      <c r="I7" s="102">
        <v>501480999.95635074</v>
      </c>
      <c r="J7" s="102">
        <v>501991691.65138435</v>
      </c>
      <c r="K7" s="102">
        <v>547064383.56149995</v>
      </c>
      <c r="L7" s="103">
        <v>4.7534545898437516E-2</v>
      </c>
      <c r="M7" s="103">
        <v>0.25</v>
      </c>
      <c r="N7" s="103">
        <f>J7/$C$10</f>
        <v>5.1444217022836483E-2</v>
      </c>
      <c r="O7" s="103">
        <f>SUMIFS($N$5:$N$7,$B$5:$B$7,B7)</f>
        <v>0.77165510084139177</v>
      </c>
    </row>
    <row r="8" spans="1:15" ht="15" x14ac:dyDescent="0.35">
      <c r="A8" s="404" t="s">
        <v>115</v>
      </c>
      <c r="B8" s="405"/>
      <c r="C8" s="405"/>
      <c r="D8" s="405"/>
      <c r="E8" s="405"/>
      <c r="F8" s="405"/>
      <c r="G8" s="405"/>
      <c r="H8" s="405"/>
      <c r="I8" s="405"/>
      <c r="J8" s="104">
        <f>SUM(J5:J7)</f>
        <v>7529795803.3035231</v>
      </c>
      <c r="K8" s="404"/>
      <c r="L8" s="404"/>
      <c r="M8" s="404"/>
      <c r="N8" s="404"/>
      <c r="O8" s="404"/>
    </row>
    <row r="9" spans="1:15" ht="15.6" x14ac:dyDescent="0.35">
      <c r="A9" s="50"/>
      <c r="B9" s="50"/>
      <c r="C9" s="50"/>
      <c r="D9" s="50"/>
      <c r="E9" s="50"/>
      <c r="F9" s="50"/>
      <c r="G9" s="50"/>
      <c r="H9" s="50"/>
      <c r="I9" s="50"/>
      <c r="J9" s="50"/>
      <c r="K9" s="50"/>
      <c r="L9" s="50"/>
      <c r="M9" s="50"/>
      <c r="N9" s="50"/>
      <c r="O9" s="50"/>
    </row>
    <row r="10" spans="1:15" ht="15.6" x14ac:dyDescent="0.35">
      <c r="A10" s="352" t="s">
        <v>315</v>
      </c>
      <c r="B10" s="50"/>
      <c r="C10" s="353">
        <f>'1.EEFF Gs'!$C$56</f>
        <v>9757980988</v>
      </c>
      <c r="D10" s="50"/>
      <c r="E10" s="50"/>
      <c r="F10" s="50"/>
      <c r="G10" s="50"/>
      <c r="H10" s="50"/>
      <c r="I10" s="50"/>
      <c r="J10" s="50"/>
      <c r="K10" s="50"/>
      <c r="L10" s="50"/>
      <c r="M10" s="50"/>
      <c r="N10" s="50"/>
      <c r="O10" s="50"/>
    </row>
    <row r="12" spans="1:15" ht="15.6" x14ac:dyDescent="0.3">
      <c r="A12" s="46"/>
      <c r="C12" s="47"/>
    </row>
  </sheetData>
  <mergeCells count="4">
    <mergeCell ref="A1:B1"/>
    <mergeCell ref="A8:I8"/>
    <mergeCell ref="K8:O8"/>
    <mergeCell ref="A2:K2"/>
  </mergeCells>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IhRlso9jvPKC6rLxdtnxpGbd364sNSFxxhK8rZmgxQ0=</DigestValue>
    </Reference>
    <Reference Type="http://www.w3.org/2000/09/xmldsig#Object" URI="#idOfficeObject">
      <DigestMethod Algorithm="http://www.w3.org/2001/04/xmlenc#sha256"/>
      <DigestValue>F3nPqInlBSSHiwRejWqsv3o63oGXy5QbG34DYk4+EAQ=</DigestValue>
    </Reference>
    <Reference Type="http://uri.etsi.org/01903#SignedProperties" URI="#idSignedProperties">
      <Transforms>
        <Transform Algorithm="http://www.w3.org/TR/2001/REC-xml-c14n-20010315"/>
      </Transforms>
      <DigestMethod Algorithm="http://www.w3.org/2001/04/xmlenc#sha256"/>
      <DigestValue>EIMDVSFZQhSyLx5LWWGyhoPf/p3PjwiTBaYIGB6JY+g=</DigestValue>
    </Reference>
    <Reference Type="http://www.w3.org/2000/09/xmldsig#Object" URI="#idValidSigLnImg">
      <DigestMethod Algorithm="http://www.w3.org/2001/04/xmlenc#sha256"/>
      <DigestValue>4y4h0UvRIVPEoXeUF00F0o4Aca7m27X63ioZ8THZ6oo=</DigestValue>
    </Reference>
    <Reference Type="http://www.w3.org/2000/09/xmldsig#Object" URI="#idInvalidSigLnImg">
      <DigestMethod Algorithm="http://www.w3.org/2001/04/xmlenc#sha256"/>
      <DigestValue>7+U7rlP0G2wXa5kWXAvlUPjlrjRxDJJS4LewUBRiQu4=</DigestValue>
    </Reference>
  </SignedInfo>
  <SignatureValue>KQWEbQK1sQrPbduEluUS5wlFhwsQNFeOcwyqr9Dvy3USQofXj2wqJweLFo+G9iSICmLj7rrcx+p3
YM0yFNxQvAs6FWH15NfK49y9rw4oU1bNzQs8sPJ1lhiTgzAHlEFxDFO7HGRmS6byhTuFWTW3OuY4
QS4txw1oB2xGJugkeIV3bKO6reYydDnU5cNbJkhjQxDyqS3MKxTBqL+Pi3C6T9IC4/LP01EGursE
qFZj0sFbDkJlmIPGXzKBVwDZnN6ytvg4arYcvke0LFv64j865uRcSpmX8lV71hh6WugzM6dOtW3u
rCvrSdZG4S+Lh1cJgUsclMyNEOXqUe+q2BbCcA==</SignatureValue>
  <KeyInfo>
    <X509Data>
      <X509Certificate>MIID8jCCAtqgAwIBAgIQ1mMZ/R+4r5VLo6SAFninLjANBgkqhkiG9w0BAQsFADB4MXYwEQYKCZImiZPyLGQBGRYDbmV0MBUGCgmSJomT8ixkARkWB3dpbmRvd3MwHQYDVQQDExZNUy1Pcmdhbml6YXRpb24tQWNjZXNzMCsGA1UECxMkODJkYmFjYTQtM2U4MS00NmNhLTljNzMtMDk1MGMxZWFjYTk3MB4XDTIwMTAwOTAwMzcyMVoXDTMwMTAwOTAxMDcyMVowLzEtMCsGA1UEAxMkYWNiODM1MDMtMTE1OC00YzY2LTgyZTAtOWJlNGFiZjZkYTMyMIIBIjANBgkqhkiG9w0BAQEFAAOCAQ8AMIIBCgKCAQEAv5NOAVdwaSacPS9Ifmv83xRUj2+DXXhfgnCysW5T0YsmevbNmYJbUk8yBG3gqRbJwQkqaUReHOsP77GtPF/UqG0C0iKaQ6qSBwZiqVIdYIy6Xp6MMl68y7vEVFLtBWLRGBgEBKRmkfzXaBuU+glYikKurqarH4SU8PKN8wlgckwmesz57I6WuEdRxZOuX9wSNPQyWZ08Ppj1EylZkmafnMLYdsodmfKDAyVPhEhv0qTVcIAUYyWyvquUz+5zX5lRLt/KWG4mhS2dAyrEeAh3G9Cv6c6vcmwbra2eq+76MlSOXW1h/K6fm9Cfu7n4kOwxjQvP3Op8muDJcp7f/hFmiwIDAQABo4HAMIG9MAwGA1UdEwEB/wQCMAAwFgYDVR0lAQH/BAwwCgYIKwYBBQUHAwIwIgYLKoZIhvcUAQWCHAIEEwSBEAM1uKxYEWZMguCb5Kv22jIwIgYLKoZIhvcUAQWCHAMEEwSBEK8cZ/8FkJhFt43qm2qvw3kwIgYLKoZIhvcUAQWCHAUEEwSBENtQLXUQ4WNMkzxjOS8EBIowFAYLKoZIhvcUAQWCHAgEBQSBAlNBMBMGCyqGSIb3FAEFghwHBAQEgQEwMA0GCSqGSIb3DQEBCwUAA4IBAQBQz0x56r9T+IEzwdj4fjPm+L9FCTe0TKAgtwH37rfDsCgfqr7Du0OLXaNpiNb1sGCDUQcFZBm29lqxuYmChnCFKhGI0tU4aVr/z1lYVh+J4ijYm6PruPks17/CmjX8twN7rqAfAbBhflEusMXEJNvWxdvGq19D916G/rYhw3+PSkAdyqwd6QTFM+vy2Nl0sdnFF92K+P7UK7KohCtcy/sFhXUoL+vX5GEyu5JoyRXZarYTdYBtn5RdR3IRUv7g7V4lfyEIs3wRWuYqzPdkjgN7/aTLZUyZaX6fDrb/eelcIxULlBOgGPTfIKskXVPlO+f6kRpvk1VE0q3DTL2fzq75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fPP7zNmZpOXivMLQcRnkgIGyRGQpb+jl9dkSmktsn3Q=</DigestValue>
      </Reference>
      <Reference URI="/xl/calcChain.xml?ContentType=application/vnd.openxmlformats-officedocument.spreadsheetml.calcChain+xml">
        <DigestMethod Algorithm="http://www.w3.org/2001/04/xmlenc#sha256"/>
        <DigestValue>40uI03xwuzA5m73kp1uwRnlYQO4PIpv9wyi7gHok4Ek=</DigestValue>
      </Reference>
      <Reference URI="/xl/comments1.xml?ContentType=application/vnd.openxmlformats-officedocument.spreadsheetml.comments+xml">
        <DigestMethod Algorithm="http://www.w3.org/2001/04/xmlenc#sha256"/>
        <DigestValue>mrCL4yAG+pHRWTnzu57PtzaGrXGf0N0iCsxJ0CVjsi4=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0mpEh7ahJjcMa5UzIvLcTn1PxsK9mR8slADs3AaZOLM=</DigestValue>
      </Reference>
      <Reference URI="/xl/drawings/vmlDrawing1.vml?ContentType=application/vnd.openxmlformats-officedocument.vmlDrawing">
        <DigestMethod Algorithm="http://www.w3.org/2001/04/xmlenc#sha256"/>
        <DigestValue>CN8srFAdqln3tmP9aZ3Wkx2Zpp71sew/u0A5VIPHU4M=</DigestValue>
      </Reference>
      <Reference URI="/xl/drawings/vmlDrawing2.vml?ContentType=application/vnd.openxmlformats-officedocument.vmlDrawing">
        <DigestMethod Algorithm="http://www.w3.org/2001/04/xmlenc#sha256"/>
        <DigestValue>CqD74KPfJ/Ywp3DHciVgoI7TOJsd6TryzQ/nRxg+Pgw=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Jy7ocQrK2tsB6LqRMLsg0VXGQF2YE9MwzIU03LUiLvc=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lQ82QnWwbz4cwqWmA0PvUVUEvxx4zrtn0uT8oTImCQY=</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QCUd4S2AR5kBEdM2lM/qKg2NIYxhQ+ilG7IzUn+1xxs=</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UPq6x1hNwDc5CVpgkDHJNHb/6eznuA/h5y7BaB6NnQE=</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9/2gM33qCf5jU8W5D4cXg51PWkrguZLiPadoemB+3ME=</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KPvaf7CfFw9mOuwWSoBv6EJksvUsMaXwFB/cerx1YSM=</DigestValue>
      </Reference>
      <Reference URI="/xl/externalLinks/externalLink1.xml?ContentType=application/vnd.openxmlformats-officedocument.spreadsheetml.externalLink+xml">
        <DigestMethod Algorithm="http://www.w3.org/2001/04/xmlenc#sha256"/>
        <DigestValue>RgO1yifePhy3d+AoQWc6SHC5NXe7Vk29kt8fBgX5OJw=</DigestValue>
      </Reference>
      <Reference URI="/xl/externalLinks/externalLink2.xml?ContentType=application/vnd.openxmlformats-officedocument.spreadsheetml.externalLink+xml">
        <DigestMethod Algorithm="http://www.w3.org/2001/04/xmlenc#sha256"/>
        <DigestValue>QB+V+nxw7ZAblYt3S/Ch75wG1at6SMVaGhbTRnBHUD0=</DigestValue>
      </Reference>
      <Reference URI="/xl/externalLinks/externalLink3.xml?ContentType=application/vnd.openxmlformats-officedocument.spreadsheetml.externalLink+xml">
        <DigestMethod Algorithm="http://www.w3.org/2001/04/xmlenc#sha256"/>
        <DigestValue>QB+V+nxw7ZAblYt3S/Ch75wG1at6SMVaGhbTRnBHUD0=</DigestValue>
      </Reference>
      <Reference URI="/xl/externalLinks/externalLink4.xml?ContentType=application/vnd.openxmlformats-officedocument.spreadsheetml.externalLink+xml">
        <DigestMethod Algorithm="http://www.w3.org/2001/04/xmlenc#sha256"/>
        <DigestValue>CWrQNp/vn1CfakBx8XuSteGud+nIHBgOZj/B5mOZ05c=</DigestValue>
      </Reference>
      <Reference URI="/xl/externalLinks/externalLink5.xml?ContentType=application/vnd.openxmlformats-officedocument.spreadsheetml.externalLink+xml">
        <DigestMethod Algorithm="http://www.w3.org/2001/04/xmlenc#sha256"/>
        <DigestValue>QVVTDHUTRd3Qr8Znsr6HNMvFC47emeKtIyRpTOCcw1w=</DigestValue>
      </Reference>
      <Reference URI="/xl/externalLinks/externalLink6.xml?ContentType=application/vnd.openxmlformats-officedocument.spreadsheetml.externalLink+xml">
        <DigestMethod Algorithm="http://www.w3.org/2001/04/xmlenc#sha256"/>
        <DigestValue>ClXLdInWniPsDsgs1MVBFziSacQxWzFFepQV8aVDhK8=</DigestValue>
      </Reference>
      <Reference URI="/xl/media/image1.png?ContentType=image/png">
        <DigestMethod Algorithm="http://www.w3.org/2001/04/xmlenc#sha256"/>
        <DigestValue>zAY16qdBfFpQ15bXeU+jf2ZQpd+5KQsvoXmgf9kLMrE=</DigestValue>
      </Reference>
      <Reference URI="/xl/media/image2.emf?ContentType=image/x-emf">
        <DigestMethod Algorithm="http://www.w3.org/2001/04/xmlenc#sha256"/>
        <DigestValue>5oC4aypr2E83tJaHPT5dlONFWfzDCBxRTtlAQe5qDa0=</DigestValue>
      </Reference>
      <Reference URI="/xl/media/image3.emf?ContentType=image/x-emf">
        <DigestMethod Algorithm="http://www.w3.org/2001/04/xmlenc#sha256"/>
        <DigestValue>9KjfGs262fbO71QGONjUvnLes414DCwfs4F4D7/PvtA=</DigestValue>
      </Reference>
      <Reference URI="/xl/printerSettings/printerSettings1.bin?ContentType=application/vnd.openxmlformats-officedocument.spreadsheetml.printerSettings">
        <DigestMethod Algorithm="http://www.w3.org/2001/04/xmlenc#sha256"/>
        <DigestValue>dQty6h4y3OjaBO679MIWuMByZpg6RKGw7ezGcnYUuw0=</DigestValue>
      </Reference>
      <Reference URI="/xl/printerSettings/printerSettings2.bin?ContentType=application/vnd.openxmlformats-officedocument.spreadsheetml.printerSettings">
        <DigestMethod Algorithm="http://www.w3.org/2001/04/xmlenc#sha256"/>
        <DigestValue>L2ohcak+/9wjYOAARmXQmriXd+UJTzNQelAERlcaQk4=</DigestValue>
      </Reference>
      <Reference URI="/xl/printerSettings/printerSettings3.bin?ContentType=application/vnd.openxmlformats-officedocument.spreadsheetml.printerSettings">
        <DigestMethod Algorithm="http://www.w3.org/2001/04/xmlenc#sha256"/>
        <DigestValue>7FK+7ND2wkX5JRID7I5pGN2xS08AkOKCreOpDVpwU38=</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printerSettings/printerSettings5.bin?ContentType=application/vnd.openxmlformats-officedocument.spreadsheetml.printerSettings">
        <DigestMethod Algorithm="http://www.w3.org/2001/04/xmlenc#sha256"/>
        <DigestValue>dQty6h4y3OjaBO679MIWuMByZpg6RKGw7ezGcnYUuw0=</DigestValue>
      </Reference>
      <Reference URI="/xl/printerSettings/printerSettings6.bin?ContentType=application/vnd.openxmlformats-officedocument.spreadsheetml.printerSettings">
        <DigestMethod Algorithm="http://www.w3.org/2001/04/xmlenc#sha256"/>
        <DigestValue>qx1mQRPRuzmXSU+btF5heyZrOgQrnFmyGh8QHk2ut1E=</DigestValue>
      </Reference>
      <Reference URI="/xl/printerSettings/printerSettings7.bin?ContentType=application/vnd.openxmlformats-officedocument.spreadsheetml.printerSettings">
        <DigestMethod Algorithm="http://www.w3.org/2001/04/xmlenc#sha256"/>
        <DigestValue>5zZ7T6LEsJabjAQHWhL4CNTP34ZZUv59o6AxrnRmNk4=</DigestValue>
      </Reference>
      <Reference URI="/xl/sharedStrings.xml?ContentType=application/vnd.openxmlformats-officedocument.spreadsheetml.sharedStrings+xml">
        <DigestMethod Algorithm="http://www.w3.org/2001/04/xmlenc#sha256"/>
        <DigestValue>++j5O7AgkdUHIpg5fADZcIOSX9dg/eibZPcwDtcSx34=</DigestValue>
      </Reference>
      <Reference URI="/xl/styles.xml?ContentType=application/vnd.openxmlformats-officedocument.spreadsheetml.styles+xml">
        <DigestMethod Algorithm="http://www.w3.org/2001/04/xmlenc#sha256"/>
        <DigestValue>mBj85hsvRDVAq8cnk4VM8tEj+GwwE/NaQxjtPowjBcA=</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NhzNG9ecuzWimcYEewMnKyRp7JPSvoZ9v77LH/hhOAc=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rPadUIBb6L93f0wBIS1C4UE9AvP94T/cT8d1ZFCInh0=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sLw6FBVR2TGwT7q96xLflsF4u1AR6L3+SE1zyG+j2tc=</DigestValue>
      </Reference>
      <Reference URI="/xl/worksheets/sheet2.xml?ContentType=application/vnd.openxmlformats-officedocument.spreadsheetml.worksheet+xml">
        <DigestMethod Algorithm="http://www.w3.org/2001/04/xmlenc#sha256"/>
        <DigestValue>5umpbhL73L9nSoibwdhNcNtNr/AUm1yb8iU5HPqEXOk=</DigestValue>
      </Reference>
      <Reference URI="/xl/worksheets/sheet3.xml?ContentType=application/vnd.openxmlformats-officedocument.spreadsheetml.worksheet+xml">
        <DigestMethod Algorithm="http://www.w3.org/2001/04/xmlenc#sha256"/>
        <DigestValue>geNkQ6nLJx53HEIRk8Ly4tl572fWxJk3loJo6IMnqLw=</DigestValue>
      </Reference>
      <Reference URI="/xl/worksheets/sheet4.xml?ContentType=application/vnd.openxmlformats-officedocument.spreadsheetml.worksheet+xml">
        <DigestMethod Algorithm="http://www.w3.org/2001/04/xmlenc#sha256"/>
        <DigestValue>xjKHi9rKXW+04QE8shf2aHqFL19IVnjTRdv17INE3D0=</DigestValue>
      </Reference>
      <Reference URI="/xl/worksheets/sheet5.xml?ContentType=application/vnd.openxmlformats-officedocument.spreadsheetml.worksheet+xml">
        <DigestMethod Algorithm="http://www.w3.org/2001/04/xmlenc#sha256"/>
        <DigestValue>dP8ihHa6yvtHXL4Ey4MIKtTtbwTgYnwLRwfqM5LCIEk=</DigestValue>
      </Reference>
      <Reference URI="/xl/worksheets/sheet6.xml?ContentType=application/vnd.openxmlformats-officedocument.spreadsheetml.worksheet+xml">
        <DigestMethod Algorithm="http://www.w3.org/2001/04/xmlenc#sha256"/>
        <DigestValue>Q285tlI3sZ4sM9L8N4SsIdMgO/r8HOM+BjyFw4PHpIY=</DigestValue>
      </Reference>
      <Reference URI="/xl/worksheets/sheet7.xml?ContentType=application/vnd.openxmlformats-officedocument.spreadsheetml.worksheet+xml">
        <DigestMethod Algorithm="http://www.w3.org/2001/04/xmlenc#sha256"/>
        <DigestValue>93R6EaRizc5gDG2/6UxnlkGZQVZKKxfsNHTgpLv6gc4=</DigestValue>
      </Reference>
      <Reference URI="/xl/worksheets/sheet8.xml?ContentType=application/vnd.openxmlformats-officedocument.spreadsheetml.worksheet+xml">
        <DigestMethod Algorithm="http://www.w3.org/2001/04/xmlenc#sha256"/>
        <DigestValue>fha7rmefVtMZ1A0JRV8ZRx4dFRriya9SXcVLZUf5C9I=</DigestValue>
      </Reference>
    </Manifest>
    <SignatureProperties>
      <SignatureProperty Id="idSignatureTime" Target="#idPackageSignature">
        <mdssi:SignatureTime xmlns:mdssi="http://schemas.openxmlformats.org/package/2006/digital-signature">
          <mdssi:Format>YYYY-MM-DDThh:mm:ssTZD</mdssi:Format>
          <mdssi:Value>2022-10-31T22:16:12Z</mdssi:Value>
        </mdssi:SignatureTime>
      </SignatureProperty>
    </SignatureProperties>
  </Object>
  <Object Id="idOfficeObject">
    <SignatureProperties>
      <SignatureProperty Id="idOfficeV1Details" Target="#idPackageSignature">
        <SignatureInfoV1 xmlns="http://schemas.microsoft.com/office/2006/digsig">
          <SetupID>{E4D388FD-341F-4977-999B-3D533A1E3007}</SetupID>
          <SignatureText>SSP</SignatureText>
          <SignatureImage/>
          <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2022-10-31T22:16:12Z</xd:SigningTime>
          <xd:SigningCertificate>
            <xd:Cert>
              <xd:CertDigest>
                <DigestMethod Algorithm="http://www.w3.org/2001/04/xmlenc#sha256"/>
                <DigestValue>HS0Y3WrwN6qT/5wedAq4tuXzb2DM5awfeMcHe8/wBYs=</DigestValue>
              </xd:CertDigest>
              <xd:IssuerSerial>
                <X509IssuerName>DC=net + DC=windows + CN=MS-Organization-Access + OU=82dbaca4-3e81-46ca-9c73-0950c1eaca97</X509IssuerName>
                <X509SerialNumber>284969355601749458960697778797826058030</X509SerialNumber>
              </xd:IssuerSerial>
            </xd:Cert>
          </xd:SigningCertificate>
          <xd:SignaturePolicyIdentifier>
            <xd:SignaturePolicyImplied/>
          </xd:SignaturePolicyIdentifier>
        </xd:SignedSignatureProperties>
      </xd:SignedProperties>
    </xd:QualifyingProperties>
  </Object>
  <Object Id="idValidSigLnImg">AQAAAGwAAAAAAAAAAAAAAGABAACfAAAAAAAAAAAAAAC1GAAALAsAACBFTUYAAAEAeBsAAKoAAAAGAAAAAAAAAAAAAAAAAAAAgAcAADgEAABYAQAAwQAAAAAAAAAAAAAAAAAAAMA/BQDo8QIACgAAABAAAAAAAAAAAAAAAEsAAAAQAAAAAAAAAAUAAAAeAAAAGAAAAAAAAAAAAAAAYQEAAKAAAAAnAAAAGAAAAAEAAAAAAAAAAAAAAAAAAAAlAAAADAAAAAEAAABMAAAAZAAAAAAAAAAAAAAAYAEAAJ8AAAAAAAAAAAAAAG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gAQAAnwAAAAAAAAAAAAAAYQEAAKAAAAAhAPAAAAAAAAAAAAAAAIA/AAAAAAAAAAAAAIA/AAAAAAAAAAAAAAAAAAAAAAAAAAAAAAAAAAAAAAAAAAAlAAAADAAAAAAAAIAoAAAADAAAAAEAAAAnAAAAGAAAAAEAAAAAAAAA8PDwAAAAAAAlAAAADAAAAAEAAABMAAAAZAAAAAAAAAAAAAAAYAEAAJ8AAAAAAAAAAAAAAGEBAACgAAAAIQDwAAAAAAAAAAAAAACAPwAAAAAAAAAAAACAPwAAAAAAAAAAAAAAAAAAAAAAAAAAAAAAAAAAAAAAAAAAJQAAAAwAAAAAAACAKAAAAAwAAAABAAAAJwAAABgAAAABAAAAAAAAAPDw8AAAAAAAJQAAAAwAAAABAAAATAAAAGQAAAAAAAAAAAAAAGABAACfAAAAAAAAAAAAAABhAQAAoAAAACEA8AAAAAAAAAAAAAAAgD8AAAAAAAAAAAAAgD8AAAAAAAAAAAAAAAAAAAAAAAAAAAAAAAAAAAAAAAAAACUAAAAMAAAAAAAAgCgAAAAMAAAAAQAAACcAAAAYAAAAAQAAAAAAAADw8PAAAAAAACUAAAAMAAAAAQAAAEwAAABkAAAAAAAAAAAAAABgAQAAnwAAAAAAAAAAAAAAYQEAAKAAAAAhAPAAAAAAAAAAAAAAAIA/AAAAAAAAAAAAAIA/AAAAAAAAAAAAAAAAAAAAAAAAAAAAAAAAAAAAAAAAAAAlAAAADAAAAAAAAIAoAAAADAAAAAEAAAAnAAAAGAAAAAEAAAAAAAAA////AAAAAAAlAAAADAAAAAEAAABMAAAAZAAAAAAAAAAAAAAAYAEAAJ8AAAAAAAAAAAAAAGEBAACgAAAAIQDwAAAAAAAAAAAAAACAPwAAAAAAAAAAAACAPwAAAAAAAAAAAAAAAAAAAAAAAAAAAAAAAAAAAAAAAAAAJQAAAAwAAAAAAACAKAAAAAwAAAABAAAAJwAAABgAAAABAAAAAAAAAP///wAAAAAAJQAAAAwAAAABAAAATAAAAGQAAAAAAAAAAAAAAGABAACfAAAAAAAAAAAAAABh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MPi9+H8AAAAw+L34fwAATJ/avfh/AAAAAIIX+X8AALEJS734fwAAMBaCF/l/AABMn9q9+H8AANgWAAAAAAAAQAAAwPh/AAAAAIIX+X8AAIEMS734fwAABAAAAAAAAAAwFoIX+X8AAAC5FG4GAAAATJ/avQAAAABIAAAAAAAAAEyf2r34fwAAoDP4vfh/AACAo9q9+H8AAAEAAAAAAAAAAMnavfh/AAAAAIIX+X8AAAAAAAAAAAAAAAAAAAAAAACQRPgTTgEAAHD09gVOAQAAq98uFfl/AADguRRuBgAAAHm6FG4GAAAAAAAAAAAAAAAAAAAAZHYACAAAAAAlAAAADAAAAAEAAAAYAAAADAAAAAAAAAASAAAADAAAAAEAAAAeAAAAGAAAAO4AAAAFAAAAMgEAABYAAAAlAAAADAAAAAEAAABUAAAAiAAAAO8AAAAFAAAAMAEAABUAAAABAAAAVVWPQYX2jkHvAAAABQAAAAoAAABMAAAAAAAAAAAAAAAAAAAA//////////9gAAAAMwAxAC8AMQAwAC8AMgAwADIAMgAHAAAABwAAAAUAAAAHAAAABwAAAAUAAAAHAAAABwAAAAcAAAAHAAAASwAAAEAAAAAwAAAABQAAACAAAAABAAAAAQAAABAAAAAAAAAAAAAAAGEBAACgAAAAAAAAAAAAAABhAQAAoAAAAFIAAABwAQAAAgAAABQAAAAJAAAAAAAAAAAAAAC8AgAAAAAAAAECAiJTAHkAcwB0AGUAbQAAAAAAAAAAAAAAAAAAAAAAAAAAAAAAAAAAAAAAAAAAAAAAAAAAAAAAAAAAAAAAAAAAAAAAAAAAAEAf1wNOAQAAAAAAAAAAAAABAAAAAAAAAIg+UhX5fwAAAAAAAAAAAACQP4IX+X8AAAkAAAABAAAACQAAAAAAAAAAAAAAAAAAAAAAAAAAAAAA5WuEQSvdAACxR4sX+X8AABDAqhJOAQAAOAaKAAAAAABw9PYFTgEAAADaFG4AAAAAAAAAAAAAAAAHAAAAAAAAAAAAAAAAAAAAPNkUbgYAAAB52RRuBgAAAHHNKhX5fwAA0AiwEk4BAAAAAAAAAAAAAMDYFG4GAAAAMAj6+/h/AABw9PYFTgEAAKvfLhX5fwAA4NgUbgYAAAB52RRuBgAAACBwNhpO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wAAAAAAAAACgAAAAAAAAAiD5SFfl/AAAAAAAAAAAAAJlyE24GAAAAAwAAAAAAAADHs4sX+X8AAAAAAAAAAAAAAAAAAAAAAABlzYNBK90AAAAAAAD4fwAAAAAAAPh/AADg////AAAAAHD09gVOAQAAmHQTbgAAAAAAAAAAAAAAAAYAAAAAAAAAAAAAAAAAAAC8cxNuBgAAAPlzE24GAAAAcc0qFfl/AAABAAAAAAAAAPBxH7gAAAAAsL83uPh/AADwcR+4+H8AAHD09gVOAQAAq98uFfl/AABgcxNuBgAAAPlzE24GAAAAYGY2Gk4BAAAAAAAAZHYACAAAAAAlAAAADAAAAAMAAAAYAAAADAAAAAAAAAASAAAADAAAAAEAAAAWAAAADAAAAAgAAABUAAAAVAAAAAwAAAA3AAAAIAAAAFoAAAABAAAAVVWPQYX2jk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BSAAAAVgAAADAAAAA7AAAAIwAAABwAAAAhAPAAAAAAAAAAAAAAAIA/AAAAAAAAAAAAAIA/AAAAAAAAAAAAAAAAAAAAAAAAAAAAAAAAAAAAAAAAAAAlAAAADAAAAAAAAIAoAAAADAAAAAQAAABSAAAAcAEAAAQAAADs////AAAAAAAAAAAAAAAAkAEAAAAAAAEAAAAAcwBlAGcAbwBlACAAdQBpAAAAAAAAAAAAAAAAAAAAAAAAAAAAAAAAAAAAAAAAAAAAAAAAAAAAAAAAAAAAAAAAAAAAAABQPA0UTgEAAPCEmBpOAQAA8ISYGk4BAACIPlIV+X8AAAAAAAAAAAAAoME3uPh/AAAIBkMeTgEAAOdugbf4fwAAAAAAAAAAAAAAAAAAAAAAAPXMg0Er3QAAKXMTbgYAAACAcQ+4+H8AAOz///8AAAAAcPT2BU4BAAAodRNuAAAAAAAAAAAAAAAACQAAAAAAAAAAAAAAAAAAAEx0E24GAAAAiXQTbgYAAABxzSoV+X8AAAABAQD/////CAAAAAAAAACAcQ+4+H8AAMDMDbgAAAAAcPT2BU4BAACr3y4V+X8AAPBzE24GAAAAiXQTbgYAAACA82UeTgEAAAAAAABkdgAIAAAAACUAAAAMAAAABAAAABgAAAAMAAAAAAAAABIAAAAMAAAAAQAAAB4AAAAYAAAAMAAAADsAAABTAAAAVwAAACUAAAAMAAAABAAAAFQAAABgAAAAMQAAADsAAABRAAAAVgAAAAEAAABVVY9BhfaOQTEAAAA7AAAAAwAAAEwAAAAAAAAAAAAAAAAAAAD//////////1QAAABTAFMAUAAAAAsAAAALAAAACwAAAEsAAABAAAAAMAAAAAUAAAAgAAAAAQAAAAEAAAAQAAAAAAAAAAAAAABhAQAAoAAAAAAAAAAAAAAAYQEAAKAAAAAlAAAADAAAAAIAAAAnAAAAGAAAAAUAAAAAAAAA////AAAAAAAlAAAADAAAAAUAAABMAAAAZAAAAAAAAABhAAAAYAEAAJsAAAAAAAAAYQAAAGE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CUAAAADwAAAGEAAABXAAAAcQAAAAEAAABVVY9BhfaOQQ8AAABhAAAADAAAAEwAAAAAAAAAAAAAAAAAAAD//////////2QAAABTAGEAZAB5ACAAUABlAHIAZQBpAHIAYQAHAAAABwAAAAgAAAAGAAAABAAAAAcAAAAHAAAABQAAAAcAAAADAAAABQAAAAcAAABLAAAAQAAAADAAAAAFAAAAIAAAAAEAAAABAAAAEAAAAAAAAAAAAAAAYQEAAKAAAAAAAAAAAAAAAGE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B8AAAADwAAAHYAAABFAAAAhgAAAAEAAABVVY9BhfaOQQ8AAAB2AAAACAAAAEwAAAAAAAAAAAAAAAAAAAD//////////1wAAABDAG8AbgB0AGEAZABvAHIACAAAAAgAAAAHAAAABAAAAAcAAAAIAAAACAAAAAUAAABLAAAAQAAAADAAAAAFAAAAIAAAAAEAAAABAAAAEAAAAAAAAAAAAAAAYQEAAKAAAAAAAAAAAAAAAGEBAACgAAAAJQAAAAwAAAACAAAAJwAAABgAAAAFAAAAAAAAAP///wAAAAAAJQAAAAwAAAAFAAAATAAAAGQAAAAOAAAAiwAAAFIBAACbAAAADgAAAIsAAABFAQAAEQAAACEA8AAAAAAAAAAAAAAAgD8AAAAAAAAAAAAAgD8AAAAAAAAAAAAAAAAAAAAAAAAAAAAAAAAAAAAAAAAAACUAAAAMAAAAAAAAgCgAAAAMAAAABQAAACUAAAAMAAAAAQAAABgAAAAMAAAAAAAAABIAAAAMAAAAAQAAABYAAAAMAAAAAAAAAFQAAAB0AQAADwAAAIsAAABRAQAAmwAAAAEAAABVVY9BhfaOQQ8AAACLAAAAMQAAAEwAAAAEAAAADgAAAIsAAABTAQAAnAAAALAAAABGAGkAcgBtAGEAZABvACAAcABvAHIAOgAgAGEAYwBiADgAMwA1ADAAMwAtADEAMQA1ADgALQA0AGMANgA2AC0AOAAyAGUAMAAtADkAYgBlADQAYQBiAGYANgBkAGEAMwAyAAAABgAAAAMAAAAFAAAACwAAAAcAAAAIAAAACAAAAAQAAAAIAAAACAAAAAUAAAADAAAABAAAAAcAAAAGAAAACAAAAAcAAAAHAAAABwAAAAcAAAAHAAAABQAAAAcAAAAHAAAABwAAAAcAAAAFAAAABwAAAAYAAAAHAAAABwAAAAUAAAAHAAAABwAAAAcAAAAHAAAABQAAAAcAAAAIAAAABwAAAAcAAAAHAAAACAAAAAQAAAAHAAAACAAAAAcAAAAHAAAABwAAABYAAAAMAAAAAAAAACUAAAAMAAAAAgAAAA4AAAAUAAAAAAAAABAAAAAUAAAA</Object>
  <Object Id="idInvalidSigLnImg">AQAAAGwAAAAAAAAAAAAAAGABAACfAAAAAAAAAAAAAAC1GAAALAsAACBFTUYAAAEA5CAAALEAAAAGAAAAAAAAAAAAAAAAAAAAgAcAADgEAABYAQAAwQAAAAAAAAAAAAAAAAAAAMA/BQDo8QIACgAAABAAAAAAAAAAAAAAAEsAAAAQAAAAAAAAAAUAAAAeAAAAGAAAAAAAAAAAAAAAYQEAAKAAAAAnAAAAGAAAAAEAAAAAAAAAAAAAAAAAAAAlAAAADAAAAAEAAABMAAAAZAAAAAAAAAAAAAAAYAEAAJ8AAAAAAAAAAAAAAG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gAQAAnwAAAAAAAAAAAAAAYQEAAKAAAAAhAPAAAAAAAAAAAAAAAIA/AAAAAAAAAAAAAIA/AAAAAAAAAAAAAAAAAAAAAAAAAAAAAAAAAAAAAAAAAAAlAAAADAAAAAAAAIAoAAAADAAAAAEAAAAnAAAAGAAAAAEAAAAAAAAA8PDwAAAAAAAlAAAADAAAAAEAAABMAAAAZAAAAAAAAAAAAAAAYAEAAJ8AAAAAAAAAAAAAAGEBAACgAAAAIQDwAAAAAAAAAAAAAACAPwAAAAAAAAAAAACAPwAAAAAAAAAAAAAAAAAAAAAAAAAAAAAAAAAAAAAAAAAAJQAAAAwAAAAAAACAKAAAAAwAAAABAAAAJwAAABgAAAABAAAAAAAAAPDw8AAAAAAAJQAAAAwAAAABAAAATAAAAGQAAAAAAAAAAAAAAGABAACfAAAAAAAAAAAAAABhAQAAoAAAACEA8AAAAAAAAAAAAAAAgD8AAAAAAAAAAAAAgD8AAAAAAAAAAAAAAAAAAAAAAAAAAAAAAAAAAAAAAAAAACUAAAAMAAAAAAAAgCgAAAAMAAAAAQAAACcAAAAYAAAAAQAAAAAAAADw8PAAAAAAACUAAAAMAAAAAQAAAEwAAABkAAAAAAAAAAAAAABgAQAAnwAAAAAAAAAAAAAAYQEAAKAAAAAhAPAAAAAAAAAAAAAAAIA/AAAAAAAAAAAAAIA/AAAAAAAAAAAAAAAAAAAAAAAAAAAAAAAAAAAAAAAAAAAlAAAADAAAAAAAAIAoAAAADAAAAAEAAAAnAAAAGAAAAAEAAAAAAAAA////AAAAAAAlAAAADAAAAAEAAABMAAAAZAAAAAAAAAAAAAAAYAEAAJ8AAAAAAAAAAAAAAGEBAACgAAAAIQDwAAAAAAAAAAAAAACAPwAAAAAAAAAAAACAPwAAAAAAAAAAAAAAAAAAAAAAAAAAAAAAAAAAAAAAAAAAJQAAAAwAAAAAAACAKAAAAAwAAAABAAAAJwAAABgAAAABAAAAAAAAAP///wAAAAAAJQAAAAwAAAABAAAATAAAAGQAAAAAAAAAAAAAAGABAACfAAAAAAAAAAAAAABh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MPi9+H8AAAAw+L34fwAATJ/avfh/AAAAAIIX+X8AALEJS734fwAAMBaCF/l/AABMn9q9+H8AANgWAAAAAAAAQAAAwPh/AAAAAIIX+X8AAIEMS734fwAABAAAAAAAAAAwFoIX+X8AAAC5FG4GAAAATJ/avQAAAABIAAAAAAAAAEyf2r34fwAAoDP4vfh/AACAo9q9+H8AAAEAAAAAAAAAAMnavfh/AAAAAIIX+X8AAAAAAAAAAAAAAAAAAAAAAACQRPgTTgEAAHD09gVOAQAAq98uFfl/AADguRRuBgAAAHm6FG4GAAAAAAAAAAAAAAAAAAAAZHYACAAAAAAlAAAADAAAAAEAAAAYAAAADAAAAP8AAAASAAAADAAAAAEAAAAeAAAAGAAAADAAAAAFAAAAiwAAABYAAAAlAAAADAAAAAEAAABUAAAAqAAAADEAAAAFAAAAiQAAABUAAAABAAAAVVWPQYX2jkExAAAABQAAAA8AAABMAAAAAAAAAAAAAAAAAAAA//////////9sAAAARgBpAHIAbQBhACAAbgBvACAAdgDhAGwAaQBkAGEAAAAGAAAAAwAAAAUAAAALAAAABwAAAAQAAAAHAAAACAAAAAQAAAAGAAAABwAAAAMAAAADAAAACAAAAAcAAABLAAAAQAAAADAAAAAFAAAAIAAAAAEAAAABAAAAEAAAAAAAAAAAAAAAYQEAAKAAAAAAAAAAAAAAAGEBAACgAAAAUgAAAHABAAACAAAAFAAAAAkAAAAAAAAAAAAAALwCAAAAAAAAAQICIlMAeQBzAHQAZQBtAAAAAAAAAAAAAAAAAAAAAAAAAAAAAAAAAAAAAAAAAAAAAAAAAAAAAAAAAAAAAAAAAAAAAAAAAAAAQB/XA04BAAAAAAAAAAAAAAEAAAAAAAAAiD5SFfl/AAAAAAAAAAAAAJA/ghf5fwAACQAAAAEAAAAJAAAAAAAAAAAAAAAAAAAAAAAAAAAAAADla4RBK90AALFHixf5fwAAEMCqEk4BAAA4BooAAAAAAHD09gVOAQAAANoUbgAAAAAAAAAAAAAAAAcAAAAAAAAAAAAAAAAAAAA82RRuBgAAAHnZFG4GAAAAcc0qFfl/AADQCLASTgEAAAAAAAAAAAAAwNgUbgYAAAAwCPr7+H8AAHD09gVOAQAAq98uFfl/AADg2BRuBgAAAHnZFG4GAAAAIHA2Gk4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PlIV+X8AAAAAAAAAAAAAmXITbgYAAAADAAAAAAAAAMezixf5fwAAAAAAAAAAAAAAAAAAAAAAAGXNg0Er3QAAAAAAAPh/AAAAAAAA+H8AAOD///8AAAAAcPT2BU4BAACYdBNuAAAAAAAAAAAAAAAABgAAAAAAAAAAAAAAAAAAALxzE24GAAAA+XMTbgYAAABxzSoV+X8AAAEAAAAAAAAA8HEfuAAAAACwvze4+H8AAPBxH7j4fwAAcPT2BU4BAACr3y4V+X8AAGBzE24GAAAA+XMTbgYAAABgZjYaTgEAAA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FIAAABWAAAAMAAAADsAAAAjAAAAHAAAACEA8AAAAAAAAAAAAAAAgD8AAAAAAAAAAAAAgD8AAAAAAAAAAAAAAAAAAAAAAAAAAAAAAAAAAAAAAAAAACUAAAAMAAAAAAAAgCgAAAAMAAAABAAAAFIAAABwAQAABAAAAOz///8AAAAAAAAAAAAAAACQAQAAAAAAAQAAAABzAGUAZwBvAGUAIAB1AGkAAAAAAAAAAAAAAAAAAAAAAAAAAAAAAAAAAAAAAAAAAAAAAAAAAAAAAAAAAAAAAAAAAAAAAFA8DRROAQAA8ISYGk4BAADwhJgaTgEAAIg+UhX5fwAAAAAAAAAAAACgwTe4+H8AAAgGQx5OAQAA526Bt/h/AAAAAAAAAAAAAAAAAAAAAAAA9cyDQSvdAAApcxNuBgAAAIBxD7j4fwAA7P///wAAAABw9PYFTgEAACh1E24AAAAAAAAAAAAAAAAJAAAAAAAAAAAAAAAAAAAATHQTbgYAAACJdBNuBgAAAHHNKhX5fwAAAAEBAP////8IAAAAAAAAAIBxD7j4fwAAwMwNuAAAAABw9PYFTgEAAKvfLhX5fwAA8HMTbgYAAACJdBNuBgAAAIDzZR5OAQAAAAAAAGR2AAgAAAAAJQAAAAwAAAAEAAAAGAAAAAwAAAAAAAAAEgAAAAwAAAABAAAAHgAAABgAAAAwAAAAOwAAAFMAAABXAAAAJQAAAAwAAAAEAAAAVAAAAGAAAAAxAAAAOwAAAFEAAABWAAAAAQAAAFVVj0GF9o5BMQAAADsAAAADAAAATAAAAAAAAAAAAAAAAAAAAP//////////VAAAAFMAUwBQAAAACwAAAAsAAAALAAAASwAAAEAAAAAwAAAABQAAACAAAAABAAAAAQAAABAAAAAAAAAAAAAAAGEBAACgAAAAAAAAAAAAAABhAQAAoAAAACUAAAAMAAAAAgAAACcAAAAYAAAABQAAAAAAAAD///8AAAAAACUAAAAMAAAABQAAAEwAAABkAAAAAAAAAGEAAABgAQAAmwAAAAAAAABhAAAAYQ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JQAAAAPAAAAYQAAAFcAAABxAAAAAQAAAFVVj0GF9o5BDwAAAGEAAAAMAAAATAAAAAAAAAAAAAAAAAAAAP//////////ZAAAAFMAYQBkAHkAIABQAGUAcgBlAGkAcgBhAAcAAAAHAAAACAAAAAYAAAAEAAAABwAAAAcAAAAFAAAABwAAAAMAAAAFAAAABwAAAEsAAABAAAAAMAAAAAUAAAAgAAAAAQAAAAEAAAAQAAAAAAAAAAAAAABhAQAAoAAAAAAAAAAAAAAAYQ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HwAAAAPAAAAdgAAAEUAAACGAAAAAQAAAFVVj0GF9o5BDwAAAHYAAAAIAAAATAAAAAAAAAAAAAAAAAAAAP//////////XAAAAEMAbwBuAHQAYQBkAG8AcgAIAAAACAAAAAcAAAAEAAAABwAAAAgAAAAIAAAABQAAAEsAAABAAAAAMAAAAAUAAAAgAAAAAQAAAAEAAAAQAAAAAAAAAAAAAABhAQAAoAAAAAAAAAAAAAAAYQEAAKAAAAAlAAAADAAAAAIAAAAnAAAAGAAAAAUAAAAAAAAA////AAAAAAAlAAAADAAAAAUAAABMAAAAZAAAAA4AAACLAAAAUgEAAJsAAAAOAAAAiwAAAEUBAAARAAAAIQDwAAAAAAAAAAAAAACAPwAAAAAAAAAAAACAPwAAAAAAAAAAAAAAAAAAAAAAAAAAAAAAAAAAAAAAAAAAJQAAAAwAAAAAAACAKAAAAAwAAAAFAAAAJQAAAAwAAAABAAAAGAAAAAwAAAAAAAAAEgAAAAwAAAABAAAAFgAAAAwAAAAAAAAAVAAAAHQBAAAPAAAAiwAAAFEBAACbAAAAAQAAAFVVj0GF9o5BDwAAAIsAAAAxAAAATAAAAAQAAAAOAAAAiwAAAFMBAACcAAAAsAAAAEYAaQByAG0AYQBkAG8AIABwAG8AcgA6ACAAYQBjAGIAOAAzADUAMAAzAC0AMQAxADUAOAAtADQAYwA2ADYALQA4ADIAZQAwAC0AOQBiAGUANABhAGIAZgA2AGQAYQAzADIAZCcGAAAAAwAAAAUAAAALAAAABwAAAAgAAAAIAAAABAAAAAgAAAAIAAAABQAAAAMAAAAEAAAABwAAAAYAAAAIAAAABwAAAAcAAAAHAAAABwAAAAcAAAAFAAAABwAAAAcAAAAHAAAABwAAAAUAAAAHAAAABgAAAAcAAAAHAAAABQAAAAcAAAAHAAAABwAAAAcAAAAFAAAABwAAAAgAAAAHAAAABwAAAAcAAAAIAAAABAAAAAcAAAAIAAAABwAAAAcAAAAH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LmAZMUbSFyC1WVXeaFTKWoGrkdm+r/Q0kKOOdPt2S8s=</DigestValue>
    </Reference>
    <Reference Type="http://www.w3.org/2000/09/xmldsig#Object" URI="#idOfficeObject">
      <DigestMethod Algorithm="http://www.w3.org/2001/04/xmlenc#sha256"/>
      <DigestValue>K4OzDLTVTC/o7JlGgHVybL+sFTAfbtCY2Wie0+TGz9c=</DigestValue>
    </Reference>
    <Reference Type="http://uri.etsi.org/01903#SignedProperties" URI="#idSignedProperties">
      <Transforms>
        <Transform Algorithm="http://www.w3.org/TR/2001/REC-xml-c14n-20010315"/>
      </Transforms>
      <DigestMethod Algorithm="http://www.w3.org/2001/04/xmlenc#sha256"/>
      <DigestValue>LxPWnFtt3Tmks/Iq/500bOGEKZlA91SOb0cDRchZQKw=</DigestValue>
    </Reference>
    <Reference Type="http://www.w3.org/2000/09/xmldsig#Object" URI="#idValidSigLnImg">
      <DigestMethod Algorithm="http://www.w3.org/2001/04/xmlenc#sha256"/>
      <DigestValue>es2TWjhcH1gBcVS5x0n0OSsDUO7uOw7yX/Gc2IBA2yU=</DigestValue>
    </Reference>
    <Reference Type="http://www.w3.org/2000/09/xmldsig#Object" URI="#idInvalidSigLnImg">
      <DigestMethod Algorithm="http://www.w3.org/2001/04/xmlenc#sha256"/>
      <DigestValue>yYwM+sBAhbfBq5k8Ylr4283fbnRLK1+lAq5gwxLMBbI=</DigestValue>
    </Reference>
  </SignedInfo>
  <SignatureValue>I6qCxtoSDukEQs/bRPx5PJzZfY1wmIAHlwNPJH3KkbY+qH7MSf7u4Io+Kh83eTYbRp+yuP4Ldc6i
UOh1ooidkZFxrWND9+U7xD4V2hXinM2AzKUNfRRV/vGgGxN63dBd5lx9iYRlM6U3uHIjQEytJd6O
m5Y3wGu61TTo+RIT0FbPPtS476iGobkky89y6yYNR9wf/9tBCDq0NTw5R7Aw3qOQFj4rDgXliu4b
e14aFxnLFxzhOo4H7VaZ54yzmx78Wt/MrRvSylq/Xx+VagaBOcu+qFpfov8axSSBmwV1bLgosl6u
/JntOkqBY2DRfV1WI8q6NX84Tpj1EJItOsZGiA==</SignatureValue>
  <KeyInfo>
    <X509Data>
      <X509Certificate>MIIH+DCCBeCgAwIBAgIIKeRycyJGe9EwDQYJKoZIhvcNAQELBQAwWzEXMBUGA1UEBRMOUlVDIDgwMDUwMTcyLTExGjAYBgNVBAMTEUNBLURPQ1VNRU5UQSBTLkEuMRcwFQYDVQQKEw5ET0NVTUVOVEEgUy5BLjELMAkGA1UEBhMCUFkwHhcNMjEwNTExMTk0MDAxWhcNMjMwNTExMTk1MDAxWjCBmTELMAkGA1UEBhMCUFkxFjAUBgNVBAQMDUNBTExJWk8gUEVDQ0kxEjAQBgNVBAUTCUNJMjAzNDY2MTERMA8GA1UEKgwIRkVERVJJQ08xFzAVBgNVBAoMDlBFUlNPTkEgRklTSUNBMREwDwYDVQQLDAhGSVJNQSBGMjEfMB0GA1UEAwwWRkVERVJJQ08gQ0FMTElaTyBQRUNDSTCCASIwDQYJKoZIhvcNAQEBBQADggEPADCCAQoCggEBAJ4tUBGNILrFPSO6CLh3AFHdgP3/9vHeJu24loazdWcdaHTpFMmUf795ZY8/rWRBtedFfxCvLALKNeK19or6fpx+vh9RW6bu7PNE2TXuQm8GHx5/smtmP8Er/nvY67eXr+Goo0j1cv/5kueF1DbipfTJ2M8MrKtAqERMxrHe/oRY+u7pWOxul73sX3Qm8yJEBDes9ZKio3dCK5EWlK5B4KIR6IYcUuaUDIOaGKHAc6uiLTth7dQ4SRfUhH8j/nBJyl0HnP/0uEj7hc7QlE/p82yrdxYEotAlg2OxRC9ll8RAP4O30w+QLCA/xAzU4wOmNNQB5FlCmPcHSNZg//pdNXcCAwEAAaOCA38wggN7MAwGA1UdEwEB/wQCMAAwDgYDVR0PAQH/BAQDAgXgMCoGA1UdJQEB/wQgMB4GCCsGAQUFBwMBBggrBgEFBQcDAgYIKwYBBQUHAwQwHQYDVR0OBBYEFFXhXTUBEQT1W0yZsI3MPZi3o3au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mY2FsbGl6b0BpbnZlc3Rvci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qjSH3Qu4z2KaTSb3dZiRQfPTNUnBq0bYENnsiTLyFgvMIeGE4+ahH58zqmt09yy8x6SUYcWFMIyjp3TqIeX4MRrhDgwgtFKtfzTfN7pUUhNoJ6j30xev0gSwPpKRMKlN/lCVc1KO7S8nZocYXY80HoGi/oIpxaOBnzc8M6IQ1k6SY1oeetgs0nGKb9UQDKQW+ilVZQH55SnP1BQy1o7IigKjCGBm1WxmKuecNHtxNxdVOQdeYRF93ST50XtqNCyWANDfNhB1B5wqT0R+P+NBO6RdVAkX4526k9HUTsYkw+lwautbE2SOZ4tQydZtQ07jMKxvDesi1dsh1A0v9uT8Fv1Nt+OAvZ9g2bVMopc2ibIuAfmDuhuTwzAQH6suhl0A2jW5XhZanZf3eaTqXSXbg96YYcZxUKXqIi+RZ0+PPnsPFqGbZ4vOj/eEDzdG6MzNAo4bYv8FFdwBIFqAMkNWZH4gwcJxG9HNmMfcAznDOGb4KExCihBYE47ck5JRNi4PZQzR5GLejY5kXIOc9BXWg+83ORh1N6Y1Wnu+QGDKwAmBZnO6lF1yUQ6h3YDQTgh4qnnoNiznL7SBP6MF9mf5DJGNwxbkra0S8g1GmR9N0mb8OrGNvufbCisMUgbGau0Zg7Vo+BsOnHacfrnFE2DMy8zO+2USmgdCFoTzx7Ntj1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fPP7zNmZpOXivMLQcRnkgIGyRGQpb+jl9dkSmktsn3Q=</DigestValue>
      </Reference>
      <Reference URI="/xl/calcChain.xml?ContentType=application/vnd.openxmlformats-officedocument.spreadsheetml.calcChain+xml">
        <DigestMethod Algorithm="http://www.w3.org/2001/04/xmlenc#sha256"/>
        <DigestValue>40uI03xwuzA5m73kp1uwRnlYQO4PIpv9wyi7gHok4Ek=</DigestValue>
      </Reference>
      <Reference URI="/xl/comments1.xml?ContentType=application/vnd.openxmlformats-officedocument.spreadsheetml.comments+xml">
        <DigestMethod Algorithm="http://www.w3.org/2001/04/xmlenc#sha256"/>
        <DigestValue>mrCL4yAG+pHRWTnzu57PtzaGrXGf0N0iCsxJ0CVjsi4=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0mpEh7ahJjcMa5UzIvLcTn1PxsK9mR8slADs3AaZOLM=</DigestValue>
      </Reference>
      <Reference URI="/xl/drawings/vmlDrawing1.vml?ContentType=application/vnd.openxmlformats-officedocument.vmlDrawing">
        <DigestMethod Algorithm="http://www.w3.org/2001/04/xmlenc#sha256"/>
        <DigestValue>CN8srFAdqln3tmP9aZ3Wkx2Zpp71sew/u0A5VIPHU4M=</DigestValue>
      </Reference>
      <Reference URI="/xl/drawings/vmlDrawing2.vml?ContentType=application/vnd.openxmlformats-officedocument.vmlDrawing">
        <DigestMethod Algorithm="http://www.w3.org/2001/04/xmlenc#sha256"/>
        <DigestValue>CqD74KPfJ/Ywp3DHciVgoI7TOJsd6TryzQ/nRxg+Pgw=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Jy7ocQrK2tsB6LqRMLsg0VXGQF2YE9MwzIU03LUiLvc=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lQ82QnWwbz4cwqWmA0PvUVUEvxx4zrtn0uT8oTImCQY=</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QCUd4S2AR5kBEdM2lM/qKg2NIYxhQ+ilG7IzUn+1xxs=</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UPq6x1hNwDc5CVpgkDHJNHb/6eznuA/h5y7BaB6NnQE=</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9/2gM33qCf5jU8W5D4cXg51PWkrguZLiPadoemB+3ME=</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KPvaf7CfFw9mOuwWSoBv6EJksvUsMaXwFB/cerx1YSM=</DigestValue>
      </Reference>
      <Reference URI="/xl/externalLinks/externalLink1.xml?ContentType=application/vnd.openxmlformats-officedocument.spreadsheetml.externalLink+xml">
        <DigestMethod Algorithm="http://www.w3.org/2001/04/xmlenc#sha256"/>
        <DigestValue>RgO1yifePhy3d+AoQWc6SHC5NXe7Vk29kt8fBgX5OJw=</DigestValue>
      </Reference>
      <Reference URI="/xl/externalLinks/externalLink2.xml?ContentType=application/vnd.openxmlformats-officedocument.spreadsheetml.externalLink+xml">
        <DigestMethod Algorithm="http://www.w3.org/2001/04/xmlenc#sha256"/>
        <DigestValue>QB+V+nxw7ZAblYt3S/Ch75wG1at6SMVaGhbTRnBHUD0=</DigestValue>
      </Reference>
      <Reference URI="/xl/externalLinks/externalLink3.xml?ContentType=application/vnd.openxmlformats-officedocument.spreadsheetml.externalLink+xml">
        <DigestMethod Algorithm="http://www.w3.org/2001/04/xmlenc#sha256"/>
        <DigestValue>QB+V+nxw7ZAblYt3S/Ch75wG1at6SMVaGhbTRnBHUD0=</DigestValue>
      </Reference>
      <Reference URI="/xl/externalLinks/externalLink4.xml?ContentType=application/vnd.openxmlformats-officedocument.spreadsheetml.externalLink+xml">
        <DigestMethod Algorithm="http://www.w3.org/2001/04/xmlenc#sha256"/>
        <DigestValue>CWrQNp/vn1CfakBx8XuSteGud+nIHBgOZj/B5mOZ05c=</DigestValue>
      </Reference>
      <Reference URI="/xl/externalLinks/externalLink5.xml?ContentType=application/vnd.openxmlformats-officedocument.spreadsheetml.externalLink+xml">
        <DigestMethod Algorithm="http://www.w3.org/2001/04/xmlenc#sha256"/>
        <DigestValue>QVVTDHUTRd3Qr8Znsr6HNMvFC47emeKtIyRpTOCcw1w=</DigestValue>
      </Reference>
      <Reference URI="/xl/externalLinks/externalLink6.xml?ContentType=application/vnd.openxmlformats-officedocument.spreadsheetml.externalLink+xml">
        <DigestMethod Algorithm="http://www.w3.org/2001/04/xmlenc#sha256"/>
        <DigestValue>ClXLdInWniPsDsgs1MVBFziSacQxWzFFepQV8aVDhK8=</DigestValue>
      </Reference>
      <Reference URI="/xl/media/image1.png?ContentType=image/png">
        <DigestMethod Algorithm="http://www.w3.org/2001/04/xmlenc#sha256"/>
        <DigestValue>zAY16qdBfFpQ15bXeU+jf2ZQpd+5KQsvoXmgf9kLMrE=</DigestValue>
      </Reference>
      <Reference URI="/xl/media/image2.emf?ContentType=image/x-emf">
        <DigestMethod Algorithm="http://www.w3.org/2001/04/xmlenc#sha256"/>
        <DigestValue>5oC4aypr2E83tJaHPT5dlONFWfzDCBxRTtlAQe5qDa0=</DigestValue>
      </Reference>
      <Reference URI="/xl/media/image3.emf?ContentType=image/x-emf">
        <DigestMethod Algorithm="http://www.w3.org/2001/04/xmlenc#sha256"/>
        <DigestValue>9KjfGs262fbO71QGONjUvnLes414DCwfs4F4D7/PvtA=</DigestValue>
      </Reference>
      <Reference URI="/xl/printerSettings/printerSettings1.bin?ContentType=application/vnd.openxmlformats-officedocument.spreadsheetml.printerSettings">
        <DigestMethod Algorithm="http://www.w3.org/2001/04/xmlenc#sha256"/>
        <DigestValue>dQty6h4y3OjaBO679MIWuMByZpg6RKGw7ezGcnYUuw0=</DigestValue>
      </Reference>
      <Reference URI="/xl/printerSettings/printerSettings2.bin?ContentType=application/vnd.openxmlformats-officedocument.spreadsheetml.printerSettings">
        <DigestMethod Algorithm="http://www.w3.org/2001/04/xmlenc#sha256"/>
        <DigestValue>L2ohcak+/9wjYOAARmXQmriXd+UJTzNQelAERlcaQk4=</DigestValue>
      </Reference>
      <Reference URI="/xl/printerSettings/printerSettings3.bin?ContentType=application/vnd.openxmlformats-officedocument.spreadsheetml.printerSettings">
        <DigestMethod Algorithm="http://www.w3.org/2001/04/xmlenc#sha256"/>
        <DigestValue>7FK+7ND2wkX5JRID7I5pGN2xS08AkOKCreOpDVpwU38=</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printerSettings/printerSettings5.bin?ContentType=application/vnd.openxmlformats-officedocument.spreadsheetml.printerSettings">
        <DigestMethod Algorithm="http://www.w3.org/2001/04/xmlenc#sha256"/>
        <DigestValue>dQty6h4y3OjaBO679MIWuMByZpg6RKGw7ezGcnYUuw0=</DigestValue>
      </Reference>
      <Reference URI="/xl/printerSettings/printerSettings6.bin?ContentType=application/vnd.openxmlformats-officedocument.spreadsheetml.printerSettings">
        <DigestMethod Algorithm="http://www.w3.org/2001/04/xmlenc#sha256"/>
        <DigestValue>qx1mQRPRuzmXSU+btF5heyZrOgQrnFmyGh8QHk2ut1E=</DigestValue>
      </Reference>
      <Reference URI="/xl/printerSettings/printerSettings7.bin?ContentType=application/vnd.openxmlformats-officedocument.spreadsheetml.printerSettings">
        <DigestMethod Algorithm="http://www.w3.org/2001/04/xmlenc#sha256"/>
        <DigestValue>5zZ7T6LEsJabjAQHWhL4CNTP34ZZUv59o6AxrnRmNk4=</DigestValue>
      </Reference>
      <Reference URI="/xl/sharedStrings.xml?ContentType=application/vnd.openxmlformats-officedocument.spreadsheetml.sharedStrings+xml">
        <DigestMethod Algorithm="http://www.w3.org/2001/04/xmlenc#sha256"/>
        <DigestValue>++j5O7AgkdUHIpg5fADZcIOSX9dg/eibZPcwDtcSx34=</DigestValue>
      </Reference>
      <Reference URI="/xl/styles.xml?ContentType=application/vnd.openxmlformats-officedocument.spreadsheetml.styles+xml">
        <DigestMethod Algorithm="http://www.w3.org/2001/04/xmlenc#sha256"/>
        <DigestValue>mBj85hsvRDVAq8cnk4VM8tEj+GwwE/NaQxjtPowjBcA=</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NhzNG9ecuzWimcYEewMnKyRp7JPSvoZ9v77LH/hhOAc=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rPadUIBb6L93f0wBIS1C4UE9AvP94T/cT8d1ZFCInh0=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sLw6FBVR2TGwT7q96xLflsF4u1AR6L3+SE1zyG+j2tc=</DigestValue>
      </Reference>
      <Reference URI="/xl/worksheets/sheet2.xml?ContentType=application/vnd.openxmlformats-officedocument.spreadsheetml.worksheet+xml">
        <DigestMethod Algorithm="http://www.w3.org/2001/04/xmlenc#sha256"/>
        <DigestValue>5umpbhL73L9nSoibwdhNcNtNr/AUm1yb8iU5HPqEXOk=</DigestValue>
      </Reference>
      <Reference URI="/xl/worksheets/sheet3.xml?ContentType=application/vnd.openxmlformats-officedocument.spreadsheetml.worksheet+xml">
        <DigestMethod Algorithm="http://www.w3.org/2001/04/xmlenc#sha256"/>
        <DigestValue>geNkQ6nLJx53HEIRk8Ly4tl572fWxJk3loJo6IMnqLw=</DigestValue>
      </Reference>
      <Reference URI="/xl/worksheets/sheet4.xml?ContentType=application/vnd.openxmlformats-officedocument.spreadsheetml.worksheet+xml">
        <DigestMethod Algorithm="http://www.w3.org/2001/04/xmlenc#sha256"/>
        <DigestValue>xjKHi9rKXW+04QE8shf2aHqFL19IVnjTRdv17INE3D0=</DigestValue>
      </Reference>
      <Reference URI="/xl/worksheets/sheet5.xml?ContentType=application/vnd.openxmlformats-officedocument.spreadsheetml.worksheet+xml">
        <DigestMethod Algorithm="http://www.w3.org/2001/04/xmlenc#sha256"/>
        <DigestValue>dP8ihHa6yvtHXL4Ey4MIKtTtbwTgYnwLRwfqM5LCIEk=</DigestValue>
      </Reference>
      <Reference URI="/xl/worksheets/sheet6.xml?ContentType=application/vnd.openxmlformats-officedocument.spreadsheetml.worksheet+xml">
        <DigestMethod Algorithm="http://www.w3.org/2001/04/xmlenc#sha256"/>
        <DigestValue>Q285tlI3sZ4sM9L8N4SsIdMgO/r8HOM+BjyFw4PHpIY=</DigestValue>
      </Reference>
      <Reference URI="/xl/worksheets/sheet7.xml?ContentType=application/vnd.openxmlformats-officedocument.spreadsheetml.worksheet+xml">
        <DigestMethod Algorithm="http://www.w3.org/2001/04/xmlenc#sha256"/>
        <DigestValue>93R6EaRizc5gDG2/6UxnlkGZQVZKKxfsNHTgpLv6gc4=</DigestValue>
      </Reference>
      <Reference URI="/xl/worksheets/sheet8.xml?ContentType=application/vnd.openxmlformats-officedocument.spreadsheetml.worksheet+xml">
        <DigestMethod Algorithm="http://www.w3.org/2001/04/xmlenc#sha256"/>
        <DigestValue>fha7rmefVtMZ1A0JRV8ZRx4dFRriya9SXcVLZUf5C9I=</DigestValue>
      </Reference>
    </Manifest>
    <SignatureProperties>
      <SignatureProperty Id="idSignatureTime" Target="#idPackageSignature">
        <mdssi:SignatureTime xmlns:mdssi="http://schemas.openxmlformats.org/package/2006/digital-signature">
          <mdssi:Format>YYYY-MM-DDThh:mm:ssTZD</mdssi:Format>
          <mdssi:Value>2022-10-31T22:31:15Z</mdssi:Value>
        </mdssi:SignatureTime>
      </SignatureProperty>
    </SignatureProperties>
  </Object>
  <Object Id="idOfficeObject">
    <SignatureProperties>
      <SignatureProperty Id="idOfficeV1Details" Target="#idPackageSignature">
        <SignatureInfoV1 xmlns="http://schemas.microsoft.com/office/2006/digsig">
          <SetupID>{110BF333-E2A1-424C-9A72-949867740D17}</SetupID>
          <SignatureText>Federico CALLIZO PECCI</SignatureText>
          <SignatureImage/>
          <SignatureComments/>
          <WindowsVersion>10.0</WindowsVersion>
          <OfficeVersion>16.0.15629/23</OfficeVersion>
          <ApplicationVersion>16.0.15629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2022-10-31T22:31:15Z</xd:SigningTime>
          <xd:SigningCertificate>
            <xd:Cert>
              <xd:CertDigest>
                <DigestMethod Algorithm="http://www.w3.org/2001/04/xmlenc#sha256"/>
                <DigestValue>PNNhDNJ2Ba7orIBHSvGmM1FHnxq7pQRtVml3TwqbO38=</DigestValue>
              </xd:CertDigest>
              <xd:IssuerSerial>
                <X509IssuerName>C=PY, O=DOCUMENTA S.A., CN=CA-DOCUMENTA S.A., SERIALNUMBER=RUC 80050172-1</X509IssuerName>
                <X509SerialNumber>3018663489066925009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rEQAA8AgAACBFTUYAAAEA3BsAAKo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wAxAC8AMQAw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TAAAARwAAACkAAAAzAAAAq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DUAAAASAAAACUAAAAMAAAABAAAAFQAAADQAAAAKgAAADMAAADSAAAARwAAAAEAAABVVY9BhfaOQSoAAAAzAAAAFgAAAEwAAAAAAAAAAAAAAAAAAAD//////////3gAAABGAGUAZABlAHIAaQBjAG8AIABDAEEATABMAEkAWgBPACAAUABFAEMAQwBJAAgAAAAIAAAACQAAAAgAAAAGAAAABAAAAAcAAAAJAAAABAAAAAoAAAAKAAAACAAAAAgAAAAEAAAACQAAAAwAAAAEAAAACQAAAAgAAAAKAAAACg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dgAAAFwAAAABAAAAVVWPQYX2jkEKAAAAUAAAABYAAABMAAAAAAAAAAAAAAAAAAAA//////////94AAAARgBlAGQAZQByAGkAYwBvACAAQwBhAGwAbABpAHoAbwAgAFAAZQBjAGMAaQAGAAAABgAAAAcAAAAGAAAABAAAAAMAAAAFAAAABwAAAAMAAAAHAAAABgAAAAMAAAADAAAAAwAAAAUAAAAHAAAAAwAAAAYAAAAGAAAABQAAAAU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VVWPQYX2jk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QAAAAfAAAAAkAAABwAAAAyAAAAA0AAAAhAPAAAAAAAAAAAAAAAIA/AAAAAAAAAAAAAIA/AAAAAAAAAAAAAAAAAAAAAAAAAAAAAAAAAAAAAAAAAAAlAAAADAAAAAAAAIAoAAAADAAAAAUAAAAlAAAADAAAAAEAAAAYAAAADAAAAAAAAAASAAAADAAAAAEAAAAWAAAADAAAAAAAAABUAAAAIAEAAAoAAABwAAAAzwAAAHwAAAABAAAAVVWPQYX2jkEKAAAAcAAAACMAAABMAAAABAAAAAkAAABwAAAA0QAAAH0AAACUAAAARgBpAHIAbQBhAGQAbwAgAHAAbwByADoAIABGAEUARABFAFIASQBDAE8AIABDAEEATABMAEkAWgBPACAAUABFAEMAQwBJAAAABgAAAAMAAAAEAAAACQAAAAYAAAAHAAAABwAAAAMAAAAHAAAABwAAAAQAAAADAAAAAwAAAAYAAAAGAAAACAAAAAYAAAAHAAAAAwAAAAcAAAAJAAAAAwAAAAcAAAAHAAAABQAAAAUAAAADAAAABgAAAAkAAAADAAAABgAAAAYAAAAHAAAABwAAAAMAAAAWAAAADAAAAAAAAAAlAAAADAAAAAIAAAAOAAAAFAAAAAAAAAAQAAAAFAAAAA==</Object>
  <Object Id="idInvalidSigLnImg">AQAAAGwAAAAAAAAAAAAAAP8AAAB/AAAAAAAAAAAAAADrEQAA8AgAACBFTUYAAAEASCEAALE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MAAABHAAAAKQAAADMAAACr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NQAAABIAAAAJQAAAAwAAAAEAAAAVAAAANAAAAAqAAAAMwAAANIAAABHAAAAAQAAAFVVj0GF9o5BKgAAADMAAAAWAAAATAAAAAAAAAAAAAAAAAAAAP//////////eAAAAEYAZQBkAGUAcgBpAGMAbwAgAEMAQQBMAEwASQBaAE8AIABQAEUAQwBDAEkACAAAAAgAAAAJAAAACAAAAAYAAAAEAAAABwAAAAkAAAAEAAAACgAAAAoAAAAIAAAACAAAAAQAAAAJAAAADAAAAAQAAAAJAAAACAAAAAoAAAAK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2AAAAXAAAAAEAAABVVY9BhfaOQQoAAABQAAAAFgAAAEwAAAAAAAAAAAAAAAAAAAD//////////3gAAABGAGUAZABlAHIAaQBjAG8AIABDAGEAbABsAGkAegBvACAAUABlAGMAYwBpAAYAAAAGAAAABwAAAAYAAAAEAAAAAwAAAAUAAAAHAAAAAwAAAAcAAAAGAAAAAwAAAAMAAAADAAAABQAAAAcAAAADAAAABg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A/AAAAbAAAAAEAAABVVY9BhfaOQQoAAABgAAAACgAAAEwAAAAAAAAAAAAAAAAAAAD//////////2AAAABQAHIAZQBzAGkAZABlAG4AdABlAAYAAAAEAAAABgAAAAUAAAADAAAABwAAAAYAAAAHAAAABAAAAAYAAABLAAAAQAAAADAAAAAFAAAAIAAAAAEAAAABAAAAEAAAAAAAAAAAAAAAAAEAAIAAAAAAAAAAAAAAAAABAACAAAAAJQAAAAwAAAACAAAAJwAAABgAAAAFAAAAAAAAAP///wAAAAAAJQAAAAwAAAAFAAAATAAAAGQAAAAJAAAAcAAAANAAAAB8AAAACQAAAHAAAADIAAAADQAAACEA8AAAAAAAAAAAAAAAgD8AAAAAAAAAAAAAgD8AAAAAAAAAAAAAAAAAAAAAAAAAAAAAAAAAAAAAAAAAACUAAAAMAAAAAAAAgCgAAAAMAAAABQAAACUAAAAMAAAAAQAAABgAAAAMAAAAAAAAABIAAAAMAAAAAQAAABYAAAAMAAAAAAAAAFQAAAAgAQAACgAAAHAAAADPAAAAfAAAAAEAAABVVY9BhfaOQQoAAABwAAAAIwAAAEwAAAAEAAAACQAAAHAAAADRAAAAfQAAAJQAAABGAGkAcgBtAGEAZABvACAAcABvAHIAOgAgAEYARQBEAEUAUgBJAEMATwAgAEMAQQBMAEwASQBaAE8AIABQAEUAQwBDAEkAAAAGAAAAAwAAAAQAAAAJAAAABgAAAAcAAAAHAAAAAwAAAAcAAAAHAAAABAAAAAMAAAADAAAABgAAAAYAAAAIAAAABgAAAAcAAAADAAAABwAAAAkAAAADAAAABwAAAAcAAAAFAAAABQAAAAMAAAAGAAAACQAAAAMAAAAGAAAABgAAAAcAAAAHAAAAAw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7B46D6-5A28-4018-BD8D-4A2D53061EBE}"/>
</file>

<file path=customXml/itemProps2.xml><?xml version="1.0" encoding="utf-8"?>
<ds:datastoreItem xmlns:ds="http://schemas.openxmlformats.org/officeDocument/2006/customXml" ds:itemID="{9CF6175C-D568-43D0-BB2B-48321988C4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Indice</vt:lpstr>
      <vt:lpstr>1.EEFF Gs</vt:lpstr>
      <vt:lpstr>2.EERR GS</vt:lpstr>
      <vt:lpstr>Flujo de Fondos Calculo GS</vt:lpstr>
      <vt:lpstr>3.FLUJO EFECTIVO GS</vt:lpstr>
      <vt:lpstr>4.VARIAC PN GS</vt:lpstr>
      <vt:lpstr>5.NOTAS EEFF</vt:lpstr>
      <vt:lpstr>6.CUADRO DE INVERSIONES</vt:lpstr>
      <vt:lpstr>'5.NOTAS EEFF'!_Hlk492023274</vt:lpstr>
      <vt:lpstr>'Flujo de Fondos Calculo GS'!Área_de_impresión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Pablo.Roa</dc:creator>
  <cp:lastModifiedBy>Sady Pereira</cp:lastModifiedBy>
  <dcterms:created xsi:type="dcterms:W3CDTF">2015-06-05T18:19:34Z</dcterms:created>
  <dcterms:modified xsi:type="dcterms:W3CDTF">2022-10-31T22:15:46Z</dcterms:modified>
</cp:coreProperties>
</file>